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LETTER\2020\Կառավարության որոշումներ\ՁԻԱՀ\ՖՆ\"/>
    </mc:Choice>
  </mc:AlternateContent>
  <bookViews>
    <workbookView xWindow="0" yWindow="0" windowWidth="28800" windowHeight="12585"/>
  </bookViews>
  <sheets>
    <sheet name="Հակառետրովիրուսային դեղեր" sheetId="1" r:id="rId1"/>
    <sheet name="Իմունոգլոբուլին" sheetId="2" r:id="rId2"/>
  </sheets>
  <definedNames>
    <definedName name="_xlnm.Print_Area" localSheetId="0">'Հակառետրովիրուսային դեղեր'!$A$1:$T$13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I3" i="2"/>
  <c r="G5" i="2"/>
  <c r="G3" i="2"/>
  <c r="G4" i="2"/>
  <c r="H5" i="2"/>
  <c r="H7" i="1" l="1"/>
  <c r="I5" i="2" l="1"/>
  <c r="R7" i="1"/>
  <c r="P7" i="1"/>
  <c r="O7" i="1"/>
  <c r="M7" i="1"/>
  <c r="J7" i="1"/>
  <c r="Q6" i="1"/>
  <c r="N6" i="1"/>
  <c r="I6" i="1"/>
  <c r="Q5" i="1"/>
  <c r="N5" i="1"/>
  <c r="I5" i="1"/>
  <c r="Q4" i="1"/>
  <c r="Q7" i="1" s="1"/>
  <c r="N4" i="1"/>
  <c r="I4" i="1"/>
  <c r="K4" i="1" s="1"/>
  <c r="L4" i="1" l="1"/>
  <c r="K6" i="1"/>
  <c r="L6" i="1" s="1"/>
  <c r="S6" i="1" s="1"/>
  <c r="T6" i="1" s="1"/>
  <c r="N7" i="1"/>
  <c r="S4" i="1"/>
  <c r="T4" i="1" s="1"/>
  <c r="K5" i="1"/>
  <c r="L5" i="1" s="1"/>
  <c r="I7" i="1"/>
  <c r="S5" i="1" l="1"/>
  <c r="T5" i="1" s="1"/>
  <c r="K7" i="1"/>
  <c r="S7" i="1" l="1"/>
  <c r="L7" i="1"/>
</calcChain>
</file>

<file path=xl/sharedStrings.xml><?xml version="1.0" encoding="utf-8"?>
<sst xmlns="http://schemas.openxmlformats.org/spreadsheetml/2006/main" count="52" uniqueCount="46">
  <si>
    <t xml:space="preserve">ՀԱՇՎԱՐԿ
հակառետրովիրուսային դեղերի ձեռքբերման համար անհրաժեշտ գումարի </t>
  </si>
  <si>
    <t>Փոխարժեք՝</t>
  </si>
  <si>
    <t>Հ/Հ</t>
  </si>
  <si>
    <t>Նվազագույն գին առաջարկած գործակալ</t>
  </si>
  <si>
    <t>Անվանում</t>
  </si>
  <si>
    <t>Դեղաչափ</t>
  </si>
  <si>
    <t>Չափման միավոր</t>
  </si>
  <si>
    <t xml:space="preserve">Քանակ </t>
  </si>
  <si>
    <t>Ընդհանուր քաշ (կգ)</t>
  </si>
  <si>
    <t>Գումար (ապրանքագիր) ԱՄՆ դոլար</t>
  </si>
  <si>
    <t>Գումար (ապրանքագիր) ՀՀ դրամ</t>
  </si>
  <si>
    <t xml:space="preserve">Մաքսավճար** ՀՀ դրամ </t>
  </si>
  <si>
    <t xml:space="preserve">Մաքսատուրք*** ՀՀ դրամ </t>
  </si>
  <si>
    <t>ԱԱՀ*
ՀՀ դրամ</t>
  </si>
  <si>
    <t>Մաքսային ձևակերպման վճար*****
ՀՀ դրամ</t>
  </si>
  <si>
    <t>Ներմուծվող բեռի մշակման և պահեստավորման վճար****
ՀՀ դրամ</t>
  </si>
  <si>
    <t>Տեղափոխման ծախս*****
ՀՀ դրամ</t>
  </si>
  <si>
    <t>Նմուշառման վճար
ՀՀ դրամ</t>
  </si>
  <si>
    <t>Փորձագիտական եզրակացության տրամադրման վճար
ՀՀ դրամ</t>
  </si>
  <si>
    <t>Ներմուծման հավաստագրի տրամադրման վճար ՀՀ դրամ</t>
  </si>
  <si>
    <t>Ընդամենը ձեռքբերման ծախսեր</t>
  </si>
  <si>
    <t>Միավորի նախահաշվային գին</t>
  </si>
  <si>
    <t>դեղահատ</t>
  </si>
  <si>
    <t>Լոպինավիր/Ռիտոնավիր</t>
  </si>
  <si>
    <t>Մատակարարման շղթաների կառավարման գործընկերություն (PFSCM)</t>
  </si>
  <si>
    <t>200մգ/50մգ</t>
  </si>
  <si>
    <t>Ռիտոնավիր</t>
  </si>
  <si>
    <t>100մգ</t>
  </si>
  <si>
    <t>Տենոֆովիր/Լամիվուդին/
Դոլուտեգրավիր</t>
  </si>
  <si>
    <t>300մգ/300մգ/
50մգ</t>
  </si>
  <si>
    <t>Ընդամենը ծախսեր</t>
  </si>
  <si>
    <t>*Ավելացված արժեքի հարկով հարկման բազա հանդիսացել է մաքսային արժեքի և մաքսատուրքի հանրագումարը՝ համաձայն ՀՀ հարկային օրենսգրքի 61 հոդվածի:</t>
  </si>
  <si>
    <t xml:space="preserve">**Մաքսավճարը հաշվարկվել է ՀՀ մաքսային օրենսգրքով սահմանված կարգով: </t>
  </si>
  <si>
    <t>***Մաքսատուրքի հաշվարկի համար հիմք է հանդիսացել Եվրասիական տնտեսական միության պայմանագրին միանալու մասին պայմանագրի հավելված 4-ով սահմանված ԱՏԳ ԱԱ ծածկագրի համար սահմանված դրույքաչափը:</t>
  </si>
  <si>
    <t>****Ներմուծվող բեռի պահեստավորման վճարը հաշվարկվել է 12 օրերի համար:</t>
  </si>
  <si>
    <t>*****Մաքսային ձևակերպման վճարները և տեղափոխման ծախսերը հաշվարկվել են յուրաքանչյուր դեղի համար առանձին, քանի որ մատակարարումները իրականացվում են ըստ չափաբաժինների:</t>
  </si>
  <si>
    <t>Դեղորայքի ապահովման միջազգային ասոցիացիա (IDA)</t>
  </si>
  <si>
    <t>Պատվաստանյութի անվանումը</t>
  </si>
  <si>
    <t xml:space="preserve">Միավորի գինը` ներառյալ 3 % մաքսատուրքը                                   (ՀՀ դրամ) </t>
  </si>
  <si>
    <t>Քանակը</t>
  </si>
  <si>
    <t>Գումար                                                              (ՀՀ դրամ)</t>
  </si>
  <si>
    <t>ըստ անվանացանկի</t>
  </si>
  <si>
    <t>ըստ անհրաժեշտության</t>
  </si>
  <si>
    <t>ԸՆԴԱՄԵՆԸ</t>
  </si>
  <si>
    <t>Իմունոգլոբուլին</t>
  </si>
  <si>
    <t>Տարբերություն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</si>
</sst>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$&quot;#,##0.00"/>
    <numFmt numFmtId="165" formatCode="#,##0.0;\ \(#,##0.0\)"/>
    <numFmt numFmtId="166" formatCode="#,##0.0"/>
  </numFmts>
  <fonts count="14" x14ac:knownFonts="1">
    <font>
      <sz val="11"/>
      <color theme="1"/>
      <name val="Calibri"/>
      <family val="2"/>
      <scheme val="minor"/>
    </font>
    <font>
      <b/>
      <sz val="13"/>
      <color theme="1"/>
      <name val="GHEA Grapalat"/>
      <family val="3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1"/>
      <name val="Calibri"/>
      <family val="2"/>
      <scheme val="minor"/>
    </font>
    <font>
      <sz val="10"/>
      <name val="Arial"/>
      <charset val="204"/>
    </font>
    <font>
      <b/>
      <sz val="10"/>
      <name val="GHEA Grapalat"/>
      <family val="3"/>
    </font>
    <font>
      <b/>
      <sz val="10"/>
      <color indexed="8"/>
      <name val="GHEA Grapalat"/>
      <family val="3"/>
    </font>
    <font>
      <sz val="10"/>
      <name val="GHEA Grapalat"/>
      <family val="3"/>
    </font>
    <font>
      <sz val="10"/>
      <color indexed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1">
    <xf numFmtId="0" fontId="0" fillId="0" borderId="0" xfId="0"/>
    <xf numFmtId="0" fontId="0" fillId="0" borderId="0" xfId="0" applyFill="1" applyAlignment="1">
      <alignment vertical="top"/>
    </xf>
    <xf numFmtId="0" fontId="2" fillId="0" borderId="0" xfId="0" applyFont="1" applyFill="1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right"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horizontal="center" vertical="top"/>
    </xf>
    <xf numFmtId="0" fontId="8" fillId="0" borderId="0" xfId="0" applyFont="1" applyFill="1" applyAlignment="1">
      <alignment vertical="top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top" wrapText="1"/>
    </xf>
    <xf numFmtId="3" fontId="2" fillId="0" borderId="3" xfId="0" applyNumberFormat="1" applyFont="1" applyFill="1" applyBorder="1" applyAlignment="1">
      <alignment horizontal="right" vertical="top" wrapText="1"/>
    </xf>
    <xf numFmtId="2" fontId="2" fillId="0" borderId="3" xfId="0" applyNumberFormat="1" applyFont="1" applyFill="1" applyBorder="1" applyAlignment="1">
      <alignment horizontal="right" vertical="top" wrapText="1"/>
    </xf>
    <xf numFmtId="164" fontId="2" fillId="0" borderId="3" xfId="0" applyNumberFormat="1" applyFont="1" applyFill="1" applyBorder="1" applyAlignment="1">
      <alignment horizontal="right" vertical="top" wrapText="1"/>
    </xf>
    <xf numFmtId="3" fontId="6" fillId="0" borderId="3" xfId="0" applyNumberFormat="1" applyFont="1" applyFill="1" applyBorder="1" applyAlignment="1">
      <alignment horizontal="right" vertical="top" wrapText="1"/>
    </xf>
    <xf numFmtId="4" fontId="2" fillId="0" borderId="3" xfId="0" applyNumberFormat="1" applyFont="1" applyFill="1" applyBorder="1" applyAlignment="1">
      <alignment horizontal="right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7" fillId="0" borderId="0" xfId="0" applyFont="1" applyFill="1" applyAlignment="1">
      <alignment horizontal="left" vertical="top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3" fontId="12" fillId="2" borderId="3" xfId="1" applyNumberFormat="1" applyFont="1" applyFill="1" applyBorder="1" applyAlignment="1">
      <alignment horizontal="center" vertical="center" wrapText="1"/>
    </xf>
    <xf numFmtId="165" fontId="12" fillId="2" borderId="3" xfId="1" applyNumberFormat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vertical="center" wrapText="1"/>
    </xf>
    <xf numFmtId="166" fontId="11" fillId="0" borderId="3" xfId="1" applyNumberFormat="1" applyFont="1" applyFill="1" applyBorder="1" applyAlignment="1">
      <alignment horizontal="center" vertical="center"/>
    </xf>
    <xf numFmtId="165" fontId="12" fillId="2" borderId="12" xfId="1" applyNumberFormat="1" applyFont="1" applyFill="1" applyBorder="1" applyAlignment="1">
      <alignment horizontal="center" vertical="center" wrapText="1"/>
    </xf>
    <xf numFmtId="165" fontId="12" fillId="2" borderId="13" xfId="1" applyNumberFormat="1" applyFont="1" applyFill="1" applyBorder="1" applyAlignment="1">
      <alignment horizontal="center" vertical="center" wrapText="1"/>
    </xf>
    <xf numFmtId="166" fontId="13" fillId="0" borderId="12" xfId="1" applyNumberFormat="1" applyFont="1" applyFill="1" applyBorder="1" applyAlignment="1">
      <alignment horizontal="center" vertical="center"/>
    </xf>
    <xf numFmtId="166" fontId="13" fillId="0" borderId="13" xfId="1" applyNumberFormat="1" applyFont="1" applyFill="1" applyBorder="1" applyAlignment="1">
      <alignment horizontal="center" vertical="center"/>
    </xf>
    <xf numFmtId="3" fontId="12" fillId="0" borderId="3" xfId="0" applyNumberFormat="1" applyFont="1" applyFill="1" applyBorder="1" applyAlignment="1">
      <alignment horizontal="center" vertical="center" wrapText="1"/>
    </xf>
    <xf numFmtId="3" fontId="12" fillId="0" borderId="12" xfId="0" applyNumberFormat="1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view="pageBreakPreview" topLeftCell="D1" zoomScale="80" zoomScaleNormal="80" zoomScaleSheetLayoutView="80" workbookViewId="0">
      <selection activeCell="S6" sqref="S6"/>
    </sheetView>
  </sheetViews>
  <sheetFormatPr defaultColWidth="9.140625" defaultRowHeight="15" x14ac:dyDescent="0.25"/>
  <cols>
    <col min="1" max="1" width="4.85546875" style="19" customWidth="1"/>
    <col min="2" max="2" width="21.5703125" style="19" customWidth="1"/>
    <col min="3" max="3" width="28.5703125" style="1" customWidth="1"/>
    <col min="4" max="4" width="17" style="1" customWidth="1"/>
    <col min="5" max="5" width="14.42578125" style="1" customWidth="1"/>
    <col min="6" max="6" width="16.42578125" style="1" customWidth="1"/>
    <col min="7" max="7" width="18" style="1" customWidth="1"/>
    <col min="8" max="8" width="19.42578125" style="1" customWidth="1"/>
    <col min="9" max="9" width="19.85546875" style="1" customWidth="1"/>
    <col min="10" max="10" width="17.5703125" style="1" customWidth="1"/>
    <col min="11" max="11" width="18.5703125" style="1" customWidth="1"/>
    <col min="12" max="12" width="14.5703125" style="1" customWidth="1"/>
    <col min="13" max="13" width="15.28515625" style="1" customWidth="1"/>
    <col min="14" max="14" width="21" style="1" customWidth="1"/>
    <col min="15" max="15" width="17.7109375" style="1" customWidth="1"/>
    <col min="16" max="16" width="18" style="1" customWidth="1"/>
    <col min="17" max="18" width="21.140625" style="1" customWidth="1"/>
    <col min="19" max="19" width="17.7109375" style="20" customWidth="1"/>
    <col min="20" max="20" width="18.140625" style="1" customWidth="1"/>
    <col min="21" max="16384" width="9.140625" style="1"/>
  </cols>
  <sheetData>
    <row r="1" spans="1:20" ht="50.25" customHeight="1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15" customHeight="1" x14ac:dyDescent="0.25">
      <c r="A2" s="2"/>
      <c r="B2" s="3"/>
      <c r="C2" s="3"/>
      <c r="D2" s="3"/>
      <c r="E2" s="3"/>
      <c r="F2" s="3"/>
      <c r="G2" s="4"/>
      <c r="H2" s="5" t="s">
        <v>1</v>
      </c>
      <c r="I2" s="5">
        <v>510</v>
      </c>
      <c r="J2" s="6"/>
      <c r="K2" s="6"/>
      <c r="L2" s="6"/>
      <c r="M2" s="6"/>
      <c r="N2" s="6"/>
      <c r="O2" s="6"/>
      <c r="P2" s="6"/>
      <c r="Q2" s="6"/>
      <c r="R2" s="6"/>
      <c r="S2" s="7"/>
      <c r="T2" s="6"/>
    </row>
    <row r="3" spans="1:20" ht="82.5" x14ac:dyDescent="0.25">
      <c r="A3" s="8" t="s">
        <v>2</v>
      </c>
      <c r="B3" s="9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  <c r="R3" s="9" t="s">
        <v>19</v>
      </c>
      <c r="S3" s="10" t="s">
        <v>20</v>
      </c>
      <c r="T3" s="9" t="s">
        <v>21</v>
      </c>
    </row>
    <row r="4" spans="1:20" ht="82.5" x14ac:dyDescent="0.25">
      <c r="A4" s="21">
        <v>1</v>
      </c>
      <c r="B4" s="22" t="s">
        <v>24</v>
      </c>
      <c r="C4" s="22" t="s">
        <v>23</v>
      </c>
      <c r="D4" s="22" t="s">
        <v>25</v>
      </c>
      <c r="E4" s="22" t="s">
        <v>22</v>
      </c>
      <c r="F4" s="23">
        <v>18120</v>
      </c>
      <c r="G4" s="24">
        <v>33.94</v>
      </c>
      <c r="H4" s="25">
        <v>6375.22</v>
      </c>
      <c r="I4" s="23">
        <f>H4*I$2</f>
        <v>3251362.2</v>
      </c>
      <c r="J4" s="23">
        <v>4500</v>
      </c>
      <c r="K4" s="23">
        <f>I4*0.03</f>
        <v>97540.866000000009</v>
      </c>
      <c r="L4" s="23">
        <f>(I4+K4)*0.2</f>
        <v>669780.61320000002</v>
      </c>
      <c r="M4" s="23">
        <v>33000</v>
      </c>
      <c r="N4" s="23">
        <f>20/1000*24*12*G4*I$2</f>
        <v>99702.143999999986</v>
      </c>
      <c r="O4" s="23">
        <v>15000</v>
      </c>
      <c r="P4" s="23">
        <v>3600</v>
      </c>
      <c r="Q4" s="23">
        <f>20470+16130</f>
        <v>36600</v>
      </c>
      <c r="R4" s="23">
        <v>5000</v>
      </c>
      <c r="S4" s="26">
        <f>SUM(I4:R4)</f>
        <v>4216085.8232000005</v>
      </c>
      <c r="T4" s="27">
        <f>S4/F4</f>
        <v>232.67581805739516</v>
      </c>
    </row>
    <row r="5" spans="1:20" ht="66" x14ac:dyDescent="0.25">
      <c r="A5" s="21">
        <v>2</v>
      </c>
      <c r="B5" s="28" t="s">
        <v>36</v>
      </c>
      <c r="C5" s="22" t="s">
        <v>26</v>
      </c>
      <c r="D5" s="22" t="s">
        <v>27</v>
      </c>
      <c r="E5" s="22" t="s">
        <v>22</v>
      </c>
      <c r="F5" s="23">
        <v>2670</v>
      </c>
      <c r="G5" s="24">
        <v>8.01</v>
      </c>
      <c r="H5" s="25">
        <v>1010.25584391594</v>
      </c>
      <c r="I5" s="23">
        <f>H5*I$2</f>
        <v>515230.48039712937</v>
      </c>
      <c r="J5" s="23">
        <v>4500</v>
      </c>
      <c r="K5" s="23">
        <f>I5*0.03</f>
        <v>15456.91441191388</v>
      </c>
      <c r="L5" s="23">
        <f>(I5+K5)*0.2</f>
        <v>106137.47896180867</v>
      </c>
      <c r="M5" s="23">
        <v>33000</v>
      </c>
      <c r="N5" s="23">
        <f>20/1000*24*12*G5*I$2</f>
        <v>23530.175999999999</v>
      </c>
      <c r="O5" s="23">
        <v>15000</v>
      </c>
      <c r="P5" s="23">
        <v>3600</v>
      </c>
      <c r="Q5" s="23">
        <f>20470+16130</f>
        <v>36600</v>
      </c>
      <c r="R5" s="23">
        <v>5000</v>
      </c>
      <c r="S5" s="26">
        <f>SUM(I5:R5)</f>
        <v>758055.04977085185</v>
      </c>
      <c r="T5" s="27">
        <f>S5/F5</f>
        <v>283.91574897784716</v>
      </c>
    </row>
    <row r="6" spans="1:20" ht="66" x14ac:dyDescent="0.25">
      <c r="A6" s="21">
        <v>3</v>
      </c>
      <c r="B6" s="28" t="s">
        <v>36</v>
      </c>
      <c r="C6" s="22" t="s">
        <v>28</v>
      </c>
      <c r="D6" s="22" t="s">
        <v>29</v>
      </c>
      <c r="E6" s="22" t="s">
        <v>22</v>
      </c>
      <c r="F6" s="23">
        <v>432600</v>
      </c>
      <c r="G6" s="24">
        <v>14.42</v>
      </c>
      <c r="H6" s="25">
        <v>96939.156258900621</v>
      </c>
      <c r="I6" s="23">
        <f>H6*I$2</f>
        <v>49438969.692039318</v>
      </c>
      <c r="J6" s="23">
        <v>4500</v>
      </c>
      <c r="K6" s="23">
        <f>I6*0.03</f>
        <v>1483169.0907611796</v>
      </c>
      <c r="L6" s="23">
        <f>(I6+K6)*0.2</f>
        <v>10184427.7565601</v>
      </c>
      <c r="M6" s="23">
        <v>33000</v>
      </c>
      <c r="N6" s="23">
        <f>20/1000*24*12*G6*I$2</f>
        <v>42360.191999999995</v>
      </c>
      <c r="O6" s="23">
        <v>15000</v>
      </c>
      <c r="P6" s="23">
        <v>3600</v>
      </c>
      <c r="Q6" s="23">
        <f>20470+16130</f>
        <v>36600</v>
      </c>
      <c r="R6" s="23">
        <v>5000</v>
      </c>
      <c r="S6" s="26">
        <f>SUM(I6:R6)</f>
        <v>61246626.731360599</v>
      </c>
      <c r="T6" s="27">
        <f>S6/F6</f>
        <v>141.57796285566482</v>
      </c>
    </row>
    <row r="7" spans="1:20" ht="16.5" x14ac:dyDescent="0.25">
      <c r="A7" s="32" t="s">
        <v>30</v>
      </c>
      <c r="B7" s="33"/>
      <c r="C7" s="33"/>
      <c r="D7" s="33"/>
      <c r="E7" s="33"/>
      <c r="F7" s="33"/>
      <c r="G7" s="34"/>
      <c r="H7" s="11">
        <f>SUM(H4+H5+H6)</f>
        <v>104324.63210281655</v>
      </c>
      <c r="I7" s="11">
        <f t="shared" ref="I7:S7" si="0">SUM(I4:I6)</f>
        <v>53205562.372436449</v>
      </c>
      <c r="J7" s="11">
        <f t="shared" si="0"/>
        <v>13500</v>
      </c>
      <c r="K7" s="11">
        <f t="shared" si="0"/>
        <v>1596166.8711730936</v>
      </c>
      <c r="L7" s="11">
        <f t="shared" si="0"/>
        <v>10960345.848721908</v>
      </c>
      <c r="M7" s="11">
        <f t="shared" si="0"/>
        <v>99000</v>
      </c>
      <c r="N7" s="11">
        <f t="shared" si="0"/>
        <v>165592.51199999999</v>
      </c>
      <c r="O7" s="11">
        <f t="shared" si="0"/>
        <v>45000</v>
      </c>
      <c r="P7" s="11">
        <f t="shared" si="0"/>
        <v>10800</v>
      </c>
      <c r="Q7" s="11">
        <f t="shared" si="0"/>
        <v>109800</v>
      </c>
      <c r="R7" s="11">
        <f t="shared" si="0"/>
        <v>15000</v>
      </c>
      <c r="S7" s="11">
        <f t="shared" si="0"/>
        <v>66220767.604331449</v>
      </c>
      <c r="T7" s="12"/>
    </row>
    <row r="8" spans="1:20" ht="8.2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4"/>
      <c r="T8" s="15"/>
    </row>
    <row r="9" spans="1:20" ht="16.5" x14ac:dyDescent="0.25">
      <c r="A9" s="16"/>
      <c r="B9" s="17" t="s">
        <v>31</v>
      </c>
      <c r="C9" s="17"/>
      <c r="D9" s="17"/>
      <c r="E9" s="17"/>
      <c r="F9" s="17"/>
      <c r="G9" s="17"/>
      <c r="H9" s="17"/>
      <c r="I9" s="17"/>
      <c r="J9" s="17"/>
      <c r="K9" s="17"/>
      <c r="L9" s="13"/>
      <c r="M9" s="13"/>
      <c r="N9" s="13"/>
      <c r="O9" s="13"/>
      <c r="P9" s="13"/>
      <c r="Q9" s="13"/>
      <c r="R9" s="13"/>
      <c r="S9" s="14"/>
      <c r="T9" s="15"/>
    </row>
    <row r="10" spans="1:20" ht="16.5" x14ac:dyDescent="0.25">
      <c r="A10" s="16"/>
      <c r="B10" s="29" t="s">
        <v>32</v>
      </c>
      <c r="C10" s="29"/>
      <c r="D10" s="29"/>
      <c r="E10" s="29"/>
      <c r="F10" s="29"/>
      <c r="G10" s="29"/>
      <c r="H10" s="29"/>
      <c r="I10" s="29"/>
      <c r="J10" s="29"/>
      <c r="K10" s="17"/>
      <c r="L10" s="13"/>
      <c r="M10" s="13"/>
      <c r="N10" s="13"/>
      <c r="O10" s="13"/>
      <c r="P10" s="13"/>
      <c r="Q10" s="13"/>
      <c r="R10" s="13"/>
      <c r="S10" s="14"/>
      <c r="T10" s="15"/>
    </row>
    <row r="11" spans="1:20" ht="30" customHeight="1" x14ac:dyDescent="0.25">
      <c r="A11" s="16"/>
      <c r="B11" s="29" t="s">
        <v>33</v>
      </c>
      <c r="C11" s="29"/>
      <c r="D11" s="29"/>
      <c r="E11" s="29"/>
      <c r="F11" s="29"/>
      <c r="G11" s="29"/>
      <c r="H11" s="29"/>
      <c r="I11" s="29"/>
      <c r="J11" s="29"/>
      <c r="K11" s="17"/>
      <c r="L11" s="13"/>
      <c r="M11" s="13"/>
      <c r="N11" s="13"/>
      <c r="O11" s="13"/>
      <c r="P11" s="13"/>
      <c r="Q11" s="13"/>
      <c r="R11" s="13"/>
      <c r="S11" s="14"/>
      <c r="T11" s="15"/>
    </row>
    <row r="12" spans="1:20" ht="16.5" x14ac:dyDescent="0.25">
      <c r="A12" s="16"/>
      <c r="B12" s="35" t="s">
        <v>34</v>
      </c>
      <c r="C12" s="35"/>
      <c r="D12" s="35"/>
      <c r="E12" s="35"/>
      <c r="F12" s="35"/>
      <c r="G12" s="35"/>
      <c r="H12" s="35"/>
      <c r="I12" s="35"/>
      <c r="J12" s="35"/>
      <c r="K12" s="17"/>
      <c r="L12" s="15"/>
      <c r="M12" s="15"/>
      <c r="N12" s="15"/>
      <c r="O12" s="15"/>
      <c r="P12" s="15"/>
      <c r="Q12" s="15"/>
      <c r="R12" s="15"/>
      <c r="S12" s="18"/>
      <c r="T12" s="15"/>
    </row>
    <row r="13" spans="1:20" x14ac:dyDescent="0.25">
      <c r="B13" s="29" t="s">
        <v>35</v>
      </c>
      <c r="C13" s="29"/>
      <c r="D13" s="29"/>
      <c r="E13" s="29"/>
      <c r="F13" s="29"/>
      <c r="G13" s="29"/>
      <c r="H13" s="29"/>
      <c r="I13" s="29"/>
      <c r="J13" s="29"/>
    </row>
  </sheetData>
  <mergeCells count="6">
    <mergeCell ref="B13:J13"/>
    <mergeCell ref="A1:T1"/>
    <mergeCell ref="A7:G7"/>
    <mergeCell ref="B10:J10"/>
    <mergeCell ref="B11:J11"/>
    <mergeCell ref="B12:J12"/>
  </mergeCells>
  <pageMargins left="0.70866141732283472" right="0.70866141732283472" top="0.74803149606299213" bottom="0.74803149606299213" header="0.31496062992125984" footer="0.31496062992125984"/>
  <pageSetup paperSize="9" scale="3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H5" sqref="H5"/>
    </sheetView>
  </sheetViews>
  <sheetFormatPr defaultRowHeight="15" x14ac:dyDescent="0.25"/>
  <cols>
    <col min="4" max="4" width="15.85546875" customWidth="1"/>
    <col min="5" max="5" width="18.85546875" customWidth="1"/>
    <col min="7" max="7" width="14.28515625" customWidth="1"/>
    <col min="8" max="8" width="19" customWidth="1"/>
    <col min="9" max="9" width="16" bestFit="1" customWidth="1"/>
  </cols>
  <sheetData>
    <row r="1" spans="1:9" ht="70.5" customHeight="1" x14ac:dyDescent="0.25">
      <c r="A1" s="36" t="s">
        <v>37</v>
      </c>
      <c r="B1" s="37"/>
      <c r="C1" s="38"/>
      <c r="D1" s="39" t="s">
        <v>38</v>
      </c>
      <c r="E1" s="40"/>
      <c r="F1" s="41" t="s">
        <v>39</v>
      </c>
      <c r="G1" s="39" t="s">
        <v>40</v>
      </c>
      <c r="H1" s="40"/>
      <c r="I1" s="42" t="s">
        <v>45</v>
      </c>
    </row>
    <row r="2" spans="1:9" ht="41.25" customHeight="1" x14ac:dyDescent="0.25">
      <c r="A2" s="43"/>
      <c r="B2" s="44"/>
      <c r="C2" s="45"/>
      <c r="D2" s="46" t="s">
        <v>41</v>
      </c>
      <c r="E2" s="46" t="s">
        <v>42</v>
      </c>
      <c r="F2" s="41"/>
      <c r="G2" s="46" t="s">
        <v>41</v>
      </c>
      <c r="H2" s="46" t="s">
        <v>42</v>
      </c>
      <c r="I2" s="42"/>
    </row>
    <row r="3" spans="1:9" ht="32.25" customHeight="1" x14ac:dyDescent="0.25">
      <c r="A3" s="47" t="s">
        <v>44</v>
      </c>
      <c r="B3" s="48"/>
      <c r="C3" s="49"/>
      <c r="D3" s="58">
        <v>29000</v>
      </c>
      <c r="E3" s="59">
        <v>43289</v>
      </c>
      <c r="F3" s="50">
        <v>496</v>
      </c>
      <c r="G3" s="51">
        <f>D3*F3</f>
        <v>14384000</v>
      </c>
      <c r="H3" s="54">
        <f>E3*600</f>
        <v>25973400</v>
      </c>
      <c r="I3" s="56">
        <f>H3-G3-G4</f>
        <v>8589400</v>
      </c>
    </row>
    <row r="4" spans="1:9" ht="32.25" customHeight="1" x14ac:dyDescent="0.25">
      <c r="A4" s="47" t="s">
        <v>44</v>
      </c>
      <c r="B4" s="48"/>
      <c r="C4" s="49"/>
      <c r="D4" s="58">
        <v>30000</v>
      </c>
      <c r="E4" s="60"/>
      <c r="F4" s="50">
        <v>100</v>
      </c>
      <c r="G4" s="51">
        <f t="shared" ref="G4" si="0">D4*F4</f>
        <v>3000000</v>
      </c>
      <c r="H4" s="55"/>
      <c r="I4" s="57"/>
    </row>
    <row r="5" spans="1:9" ht="32.25" customHeight="1" x14ac:dyDescent="0.25">
      <c r="A5" s="42" t="s">
        <v>43</v>
      </c>
      <c r="B5" s="42"/>
      <c r="C5" s="42"/>
      <c r="D5" s="52"/>
      <c r="E5" s="52"/>
      <c r="F5" s="52"/>
      <c r="G5" s="53">
        <f>+G4+G3</f>
        <v>17384000</v>
      </c>
      <c r="H5" s="53">
        <f t="shared" ref="H5:I5" si="1">+H4+H3</f>
        <v>25973400</v>
      </c>
      <c r="I5" s="53">
        <f t="shared" si="1"/>
        <v>8589400</v>
      </c>
    </row>
  </sheetData>
  <mergeCells count="11">
    <mergeCell ref="A5:C5"/>
    <mergeCell ref="E3:E4"/>
    <mergeCell ref="H3:H4"/>
    <mergeCell ref="I3:I4"/>
    <mergeCell ref="A4:C4"/>
    <mergeCell ref="A1:C2"/>
    <mergeCell ref="D1:E1"/>
    <mergeCell ref="F1:F2"/>
    <mergeCell ref="G1:H1"/>
    <mergeCell ref="I1:I2"/>
    <mergeCell ref="A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Հակառետրովիրուսային դեղեր</vt:lpstr>
      <vt:lpstr>Իմունոգլոբուլին</vt:lpstr>
      <vt:lpstr>'Հակառետրովիրուսային դեղեր'!Print_Area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https://mul2-moh.gov.am/tasks/54669/oneclick/kic.xlsx?token=297647b6b42aea7aee2172fbf21833dc</cp:keywords>
  <cp:lastModifiedBy>Hasmik Mnatsakanyan</cp:lastModifiedBy>
  <dcterms:created xsi:type="dcterms:W3CDTF">2020-04-09T13:03:35Z</dcterms:created>
  <dcterms:modified xsi:type="dcterms:W3CDTF">2020-05-13T11:47:17Z</dcterms:modified>
</cp:coreProperties>
</file>