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hidePivotFieldList="1" defaultThemeVersion="124226"/>
  <bookViews>
    <workbookView xWindow="0" yWindow="0" windowWidth="15360" windowHeight="7650" tabRatio="1000" activeTab="9"/>
  </bookViews>
  <sheets>
    <sheet name="Havelvats 1" sheetId="45" r:id="rId1"/>
    <sheet name="Havelvats 2" sheetId="46" r:id="rId2"/>
    <sheet name="Havelvats 3" sheetId="47" r:id="rId3"/>
    <sheet name="Havelvats 4" sheetId="48" r:id="rId4"/>
    <sheet name="Havelvats 5" sheetId="49" r:id="rId5"/>
    <sheet name="Havelvats 6" sheetId="50" r:id="rId6"/>
    <sheet name="Havelvats 7" sheetId="51" r:id="rId7"/>
    <sheet name="Havelvats 8" sheetId="41" r:id="rId8"/>
    <sheet name="Havelvats 9" sheetId="52" r:id="rId9"/>
    <sheet name="Havelvats 10" sheetId="44" r:id="rId10"/>
  </sheets>
  <definedNames>
    <definedName name="AgencyCode" localSheetId="9">#REF!</definedName>
    <definedName name="AgencyCode">#REF!</definedName>
    <definedName name="AgencyName" localSheetId="9">#REF!</definedName>
    <definedName name="AgencyName">#REF!</definedName>
    <definedName name="davit" localSheetId="9">#REF!</definedName>
    <definedName name="davit">#REF!</definedName>
    <definedName name="Functional1" localSheetId="9">#REF!</definedName>
    <definedName name="Functional1">#REF!</definedName>
    <definedName name="ggg" localSheetId="9">#REF!</definedName>
    <definedName name="ggg">#REF!</definedName>
    <definedName name="PANature" localSheetId="9">#REF!</definedName>
    <definedName name="PANature">#REF!</definedName>
    <definedName name="PAType" localSheetId="9">#REF!</definedName>
    <definedName name="PAType">#REF!</definedName>
    <definedName name="Performance2" localSheetId="9">#REF!</definedName>
    <definedName name="Performance2">#REF!</definedName>
    <definedName name="PerformanceType" localSheetId="9">#REF!</definedName>
    <definedName name="PerformanceType">#REF!</definedName>
    <definedName name="Z_155F7499_2150_4D1D_A33C_609506E2BE56_.wvu.PrintTitles" localSheetId="8" hidden="1">'Havelvats 9'!$8:$9</definedName>
    <definedName name="Z_8A68503D_EAEE_49D7_B957_F867E305B493_.wvu.PrintArea" localSheetId="8" hidden="1">'Havelvats 9'!$A$5:$D$15</definedName>
    <definedName name="Z_8A68503D_EAEE_49D7_B957_F867E305B493_.wvu.PrintTitles" localSheetId="8" hidden="1">'Havelvats 9'!$8:$9</definedName>
    <definedName name="Z_C1CA0EED_2C54_4470_BEA3_7FC59665EB35_.wvu.PrintArea" localSheetId="8" hidden="1">'Havelvats 9'!$A$5:$D$15</definedName>
    <definedName name="Z_C1CA0EED_2C54_4470_BEA3_7FC59665EB35_.wvu.PrintTitles" localSheetId="8" hidden="1">'Havelvats 9'!$8:$9</definedName>
    <definedName name="Z_C2B771FF_7EA5_48FE_AC7B_8F46ADB6509C_.wvu.PrintArea" localSheetId="8" hidden="1">'Havelvats 9'!$A$5:$D$15</definedName>
    <definedName name="Z_C2B771FF_7EA5_48FE_AC7B_8F46ADB6509C_.wvu.PrintTitles" localSheetId="8" hidden="1">'Havelvats 9'!$8:$9</definedName>
    <definedName name="Z_E7299FF9_9BFD_4228_A75B_920C4DDCA7D1_.wvu.PrintTitles" localSheetId="8" hidden="1">'Havelvats 9'!$8:$9</definedName>
    <definedName name="_xlnm.Print_Titles" localSheetId="8">'Havelvats 9'!$8:$9</definedName>
    <definedName name="_xlnm.Print_Area" localSheetId="8">'Havelvats 9'!$A$5:$D$15</definedName>
    <definedName name="Հավելված" localSheetId="9">#REF!</definedName>
    <definedName name="Հավելված">#REF!</definedName>
    <definedName name="Մաս" localSheetId="9">#REF!</definedName>
    <definedName name="Մաս">#REF!</definedName>
    <definedName name="շախմատիստ" localSheetId="9">#REF!</definedName>
    <definedName name="շախմատիստ">#REF!</definedName>
  </definedNames>
  <calcPr calcId="124519"/>
</workbook>
</file>

<file path=xl/calcChain.xml><?xml version="1.0" encoding="utf-8"?>
<calcChain xmlns="http://schemas.openxmlformats.org/spreadsheetml/2006/main">
  <c r="D12" i="52"/>
  <c r="D10" s="1"/>
  <c r="D15"/>
  <c r="D84" i="45" l="1"/>
  <c r="D120" i="50" s="1"/>
  <c r="D120" i="51" s="1"/>
  <c r="G85" i="44"/>
  <c r="H66"/>
  <c r="H65" s="1"/>
  <c r="H64" s="1"/>
  <c r="H63" s="1"/>
  <c r="H62" s="1"/>
  <c r="H60" s="1"/>
  <c r="H58" s="1"/>
  <c r="D88" i="51"/>
  <c r="F48"/>
  <c r="D36"/>
  <c r="E102" i="50"/>
  <c r="E102" i="51" s="1"/>
  <c r="D102" i="50"/>
  <c r="D102" i="51" s="1"/>
  <c r="E88" i="50"/>
  <c r="E88" i="51" s="1"/>
  <c r="D88" i="50"/>
  <c r="E75"/>
  <c r="E75" i="51" s="1"/>
  <c r="E48" i="50"/>
  <c r="E48" i="51" s="1"/>
  <c r="F48" i="50"/>
  <c r="D48"/>
  <c r="D48" i="51" s="1"/>
  <c r="E36" i="50"/>
  <c r="E36" i="51" s="1"/>
  <c r="F36" i="50"/>
  <c r="F36" i="51" s="1"/>
  <c r="D36" i="50"/>
  <c r="G83" i="46"/>
  <c r="H85"/>
  <c r="G85"/>
  <c r="E64" i="45"/>
  <c r="E84" s="1"/>
  <c r="D64"/>
  <c r="F71"/>
  <c r="F102" i="50" s="1"/>
  <c r="F102" i="51" s="1"/>
  <c r="E52" i="45"/>
  <c r="H94" i="46" s="1"/>
  <c r="D52" i="45"/>
  <c r="G94" i="46" s="1"/>
  <c r="D46" i="45"/>
  <c r="D27" s="1"/>
  <c r="D90"/>
  <c r="H49" i="46"/>
  <c r="H51" i="44" s="1"/>
  <c r="H50" s="1"/>
  <c r="H49" s="1"/>
  <c r="H48" s="1"/>
  <c r="H47" s="1"/>
  <c r="H45" s="1"/>
  <c r="H43" s="1"/>
  <c r="H41" s="1"/>
  <c r="H39" s="1"/>
  <c r="H37" s="1"/>
  <c r="G49" i="46"/>
  <c r="G51" i="44" s="1"/>
  <c r="G50" s="1"/>
  <c r="G49" s="1"/>
  <c r="G48" s="1"/>
  <c r="G47" s="1"/>
  <c r="G45" s="1"/>
  <c r="G43" s="1"/>
  <c r="G41" s="1"/>
  <c r="G39" s="1"/>
  <c r="G37" s="1"/>
  <c r="H103" i="46"/>
  <c r="H85" i="44" s="1"/>
  <c r="G103" i="46"/>
  <c r="H73"/>
  <c r="H75" i="44" s="1"/>
  <c r="H74" s="1"/>
  <c r="H73" s="1"/>
  <c r="H72" s="1"/>
  <c r="H71" s="1"/>
  <c r="H69" s="1"/>
  <c r="H67" s="1"/>
  <c r="I73" i="46"/>
  <c r="I75" i="44" s="1"/>
  <c r="I74" s="1"/>
  <c r="I73" s="1"/>
  <c r="I72" s="1"/>
  <c r="I71" s="1"/>
  <c r="I69" s="1"/>
  <c r="I67" s="1"/>
  <c r="G73" i="46"/>
  <c r="G75" i="44" s="1"/>
  <c r="G74" s="1"/>
  <c r="G73" s="1"/>
  <c r="G72" s="1"/>
  <c r="G71" s="1"/>
  <c r="G69" s="1"/>
  <c r="G67" s="1"/>
  <c r="H64" i="46"/>
  <c r="I64"/>
  <c r="I66" i="44" s="1"/>
  <c r="I65" s="1"/>
  <c r="I64" s="1"/>
  <c r="I63" s="1"/>
  <c r="I62" s="1"/>
  <c r="I60" s="1"/>
  <c r="I58" s="1"/>
  <c r="G64" i="46"/>
  <c r="G66" i="44" s="1"/>
  <c r="G65" s="1"/>
  <c r="G64" s="1"/>
  <c r="G63" s="1"/>
  <c r="G62" s="1"/>
  <c r="G60" s="1"/>
  <c r="G58" s="1"/>
  <c r="H122" i="46" l="1"/>
  <c r="E90" i="45"/>
  <c r="E120" i="50"/>
  <c r="E120" i="51" s="1"/>
  <c r="D62" i="50"/>
  <c r="D62" i="51" s="1"/>
  <c r="F64" i="45"/>
  <c r="D75" i="50"/>
  <c r="D75" i="51" s="1"/>
  <c r="G122" i="46"/>
  <c r="E129" i="51"/>
  <c r="D129"/>
  <c r="E129" i="50"/>
  <c r="D129"/>
  <c r="G27" i="49" l="1"/>
  <c r="G25" s="1"/>
  <c r="G24" s="1"/>
  <c r="G18"/>
  <c r="G16"/>
  <c r="G15" s="1"/>
  <c r="G22"/>
  <c r="G20"/>
  <c r="E35" i="48"/>
  <c r="D35"/>
  <c r="E31"/>
  <c r="D31"/>
  <c r="F31"/>
  <c r="D19"/>
  <c r="D26"/>
  <c r="E26"/>
  <c r="E33"/>
  <c r="E29" s="1"/>
  <c r="D33"/>
  <c r="F51"/>
  <c r="F49" s="1"/>
  <c r="F47" s="1"/>
  <c r="F45" s="1"/>
  <c r="E51"/>
  <c r="E49" s="1"/>
  <c r="E47" s="1"/>
  <c r="E45" s="1"/>
  <c r="D51"/>
  <c r="D49" s="1"/>
  <c r="D47" s="1"/>
  <c r="D45" s="1"/>
  <c r="E43"/>
  <c r="E41" s="1"/>
  <c r="E39" s="1"/>
  <c r="E37" s="1"/>
  <c r="D43"/>
  <c r="D41" s="1"/>
  <c r="D39" s="1"/>
  <c r="D37" s="1"/>
  <c r="D22"/>
  <c r="E24"/>
  <c r="D24"/>
  <c r="G35" i="47"/>
  <c r="D35" s="1"/>
  <c r="D34" s="1"/>
  <c r="G37"/>
  <c r="G36" s="1"/>
  <c r="J24" i="41"/>
  <c r="F26" i="47"/>
  <c r="D26" s="1"/>
  <c r="F21"/>
  <c r="D21" s="1"/>
  <c r="E20" i="48" s="1"/>
  <c r="F22" i="47"/>
  <c r="F24"/>
  <c r="D24" s="1"/>
  <c r="D23" s="1"/>
  <c r="F28"/>
  <c r="D28" s="1"/>
  <c r="F27" i="48" s="1"/>
  <c r="F29" i="47"/>
  <c r="D29" s="1"/>
  <c r="F28" i="48" s="1"/>
  <c r="E23" i="47"/>
  <c r="F23"/>
  <c r="G23"/>
  <c r="H23"/>
  <c r="E25"/>
  <c r="G25"/>
  <c r="G18" s="1"/>
  <c r="H25"/>
  <c r="E20"/>
  <c r="G20"/>
  <c r="H20"/>
  <c r="F30"/>
  <c r="E32"/>
  <c r="F32"/>
  <c r="H32"/>
  <c r="H30" s="1"/>
  <c r="E36"/>
  <c r="F36"/>
  <c r="H36"/>
  <c r="E34"/>
  <c r="E30" s="1"/>
  <c r="F34"/>
  <c r="H34"/>
  <c r="F49"/>
  <c r="D49" s="1"/>
  <c r="H48"/>
  <c r="H46" s="1"/>
  <c r="H44" s="1"/>
  <c r="G48"/>
  <c r="G46" s="1"/>
  <c r="G44" s="1"/>
  <c r="E48"/>
  <c r="E46"/>
  <c r="E44"/>
  <c r="F43"/>
  <c r="D43" s="1"/>
  <c r="H42"/>
  <c r="H40" s="1"/>
  <c r="H38" s="1"/>
  <c r="G42"/>
  <c r="G40" s="1"/>
  <c r="G38" s="1"/>
  <c r="E42"/>
  <c r="E40" s="1"/>
  <c r="D21" i="45"/>
  <c r="E78"/>
  <c r="E76" s="1"/>
  <c r="D78"/>
  <c r="D76" s="1"/>
  <c r="F58"/>
  <c r="F84" s="1"/>
  <c r="H102" i="46"/>
  <c r="H101" s="1"/>
  <c r="H100" s="1"/>
  <c r="H99" s="1"/>
  <c r="H97" s="1"/>
  <c r="H95" s="1"/>
  <c r="G102"/>
  <c r="G101" s="1"/>
  <c r="G100" s="1"/>
  <c r="G99" s="1"/>
  <c r="G97" s="1"/>
  <c r="G95" s="1"/>
  <c r="G93"/>
  <c r="G92" s="1"/>
  <c r="H93"/>
  <c r="H92" s="1"/>
  <c r="H91" s="1"/>
  <c r="H90" s="1"/>
  <c r="H88" s="1"/>
  <c r="H86" s="1"/>
  <c r="G91"/>
  <c r="G90" s="1"/>
  <c r="G88" s="1"/>
  <c r="G86" s="1"/>
  <c r="H84"/>
  <c r="G84"/>
  <c r="G82"/>
  <c r="I72"/>
  <c r="I71" s="1"/>
  <c r="I70" s="1"/>
  <c r="I69" s="1"/>
  <c r="I67" s="1"/>
  <c r="I65" s="1"/>
  <c r="H72"/>
  <c r="G72"/>
  <c r="G71" s="1"/>
  <c r="G70" s="1"/>
  <c r="G69" s="1"/>
  <c r="G67" s="1"/>
  <c r="G65" s="1"/>
  <c r="H71"/>
  <c r="H70" s="1"/>
  <c r="H69" s="1"/>
  <c r="H67" s="1"/>
  <c r="H65" s="1"/>
  <c r="I63"/>
  <c r="I62" s="1"/>
  <c r="I61" s="1"/>
  <c r="I60" s="1"/>
  <c r="I58" s="1"/>
  <c r="I56" s="1"/>
  <c r="H63"/>
  <c r="H62" s="1"/>
  <c r="H61" s="1"/>
  <c r="H60" s="1"/>
  <c r="H58" s="1"/>
  <c r="H56" s="1"/>
  <c r="G63"/>
  <c r="G62" s="1"/>
  <c r="G61" s="1"/>
  <c r="G60" s="1"/>
  <c r="G58"/>
  <c r="G56" s="1"/>
  <c r="H48"/>
  <c r="H47" s="1"/>
  <c r="H46" s="1"/>
  <c r="H45" s="1"/>
  <c r="H43" s="1"/>
  <c r="H41" s="1"/>
  <c r="H39" s="1"/>
  <c r="H37" s="1"/>
  <c r="H35" s="1"/>
  <c r="G48"/>
  <c r="G47" s="1"/>
  <c r="G46" s="1"/>
  <c r="G45" s="1"/>
  <c r="G43" s="1"/>
  <c r="G41" s="1"/>
  <c r="G39" s="1"/>
  <c r="G37" s="1"/>
  <c r="G35" s="1"/>
  <c r="I122" l="1"/>
  <c r="F90" i="45"/>
  <c r="F120" i="50"/>
  <c r="G30" i="46"/>
  <c r="G29" s="1"/>
  <c r="G28" s="1"/>
  <c r="G27" s="1"/>
  <c r="G26" s="1"/>
  <c r="G24" s="1"/>
  <c r="G22" s="1"/>
  <c r="G20" s="1"/>
  <c r="G17" s="1"/>
  <c r="G15" s="1"/>
  <c r="G13" s="1"/>
  <c r="D23" i="50"/>
  <c r="D23" i="51" s="1"/>
  <c r="D42" i="47"/>
  <c r="F44" i="48"/>
  <c r="F43" s="1"/>
  <c r="F41" s="1"/>
  <c r="F39" s="1"/>
  <c r="F37" s="1"/>
  <c r="F52" i="45" s="1"/>
  <c r="F75" i="50" s="1"/>
  <c r="F75" i="51" s="1"/>
  <c r="F88" i="50"/>
  <c r="F88" i="51" s="1"/>
  <c r="I103" i="46"/>
  <c r="I49"/>
  <c r="D17" i="48"/>
  <c r="G81" i="46"/>
  <c r="G80" s="1"/>
  <c r="G79" s="1"/>
  <c r="G77" s="1"/>
  <c r="G75" s="1"/>
  <c r="F25" i="47"/>
  <c r="D29" i="48"/>
  <c r="D15"/>
  <c r="D13" s="1"/>
  <c r="D11" s="1"/>
  <c r="F26"/>
  <c r="E19"/>
  <c r="F20"/>
  <c r="D25" i="47"/>
  <c r="F25" i="48"/>
  <c r="F24" s="1"/>
  <c r="D37" i="47"/>
  <c r="E23" i="48"/>
  <c r="F23" s="1"/>
  <c r="F22" s="1"/>
  <c r="F34"/>
  <c r="F33" s="1"/>
  <c r="G34" i="47"/>
  <c r="F20"/>
  <c r="D22"/>
  <c r="H27"/>
  <c r="F27"/>
  <c r="F42"/>
  <c r="F40" s="1"/>
  <c r="F38" s="1"/>
  <c r="F48"/>
  <c r="F46" s="1"/>
  <c r="D46" s="1"/>
  <c r="E38"/>
  <c r="D14" i="45"/>
  <c r="F78"/>
  <c r="F76" s="1"/>
  <c r="G121" i="46"/>
  <c r="G120" s="1"/>
  <c r="G119" s="1"/>
  <c r="G117" s="1"/>
  <c r="G115" s="1"/>
  <c r="G130"/>
  <c r="I130"/>
  <c r="I121"/>
  <c r="I120" s="1"/>
  <c r="I119" s="1"/>
  <c r="I117" s="1"/>
  <c r="I115" s="1"/>
  <c r="H130"/>
  <c r="H121"/>
  <c r="H120" s="1"/>
  <c r="H119" s="1"/>
  <c r="H117" s="1"/>
  <c r="H115" s="1"/>
  <c r="I85" i="44" l="1"/>
  <c r="I102" i="46"/>
  <c r="I101" s="1"/>
  <c r="I100" s="1"/>
  <c r="I99" s="1"/>
  <c r="I97" s="1"/>
  <c r="I95" s="1"/>
  <c r="I48"/>
  <c r="I47" s="1"/>
  <c r="I46" s="1"/>
  <c r="I45" s="1"/>
  <c r="I43" s="1"/>
  <c r="I41" s="1"/>
  <c r="I39" s="1"/>
  <c r="I37" s="1"/>
  <c r="I35" s="1"/>
  <c r="I51" i="44"/>
  <c r="I50" s="1"/>
  <c r="I49" s="1"/>
  <c r="I48" s="1"/>
  <c r="I47" s="1"/>
  <c r="I45" s="1"/>
  <c r="I43" s="1"/>
  <c r="I41" s="1"/>
  <c r="I39" s="1"/>
  <c r="I37" s="1"/>
  <c r="F120" i="51"/>
  <c r="F129" s="1"/>
  <c r="F129" i="50"/>
  <c r="H129" i="46"/>
  <c r="H128" s="1"/>
  <c r="H127" s="1"/>
  <c r="H125" s="1"/>
  <c r="H123" s="1"/>
  <c r="H31" i="44"/>
  <c r="I129" i="46"/>
  <c r="I128" s="1"/>
  <c r="I127" s="1"/>
  <c r="I125" s="1"/>
  <c r="I123" s="1"/>
  <c r="I31" i="44"/>
  <c r="G129" i="46"/>
  <c r="G128" s="1"/>
  <c r="G127" s="1"/>
  <c r="G125" s="1"/>
  <c r="G123" s="1"/>
  <c r="G31" i="44"/>
  <c r="G113" i="46"/>
  <c r="G111" s="1"/>
  <c r="G109"/>
  <c r="G107" s="1"/>
  <c r="G105" s="1"/>
  <c r="G104" s="1"/>
  <c r="G54"/>
  <c r="G52" s="1"/>
  <c r="G50" s="1"/>
  <c r="G33" s="1"/>
  <c r="G31" s="1"/>
  <c r="G12" s="1"/>
  <c r="D12" i="45"/>
  <c r="D10" s="1"/>
  <c r="F18" i="47"/>
  <c r="F16" s="1"/>
  <c r="H18"/>
  <c r="H16" s="1"/>
  <c r="H14" s="1"/>
  <c r="H12" s="1"/>
  <c r="D20"/>
  <c r="F21" i="48"/>
  <c r="F19" s="1"/>
  <c r="F17" s="1"/>
  <c r="I83" i="46" s="1"/>
  <c r="E22" i="48"/>
  <c r="E17" s="1"/>
  <c r="D36" i="47"/>
  <c r="F36" i="48"/>
  <c r="F35" s="1"/>
  <c r="F29" s="1"/>
  <c r="I85" i="46" s="1"/>
  <c r="D40" i="47"/>
  <c r="D48"/>
  <c r="F44"/>
  <c r="D44" s="1"/>
  <c r="D38"/>
  <c r="E27"/>
  <c r="E18" s="1"/>
  <c r="E16" s="1"/>
  <c r="I109" i="46"/>
  <c r="I107" s="1"/>
  <c r="I105" s="1"/>
  <c r="I104" s="1"/>
  <c r="H109"/>
  <c r="H107" s="1"/>
  <c r="H105" s="1"/>
  <c r="H104" s="1"/>
  <c r="H113"/>
  <c r="H111" s="1"/>
  <c r="I113"/>
  <c r="I111" s="1"/>
  <c r="E15" i="48" l="1"/>
  <c r="E13" s="1"/>
  <c r="E11" s="1"/>
  <c r="H83" i="46"/>
  <c r="G10"/>
  <c r="E46" i="45"/>
  <c r="F15" i="48"/>
  <c r="F13" s="1"/>
  <c r="F14" i="47"/>
  <c r="F12" s="1"/>
  <c r="D27"/>
  <c r="D18" s="1"/>
  <c r="E27" i="45" l="1"/>
  <c r="E62" i="50"/>
  <c r="E62" i="51" s="1"/>
  <c r="F11" i="48"/>
  <c r="F46" i="45"/>
  <c r="F62" i="50" s="1"/>
  <c r="F62" i="51" s="1"/>
  <c r="E14" i="47"/>
  <c r="G84" i="44"/>
  <c r="G83" s="1"/>
  <c r="G82" s="1"/>
  <c r="G81" s="1"/>
  <c r="G79" s="1"/>
  <c r="G77" s="1"/>
  <c r="G56" s="1"/>
  <c r="G54" s="1"/>
  <c r="G52" s="1"/>
  <c r="G35" l="1"/>
  <c r="G33" s="1"/>
  <c r="G32" s="1"/>
  <c r="E12" i="47"/>
  <c r="H84" i="44"/>
  <c r="H83" s="1"/>
  <c r="H82" s="1"/>
  <c r="H81" s="1"/>
  <c r="H79" s="1"/>
  <c r="H77" s="1"/>
  <c r="H56" s="1"/>
  <c r="H54" s="1"/>
  <c r="H52" s="1"/>
  <c r="H35" l="1"/>
  <c r="H33" s="1"/>
  <c r="H32" s="1"/>
  <c r="G30"/>
  <c r="G29" s="1"/>
  <c r="G28" s="1"/>
  <c r="G26" s="1"/>
  <c r="G24" s="1"/>
  <c r="G22" s="1"/>
  <c r="G20" s="1"/>
  <c r="G18" s="1"/>
  <c r="G16" s="1"/>
  <c r="G14" s="1"/>
  <c r="G13" s="1"/>
  <c r="G11" s="1"/>
  <c r="H30"/>
  <c r="H29" s="1"/>
  <c r="H28" s="1"/>
  <c r="H26" s="1"/>
  <c r="H24" s="1"/>
  <c r="H22" s="1"/>
  <c r="H20" s="1"/>
  <c r="H18" s="1"/>
  <c r="H16" s="1"/>
  <c r="H14" s="1"/>
  <c r="H13" s="1"/>
  <c r="H11" l="1"/>
  <c r="J27" i="41"/>
  <c r="J26"/>
  <c r="J25"/>
  <c r="J51"/>
  <c r="J50"/>
  <c r="J39"/>
  <c r="J38"/>
  <c r="J37"/>
  <c r="J36"/>
  <c r="J35"/>
  <c r="J34"/>
  <c r="J33"/>
  <c r="J32"/>
  <c r="J31"/>
  <c r="J30"/>
  <c r="G33" i="47" l="1"/>
  <c r="J49" i="41"/>
  <c r="J29"/>
  <c r="J28"/>
  <c r="J16"/>
  <c r="J17"/>
  <c r="J18"/>
  <c r="J19"/>
  <c r="J20"/>
  <c r="J48"/>
  <c r="J47" s="1"/>
  <c r="J46" s="1"/>
  <c r="J22"/>
  <c r="J23"/>
  <c r="J42"/>
  <c r="J44"/>
  <c r="J45"/>
  <c r="D33" i="47" l="1"/>
  <c r="D32" s="1"/>
  <c r="D30" s="1"/>
  <c r="G32"/>
  <c r="G30" s="1"/>
  <c r="G16" s="1"/>
  <c r="J21" i="41"/>
  <c r="J41"/>
  <c r="J43"/>
  <c r="G14" i="47" l="1"/>
  <c r="D16"/>
  <c r="J40" i="41"/>
  <c r="F27" i="45" l="1"/>
  <c r="F21" s="1"/>
  <c r="F23" i="50" s="1"/>
  <c r="F23" i="51" s="1"/>
  <c r="I94" i="46"/>
  <c r="I93" s="1"/>
  <c r="I92" s="1"/>
  <c r="I91" s="1"/>
  <c r="I90" s="1"/>
  <c r="I88" s="1"/>
  <c r="I86" s="1"/>
  <c r="G12" i="47"/>
  <c r="D12" s="1"/>
  <c r="D14"/>
  <c r="I84" i="44"/>
  <c r="I83" s="1"/>
  <c r="I82" s="1"/>
  <c r="I81" s="1"/>
  <c r="I79" s="1"/>
  <c r="I77" s="1"/>
  <c r="I56" s="1"/>
  <c r="I54" s="1"/>
  <c r="I52" s="1"/>
  <c r="I33" l="1"/>
  <c r="I32" s="1"/>
  <c r="I35"/>
  <c r="G13" i="49"/>
  <c r="G12" s="1"/>
  <c r="G11" s="1"/>
  <c r="G10" s="1"/>
  <c r="G14"/>
  <c r="F14" i="45"/>
  <c r="F12" s="1"/>
  <c r="F10" s="1"/>
  <c r="I30" i="46"/>
  <c r="I30" i="44" l="1"/>
  <c r="I29" s="1"/>
  <c r="I28" s="1"/>
  <c r="I26" s="1"/>
  <c r="I24" s="1"/>
  <c r="I22" s="1"/>
  <c r="I20" s="1"/>
  <c r="I18" s="1"/>
  <c r="I16" s="1"/>
  <c r="I14" s="1"/>
  <c r="I13" s="1"/>
  <c r="I11" s="1"/>
  <c r="H82" i="46" l="1"/>
  <c r="H81" s="1"/>
  <c r="H80" s="1"/>
  <c r="H79" s="1"/>
  <c r="H77" s="1"/>
  <c r="H75" s="1"/>
  <c r="E21" i="45"/>
  <c r="E23" i="50" s="1"/>
  <c r="E23" i="51" s="1"/>
  <c r="J15" i="41"/>
  <c r="J14" s="1"/>
  <c r="J13" s="1"/>
  <c r="J12" s="1"/>
  <c r="H54" i="46" l="1"/>
  <c r="H52" s="1"/>
  <c r="H50" s="1"/>
  <c r="H33" s="1"/>
  <c r="H31" s="1"/>
  <c r="E14" i="45"/>
  <c r="E12" s="1"/>
  <c r="E10" s="1"/>
  <c r="H30" i="46"/>
  <c r="H29" s="1"/>
  <c r="H28" s="1"/>
  <c r="H27" s="1"/>
  <c r="H26" s="1"/>
  <c r="H24" s="1"/>
  <c r="H22" s="1"/>
  <c r="H20" s="1"/>
  <c r="H17" s="1"/>
  <c r="H15" s="1"/>
  <c r="H13" s="1"/>
  <c r="J11" i="41"/>
  <c r="H12" i="46" l="1"/>
  <c r="H10" s="1"/>
  <c r="I84" l="1"/>
  <c r="I82" l="1"/>
  <c r="I81" s="1"/>
  <c r="I80" s="1"/>
  <c r="I79" s="1"/>
  <c r="I77" s="1"/>
  <c r="I75" s="1"/>
  <c r="I29"/>
  <c r="I28" s="1"/>
  <c r="I27" s="1"/>
  <c r="I26" s="1"/>
  <c r="I24" s="1"/>
  <c r="I22" s="1"/>
  <c r="I20" s="1"/>
  <c r="I17" s="1"/>
  <c r="I15" s="1"/>
  <c r="I13" s="1"/>
  <c r="I54" l="1"/>
  <c r="I52" s="1"/>
  <c r="I50" s="1"/>
  <c r="I33" s="1"/>
  <c r="I31" s="1"/>
  <c r="I12" s="1"/>
  <c r="I10" s="1"/>
</calcChain>
</file>

<file path=xl/sharedStrings.xml><?xml version="1.0" encoding="utf-8"?>
<sst xmlns="http://schemas.openxmlformats.org/spreadsheetml/2006/main" count="1055" uniqueCount="268">
  <si>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</si>
  <si>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</si>
  <si>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</si>
  <si>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</si>
  <si>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</si>
  <si>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</si>
  <si>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</si>
  <si>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</si>
  <si>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</si>
  <si>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</si>
  <si>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</si>
  <si>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</si>
  <si>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</si>
  <si>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</si>
  <si>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</si>
  <si>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</si>
  <si>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</si>
  <si>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</si>
  <si>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</si>
  <si>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</si>
  <si>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</si>
  <si>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</si>
  <si>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</si>
  <si>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</si>
  <si>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</si>
  <si>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</si>
  <si>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</si>
  <si>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</si>
  <si>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</si>
  <si>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</si>
  <si>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</si>
  <si>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01</t>
  </si>
  <si>
    <t>02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</si>
  <si>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</si>
  <si>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</si>
  <si>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</si>
  <si>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</si>
  <si>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</si>
  <si>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</si>
  <si>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</si>
  <si>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Ծառայությունների մատուցում </t>
  </si>
  <si>
    <t xml:space="preserve">Միջոցառումն իրականացնողի անվանումը </t>
  </si>
  <si>
    <t>այդ թվում</t>
  </si>
  <si>
    <t>08</t>
  </si>
  <si>
    <t xml:space="preserve"> ՀԱՆԳԻՍՏ, ՄՇԱԿՈՒՅԹ ԵՎ ԿՐՈՆ</t>
  </si>
  <si>
    <t xml:space="preserve"> Մշակութային ծառայություններ</t>
  </si>
  <si>
    <t xml:space="preserve"> այդ թվում`ըստ կատարողների</t>
  </si>
  <si>
    <t xml:space="preserve"> այդ թվում`բյուջետային ծախսերի տնտեսագիտական դասակարգման հոդվածներ</t>
  </si>
  <si>
    <t xml:space="preserve">ՀՀ կառավարության  2020 թվականի </t>
  </si>
  <si>
    <t xml:space="preserve">ՀՀ Կրթության, գիտության, մշակույթի և սպորտի նախարարություն </t>
  </si>
  <si>
    <t>ՀՀ կրթության, գիտության, մշակույթի և սպորտի նախարարություն</t>
  </si>
  <si>
    <t xml:space="preserve"> ԿՐԹՈՒԹՅՈՒՆ</t>
  </si>
  <si>
    <t>Կրթությանը տրամադրվող օժանդակ ծառայություններ</t>
  </si>
  <si>
    <t>ԴՐԱՄԱՄԱՇՆՈՐՆԵՐ</t>
  </si>
  <si>
    <t>09</t>
  </si>
  <si>
    <t>06</t>
  </si>
  <si>
    <t xml:space="preserve">այդ թվում՝ բյուջետային ծախսերի տնտեսագիտական դասակարգման հոդվածներ
</t>
  </si>
  <si>
    <t>ԸՆԴԱՄԵՆԸ ԾԱԽՍԵՐ</t>
  </si>
  <si>
    <t>ԸՆԹԱՑԻԿ ԾԱԽՍԵՐ</t>
  </si>
  <si>
    <t>ԴՐԱՄԱՇՆՈՐՀՆԵՐ</t>
  </si>
  <si>
    <t>Ընթացիկ դրամաշնորհներ պետական հատվածի այլ մակարդակներին</t>
  </si>
  <si>
    <t xml:space="preserve">
11010</t>
  </si>
  <si>
    <t xml:space="preserve"> Ծրագրի միջոցառումներ</t>
  </si>
  <si>
    <t xml:space="preserve">
1192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</si>
  <si>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</si>
  <si>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</si>
  <si>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Ինն ամիս</t>
  </si>
  <si>
    <t>Տարի</t>
  </si>
  <si>
    <t>Ծրագիր</t>
  </si>
  <si>
    <t>Միջոցառում</t>
  </si>
  <si>
    <t>այդ թվում` ըստ կատարողների</t>
  </si>
  <si>
    <t xml:space="preserve"> այդ թվում` ըստ կատարողների</t>
  </si>
  <si>
    <t>ՀՀ ԿՐԹՈՒԹՅԱՆ, ԳԻՏՈՒԹՅԱՆ, ՄՇԱԿՈՒՅԹԻ ԵՎ ՍՊՈՐՏԻ ՆԱԽԱՐԱՐՈՒԹՅՈՒՆ</t>
  </si>
  <si>
    <t>այդ  թվում՝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</si>
  <si>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</si>
  <si>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</si>
  <si>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</si>
  <si>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</si>
  <si>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</si>
  <si>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</si>
  <si>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</si>
  <si>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</si>
  <si>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</si>
  <si>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</si>
  <si>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</si>
  <si>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</si>
  <si>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</si>
  <si>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</si>
  <si>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ՀՀ Լոռու մարզ</t>
  </si>
  <si>
    <t>ՀՀ Կոտայքի մարզ</t>
  </si>
  <si>
    <t>ՀՀ Արագածոտնի մարզ</t>
  </si>
  <si>
    <t>ՀՀ Արարատի մարզ</t>
  </si>
  <si>
    <t>ՀՀ Վայոց Ձորի մարզ</t>
  </si>
  <si>
    <t xml:space="preserve"> այդ թվում`ըստ ուղղությունների</t>
  </si>
  <si>
    <t>-Այլ ընթացիկ դրամաշնորհներ</t>
  </si>
  <si>
    <t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ՓՈՓՈԽՈՒԹՅՈՒՆՆԵՐԸ ԵՎ ԼՐԱՑՈՒՄՆԵՐԸ</t>
  </si>
  <si>
    <t>ՀԱՅԱՍՏԱՆԻ ՀԱՆՐԱՊԵՏՈՒԹՅԱՆ ԿԱՌԱՎԱՐՈՒԹՅԱՆ 2019 ԹՎԱԿԱՆԻ ԴԵԿՏԵՄԲԵՐԻ 26-Ի N 1919-Ն ՈՐՈՇՄԱՆ N 3 ԵՎ N 4 ՀԱՎԵԼՎԱԾՆԵՐՈՒՄ ԿԱՏԱՐՎՈՂ  ՓՈՓՈԽՈՒԹՅՈՒՆՆԵՐԸ ԵՎ ԼՐԱՑՈՒՄՆԵՐԸ</t>
  </si>
  <si>
    <t>«ՀԱՅԱUՏԱՆԻ ՀԱՆՐԱՊԵՏՈՒԹՅԱՆ 2020 ԹՎԱԿԱՆԻ ՊԵՏԱԿԱՆ ԲՅՈՒՋԵԻ ՄԱUԻՆ» ՀԱՅԱUՏԱՆԻ ՀԱՆՐԱՊԵՏՈՒԹՅԱՆ OՐԵՆՔԻ N 1 ՀԱՎԵԼՎԱԾԻ N 3 ԱՂՅՈՒՍԱԿՈՒՄ ԿԱՏԱՐՎՈՂ ՓՈՓՈԽՈՒԹՅՈՒՆՆԵՐԸ ԵՎ ԼՐԱՑՈՒՄՆԵՐԸ</t>
  </si>
  <si>
    <t>ՀԱՅԱՍՏԱՆԻ ՀԱՆՐԱՊԵՏՈՒԹՅԱՆ ԿԱՌԱՎԱՐՈՒԹՅԱՆ 2019 ԹՎԱԿԱՆԻ ԴԵԿՏԵՄԲԵՐԻ 26-Ի N 1919-Ն ՈՐՈՇՄԱՆ N 5 ՀԱՎԵԼՎԱԾԻ N 2 ԱՂՅՈՒՍԱԿՈՒՄ ԿԱՏԱՐՎՈՂ ՓՈՓՈԽՈՒԹՅՈՒՆՆԵՐԸ ԵՎ ԼՐԱՑՈՒՄՆԵՐԸ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</si>
  <si>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</si>
  <si>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</si>
  <si>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</si>
  <si>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</si>
  <si>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</si>
  <si>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</si>
  <si>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</si>
  <si>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նախագծերի պատրաստում, ծախսերի գնահատում</t>
  </si>
  <si>
    <t>ԳՀ</t>
  </si>
  <si>
    <t xml:space="preserve">ՀԱՅԱՍՏԱՆԻ ՀԱՆՐԱՊԵՏՈՒԹՅԱՆ ԿԱՌԱՎԱՐՈՒԹՅԱՆ 2019 ԹՎԱԿԱՆԻ ԴԵԿՏԵՄԲԵՐԻ 26-Ի 
N 1919-Ն ՈՐՈՇՄԱՆ N 10 ՀԱՎԵԼՎԱԾՈՒՄ ԿԱՏԱՐՎՈՂ ՓՈՓՈԽՈՒԹՅՈՒՆՆԵՐԸ ԵՎ ԼՐԱՑՈՒՄՆԵՐԸ
</t>
  </si>
  <si>
    <t xml:space="preserve"> ՄԱՍ II.  ԱՇԽԱՏԱՆՔՆԵՐ</t>
  </si>
  <si>
    <t xml:space="preserve"> դրամ</t>
  </si>
  <si>
    <t xml:space="preserve"> </t>
  </si>
  <si>
    <t xml:space="preserve"> ՄԱՍ III. ԾԱՌԱՅՈՒԹՅՈՒՆՆԵՐ</t>
  </si>
  <si>
    <t xml:space="preserve"> ՄԱ</t>
  </si>
  <si>
    <t>տեխնիկական հսկողության ծառայություններ</t>
  </si>
  <si>
    <t>հեղինակային հսկողության ծառայություններ</t>
  </si>
  <si>
    <t>Հավելված N 1</t>
  </si>
  <si>
    <t>Հավելված N 2</t>
  </si>
  <si>
    <t xml:space="preserve"> ______________ ի    ___Ն որոշման</t>
  </si>
  <si>
    <t>ՀՀ կառավարության  2020 թվականի</t>
  </si>
  <si>
    <t>Հավելված N 3</t>
  </si>
  <si>
    <t>Հավելված N 6</t>
  </si>
  <si>
    <t>Հավելված N 4</t>
  </si>
  <si>
    <t>Հավելված N 8</t>
  </si>
  <si>
    <t xml:space="preserve"> Ծառայությունը մատուցող կազմակերպության(ների) անվանում(ներ)ը՛ </t>
  </si>
  <si>
    <t xml:space="preserve"> Հուշարձանների ամրակայում, նորոգում և վերականգնում</t>
  </si>
  <si>
    <t>ՀՀ Շիրակի մարզ</t>
  </si>
  <si>
    <t>Ագարակ հնավայրի վաղ բրոնզի դարի կացարանների, միջնադարյան համալիրի և Պարսպապատի ամրակայում</t>
  </si>
  <si>
    <t>Վահրամաբերդ համայնքի Մարմաշեն վանական համալիրի ուսումնասիրում, ամրակայում և տարածքի բարեկարգում</t>
  </si>
  <si>
    <t>Հոռոմ համայնքի Սբ Հռիփսիմե եկեղեցու ամրակայում, նորոգում և վերականգնում</t>
  </si>
  <si>
    <t>Շատիվանքի վանական համալիրի ամրակայում, մասնակի վերականգնում և տարածքի բարեկարգում</t>
  </si>
  <si>
    <t>Լուսառատ համայնքի Արտաշատ քաղաքատեղիի բաղնիքի ամրակայում և մասնակի վերականգնում</t>
  </si>
  <si>
    <t>Հնաբերդ համայնքի Դվին հնավայրի բնակելի հատվածի (տան) ամրակայում, նորոգում, վերականգնում և տարածքի մասնակի բարեկարգում</t>
  </si>
  <si>
    <t>Թումանյան համայնքի Քոբայրավանք համալիրի գլխավոր եկեղեցուն կից մատուռի (տանիքի) նորոգում</t>
  </si>
  <si>
    <t>Մեղրաձոր համայնքի Թեժառույք վանական համալիրի ամրակայում և տարածքի բարեկարգում</t>
  </si>
  <si>
    <t>Չարենցավան համայնքի «Ճանապարհաշինարարներ» արձանի վերականգնում</t>
  </si>
  <si>
    <t>Բյուրեղավանի համայնքի «Արձագանք» արձանի վերականգնում</t>
  </si>
  <si>
    <t>Արտադպրոցական դաստիարակության ծրագիր</t>
  </si>
  <si>
    <t xml:space="preserve"> 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ձեռքբերմանը_x000D_
</t>
  </si>
  <si>
    <t xml:space="preserve"> Ստեղծել պայմաններ սովորողների ազատ ժամանացի  կազմակերպան միջոցով նրանց հետաքրքրությունների բացահայտման, ձևավորման  և զարգացման համար_x000D_
</t>
  </si>
  <si>
    <t>Դպրոցականների ամառային հանգստի կազմակերպում և տրանսպորտային ծախսերի փոխհատուցում</t>
  </si>
  <si>
    <t xml:space="preserve"> Զոհված, հաշմանդամ դարձած զինծառայողների և աշխարհազորայինների, ծնողազուրկ և սակավ ապահովված բազմազավակ ընտանիքների 7-13 տարեկան երեխաների ամառային հանգստի կազմակերպում և տրանսպորտային ծախսերի փոխհատուցում</t>
  </si>
  <si>
    <t xml:space="preserve"> Մշակութային ժառանգության ծրագիր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</si>
  <si>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</si>
  <si>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</si>
  <si>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</si>
  <si>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 xml:space="preserve"> Հանրության կողմից անմիջականորեն օգտագործվող ակտիվների հետ կապված միջոցառումներ</t>
  </si>
  <si>
    <t>Քանդակների պատրաստման և տեղադրման աշխատանքներ</t>
  </si>
  <si>
    <t>Ժամանակակից արվեստի նմուշների ստեղծում, քանդակների պատրաստում և տեղադրում</t>
  </si>
  <si>
    <t>Հանրության կողմից անմիջականորեն օգտագործվող ակտիվների հետ կապված միջոցառումներ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</si>
  <si>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</si>
  <si>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</si>
  <si>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 xml:space="preserve">Ցուցանիշների փոփոխությունը (ավելացումները նշված են դրական նշանով)  </t>
  </si>
  <si>
    <t>Մշակութային ժառանգության ծրագիր</t>
  </si>
  <si>
    <t>«Հայաստանի ազգային պատկերասրահ» ՊՈԱԿ</t>
  </si>
  <si>
    <t>Հավելված N 7</t>
  </si>
  <si>
    <t>Հավելված 5</t>
  </si>
  <si>
    <t>07</t>
  </si>
  <si>
    <t xml:space="preserve"> Հուշարձանների և մշակութային արժեքների վերականգնում և պահպանում</t>
  </si>
  <si>
    <t>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</si>
  <si>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</si>
  <si>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 xml:space="preserve"> Դպրոցականների ամառային հանգստի կազմակերպում և տրանսպորտային ծախսերի փոխհատուցում </t>
  </si>
  <si>
    <t xml:space="preserve"> Զոհված, հաշմանդամ դարձած զինծառայողների և աշխարհազորայինների, ծնողազուրկ և սակավ ապահովված բազմազավակ ընտանիքների 7-13 տարեկան երեխաների ամառային հանգստի կազմակերպում և տրանսպորտային ծախսերի փոխհատուցում </t>
  </si>
  <si>
    <t xml:space="preserve"> «Գնումների մասին» ՀՀ օրենքի համաձայն ընտրված կազմակերպություններ </t>
  </si>
  <si>
    <t xml:space="preserve"> Ճամբարների թիվ, հատ </t>
  </si>
  <si>
    <t xml:space="preserve"> Ճամբարներում ամառային հանգիստ անցկացնող երեխաների թիվը, մարդ </t>
  </si>
  <si>
    <t xml:space="preserve"> Տրանսպորտային փոխհատուցում ստացող երեխաների թիվը, մարդ </t>
  </si>
  <si>
    <t>(7)</t>
  </si>
  <si>
    <t>(4800)</t>
  </si>
  <si>
    <t>(4680)</t>
  </si>
  <si>
    <t xml:space="preserve"> Մշակութային ժառանգության ծրագիր </t>
  </si>
  <si>
    <t xml:space="preserve"> Հուշարձանների ամրակայում, նորոգում և վերականգնում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</si>
  <si>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</si>
  <si>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</si>
  <si>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Մասնագիտացված կազմակերպություն </t>
  </si>
  <si>
    <t xml:space="preserve"> Հուշարձանների ուսումնասիրման (այդ թվում` հետախուզում և պեղում) և նախագծման, փորձաքննության աշխատանքներ, քանակ </t>
  </si>
  <si>
    <t xml:space="preserve"> Հուշարձանների ամրակայման, նորոգման և վերականգնման աշխատանքներ, քանակ </t>
  </si>
  <si>
    <t xml:space="preserve">Արտադպրոցական դաստիարակության ծրագիր </t>
  </si>
  <si>
    <t xml:space="preserve">Դպրոցականների ամառային հանգստի կազմակերպում և տրանսպորտային ծախսերի փոխհատուցում </t>
  </si>
  <si>
    <t>Մրցույթով ընտրված կազմակերպություն</t>
  </si>
  <si>
    <t xml:space="preserve"> Բաժին N 08</t>
  </si>
  <si>
    <t xml:space="preserve"> Խումբ N 02</t>
  </si>
  <si>
    <t xml:space="preserve"> Դաս N 07</t>
  </si>
  <si>
    <t>1075-21001</t>
  </si>
  <si>
    <t>Հուշարձանների ամրակայում, նորոգում և վերականգնում</t>
  </si>
  <si>
    <t xml:space="preserve">  վերականգնողական աշխատանքներ</t>
  </si>
  <si>
    <t>1075-21003</t>
  </si>
  <si>
    <t>փորձաքննության ծառայություններ</t>
  </si>
  <si>
    <t>«ԼՈՌԵՑԻ ՍԱՔՈ» քանդակի վերականգնում, տեղափոխում և տարածքի բարեկարգում</t>
  </si>
  <si>
    <t xml:space="preserve"> ԱՅԼ ՀԻՄՆԱԿԱՆ ՄԻՋՈՑՆԵՐ</t>
  </si>
  <si>
    <t xml:space="preserve"> - Նախագծահետազոտական ծախսեր</t>
  </si>
  <si>
    <t>Ցուցանիշների փոփոխությունը (ավելացումները նշված են դրական նշանով)</t>
  </si>
  <si>
    <t>Առաջին կիսամյակ</t>
  </si>
  <si>
    <t>Արտո Չաքմաքչյանի «Քայլող մարդը» քանդակի պատրաստում և տեղադրում, քանակ</t>
  </si>
  <si>
    <t>«ԼՈՌԵՑԻ ՍԱՔՈ» քանդակի վերականգնում, տեղափոխում և տարածքի բարեկարգում, քանակ</t>
  </si>
  <si>
    <t>ՀԱՅԱՍՏԱՆԻ ՀԱՆՐԱՊԵՏՈՒԹՅԱՆ ԿԱՌԱՎԱՐՈՒԹՅԱՆ 2019 ԹՎԱԿԱՆԻ ԴԵԿՏԵՄԲԵՐԻ 26-Ի N 1919-Ն ՈՐՈՇՄԱՆ N 5 ՀԱՎԵԼՎԱԾԻ N 7 ԱՂՅՈՒՍԱԿՈՒՄ  ԿԱՏԱՐՎՈՂ  ՓՈՓՈԽՈՒԹՅՈՒՆՆԵՐԸ ԵՎ ԼՐԱՑՈՒՄՆԵՐԸ</t>
  </si>
  <si>
    <t>«Պատմամշակութային արգելոց-թանգարանների և պատմական միջավայրի պահպանության ծառայություն» ՊՈԱԿ</t>
  </si>
  <si>
    <t>Արձանների պատրաստման, նորոգման, վերականգնման և տեղադրման աշխատանքներ</t>
  </si>
  <si>
    <t>Արձանների պատրաստում, նորոգում և վերականգնում, տեղադրում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</si>
  <si>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</si>
  <si>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</si>
  <si>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</si>
  <si>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</si>
  <si>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</si>
  <si>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</si>
  <si>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</si>
  <si>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</si>
  <si>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</si>
  <si>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</si>
  <si>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</si>
  <si>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</si>
  <si>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</si>
  <si>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</si>
  <si>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</si>
  <si>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 xml:space="preserve"> ԱՅԼ  ԾԱԽՍԵՐ</t>
  </si>
  <si>
    <t>Առաջին կիսամսյակ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</si>
  <si>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</si>
  <si>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</si>
  <si>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ՀԱՅԱՍՏԱՆԻ ՀԱՆՐԱՊԵՏՈՒԹՅԱՆ ԿԱՌԱՎԱՐՈՒԹՅԱՆ 2019 ԹՎԱԿԱՆԻ ԴԵԿՏԵՄԲԵՐԻ 26-Ի N 1919-Ն ՈՐՈՇՄԱՆ N 9 ՀԱՎԵԼՎԱԾԻ  N 9.14 և 9.47 ԱՂՅՈՒՍԱԿՆԵՐՈՒՄ ԿԱՏԱՐՎՈՂ ՓՈՓՈԽՈՒԹՅՈՒՆՆԵՐԸ ԵՎ ԼՐԱՑՈՒՄՆԵՐԸ </t>
  </si>
  <si>
    <t>1075-21004</t>
  </si>
  <si>
    <t>ՀԱՅԱՍՏԱՆԻ ՀԱՆՐԱՊԵՏՈՒԹՅԱՆ 2020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</si>
  <si>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 Առաջին կիսամյակ</t>
  </si>
  <si>
    <t>Հավելված N 9</t>
  </si>
  <si>
    <t>ՀԲՄ</t>
  </si>
  <si>
    <t>որից`</t>
  </si>
  <si>
    <t>1. Վերականգնողական աշխատանքներ</t>
  </si>
  <si>
    <t xml:space="preserve"> Աջակցություն համայնքներին մշակութային հաստատությունների շենքային պայմանների բարելավման համար</t>
  </si>
  <si>
    <t xml:space="preserve"> Համայնքային ենթակայության մշակույթի տների՝ ակումբների և կենտրոնների հիմնանորոգում՝ կառուցում և նախագծում</t>
  </si>
  <si>
    <t xml:space="preserve"> Տրանսֆերտների տրամադրում</t>
  </si>
  <si>
    <t xml:space="preserve"> Մարզերի մշակութային զարգացման ծրագիր</t>
  </si>
  <si>
    <t xml:space="preserve"> Մարզերում մշակութային կյանքի և մշակութաստեղծ գործունեության ակտիվացում</t>
  </si>
  <si>
    <t xml:space="preserve"> Համայնքներում մշակույթի հասանելիության և մշակութային կյանքին մարզային բնակչության ընդգրկվածության ընդլայնում</t>
  </si>
  <si>
    <t>03</t>
  </si>
  <si>
    <t>Աջակցություն համայնքներին մշակութային հաստատությունների շենքային պայմանների բարելավման համար</t>
  </si>
  <si>
    <t xml:space="preserve"> Մշակույթի տներ, ակումբներ, կենտրոններ</t>
  </si>
  <si>
    <t>այդ թվում՝ ըստ ուղղությունների</t>
  </si>
  <si>
    <t>ընդամենը, որից՝</t>
  </si>
  <si>
    <t>Երերույքի տաճարի և փոքր դամաբարանի թաղերի ամրակայում</t>
  </si>
  <si>
    <t>Արտո Չաքմաքչյանի «Քայլող մարդը» քանդակի պատրաստում և տեղադրում</t>
  </si>
  <si>
    <t>Անիպեմզայի մշակույթի տան վերականգնում և փոքրիկ թանգարանի ստեղծում</t>
  </si>
  <si>
    <t xml:space="preserve"> Համայնքային ենթակայության մշակույթի տների՝ ակումբների և կենտրոնների հիմնանորոգում՝ կառուցում և նախագծում </t>
  </si>
  <si>
    <t xml:space="preserve"> Տրանսֆերտների տրամադրման միջոցառումներ </t>
  </si>
  <si>
    <t xml:space="preserve"> ՀՀ համայնքների ենթակայության մշակութային հաստատությունների շենքային պայմանների բարելավման անհրաժեշտությունը </t>
  </si>
  <si>
    <t xml:space="preserve"> Շահառուների ընտրության չափանիշները </t>
  </si>
  <si>
    <t xml:space="preserve"> Մարզերի մշակութային զարգացման ծրագի</t>
  </si>
  <si>
    <t xml:space="preserve"> Համայնքներ, որտեղ կատարվում են ներդրումներ, թիվ </t>
  </si>
  <si>
    <t xml:space="preserve"> Աշխատանքների ավարտվածության աստիճանը, % </t>
  </si>
  <si>
    <t xml:space="preserve">Բյուրեղավանի համայնքի «Արձագանք» արձանի վերականգնում, քանակ </t>
  </si>
  <si>
    <t>Աջակցություն հուշարձանների ամրակայման, նորոգման և վերականգնման աշխատանքներին</t>
  </si>
  <si>
    <t xml:space="preserve"> ժամանակակից արվեստի նմուշների գիտանախագծային փաստաթղթերի կազմում, ամրակայում, նորոգում և վերականգնում</t>
  </si>
  <si>
    <t xml:space="preserve"> Աջակցություն հուշարձանների գիտանախագծային փաստաթղթերի կազմման,  հրատապ ուսումնասիրման, վավերագրման և ուսումնասիրման,  հետախուզման և հնագիտական պեղումների, ամրակայման, նորոգման և վերականգնման աշխատանքներին</t>
  </si>
  <si>
    <t>2. Վավերագրման և ուսումնասիրման աշխատանքներ, (այդ թվում՝ հետախուզումև պեղում), գիտանախագծային փաստաթղթերի կազմում և փորձաքննում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</si>
  <si>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</si>
  <si>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Աջակցություն քանդակների,արձանների պատրաստման,տեղադրման և վերականգնման աշխատանքներին </t>
  </si>
  <si>
    <t xml:space="preserve">Աջակցություն քանդակների, արձանների պատրաստման,տեղադրման և վերականգնման աշխատանքներին </t>
  </si>
  <si>
    <t xml:space="preserve">Ցուցանիշների փոփոխությունը (նվազեցումները նշված են փակագծերում)  </t>
  </si>
  <si>
    <t>Մասնագիտացված կազմակերպություններ</t>
  </si>
  <si>
    <t xml:space="preserve"> Աջակցություն հուշարձանների ամրակայման, նորոգման և վերականգնման աշխատանքներին</t>
  </si>
  <si>
    <t xml:space="preserve">  Աջակցություն հուշարձանների գիտանախագծային փաստաթղթերի կազմման,  հրատապ ուսումնասիրման, վավերագրման և ուսումնասիրման,  հետախուզման և հնագիտական պեղումների, ամրակայման, նորոգման և վերականգնման աշխատանքներին</t>
  </si>
  <si>
    <t>Երերույքի տաճարի և փոքր դամաբարանի թաղերի ամրակայում,քանակ</t>
  </si>
  <si>
    <t>Արձանների պատրաստում, նորոգում և վերականգնում, տեղադրում, գիտանախագծային փաստաթղթերի կազմում,</t>
  </si>
  <si>
    <t xml:space="preserve">ՀԱՅԱՍՏԱՆԻ ՀԱՆՐԱՊԵՏՈՒԹՅԱՆ ԿԱՌԱՎԱՐՈՒԹՅԱՆ 2019 ԹՎԱԿԱՆԻ ԴԵԿՏԵՄԲԵՐԻ 26-Ի N 1919-Ն ՈՐՈՇՄԱՆ N 9.1 ՀԱՎԵԼՎԱԾԻ  N 9.1.14 և 9.1.58 ԱՂՅՈՒՍԱԿՆԵՐՈՒՄ ԿԱՏԱՐՎՈՂ ՓՈՓՈԽՈՒԹՅՈՒՆՆԵՐԸ ԵՎ ԼՐԱՑՈՒՄՆԵՐԸ </t>
  </si>
  <si>
    <t>Աղյուսակ 9․1.58</t>
  </si>
  <si>
    <t xml:space="preserve"> Աջակցություն համայնքներին մշակութային հաստատությունների շենքային պայմանների բարելավման համար </t>
  </si>
  <si>
    <t>հազար  դրամներով</t>
  </si>
  <si>
    <t>Ընդամենը</t>
  </si>
  <si>
    <t>Հավելված N 10</t>
  </si>
  <si>
    <t xml:space="preserve">«ՀԱՅԱUՏԱՆԻ ՀԱՆՐԱՊԵՏՈՒԹՅԱՆ 2020 ԹՎԱԿԱՆԻ ՊԵՏԱԿԱՆ ԲՅՈՒՋԵԻ ՄԱUԻՆ» ՀԱՅԱUՏԱՆԻ ՀԱՆՐԱՊԵՏՈՒԹՅԱՆ OՐԵՆՔԻ N 6  ՀԱՎԵԼՎԱԾԻ N 1 ԱՂՅՈՒՍԱԿՈՒՄ ԿԱՏԱՐՎՈՂ ՓՈՓՈԽՈՒԹՅՈՒՆՆԵՐԸ </t>
  </si>
</sst>
</file>

<file path=xl/styles.xml><?xml version="1.0" encoding="utf-8"?>
<styleSheet xmlns="http://schemas.openxmlformats.org/spreadsheetml/2006/main">
  <numFmts count="13">
    <numFmt numFmtId="43" formatCode="_-* #,##0.00\ _դ_ր_._-;\-* #,##0.00\ _դ_ր_._-;_-* &quot;-&quot;??\ _դ_ր_._-;_-@_-"/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9" formatCode="0.0"/>
    <numFmt numFmtId="170" formatCode="#,##0.0"/>
    <numFmt numFmtId="171" formatCode="#,##0.0_);\(#,##0.0\)"/>
    <numFmt numFmtId="172" formatCode="_-* #,##0.00_р_._-;\-* #,##0.00_р_._-;_-* &quot;-&quot;??_р_._-;_-@_-"/>
    <numFmt numFmtId="173" formatCode="##,##0;\(##,##0\);\-"/>
    <numFmt numFmtId="174" formatCode="_-* #,##0.0\ _₽_-;\-* #,##0.0\ _₽_-;_-* &quot;-&quot;?\ _₽_-;_-@_-"/>
    <numFmt numFmtId="175" formatCode="_-* #,##0.0\ _р_._-;\-* #,##0.0\ _р_._-;_-* &quot;-&quot;?\ _р_._-;_-@_-"/>
    <numFmt numFmtId="176" formatCode="General_)"/>
  </numFmts>
  <fonts count="11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color theme="1"/>
      <name val="Calibri"/>
      <family val="2"/>
      <charset val="1"/>
      <scheme val="minor"/>
    </font>
    <font>
      <b/>
      <sz val="11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b/>
      <sz val="11"/>
      <color theme="1"/>
      <name val="GHEA Grapalat"/>
      <family val="3"/>
    </font>
    <font>
      <i/>
      <sz val="11"/>
      <color theme="1"/>
      <name val="GHEA Grapalat"/>
      <family val="3"/>
    </font>
    <font>
      <b/>
      <u/>
      <sz val="12"/>
      <name val="GHEA Grapalat"/>
      <family val="3"/>
    </font>
    <font>
      <i/>
      <sz val="12"/>
      <name val="GHEA Grapalat"/>
      <family val="3"/>
    </font>
    <font>
      <i/>
      <sz val="11"/>
      <color theme="1"/>
      <name val="Calibri"/>
      <family val="2"/>
      <charset val="1"/>
      <scheme val="minor"/>
    </font>
    <font>
      <i/>
      <sz val="10"/>
      <color theme="1"/>
      <name val="GHEA Grapalat"/>
      <family val="3"/>
    </font>
    <font>
      <b/>
      <i/>
      <sz val="11"/>
      <color theme="1"/>
      <name val="GHEA Grapalat"/>
      <family val="3"/>
    </font>
    <font>
      <sz val="11"/>
      <name val="GHEA Grapalat"/>
      <family val="3"/>
    </font>
    <font>
      <b/>
      <i/>
      <sz val="11"/>
      <color theme="1"/>
      <name val="Calibri"/>
      <family val="2"/>
      <charset val="204"/>
      <scheme val="minor"/>
    </font>
    <font>
      <sz val="12"/>
      <color theme="1"/>
      <name val="GHEA Grapalat"/>
      <family val="3"/>
    </font>
    <font>
      <sz val="10"/>
      <color rgb="FF000000"/>
      <name val="GHEA Grapalat"/>
      <family val="3"/>
    </font>
    <font>
      <b/>
      <sz val="11"/>
      <color rgb="FF000000"/>
      <name val="GHEA Grapalat"/>
      <family val="3"/>
    </font>
    <font>
      <sz val="11"/>
      <color rgb="FF000000"/>
      <name val="GHEA Grapalat"/>
      <family val="3"/>
    </font>
    <font>
      <sz val="10"/>
      <color theme="1"/>
      <name val="GHEA Grapalat"/>
      <family val="2"/>
    </font>
    <font>
      <sz val="11"/>
      <color indexed="8"/>
      <name val="GHEA Grapalat"/>
      <family val="3"/>
    </font>
    <font>
      <b/>
      <i/>
      <sz val="12"/>
      <color theme="1"/>
      <name val="GHEA Grapalat"/>
      <family val="3"/>
    </font>
    <font>
      <b/>
      <sz val="10"/>
      <name val="GHEA Grapalat"/>
      <charset val="1"/>
    </font>
    <font>
      <b/>
      <sz val="10"/>
      <color theme="1"/>
      <name val="GHEA Grapalat"/>
      <charset val="1"/>
    </font>
    <font>
      <b/>
      <sz val="11"/>
      <color theme="1"/>
      <name val="GHEA Grapalat"/>
      <charset val="1"/>
    </font>
    <font>
      <b/>
      <i/>
      <sz val="10"/>
      <name val="GHEA Grapalat"/>
      <charset val="1"/>
    </font>
    <font>
      <sz val="10"/>
      <name val="Arial Armenian"/>
    </font>
    <font>
      <sz val="10"/>
      <name val="Arial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27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</borders>
  <cellStyleXfs count="298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9" fillId="0" borderId="0" applyFill="0" applyBorder="0" applyProtection="0">
      <alignment horizontal="right" vertical="top"/>
    </xf>
    <xf numFmtId="164" fontId="11" fillId="0" borderId="0" applyFont="0" applyFill="0" applyBorder="0" applyAlignment="0" applyProtection="0"/>
    <xf numFmtId="0" fontId="19" fillId="0" borderId="0">
      <alignment horizontal="left" vertical="top" wrapText="1"/>
    </xf>
    <xf numFmtId="0" fontId="24" fillId="0" borderId="0"/>
    <xf numFmtId="164" fontId="24" fillId="0" borderId="0" applyFont="0" applyFill="0" applyBorder="0" applyAlignment="0" applyProtection="0"/>
    <xf numFmtId="0" fontId="26" fillId="0" borderId="0"/>
    <xf numFmtId="0" fontId="27" fillId="0" borderId="12" applyNumberFormat="0" applyFill="0" applyAlignment="0" applyProtection="0"/>
    <xf numFmtId="0" fontId="28" fillId="0" borderId="13" applyNumberFormat="0" applyFill="0" applyAlignment="0" applyProtection="0"/>
    <xf numFmtId="0" fontId="29" fillId="0" borderId="14" applyNumberFormat="0" applyFill="0" applyAlignment="0" applyProtection="0"/>
    <xf numFmtId="0" fontId="29" fillId="0" borderId="0" applyNumberFormat="0" applyFill="0" applyBorder="0" applyAlignment="0" applyProtection="0"/>
    <xf numFmtId="0" fontId="30" fillId="3" borderId="0" applyNumberFormat="0" applyBorder="0" applyAlignment="0" applyProtection="0"/>
    <xf numFmtId="0" fontId="31" fillId="4" borderId="0" applyNumberFormat="0" applyBorder="0" applyAlignment="0" applyProtection="0"/>
    <xf numFmtId="0" fontId="32" fillId="5" borderId="0" applyNumberFormat="0" applyBorder="0" applyAlignment="0" applyProtection="0"/>
    <xf numFmtId="0" fontId="33" fillId="6" borderId="15" applyNumberFormat="0" applyAlignment="0" applyProtection="0"/>
    <xf numFmtId="0" fontId="34" fillId="7" borderId="16" applyNumberFormat="0" applyAlignment="0" applyProtection="0"/>
    <xf numFmtId="0" fontId="35" fillId="7" borderId="15" applyNumberFormat="0" applyAlignment="0" applyProtection="0"/>
    <xf numFmtId="0" fontId="36" fillId="0" borderId="17" applyNumberFormat="0" applyFill="0" applyAlignment="0" applyProtection="0"/>
    <xf numFmtId="0" fontId="37" fillId="8" borderId="18" applyNumberFormat="0" applyAlignment="0" applyProtection="0"/>
    <xf numFmtId="0" fontId="38" fillId="0" borderId="0" applyNumberFormat="0" applyFill="0" applyBorder="0" applyAlignment="0" applyProtection="0"/>
    <xf numFmtId="0" fontId="11" fillId="9" borderId="19" applyNumberFormat="0" applyFont="0" applyAlignment="0" applyProtection="0"/>
    <xf numFmtId="0" fontId="39" fillId="0" borderId="0" applyNumberFormat="0" applyFill="0" applyBorder="0" applyAlignment="0" applyProtection="0"/>
    <xf numFmtId="0" fontId="40" fillId="0" borderId="20" applyNumberFormat="0" applyFill="0" applyAlignment="0" applyProtection="0"/>
    <xf numFmtId="0" fontId="41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41" fillId="21" borderId="0" applyNumberFormat="0" applyBorder="0" applyAlignment="0" applyProtection="0"/>
    <xf numFmtId="0" fontId="41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41" fillId="25" borderId="0" applyNumberFormat="0" applyBorder="0" applyAlignment="0" applyProtection="0"/>
    <xf numFmtId="0" fontId="41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41" fillId="29" borderId="0" applyNumberFormat="0" applyBorder="0" applyAlignment="0" applyProtection="0"/>
    <xf numFmtId="0" fontId="41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41" fillId="33" borderId="0" applyNumberFormat="0" applyBorder="0" applyAlignment="0" applyProtection="0"/>
    <xf numFmtId="0" fontId="42" fillId="0" borderId="0" applyNumberFormat="0" applyFill="0" applyBorder="0" applyAlignment="0" applyProtection="0"/>
    <xf numFmtId="0" fontId="44" fillId="14" borderId="0" applyNumberFormat="0" applyBorder="0" applyAlignment="0" applyProtection="0"/>
    <xf numFmtId="0" fontId="6" fillId="9" borderId="19" applyNumberFormat="0" applyFont="0" applyAlignment="0" applyProtection="0"/>
    <xf numFmtId="0" fontId="44" fillId="33" borderId="0" applyNumberFormat="0" applyBorder="0" applyAlignment="0" applyProtection="0"/>
    <xf numFmtId="0" fontId="44" fillId="21" borderId="0" applyNumberFormat="0" applyBorder="0" applyAlignment="0" applyProtection="0"/>
    <xf numFmtId="0" fontId="44" fillId="10" borderId="0" applyNumberFormat="0" applyBorder="0" applyAlignment="0" applyProtection="0"/>
    <xf numFmtId="0" fontId="44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44" fillId="17" borderId="0" applyNumberFormat="0" applyBorder="0" applyAlignment="0" applyProtection="0"/>
    <xf numFmtId="0" fontId="52" fillId="0" borderId="0" applyNumberFormat="0" applyFill="0" applyBorder="0" applyAlignment="0" applyProtection="0"/>
    <xf numFmtId="0" fontId="44" fillId="13" borderId="0" applyNumberFormat="0" applyBorder="0" applyAlignment="0" applyProtection="0"/>
    <xf numFmtId="0" fontId="50" fillId="0" borderId="12" applyNumberFormat="0" applyFill="0" applyAlignment="0" applyProtection="0"/>
    <xf numFmtId="0" fontId="44" fillId="25" borderId="0" applyNumberFormat="0" applyBorder="0" applyAlignment="0" applyProtection="0"/>
    <xf numFmtId="0" fontId="52" fillId="0" borderId="14" applyNumberFormat="0" applyFill="0" applyAlignment="0" applyProtection="0"/>
    <xf numFmtId="0" fontId="59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54" fillId="0" borderId="17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44" fillId="29" borderId="0" applyNumberFormat="0" applyBorder="0" applyAlignment="0" applyProtection="0"/>
    <xf numFmtId="0" fontId="48" fillId="0" borderId="0" applyNumberFormat="0" applyFill="0" applyBorder="0" applyAlignment="0" applyProtection="0"/>
    <xf numFmtId="0" fontId="44" fillId="22" borderId="0" applyNumberFormat="0" applyBorder="0" applyAlignment="0" applyProtection="0"/>
    <xf numFmtId="0" fontId="55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46" fillId="7" borderId="15" applyNumberFormat="0" applyAlignment="0" applyProtection="0"/>
    <xf numFmtId="0" fontId="49" fillId="3" borderId="0" applyNumberFormat="0" applyBorder="0" applyAlignment="0" applyProtection="0"/>
    <xf numFmtId="0" fontId="56" fillId="7" borderId="16" applyNumberFormat="0" applyAlignment="0" applyProtection="0"/>
    <xf numFmtId="0" fontId="53" fillId="6" borderId="15" applyNumberFormat="0" applyAlignment="0" applyProtection="0"/>
    <xf numFmtId="0" fontId="51" fillId="0" borderId="13" applyNumberFormat="0" applyFill="0" applyAlignment="0" applyProtection="0"/>
    <xf numFmtId="0" fontId="57" fillId="0" borderId="0" applyNumberFormat="0" applyFill="0" applyBorder="0" applyAlignment="0" applyProtection="0"/>
    <xf numFmtId="0" fontId="44" fillId="26" borderId="0" applyNumberFormat="0" applyBorder="0" applyAlignment="0" applyProtection="0"/>
    <xf numFmtId="0" fontId="47" fillId="8" borderId="18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58" fillId="0" borderId="20" applyNumberFormat="0" applyFill="0" applyAlignment="0" applyProtection="0"/>
    <xf numFmtId="0" fontId="44" fillId="18" borderId="0" applyNumberFormat="0" applyBorder="0" applyAlignment="0" applyProtection="0"/>
    <xf numFmtId="0" fontId="11" fillId="27" borderId="0" applyNumberFormat="0" applyBorder="0" applyAlignment="0" applyProtection="0"/>
    <xf numFmtId="0" fontId="45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24" fillId="0" borderId="0"/>
    <xf numFmtId="9" fontId="24" fillId="0" borderId="0" applyFont="0" applyFill="0" applyBorder="0" applyAlignment="0" applyProtection="0"/>
    <xf numFmtId="0" fontId="26" fillId="0" borderId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61" fillId="0" borderId="0"/>
    <xf numFmtId="0" fontId="62" fillId="5" borderId="0" applyNumberFormat="0" applyBorder="0" applyAlignment="0" applyProtection="0"/>
    <xf numFmtId="0" fontId="26" fillId="0" borderId="0"/>
    <xf numFmtId="0" fontId="9" fillId="0" borderId="0"/>
    <xf numFmtId="0" fontId="60" fillId="34" borderId="0" applyNumberFormat="0" applyBorder="0" applyAlignment="0" applyProtection="0"/>
    <xf numFmtId="0" fontId="60" fillId="35" borderId="0" applyNumberFormat="0" applyBorder="0" applyAlignment="0" applyProtection="0"/>
    <xf numFmtId="0" fontId="60" fillId="36" borderId="0" applyNumberFormat="0" applyBorder="0" applyAlignment="0" applyProtection="0"/>
    <xf numFmtId="0" fontId="60" fillId="37" borderId="0" applyNumberFormat="0" applyBorder="0" applyAlignment="0" applyProtection="0"/>
    <xf numFmtId="0" fontId="60" fillId="41" borderId="0" applyNumberFormat="0" applyBorder="0" applyAlignment="0" applyProtection="0"/>
    <xf numFmtId="0" fontId="60" fillId="42" borderId="0" applyNumberFormat="0" applyBorder="0" applyAlignment="0" applyProtection="0"/>
    <xf numFmtId="0" fontId="60" fillId="43" borderId="0" applyNumberFormat="0" applyBorder="0" applyAlignment="0" applyProtection="0"/>
    <xf numFmtId="0" fontId="60" fillId="44" borderId="0" applyNumberFormat="0" applyBorder="0" applyAlignment="0" applyProtection="0"/>
    <xf numFmtId="0" fontId="60" fillId="38" borderId="0" applyNumberFormat="0" applyBorder="0" applyAlignment="0" applyProtection="0"/>
    <xf numFmtId="0" fontId="60" fillId="37" borderId="0" applyNumberFormat="0" applyBorder="0" applyAlignment="0" applyProtection="0"/>
    <xf numFmtId="0" fontId="60" fillId="43" borderId="0" applyNumberFormat="0" applyBorder="0" applyAlignment="0" applyProtection="0"/>
    <xf numFmtId="0" fontId="60" fillId="45" borderId="0" applyNumberFormat="0" applyBorder="0" applyAlignment="0" applyProtection="0"/>
    <xf numFmtId="0" fontId="63" fillId="46" borderId="0" applyNumberFormat="0" applyBorder="0" applyAlignment="0" applyProtection="0"/>
    <xf numFmtId="0" fontId="63" fillId="44" borderId="0" applyNumberFormat="0" applyBorder="0" applyAlignment="0" applyProtection="0"/>
    <xf numFmtId="0" fontId="63" fillId="38" borderId="0" applyNumberFormat="0" applyBorder="0" applyAlignment="0" applyProtection="0"/>
    <xf numFmtId="0" fontId="63" fillId="39" borderId="0" applyNumberFormat="0" applyBorder="0" applyAlignment="0" applyProtection="0"/>
    <xf numFmtId="0" fontId="63" fillId="47" borderId="0" applyNumberFormat="0" applyBorder="0" applyAlignment="0" applyProtection="0"/>
    <xf numFmtId="0" fontId="63" fillId="40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50" borderId="0" applyNumberFormat="0" applyBorder="0" applyAlignment="0" applyProtection="0"/>
    <xf numFmtId="0" fontId="63" fillId="39" borderId="0" applyNumberFormat="0" applyBorder="0" applyAlignment="0" applyProtection="0"/>
    <xf numFmtId="0" fontId="63" fillId="47" borderId="0" applyNumberFormat="0" applyBorder="0" applyAlignment="0" applyProtection="0"/>
    <xf numFmtId="0" fontId="63" fillId="51" borderId="0" applyNumberFormat="0" applyBorder="0" applyAlignment="0" applyProtection="0"/>
    <xf numFmtId="0" fontId="64" fillId="35" borderId="0" applyNumberFormat="0" applyBorder="0" applyAlignment="0" applyProtection="0"/>
    <xf numFmtId="0" fontId="65" fillId="52" borderId="30" applyNumberFormat="0" applyAlignment="0" applyProtection="0"/>
    <xf numFmtId="0" fontId="66" fillId="53" borderId="31" applyNumberFormat="0" applyAlignment="0" applyProtection="0"/>
    <xf numFmtId="164" fontId="24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7" fillId="0" borderId="0" applyNumberFormat="0" applyFill="0" applyBorder="0" applyAlignment="0" applyProtection="0"/>
    <xf numFmtId="0" fontId="68" fillId="36" borderId="0" applyNumberFormat="0" applyBorder="0" applyAlignment="0" applyProtection="0"/>
    <xf numFmtId="0" fontId="69" fillId="0" borderId="32" applyNumberFormat="0" applyFill="0" applyAlignment="0" applyProtection="0"/>
    <xf numFmtId="0" fontId="70" fillId="0" borderId="33" applyNumberFormat="0" applyFill="0" applyAlignment="0" applyProtection="0"/>
    <xf numFmtId="0" fontId="71" fillId="0" borderId="34" applyNumberFormat="0" applyFill="0" applyAlignment="0" applyProtection="0"/>
    <xf numFmtId="0" fontId="71" fillId="0" borderId="0" applyNumberFormat="0" applyFill="0" applyBorder="0" applyAlignment="0" applyProtection="0"/>
    <xf numFmtId="0" fontId="72" fillId="42" borderId="30" applyNumberFormat="0" applyAlignment="0" applyProtection="0"/>
    <xf numFmtId="0" fontId="73" fillId="0" borderId="35" applyNumberFormat="0" applyFill="0" applyAlignment="0" applyProtection="0"/>
    <xf numFmtId="0" fontId="74" fillId="54" borderId="0" applyNumberFormat="0" applyBorder="0" applyAlignment="0" applyProtection="0"/>
    <xf numFmtId="1" fontId="80" fillId="0" borderId="0"/>
    <xf numFmtId="1" fontId="80" fillId="0" borderId="0"/>
    <xf numFmtId="1" fontId="80" fillId="0" borderId="0"/>
    <xf numFmtId="0" fontId="5" fillId="0" borderId="0"/>
    <xf numFmtId="0" fontId="9" fillId="0" borderId="0"/>
    <xf numFmtId="0" fontId="9" fillId="0" borderId="0"/>
    <xf numFmtId="0" fontId="24" fillId="55" borderId="36" applyNumberFormat="0" applyFont="0" applyAlignment="0" applyProtection="0"/>
    <xf numFmtId="0" fontId="75" fillId="52" borderId="37" applyNumberFormat="0" applyAlignment="0" applyProtection="0"/>
    <xf numFmtId="0" fontId="79" fillId="0" borderId="0"/>
    <xf numFmtId="0" fontId="79" fillId="0" borderId="0"/>
    <xf numFmtId="0" fontId="79" fillId="0" borderId="0"/>
    <xf numFmtId="0" fontId="76" fillId="0" borderId="0" applyNumberFormat="0" applyFill="0" applyBorder="0" applyAlignment="0" applyProtection="0"/>
    <xf numFmtId="0" fontId="77" fillId="0" borderId="38" applyNumberFormat="0" applyFill="0" applyAlignment="0" applyProtection="0"/>
    <xf numFmtId="0" fontId="78" fillId="0" borderId="0" applyNumberFormat="0" applyFill="0" applyBorder="0" applyAlignment="0" applyProtection="0"/>
    <xf numFmtId="0" fontId="61" fillId="0" borderId="0"/>
    <xf numFmtId="1" fontId="80" fillId="0" borderId="0"/>
    <xf numFmtId="0" fontId="81" fillId="0" borderId="0"/>
    <xf numFmtId="0" fontId="9" fillId="0" borderId="0"/>
    <xf numFmtId="0" fontId="5" fillId="0" borderId="0"/>
    <xf numFmtId="0" fontId="19" fillId="0" borderId="0">
      <alignment horizontal="left" vertical="top" wrapText="1"/>
    </xf>
    <xf numFmtId="0" fontId="4" fillId="9" borderId="1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79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26" fillId="0" borderId="0"/>
    <xf numFmtId="165" fontId="26" fillId="0" borderId="0" applyFont="0" applyFill="0" applyBorder="0" applyAlignment="0" applyProtection="0"/>
    <xf numFmtId="172" fontId="24" fillId="0" borderId="0" applyFont="0" applyFill="0" applyBorder="0" applyAlignment="0" applyProtection="0"/>
    <xf numFmtId="172" fontId="61" fillId="0" borderId="0" applyFont="0" applyFill="0" applyBorder="0" applyAlignment="0" applyProtection="0"/>
    <xf numFmtId="164" fontId="105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06" fillId="0" borderId="0" applyFont="0" applyFill="0" applyBorder="0" applyAlignment="0" applyProtection="0"/>
    <xf numFmtId="38" fontId="107" fillId="0" borderId="0"/>
    <xf numFmtId="38" fontId="108" fillId="0" borderId="0"/>
    <xf numFmtId="38" fontId="109" fillId="0" borderId="0"/>
    <xf numFmtId="38" fontId="110" fillId="0" borderId="0"/>
    <xf numFmtId="0" fontId="111" fillId="0" borderId="0"/>
    <xf numFmtId="0" fontId="111" fillId="0" borderId="0"/>
    <xf numFmtId="0" fontId="112" fillId="0" borderId="0"/>
    <xf numFmtId="0" fontId="61" fillId="0" borderId="0"/>
    <xf numFmtId="0" fontId="26" fillId="0" borderId="0"/>
    <xf numFmtId="0" fontId="9" fillId="0" borderId="0"/>
    <xf numFmtId="0" fontId="9" fillId="0" borderId="0"/>
    <xf numFmtId="0" fontId="9" fillId="0" borderId="0"/>
    <xf numFmtId="0" fontId="106" fillId="0" borderId="0"/>
    <xf numFmtId="0" fontId="105" fillId="0" borderId="0"/>
    <xf numFmtId="0" fontId="7" fillId="0" borderId="0"/>
    <xf numFmtId="0" fontId="24" fillId="0" borderId="0"/>
    <xf numFmtId="0" fontId="24" fillId="0" borderId="0"/>
    <xf numFmtId="0" fontId="113" fillId="0" borderId="0"/>
    <xf numFmtId="0" fontId="9" fillId="0" borderId="0"/>
    <xf numFmtId="0" fontId="11" fillId="0" borderId="0"/>
    <xf numFmtId="0" fontId="9" fillId="0" borderId="0"/>
    <xf numFmtId="0" fontId="24" fillId="0" borderId="0"/>
    <xf numFmtId="0" fontId="9" fillId="0" borderId="0"/>
    <xf numFmtId="0" fontId="26" fillId="0" borderId="0"/>
    <xf numFmtId="0" fontId="61" fillId="0" borderId="0"/>
    <xf numFmtId="0" fontId="113" fillId="0" borderId="0"/>
    <xf numFmtId="0" fontId="60" fillId="55" borderId="36" applyNumberFormat="0" applyFont="0" applyAlignment="0" applyProtection="0"/>
    <xf numFmtId="9" fontId="61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76" fontId="114" fillId="0" borderId="85">
      <protection locked="0"/>
    </xf>
    <xf numFmtId="176" fontId="115" fillId="57" borderId="85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60" fillId="0" borderId="0"/>
    <xf numFmtId="0" fontId="9" fillId="0" borderId="0"/>
    <xf numFmtId="0" fontId="60" fillId="0" borderId="0"/>
    <xf numFmtId="0" fontId="7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751">
    <xf numFmtId="0" fontId="0" fillId="0" borderId="0" xfId="0"/>
    <xf numFmtId="0" fontId="12" fillId="0" borderId="0" xfId="0" applyFont="1"/>
    <xf numFmtId="0" fontId="16" fillId="2" borderId="1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1" xfId="0" applyFont="1" applyBorder="1"/>
    <xf numFmtId="0" fontId="12" fillId="2" borderId="0" xfId="0" applyFont="1" applyFill="1"/>
    <xf numFmtId="0" fontId="12" fillId="2" borderId="1" xfId="0" applyFont="1" applyFill="1" applyBorder="1" applyAlignment="1">
      <alignment horizontal="left" vertical="top"/>
    </xf>
    <xf numFmtId="0" fontId="15" fillId="2" borderId="4" xfId="0" applyFont="1" applyFill="1" applyBorder="1" applyAlignment="1"/>
    <xf numFmtId="0" fontId="15" fillId="2" borderId="7" xfId="0" applyFont="1" applyFill="1" applyBorder="1" applyAlignment="1"/>
    <xf numFmtId="0" fontId="15" fillId="2" borderId="5" xfId="0" applyFont="1" applyFill="1" applyBorder="1" applyAlignment="1"/>
    <xf numFmtId="167" fontId="12" fillId="0" borderId="1" xfId="7" applyNumberFormat="1" applyFont="1" applyBorder="1" applyAlignment="1">
      <alignment horizontal="center" vertical="center" wrapText="1"/>
    </xf>
    <xf numFmtId="0" fontId="21" fillId="0" borderId="0" xfId="0" applyFont="1"/>
    <xf numFmtId="0" fontId="20" fillId="0" borderId="1" xfId="0" applyFont="1" applyBorder="1" applyAlignment="1">
      <alignment horizontal="left" vertical="top" wrapText="1"/>
    </xf>
    <xf numFmtId="0" fontId="20" fillId="0" borderId="5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3" fillId="0" borderId="0" xfId="0" applyFont="1" applyAlignment="1">
      <alignment wrapText="1"/>
    </xf>
    <xf numFmtId="0" fontId="12" fillId="0" borderId="1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 wrapText="1"/>
    </xf>
    <xf numFmtId="0" fontId="12" fillId="0" borderId="26" xfId="0" applyFont="1" applyBorder="1" applyAlignment="1">
      <alignment horizontal="center" vertical="top" wrapText="1"/>
    </xf>
    <xf numFmtId="0" fontId="12" fillId="0" borderId="27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left" vertical="top" wrapText="1"/>
    </xf>
    <xf numFmtId="167" fontId="12" fillId="2" borderId="1" xfId="7" applyNumberFormat="1" applyFont="1" applyFill="1" applyBorder="1" applyAlignment="1">
      <alignment horizontal="center" vertical="center" wrapText="1"/>
    </xf>
    <xf numFmtId="167" fontId="12" fillId="2" borderId="28" xfId="7" applyNumberFormat="1" applyFont="1" applyFill="1" applyBorder="1" applyAlignment="1">
      <alignment horizontal="center" vertical="center" wrapText="1"/>
    </xf>
    <xf numFmtId="167" fontId="14" fillId="2" borderId="1" xfId="7" applyNumberFormat="1" applyFont="1" applyFill="1" applyBorder="1" applyAlignment="1">
      <alignment horizontal="center" vertical="center" wrapText="1"/>
    </xf>
    <xf numFmtId="167" fontId="14" fillId="0" borderId="1" xfId="7" applyNumberFormat="1" applyFont="1" applyBorder="1" applyAlignment="1">
      <alignment horizontal="center" vertical="center" wrapText="1"/>
    </xf>
    <xf numFmtId="167" fontId="14" fillId="2" borderId="8" xfId="7" applyNumberFormat="1" applyFont="1" applyFill="1" applyBorder="1" applyAlignment="1">
      <alignment horizontal="center" vertical="center" wrapText="1"/>
    </xf>
    <xf numFmtId="49" fontId="20" fillId="0" borderId="29" xfId="0" applyNumberFormat="1" applyFont="1" applyBorder="1" applyAlignment="1">
      <alignment horizontal="left" vertical="top" wrapText="1"/>
    </xf>
    <xf numFmtId="0" fontId="12" fillId="0" borderId="7" xfId="0" applyFont="1" applyBorder="1" applyAlignment="1">
      <alignment horizontal="center" vertical="top" wrapText="1"/>
    </xf>
    <xf numFmtId="0" fontId="15" fillId="2" borderId="1" xfId="0" applyFont="1" applyFill="1" applyBorder="1" applyAlignment="1">
      <alignment vertical="top" wrapText="1"/>
    </xf>
    <xf numFmtId="0" fontId="20" fillId="2" borderId="1" xfId="0" applyFont="1" applyFill="1" applyBorder="1" applyAlignment="1">
      <alignment vertical="top" wrapText="1"/>
    </xf>
    <xf numFmtId="0" fontId="85" fillId="0" borderId="1" xfId="0" applyFont="1" applyBorder="1" applyAlignment="1">
      <alignment vertical="top" wrapText="1"/>
    </xf>
    <xf numFmtId="0" fontId="87" fillId="2" borderId="1" xfId="0" applyFont="1" applyFill="1" applyBorder="1" applyAlignment="1">
      <alignment horizontal="center" vertical="center" wrapText="1"/>
    </xf>
    <xf numFmtId="0" fontId="88" fillId="2" borderId="1" xfId="0" applyFont="1" applyFill="1" applyBorder="1" applyAlignment="1">
      <alignment horizontal="center" vertical="center" wrapText="1"/>
    </xf>
    <xf numFmtId="0" fontId="82" fillId="2" borderId="1" xfId="96" applyFont="1" applyFill="1" applyBorder="1" applyAlignment="1">
      <alignment horizontal="center" vertical="center" wrapText="1"/>
    </xf>
    <xf numFmtId="0" fontId="87" fillId="2" borderId="1" xfId="96" applyFont="1" applyFill="1" applyBorder="1" applyAlignment="1">
      <alignment horizontal="center" vertical="center" wrapText="1"/>
    </xf>
    <xf numFmtId="167" fontId="14" fillId="2" borderId="2" xfId="7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left" vertical="top" wrapText="1"/>
    </xf>
    <xf numFmtId="0" fontId="12" fillId="2" borderId="5" xfId="0" applyFont="1" applyFill="1" applyBorder="1" applyAlignment="1">
      <alignment horizontal="left" vertical="top" wrapText="1"/>
    </xf>
    <xf numFmtId="39" fontId="0" fillId="0" borderId="0" xfId="0" applyNumberFormat="1" applyAlignment="1">
      <alignment horizontal="left" vertical="top" wrapText="1"/>
    </xf>
    <xf numFmtId="166" fontId="0" fillId="0" borderId="0" xfId="0" applyNumberFormat="1" applyAlignment="1">
      <alignment horizontal="left" vertical="top" wrapText="1"/>
    </xf>
    <xf numFmtId="0" fontId="58" fillId="0" borderId="6" xfId="0" applyFont="1" applyBorder="1" applyAlignment="1">
      <alignment vertical="top" wrapText="1"/>
    </xf>
    <xf numFmtId="0" fontId="14" fillId="0" borderId="4" xfId="0" applyFont="1" applyBorder="1" applyAlignment="1">
      <alignment vertical="top" wrapText="1"/>
    </xf>
    <xf numFmtId="0" fontId="58" fillId="0" borderId="4" xfId="0" applyFont="1" applyBorder="1" applyAlignment="1">
      <alignment vertical="top" wrapText="1"/>
    </xf>
    <xf numFmtId="0" fontId="12" fillId="0" borderId="8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left" vertical="top" wrapText="1"/>
    </xf>
    <xf numFmtId="0" fontId="12" fillId="2" borderId="1" xfId="0" applyFont="1" applyFill="1" applyBorder="1" applyAlignment="1">
      <alignment vertical="top" wrapText="1"/>
    </xf>
    <xf numFmtId="0" fontId="85" fillId="0" borderId="49" xfId="0" applyFont="1" applyBorder="1" applyAlignment="1">
      <alignment vertical="center" wrapText="1"/>
    </xf>
    <xf numFmtId="167" fontId="20" fillId="2" borderId="1" xfId="7" applyNumberFormat="1" applyFont="1" applyFill="1" applyBorder="1" applyAlignment="1">
      <alignment horizontal="right" vertical="center" wrapText="1"/>
    </xf>
    <xf numFmtId="167" fontId="90" fillId="2" borderId="28" xfId="7" applyNumberFormat="1" applyFont="1" applyFill="1" applyBorder="1" applyAlignment="1">
      <alignment horizontal="center" vertical="center" wrapText="1"/>
    </xf>
    <xf numFmtId="167" fontId="90" fillId="2" borderId="1" xfId="7" applyNumberFormat="1" applyFont="1" applyFill="1" applyBorder="1" applyAlignment="1">
      <alignment horizontal="center" vertical="center" wrapText="1"/>
    </xf>
    <xf numFmtId="0" fontId="21" fillId="0" borderId="26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left" vertical="top" wrapText="1"/>
    </xf>
    <xf numFmtId="166" fontId="20" fillId="0" borderId="29" xfId="6" applyNumberFormat="1" applyFont="1" applyBorder="1" applyAlignment="1">
      <alignment horizontal="right" vertical="center"/>
    </xf>
    <xf numFmtId="0" fontId="89" fillId="2" borderId="0" xfId="0" applyFont="1" applyFill="1" applyAlignment="1">
      <alignment vertical="center"/>
    </xf>
    <xf numFmtId="0" fontId="86" fillId="2" borderId="1" xfId="0" applyFont="1" applyFill="1" applyBorder="1" applyAlignment="1">
      <alignment vertical="center" wrapText="1"/>
    </xf>
    <xf numFmtId="0" fontId="86" fillId="2" borderId="5" xfId="0" applyFont="1" applyFill="1" applyBorder="1" applyAlignment="1">
      <alignment vertical="center" wrapText="1"/>
    </xf>
    <xf numFmtId="0" fontId="0" fillId="0" borderId="52" xfId="0" applyBorder="1" applyAlignment="1"/>
    <xf numFmtId="0" fontId="0" fillId="2" borderId="52" xfId="0" applyFill="1" applyBorder="1" applyAlignment="1"/>
    <xf numFmtId="166" fontId="15" fillId="0" borderId="52" xfId="6" applyNumberFormat="1" applyFont="1" applyBorder="1" applyAlignment="1">
      <alignment horizontal="right" vertical="top"/>
    </xf>
    <xf numFmtId="0" fontId="17" fillId="0" borderId="52" xfId="0" applyFont="1" applyBorder="1" applyAlignment="1">
      <alignment horizontal="left" vertical="top" wrapText="1"/>
    </xf>
    <xf numFmtId="166" fontId="23" fillId="0" borderId="52" xfId="0" applyNumberFormat="1" applyFont="1" applyBorder="1" applyAlignment="1">
      <alignment horizontal="left" vertical="top" wrapText="1"/>
    </xf>
    <xf numFmtId="166" fontId="23" fillId="2" borderId="52" xfId="0" applyNumberFormat="1" applyFont="1" applyFill="1" applyBorder="1" applyAlignment="1">
      <alignment horizontal="left" vertical="top" wrapText="1"/>
    </xf>
    <xf numFmtId="0" fontId="18" fillId="0" borderId="52" xfId="165" applyFont="1" applyBorder="1">
      <alignment horizontal="left" vertical="top" wrapText="1"/>
    </xf>
    <xf numFmtId="0" fontId="43" fillId="0" borderId="52" xfId="165" applyFont="1" applyBorder="1" applyAlignment="1">
      <alignment horizontal="left" vertical="top" wrapText="1"/>
    </xf>
    <xf numFmtId="0" fontId="22" fillId="0" borderId="52" xfId="0" applyFont="1" applyBorder="1" applyAlignment="1"/>
    <xf numFmtId="0" fontId="43" fillId="0" borderId="52" xfId="165" applyFont="1" applyBorder="1" applyAlignment="1">
      <alignment horizontal="center" vertical="top"/>
    </xf>
    <xf numFmtId="0" fontId="19" fillId="0" borderId="52" xfId="165" applyFont="1" applyBorder="1" applyAlignment="1">
      <alignment horizontal="center" vertical="top"/>
    </xf>
    <xf numFmtId="0" fontId="19" fillId="2" borderId="52" xfId="165" applyFont="1" applyFill="1" applyBorder="1" applyAlignment="1">
      <alignment horizontal="center" vertical="top"/>
    </xf>
    <xf numFmtId="0" fontId="15" fillId="0" borderId="52" xfId="165" applyFont="1" applyBorder="1" applyAlignment="1">
      <alignment horizontal="left" vertical="top" wrapText="1"/>
    </xf>
    <xf numFmtId="0" fontId="12" fillId="2" borderId="8" xfId="0" applyFont="1" applyFill="1" applyBorder="1" applyAlignment="1">
      <alignment horizontal="center" vertical="center" wrapText="1"/>
    </xf>
    <xf numFmtId="167" fontId="14" fillId="2" borderId="52" xfId="7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86" fillId="0" borderId="0" xfId="0" applyFont="1" applyAlignment="1">
      <alignment horizontal="left" vertical="top" wrapText="1"/>
    </xf>
    <xf numFmtId="0" fontId="21" fillId="0" borderId="50" xfId="0" applyFont="1" applyBorder="1" applyAlignment="1">
      <alignment wrapText="1"/>
    </xf>
    <xf numFmtId="0" fontId="21" fillId="0" borderId="51" xfId="0" applyFont="1" applyBorder="1" applyAlignment="1">
      <alignment wrapText="1"/>
    </xf>
    <xf numFmtId="167" fontId="85" fillId="0" borderId="42" xfId="0" applyNumberFormat="1" applyFont="1" applyBorder="1" applyAlignment="1">
      <alignment horizontal="center" vertical="top" wrapText="1"/>
    </xf>
    <xf numFmtId="0" fontId="21" fillId="0" borderId="2" xfId="0" applyFont="1" applyBorder="1" applyAlignment="1">
      <alignment horizontal="left" vertical="top" wrapText="1"/>
    </xf>
    <xf numFmtId="0" fontId="21" fillId="0" borderId="40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left" vertical="top" wrapText="1"/>
    </xf>
    <xf numFmtId="0" fontId="21" fillId="0" borderId="1" xfId="0" applyFont="1" applyBorder="1" applyAlignment="1">
      <alignment vertical="top" wrapText="1"/>
    </xf>
    <xf numFmtId="0" fontId="14" fillId="2" borderId="0" xfId="0" applyFont="1" applyFill="1" applyAlignment="1">
      <alignment horizontal="right"/>
    </xf>
    <xf numFmtId="170" fontId="12" fillId="0" borderId="0" xfId="0" applyNumberFormat="1" applyFont="1"/>
    <xf numFmtId="0" fontId="85" fillId="0" borderId="50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horizontal="left" vertical="top" wrapText="1"/>
    </xf>
    <xf numFmtId="0" fontId="21" fillId="0" borderId="0" xfId="0" applyFont="1" applyFill="1" applyBorder="1" applyAlignment="1">
      <alignment horizontal="left" vertical="top" wrapText="1"/>
    </xf>
    <xf numFmtId="0" fontId="21" fillId="0" borderId="0" xfId="0" applyFont="1" applyFill="1" applyAlignment="1">
      <alignment horizontal="left" vertical="top" wrapText="1"/>
    </xf>
    <xf numFmtId="0" fontId="12" fillId="0" borderId="11" xfId="0" applyFont="1" applyFill="1" applyBorder="1" applyAlignment="1">
      <alignment horizontal="left" vertical="top" wrapText="1"/>
    </xf>
    <xf numFmtId="0" fontId="20" fillId="0" borderId="11" xfId="0" applyFont="1" applyFill="1" applyBorder="1" applyAlignment="1">
      <alignment horizontal="left" vertical="center" wrapText="1"/>
    </xf>
    <xf numFmtId="0" fontId="12" fillId="0" borderId="24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/>
    </xf>
    <xf numFmtId="167" fontId="15" fillId="0" borderId="1" xfId="7" applyNumberFormat="1" applyFont="1" applyFill="1" applyBorder="1" applyAlignment="1">
      <alignment horizontal="right" vertical="center" wrapText="1"/>
    </xf>
    <xf numFmtId="0" fontId="12" fillId="0" borderId="0" xfId="0" applyFont="1" applyAlignment="1">
      <alignment horizontal="right"/>
    </xf>
    <xf numFmtId="0" fontId="12" fillId="0" borderId="0" xfId="0" applyFont="1" applyAlignment="1"/>
    <xf numFmtId="0" fontId="12" fillId="56" borderId="52" xfId="0" applyFont="1" applyFill="1" applyBorder="1" applyAlignment="1">
      <alignment horizontal="center"/>
    </xf>
    <xf numFmtId="171" fontId="95" fillId="0" borderId="52" xfId="0" applyNumberFormat="1" applyFont="1" applyFill="1" applyBorder="1" applyAlignment="1">
      <alignment horizontal="right" vertical="center" wrapText="1"/>
    </xf>
    <xf numFmtId="0" fontId="12" fillId="0" borderId="52" xfId="0" applyFont="1" applyFill="1" applyBorder="1" applyAlignment="1">
      <alignment horizontal="left" vertical="center"/>
    </xf>
    <xf numFmtId="0" fontId="12" fillId="0" borderId="59" xfId="0" applyFont="1" applyFill="1" applyBorder="1" applyAlignment="1">
      <alignment vertical="center"/>
    </xf>
    <xf numFmtId="0" fontId="12" fillId="0" borderId="60" xfId="0" applyFont="1" applyFill="1" applyBorder="1" applyAlignment="1">
      <alignment vertical="center"/>
    </xf>
    <xf numFmtId="0" fontId="12" fillId="0" borderId="56" xfId="0" applyFont="1" applyFill="1" applyBorder="1" applyAlignment="1">
      <alignment vertical="center"/>
    </xf>
    <xf numFmtId="171" fontId="95" fillId="0" borderId="52" xfId="0" applyNumberFormat="1" applyFont="1" applyFill="1" applyBorder="1" applyAlignment="1">
      <alignment horizontal="right" vertical="top" wrapText="1"/>
    </xf>
    <xf numFmtId="0" fontId="92" fillId="2" borderId="52" xfId="8" applyFont="1" applyFill="1" applyBorder="1" applyAlignment="1">
      <alignment horizontal="center" vertical="center" wrapText="1"/>
    </xf>
    <xf numFmtId="0" fontId="21" fillId="56" borderId="52" xfId="0" applyFont="1" applyFill="1" applyBorder="1" applyAlignment="1">
      <alignment horizontal="center" vertical="center"/>
    </xf>
    <xf numFmtId="167" fontId="96" fillId="0" borderId="52" xfId="7" applyNumberFormat="1" applyFont="1" applyFill="1" applyBorder="1" applyAlignment="1">
      <alignment vertical="center" wrapText="1"/>
    </xf>
    <xf numFmtId="171" fontId="97" fillId="0" borderId="56" xfId="0" applyNumberFormat="1" applyFont="1" applyFill="1" applyBorder="1" applyAlignment="1">
      <alignment horizontal="right" vertical="center" wrapText="1"/>
    </xf>
    <xf numFmtId="0" fontId="92" fillId="0" borderId="52" xfId="0" applyFont="1" applyFill="1" applyBorder="1" applyAlignment="1">
      <alignment vertical="top" wrapText="1"/>
    </xf>
    <xf numFmtId="171" fontId="97" fillId="0" borderId="56" xfId="0" applyNumberFormat="1" applyFont="1" applyFill="1" applyBorder="1" applyAlignment="1">
      <alignment horizontal="right" vertical="top" wrapText="1"/>
    </xf>
    <xf numFmtId="0" fontId="12" fillId="0" borderId="52" xfId="0" applyFont="1" applyFill="1" applyBorder="1" applyAlignment="1">
      <alignment horizontal="center" vertical="top"/>
    </xf>
    <xf numFmtId="169" fontId="21" fillId="0" borderId="0" xfId="0" applyNumberFormat="1" applyFont="1" applyAlignment="1">
      <alignment horizontal="left" vertical="top" wrapText="1"/>
    </xf>
    <xf numFmtId="174" fontId="21" fillId="0" borderId="0" xfId="0" applyNumberFormat="1" applyFont="1" applyAlignment="1">
      <alignment horizontal="left" vertical="top" wrapText="1"/>
    </xf>
    <xf numFmtId="0" fontId="18" fillId="2" borderId="52" xfId="165" applyFont="1" applyFill="1" applyBorder="1">
      <alignment horizontal="left" vertical="top" wrapText="1"/>
    </xf>
    <xf numFmtId="0" fontId="15" fillId="2" borderId="52" xfId="165" applyFont="1" applyFill="1" applyBorder="1" applyAlignment="1">
      <alignment horizontal="left" vertical="top" wrapText="1"/>
    </xf>
    <xf numFmtId="0" fontId="43" fillId="2" borderId="52" xfId="165" applyFont="1" applyFill="1" applyBorder="1" applyAlignment="1">
      <alignment horizontal="left" vertical="top" wrapText="1"/>
    </xf>
    <xf numFmtId="0" fontId="12" fillId="2" borderId="39" xfId="0" applyNumberFormat="1" applyFont="1" applyFill="1" applyBorder="1" applyAlignment="1">
      <alignment vertical="top" wrapText="1"/>
    </xf>
    <xf numFmtId="0" fontId="85" fillId="0" borderId="61" xfId="0" applyFont="1" applyBorder="1" applyAlignment="1">
      <alignment vertical="center" wrapText="1"/>
    </xf>
    <xf numFmtId="167" fontId="14" fillId="2" borderId="3" xfId="7" applyNumberFormat="1" applyFont="1" applyFill="1" applyBorder="1" applyAlignment="1">
      <alignment horizontal="center" vertical="center" wrapText="1"/>
    </xf>
    <xf numFmtId="39" fontId="0" fillId="2" borderId="52" xfId="0" applyNumberFormat="1" applyFill="1" applyBorder="1" applyAlignment="1"/>
    <xf numFmtId="0" fontId="12" fillId="0" borderId="0" xfId="0" applyFont="1" applyFill="1"/>
    <xf numFmtId="0" fontId="94" fillId="0" borderId="0" xfId="0" applyFont="1"/>
    <xf numFmtId="0" fontId="12" fillId="0" borderId="0" xfId="0" applyFont="1" applyFill="1" applyAlignment="1"/>
    <xf numFmtId="0" fontId="21" fillId="0" borderId="0" xfId="0" applyFont="1" applyBorder="1"/>
    <xf numFmtId="0" fontId="94" fillId="0" borderId="0" xfId="0" applyFont="1" applyFill="1" applyAlignment="1">
      <alignment horizontal="right"/>
    </xf>
    <xf numFmtId="0" fontId="20" fillId="0" borderId="0" xfId="8" applyFont="1">
      <alignment horizontal="left" vertical="top" wrapText="1"/>
    </xf>
    <xf numFmtId="0" fontId="20" fillId="2" borderId="0" xfId="8" applyFont="1" applyFill="1">
      <alignment horizontal="left" vertical="top" wrapText="1"/>
    </xf>
    <xf numFmtId="0" fontId="15" fillId="0" borderId="1" xfId="0" applyFont="1" applyBorder="1" applyAlignment="1">
      <alignment horizontal="center" vertical="center"/>
    </xf>
    <xf numFmtId="4" fontId="15" fillId="2" borderId="5" xfId="8" applyNumberFormat="1" applyFont="1" applyFill="1" applyBorder="1" applyAlignment="1">
      <alignment horizontal="center" vertical="top" wrapText="1"/>
    </xf>
    <xf numFmtId="0" fontId="20" fillId="2" borderId="1" xfId="8" applyFont="1" applyFill="1" applyBorder="1">
      <alignment horizontal="left" vertical="top" wrapText="1"/>
    </xf>
    <xf numFmtId="0" fontId="12" fillId="0" borderId="1" xfId="0" applyFont="1" applyBorder="1" applyAlignment="1">
      <alignment vertical="center" wrapText="1"/>
    </xf>
    <xf numFmtId="0" fontId="20" fillId="0" borderId="0" xfId="8" applyFont="1" applyAlignment="1">
      <alignment horizontal="left" vertical="top" wrapText="1"/>
    </xf>
    <xf numFmtId="0" fontId="7" fillId="0" borderId="0" xfId="8" applyFont="1">
      <alignment horizontal="left" vertical="top" wrapText="1"/>
    </xf>
    <xf numFmtId="0" fontId="7" fillId="0" borderId="0" xfId="8" applyFont="1" applyAlignment="1">
      <alignment horizontal="left" vertical="top" wrapText="1"/>
    </xf>
    <xf numFmtId="0" fontId="21" fillId="0" borderId="5" xfId="0" applyFont="1" applyBorder="1" applyAlignment="1">
      <alignment horizontal="left" vertical="top" wrapText="1"/>
    </xf>
    <xf numFmtId="0" fontId="17" fillId="0" borderId="5" xfId="165" applyFont="1" applyBorder="1" applyAlignment="1">
      <alignment horizontal="left" vertical="top" wrapText="1"/>
    </xf>
    <xf numFmtId="0" fontId="20" fillId="0" borderId="5" xfId="0" applyFont="1" applyBorder="1" applyAlignment="1">
      <alignment horizontal="center" vertical="top" wrapText="1"/>
    </xf>
    <xf numFmtId="0" fontId="85" fillId="0" borderId="51" xfId="0" applyFont="1" applyFill="1" applyBorder="1" applyAlignment="1">
      <alignment vertical="center" wrapText="1"/>
    </xf>
    <xf numFmtId="167" fontId="20" fillId="2" borderId="29" xfId="7" applyNumberFormat="1" applyFont="1" applyFill="1" applyBorder="1" applyAlignment="1">
      <alignment horizontal="right" vertical="center" wrapText="1"/>
    </xf>
    <xf numFmtId="49" fontId="17" fillId="0" borderId="1" xfId="7" applyNumberFormat="1" applyFont="1" applyBorder="1" applyAlignment="1">
      <alignment horizontal="right" vertical="top"/>
    </xf>
    <xf numFmtId="171" fontId="95" fillId="2" borderId="52" xfId="0" applyNumberFormat="1" applyFont="1" applyFill="1" applyBorder="1" applyAlignment="1">
      <alignment horizontal="right" vertical="top" wrapText="1"/>
    </xf>
    <xf numFmtId="0" fontId="92" fillId="2" borderId="52" xfId="0" applyFont="1" applyFill="1" applyBorder="1" applyAlignment="1">
      <alignment vertical="top" wrapText="1"/>
    </xf>
    <xf numFmtId="171" fontId="97" fillId="2" borderId="56" xfId="0" applyNumberFormat="1" applyFont="1" applyFill="1" applyBorder="1" applyAlignment="1">
      <alignment horizontal="right" vertical="top" wrapText="1"/>
    </xf>
    <xf numFmtId="0" fontId="12" fillId="2" borderId="59" xfId="0" applyFont="1" applyFill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56" xfId="0" applyFont="1" applyFill="1" applyBorder="1" applyAlignment="1">
      <alignment vertical="center"/>
    </xf>
    <xf numFmtId="171" fontId="95" fillId="2" borderId="52" xfId="0" applyNumberFormat="1" applyFont="1" applyFill="1" applyBorder="1" applyAlignment="1">
      <alignment horizontal="right" vertical="center" wrapText="1"/>
    </xf>
    <xf numFmtId="0" fontId="0" fillId="2" borderId="0" xfId="0" applyFill="1"/>
    <xf numFmtId="0" fontId="20" fillId="0" borderId="52" xfId="0" applyFont="1" applyBorder="1" applyAlignment="1">
      <alignment horizontal="left" vertical="top" wrapText="1"/>
    </xf>
    <xf numFmtId="0" fontId="12" fillId="2" borderId="0" xfId="0" applyFont="1" applyFill="1" applyAlignment="1">
      <alignment horizontal="center"/>
    </xf>
    <xf numFmtId="0" fontId="21" fillId="2" borderId="0" xfId="0" applyFont="1" applyFill="1" applyAlignment="1">
      <alignment wrapText="1"/>
    </xf>
    <xf numFmtId="0" fontId="21" fillId="2" borderId="0" xfId="0" applyFont="1" applyFill="1"/>
    <xf numFmtId="166" fontId="15" fillId="0" borderId="52" xfId="6" applyNumberFormat="1" applyFont="1" applyBorder="1" applyAlignment="1">
      <alignment horizontal="center" vertical="center"/>
    </xf>
    <xf numFmtId="166" fontId="15" fillId="2" borderId="52" xfId="6" applyNumberFormat="1" applyFont="1" applyFill="1" applyBorder="1" applyAlignment="1">
      <alignment horizontal="right" vertical="top"/>
    </xf>
    <xf numFmtId="166" fontId="15" fillId="0" borderId="52" xfId="0" applyNumberFormat="1" applyFont="1" applyBorder="1" applyAlignment="1">
      <alignment horizontal="center" vertical="top" wrapText="1"/>
    </xf>
    <xf numFmtId="0" fontId="20" fillId="0" borderId="56" xfId="0" applyFont="1" applyBorder="1" applyAlignment="1">
      <alignment horizontal="left" vertical="top" wrapText="1"/>
    </xf>
    <xf numFmtId="0" fontId="20" fillId="0" borderId="56" xfId="0" applyFont="1" applyBorder="1" applyAlignment="1">
      <alignment horizontal="center" vertical="top" wrapText="1"/>
    </xf>
    <xf numFmtId="2" fontId="12" fillId="0" borderId="0" xfId="0" applyNumberFormat="1" applyFont="1"/>
    <xf numFmtId="2" fontId="12" fillId="0" borderId="53" xfId="0" applyNumberFormat="1" applyFont="1" applyBorder="1" applyAlignment="1">
      <alignment horizontal="center" vertical="center" wrapText="1"/>
    </xf>
    <xf numFmtId="2" fontId="20" fillId="0" borderId="2" xfId="0" applyNumberFormat="1" applyFont="1" applyBorder="1" applyAlignment="1">
      <alignment horizontal="left" vertical="top" wrapText="1"/>
    </xf>
    <xf numFmtId="2" fontId="12" fillId="2" borderId="2" xfId="0" applyNumberFormat="1" applyFont="1" applyFill="1" applyBorder="1" applyAlignment="1">
      <alignment horizontal="left" vertical="top" wrapText="1"/>
    </xf>
    <xf numFmtId="2" fontId="12" fillId="0" borderId="3" xfId="0" applyNumberFormat="1" applyFont="1" applyBorder="1" applyAlignment="1">
      <alignment horizontal="left" vertical="top" wrapText="1"/>
    </xf>
    <xf numFmtId="2" fontId="12" fillId="0" borderId="52" xfId="0" applyNumberFormat="1" applyFont="1" applyBorder="1" applyAlignment="1">
      <alignment horizontal="left" vertical="top" wrapText="1"/>
    </xf>
    <xf numFmtId="0" fontId="12" fillId="0" borderId="44" xfId="0" applyFont="1" applyBorder="1" applyAlignment="1">
      <alignment horizontal="left" vertical="top" wrapText="1"/>
    </xf>
    <xf numFmtId="0" fontId="17" fillId="0" borderId="56" xfId="0" applyFont="1" applyBorder="1" applyAlignment="1">
      <alignment horizontal="left" vertical="top" wrapText="1"/>
    </xf>
    <xf numFmtId="0" fontId="12" fillId="0" borderId="56" xfId="0" applyFont="1" applyBorder="1" applyAlignment="1">
      <alignment horizontal="left" vertical="top" wrapText="1"/>
    </xf>
    <xf numFmtId="49" fontId="20" fillId="0" borderId="65" xfId="0" applyNumberFormat="1" applyFont="1" applyBorder="1" applyAlignment="1">
      <alignment horizontal="left" vertical="top" wrapText="1"/>
    </xf>
    <xf numFmtId="0" fontId="20" fillId="0" borderId="44" xfId="0" applyFont="1" applyBorder="1" applyAlignment="1">
      <alignment horizontal="left" vertical="top" wrapText="1"/>
    </xf>
    <xf numFmtId="167" fontId="12" fillId="2" borderId="3" xfId="7" applyNumberFormat="1" applyFont="1" applyFill="1" applyBorder="1" applyAlignment="1">
      <alignment horizontal="center" vertical="center" wrapText="1"/>
    </xf>
    <xf numFmtId="167" fontId="12" fillId="2" borderId="66" xfId="7" applyNumberFormat="1" applyFont="1" applyFill="1" applyBorder="1" applyAlignment="1">
      <alignment horizontal="center" vertical="center" wrapText="1"/>
    </xf>
    <xf numFmtId="166" fontId="20" fillId="0" borderId="52" xfId="6" applyNumberFormat="1" applyFont="1" applyBorder="1" applyAlignment="1">
      <alignment horizontal="right" vertical="center"/>
    </xf>
    <xf numFmtId="167" fontId="17" fillId="0" borderId="52" xfId="7" applyNumberFormat="1" applyFont="1" applyBorder="1" applyAlignment="1">
      <alignment horizontal="right" vertical="top" wrapText="1"/>
    </xf>
    <xf numFmtId="0" fontId="21" fillId="2" borderId="0" xfId="0" applyFont="1" applyFill="1" applyAlignment="1">
      <alignment horizontal="left" vertical="top" wrapText="1"/>
    </xf>
    <xf numFmtId="167" fontId="14" fillId="2" borderId="28" xfId="7" applyNumberFormat="1" applyFont="1" applyFill="1" applyBorder="1" applyAlignment="1">
      <alignment horizontal="center" vertical="center" wrapText="1"/>
    </xf>
    <xf numFmtId="166" fontId="20" fillId="0" borderId="28" xfId="6" applyNumberFormat="1" applyFont="1" applyBorder="1" applyAlignment="1">
      <alignment horizontal="right" vertical="center"/>
    </xf>
    <xf numFmtId="0" fontId="15" fillId="2" borderId="42" xfId="165" applyFont="1" applyFill="1" applyBorder="1" applyAlignment="1">
      <alignment horizontal="left" vertical="top" wrapText="1"/>
    </xf>
    <xf numFmtId="167" fontId="14" fillId="2" borderId="42" xfId="7" applyNumberFormat="1" applyFont="1" applyFill="1" applyBorder="1" applyAlignment="1">
      <alignment horizontal="center" vertical="center" wrapText="1"/>
    </xf>
    <xf numFmtId="167" fontId="14" fillId="2" borderId="67" xfId="7" applyNumberFormat="1" applyFont="1" applyFill="1" applyBorder="1" applyAlignment="1">
      <alignment horizontal="center" vertical="center" wrapText="1"/>
    </xf>
    <xf numFmtId="0" fontId="15" fillId="2" borderId="60" xfId="0" applyFont="1" applyFill="1" applyBorder="1" applyAlignment="1"/>
    <xf numFmtId="0" fontId="20" fillId="0" borderId="52" xfId="0" applyFont="1" applyBorder="1"/>
    <xf numFmtId="0" fontId="15" fillId="2" borderId="52" xfId="0" applyFont="1" applyFill="1" applyBorder="1" applyAlignment="1">
      <alignment vertical="top" wrapText="1"/>
    </xf>
    <xf numFmtId="0" fontId="21" fillId="0" borderId="52" xfId="0" applyFont="1" applyBorder="1" applyAlignment="1">
      <alignment vertical="top" wrapText="1"/>
    </xf>
    <xf numFmtId="0" fontId="58" fillId="0" borderId="56" xfId="0" applyFont="1" applyBorder="1" applyAlignment="1">
      <alignment vertical="center" wrapText="1"/>
    </xf>
    <xf numFmtId="166" fontId="92" fillId="0" borderId="1" xfId="6" applyNumberFormat="1" applyFont="1" applyBorder="1" applyAlignment="1">
      <alignment horizontal="center" vertical="center"/>
    </xf>
    <xf numFmtId="0" fontId="15" fillId="2" borderId="1" xfId="0" applyFont="1" applyFill="1" applyBorder="1" applyAlignment="1">
      <alignment horizontal="left" vertical="top" wrapText="1"/>
    </xf>
    <xf numFmtId="0" fontId="90" fillId="2" borderId="52" xfId="0" applyFont="1" applyFill="1" applyBorder="1" applyAlignment="1">
      <alignment vertical="top" wrapText="1"/>
    </xf>
    <xf numFmtId="0" fontId="90" fillId="2" borderId="1" xfId="0" applyFont="1" applyFill="1" applyBorder="1" applyAlignment="1">
      <alignment vertical="top" wrapText="1"/>
    </xf>
    <xf numFmtId="0" fontId="90" fillId="2" borderId="1" xfId="0" applyFont="1" applyFill="1" applyBorder="1" applyAlignment="1">
      <alignment horizontal="left" vertical="top" wrapText="1"/>
    </xf>
    <xf numFmtId="0" fontId="18" fillId="2" borderId="1" xfId="0" applyFont="1" applyFill="1" applyBorder="1" applyAlignment="1">
      <alignment horizontal="left" vertical="top" wrapText="1"/>
    </xf>
    <xf numFmtId="0" fontId="12" fillId="2" borderId="1" xfId="0" applyFont="1" applyFill="1" applyBorder="1" applyAlignment="1">
      <alignment wrapText="1"/>
    </xf>
    <xf numFmtId="0" fontId="18" fillId="2" borderId="53" xfId="0" applyFont="1" applyFill="1" applyBorder="1" applyAlignment="1">
      <alignment horizontal="left" vertical="top" wrapText="1"/>
    </xf>
    <xf numFmtId="0" fontId="18" fillId="2" borderId="2" xfId="0" applyFont="1" applyFill="1" applyBorder="1" applyAlignment="1">
      <alignment horizontal="left" vertical="top" wrapText="1"/>
    </xf>
    <xf numFmtId="0" fontId="90" fillId="2" borderId="1" xfId="0" applyFont="1" applyFill="1" applyBorder="1" applyAlignment="1">
      <alignment vertical="center"/>
    </xf>
    <xf numFmtId="170" fontId="12" fillId="2" borderId="56" xfId="0" applyNumberFormat="1" applyFont="1" applyFill="1" applyBorder="1" applyAlignment="1">
      <alignment horizontal="center" vertical="top" wrapText="1"/>
    </xf>
    <xf numFmtId="0" fontId="90" fillId="2" borderId="56" xfId="0" applyFont="1" applyFill="1" applyBorder="1" applyAlignment="1">
      <alignment vertical="center"/>
    </xf>
    <xf numFmtId="0" fontId="17" fillId="2" borderId="56" xfId="0" applyFont="1" applyFill="1" applyBorder="1" applyAlignment="1">
      <alignment horizontal="right" vertical="top" wrapText="1"/>
    </xf>
    <xf numFmtId="164" fontId="21" fillId="0" borderId="0" xfId="7" applyFont="1" applyAlignment="1">
      <alignment horizontal="left" vertical="top" wrapText="1"/>
    </xf>
    <xf numFmtId="0" fontId="15" fillId="0" borderId="52" xfId="0" applyFont="1" applyBorder="1" applyAlignment="1">
      <alignment horizontal="left" vertical="top" wrapText="1"/>
    </xf>
    <xf numFmtId="0" fontId="12" fillId="0" borderId="63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left" vertical="top" wrapText="1"/>
    </xf>
    <xf numFmtId="170" fontId="12" fillId="0" borderId="52" xfId="0" applyNumberFormat="1" applyFont="1" applyFill="1" applyBorder="1" applyAlignment="1">
      <alignment vertical="center"/>
    </xf>
    <xf numFmtId="0" fontId="25" fillId="0" borderId="52" xfId="8" applyFont="1" applyBorder="1" applyAlignment="1">
      <alignment horizontal="left" vertical="top" wrapText="1"/>
    </xf>
    <xf numFmtId="0" fontId="43" fillId="0" borderId="52" xfId="8" applyFont="1" applyBorder="1" applyAlignment="1">
      <alignment horizontal="left" vertical="top" wrapText="1"/>
    </xf>
    <xf numFmtId="0" fontId="98" fillId="0" borderId="52" xfId="0" applyFont="1" applyBorder="1" applyAlignment="1">
      <alignment horizontal="left" vertical="top" wrapText="1"/>
    </xf>
    <xf numFmtId="0" fontId="43" fillId="0" borderId="53" xfId="8" applyFont="1" applyBorder="1" applyAlignment="1">
      <alignment horizontal="left" vertical="top" wrapText="1"/>
    </xf>
    <xf numFmtId="0" fontId="12" fillId="0" borderId="52" xfId="0" applyFont="1" applyBorder="1"/>
    <xf numFmtId="0" fontId="12" fillId="2" borderId="52" xfId="0" applyFont="1" applyFill="1" applyBorder="1"/>
    <xf numFmtId="0" fontId="15" fillId="0" borderId="52" xfId="8" applyFont="1" applyBorder="1" applyAlignment="1">
      <alignment horizontal="left" vertical="top" wrapText="1"/>
    </xf>
    <xf numFmtId="171" fontId="14" fillId="0" borderId="52" xfId="0" applyNumberFormat="1" applyFont="1" applyFill="1" applyBorder="1" applyAlignment="1">
      <alignment vertical="center"/>
    </xf>
    <xf numFmtId="171" fontId="12" fillId="0" borderId="52" xfId="0" applyNumberFormat="1" applyFont="1" applyFill="1" applyBorder="1" applyAlignment="1">
      <alignment vertical="center"/>
    </xf>
    <xf numFmtId="0" fontId="20" fillId="0" borderId="52" xfId="8" applyFont="1" applyBorder="1" applyAlignment="1">
      <alignment horizontal="left" vertical="top" wrapText="1"/>
    </xf>
    <xf numFmtId="170" fontId="15" fillId="0" borderId="52" xfId="0" applyNumberFormat="1" applyFont="1" applyBorder="1" applyAlignment="1">
      <alignment horizontal="center" vertical="center" wrapText="1"/>
    </xf>
    <xf numFmtId="0" fontId="21" fillId="0" borderId="63" xfId="0" applyFont="1" applyBorder="1" applyAlignment="1">
      <alignment horizontal="left" wrapText="1"/>
    </xf>
    <xf numFmtId="0" fontId="21" fillId="0" borderId="52" xfId="0" applyFont="1" applyBorder="1" applyAlignment="1">
      <alignment horizontal="left" wrapText="1"/>
    </xf>
    <xf numFmtId="0" fontId="12" fillId="0" borderId="53" xfId="0" applyFont="1" applyBorder="1" applyAlignment="1">
      <alignment horizontal="center" wrapText="1"/>
    </xf>
    <xf numFmtId="0" fontId="15" fillId="0" borderId="52" xfId="0" applyFont="1" applyBorder="1" applyAlignment="1">
      <alignment horizontal="left" wrapText="1"/>
    </xf>
    <xf numFmtId="171" fontId="14" fillId="2" borderId="52" xfId="7" applyNumberFormat="1" applyFont="1" applyFill="1" applyBorder="1" applyAlignment="1">
      <alignment horizontal="center" wrapText="1"/>
    </xf>
    <xf numFmtId="0" fontId="21" fillId="0" borderId="0" xfId="0" applyFont="1" applyAlignment="1">
      <alignment horizontal="left" wrapText="1"/>
    </xf>
    <xf numFmtId="0" fontId="23" fillId="0" borderId="52" xfId="0" applyFont="1" applyBorder="1" applyAlignment="1">
      <alignment horizontal="left" vertical="center" wrapText="1"/>
    </xf>
    <xf numFmtId="166" fontId="15" fillId="0" borderId="52" xfId="8" applyNumberFormat="1" applyFont="1" applyFill="1" applyBorder="1" applyAlignment="1">
      <alignment horizontal="center" vertical="center" wrapText="1"/>
    </xf>
    <xf numFmtId="0" fontId="20" fillId="0" borderId="53" xfId="0" applyFont="1" applyBorder="1" applyAlignment="1">
      <alignment horizontal="left" vertical="top" wrapText="1"/>
    </xf>
    <xf numFmtId="166" fontId="20" fillId="0" borderId="52" xfId="8" applyNumberFormat="1" applyFont="1" applyFill="1" applyBorder="1" applyAlignment="1">
      <alignment horizontal="center" vertical="center" wrapText="1"/>
    </xf>
    <xf numFmtId="0" fontId="85" fillId="0" borderId="68" xfId="0" applyFont="1" applyBorder="1" applyAlignment="1">
      <alignment wrapText="1"/>
    </xf>
    <xf numFmtId="0" fontId="12" fillId="2" borderId="24" xfId="0" applyFont="1" applyFill="1" applyBorder="1" applyAlignment="1">
      <alignment horizontal="left" vertical="top" wrapText="1"/>
    </xf>
    <xf numFmtId="166" fontId="20" fillId="0" borderId="24" xfId="6" applyNumberFormat="1" applyFont="1" applyFill="1" applyBorder="1" applyAlignment="1">
      <alignment horizontal="center" vertical="center"/>
    </xf>
    <xf numFmtId="166" fontId="20" fillId="0" borderId="72" xfId="6" applyNumberFormat="1" applyFont="1" applyFill="1" applyBorder="1" applyAlignment="1">
      <alignment horizontal="center" vertical="center"/>
    </xf>
    <xf numFmtId="0" fontId="85" fillId="0" borderId="63" xfId="0" applyFont="1" applyBorder="1" applyAlignment="1">
      <alignment horizontal="center" wrapText="1"/>
    </xf>
    <xf numFmtId="0" fontId="15" fillId="0" borderId="3" xfId="0" applyFont="1" applyBorder="1" applyAlignment="1">
      <alignment horizontal="left" vertical="top" wrapText="1"/>
    </xf>
    <xf numFmtId="170" fontId="14" fillId="0" borderId="52" xfId="0" applyNumberFormat="1" applyFont="1" applyFill="1" applyBorder="1" applyAlignment="1">
      <alignment horizontal="right" vertical="center"/>
    </xf>
    <xf numFmtId="0" fontId="12" fillId="0" borderId="52" xfId="0" applyFont="1" applyBorder="1" applyAlignment="1">
      <alignment horizontal="left" vertical="top" wrapText="1"/>
    </xf>
    <xf numFmtId="170" fontId="12" fillId="0" borderId="52" xfId="0" applyNumberFormat="1" applyFont="1" applyFill="1" applyBorder="1" applyAlignment="1">
      <alignment horizontal="right" vertical="center"/>
    </xf>
    <xf numFmtId="170" fontId="12" fillId="0" borderId="28" xfId="0" applyNumberFormat="1" applyFont="1" applyFill="1" applyBorder="1" applyAlignment="1">
      <alignment horizontal="right" vertical="center"/>
    </xf>
    <xf numFmtId="170" fontId="90" fillId="0" borderId="52" xfId="0" applyNumberFormat="1" applyFont="1" applyFill="1" applyBorder="1" applyAlignment="1">
      <alignment horizontal="right" vertical="center"/>
    </xf>
    <xf numFmtId="170" fontId="90" fillId="0" borderId="28" xfId="0" applyNumberFormat="1" applyFont="1" applyFill="1" applyBorder="1" applyAlignment="1">
      <alignment horizontal="right" vertical="center"/>
    </xf>
    <xf numFmtId="0" fontId="12" fillId="0" borderId="52" xfId="0" applyFont="1" applyBorder="1" applyAlignment="1">
      <alignment horizontal="center" vertical="top" wrapText="1"/>
    </xf>
    <xf numFmtId="166" fontId="15" fillId="0" borderId="52" xfId="6" applyNumberFormat="1" applyFont="1" applyBorder="1" applyAlignment="1">
      <alignment horizontal="right" vertical="center"/>
    </xf>
    <xf numFmtId="166" fontId="15" fillId="0" borderId="28" xfId="6" applyNumberFormat="1" applyFont="1" applyBorder="1" applyAlignment="1">
      <alignment horizontal="right" vertical="center"/>
    </xf>
    <xf numFmtId="166" fontId="17" fillId="0" borderId="52" xfId="6" applyNumberFormat="1" applyFont="1" applyBorder="1" applyAlignment="1">
      <alignment horizontal="right" vertical="center"/>
    </xf>
    <xf numFmtId="166" fontId="17" fillId="0" borderId="28" xfId="6" applyNumberFormat="1" applyFont="1" applyBorder="1" applyAlignment="1">
      <alignment horizontal="right" vertical="center"/>
    </xf>
    <xf numFmtId="166" fontId="20" fillId="0" borderId="52" xfId="6" applyNumberFormat="1" applyFont="1" applyBorder="1" applyAlignment="1">
      <alignment horizontal="center" vertical="center"/>
    </xf>
    <xf numFmtId="166" fontId="20" fillId="0" borderId="28" xfId="6" applyNumberFormat="1" applyFont="1" applyBorder="1" applyAlignment="1">
      <alignment horizontal="center" vertical="center"/>
    </xf>
    <xf numFmtId="0" fontId="20" fillId="0" borderId="29" xfId="0" applyFont="1" applyBorder="1" applyAlignment="1">
      <alignment horizontal="left" vertical="top" wrapText="1"/>
    </xf>
    <xf numFmtId="166" fontId="20" fillId="0" borderId="54" xfId="6" applyNumberFormat="1" applyFont="1" applyBorder="1" applyAlignment="1">
      <alignment horizontal="right" vertical="center"/>
    </xf>
    <xf numFmtId="166" fontId="20" fillId="0" borderId="74" xfId="6" applyNumberFormat="1" applyFont="1" applyBorder="1" applyAlignment="1">
      <alignment horizontal="right" vertical="center"/>
    </xf>
    <xf numFmtId="49" fontId="20" fillId="0" borderId="57" xfId="0" applyNumberFormat="1" applyFont="1" applyBorder="1" applyAlignment="1">
      <alignment horizontal="left" vertical="top" wrapText="1"/>
    </xf>
    <xf numFmtId="0" fontId="85" fillId="2" borderId="41" xfId="0" applyFont="1" applyFill="1" applyBorder="1" applyAlignment="1">
      <alignment horizontal="center" wrapText="1"/>
    </xf>
    <xf numFmtId="0" fontId="21" fillId="0" borderId="3" xfId="0" applyFont="1" applyBorder="1" applyAlignment="1">
      <alignment horizontal="left" wrapText="1"/>
    </xf>
    <xf numFmtId="0" fontId="12" fillId="0" borderId="2" xfId="0" applyFont="1" applyBorder="1" applyAlignment="1">
      <alignment horizontal="center" wrapText="1"/>
    </xf>
    <xf numFmtId="49" fontId="20" fillId="0" borderId="56" xfId="0" applyNumberFormat="1" applyFont="1" applyBorder="1" applyAlignment="1">
      <alignment horizontal="left" vertical="top" wrapText="1"/>
    </xf>
    <xf numFmtId="0" fontId="85" fillId="2" borderId="59" xfId="0" applyFont="1" applyFill="1" applyBorder="1" applyAlignment="1">
      <alignment horizontal="center" vertical="top" wrapText="1"/>
    </xf>
    <xf numFmtId="0" fontId="15" fillId="2" borderId="59" xfId="0" applyFont="1" applyFill="1" applyBorder="1" applyAlignment="1"/>
    <xf numFmtId="0" fontId="15" fillId="2" borderId="56" xfId="0" applyFont="1" applyFill="1" applyBorder="1" applyAlignment="1"/>
    <xf numFmtId="169" fontId="12" fillId="0" borderId="52" xfId="0" applyNumberFormat="1" applyFont="1" applyBorder="1"/>
    <xf numFmtId="0" fontId="20" fillId="0" borderId="59" xfId="0" applyFont="1" applyBorder="1" applyAlignment="1">
      <alignment horizontal="left" vertical="top" wrapText="1"/>
    </xf>
    <xf numFmtId="0" fontId="85" fillId="0" borderId="52" xfId="0" applyFont="1" applyBorder="1" applyAlignment="1">
      <alignment vertical="top" wrapText="1"/>
    </xf>
    <xf numFmtId="0" fontId="15" fillId="0" borderId="52" xfId="0" applyFont="1" applyFill="1" applyBorder="1" applyAlignment="1">
      <alignment vertical="top" wrapText="1"/>
    </xf>
    <xf numFmtId="0" fontId="20" fillId="0" borderId="52" xfId="0" applyFont="1" applyFill="1" applyBorder="1" applyAlignment="1">
      <alignment vertical="top" wrapText="1"/>
    </xf>
    <xf numFmtId="0" fontId="20" fillId="0" borderId="52" xfId="0" applyFont="1" applyFill="1" applyBorder="1" applyAlignment="1">
      <alignment horizontal="left" vertical="top" wrapText="1"/>
    </xf>
    <xf numFmtId="0" fontId="20" fillId="0" borderId="52" xfId="0" applyFont="1" applyFill="1" applyBorder="1" applyAlignment="1">
      <alignment vertical="center" wrapText="1"/>
    </xf>
    <xf numFmtId="0" fontId="17" fillId="0" borderId="52" xfId="0" applyFont="1" applyFill="1" applyBorder="1" applyAlignment="1">
      <alignment horizontal="left" vertical="center" wrapText="1"/>
    </xf>
    <xf numFmtId="0" fontId="20" fillId="0" borderId="52" xfId="8" applyFont="1" applyFill="1" applyBorder="1" applyAlignment="1">
      <alignment horizontal="center" vertical="top" wrapText="1"/>
    </xf>
    <xf numFmtId="0" fontId="18" fillId="0" borderId="52" xfId="0" applyFont="1" applyBorder="1" applyAlignment="1">
      <alignment horizontal="left" vertical="top" wrapText="1"/>
    </xf>
    <xf numFmtId="0" fontId="20" fillId="0" borderId="52" xfId="0" applyFont="1" applyFill="1" applyBorder="1" applyAlignment="1">
      <alignment horizontal="left" vertical="center" wrapText="1"/>
    </xf>
    <xf numFmtId="0" fontId="20" fillId="0" borderId="59" xfId="0" applyFont="1" applyFill="1" applyBorder="1" applyAlignment="1">
      <alignment vertical="top" wrapText="1"/>
    </xf>
    <xf numFmtId="0" fontId="20" fillId="0" borderId="56" xfId="0" applyFont="1" applyFill="1" applyBorder="1" applyAlignment="1">
      <alignment vertical="top" wrapText="1"/>
    </xf>
    <xf numFmtId="166" fontId="20" fillId="0" borderId="52" xfId="6" applyNumberFormat="1" applyFont="1" applyFill="1" applyBorder="1" applyAlignment="1">
      <alignment horizontal="center" vertical="center"/>
    </xf>
    <xf numFmtId="0" fontId="20" fillId="0" borderId="52" xfId="8" applyFont="1" applyFill="1" applyBorder="1" applyAlignment="1">
      <alignment vertical="top" wrapText="1"/>
    </xf>
    <xf numFmtId="171" fontId="20" fillId="0" borderId="52" xfId="0" applyNumberFormat="1" applyFont="1" applyFill="1" applyBorder="1" applyAlignment="1">
      <alignment vertical="center"/>
    </xf>
    <xf numFmtId="170" fontId="12" fillId="2" borderId="9" xfId="0" applyNumberFormat="1" applyFont="1" applyFill="1" applyBorder="1" applyAlignment="1">
      <alignment horizontal="center" vertical="top" wrapText="1"/>
    </xf>
    <xf numFmtId="170" fontId="12" fillId="2" borderId="44" xfId="0" applyNumberFormat="1" applyFont="1" applyFill="1" applyBorder="1" applyAlignment="1">
      <alignment horizontal="center" vertical="top" wrapText="1"/>
    </xf>
    <xf numFmtId="0" fontId="12" fillId="0" borderId="53" xfId="0" applyFont="1" applyBorder="1" applyAlignment="1">
      <alignment horizontal="center" vertical="top" wrapText="1"/>
    </xf>
    <xf numFmtId="0" fontId="12" fillId="0" borderId="53" xfId="0" applyFont="1" applyBorder="1" applyAlignment="1">
      <alignment horizontal="center" vertical="center" wrapText="1"/>
    </xf>
    <xf numFmtId="0" fontId="12" fillId="0" borderId="62" xfId="0" applyFont="1" applyBorder="1" applyAlignment="1">
      <alignment horizontal="center" vertical="center" wrapText="1"/>
    </xf>
    <xf numFmtId="0" fontId="21" fillId="0" borderId="63" xfId="0" applyFont="1" applyBorder="1" applyAlignment="1">
      <alignment horizontal="left" vertical="top" wrapText="1"/>
    </xf>
    <xf numFmtId="0" fontId="21" fillId="0" borderId="52" xfId="0" applyFont="1" applyBorder="1" applyAlignment="1">
      <alignment horizontal="left" vertical="top" wrapText="1"/>
    </xf>
    <xf numFmtId="171" fontId="14" fillId="2" borderId="52" xfId="7" applyNumberFormat="1" applyFont="1" applyFill="1" applyBorder="1" applyAlignment="1">
      <alignment horizontal="center" vertical="center" wrapText="1"/>
    </xf>
    <xf numFmtId="171" fontId="14" fillId="0" borderId="52" xfId="0" applyNumberFormat="1" applyFont="1" applyFill="1" applyBorder="1" applyAlignment="1">
      <alignment horizontal="center" vertical="center"/>
    </xf>
    <xf numFmtId="170" fontId="14" fillId="0" borderId="2" xfId="0" applyNumberFormat="1" applyFont="1" applyFill="1" applyBorder="1" applyAlignment="1">
      <alignment horizontal="center" vertical="center"/>
    </xf>
    <xf numFmtId="171" fontId="14" fillId="0" borderId="42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99" fillId="0" borderId="52" xfId="0" applyFont="1" applyBorder="1" applyAlignment="1">
      <alignment horizontal="center" vertical="center" wrapText="1"/>
    </xf>
    <xf numFmtId="0" fontId="99" fillId="0" borderId="52" xfId="0" applyFont="1" applyBorder="1" applyAlignment="1">
      <alignment horizontal="left" vertical="center" wrapText="1"/>
    </xf>
    <xf numFmtId="0" fontId="25" fillId="2" borderId="1" xfId="96" applyFont="1" applyFill="1" applyBorder="1" applyAlignment="1">
      <alignment horizontal="left" vertical="center" wrapText="1"/>
    </xf>
    <xf numFmtId="0" fontId="82" fillId="2" borderId="52" xfId="0" applyFont="1" applyFill="1" applyBorder="1" applyAlignment="1">
      <alignment horizontal="center" vertical="center" wrapText="1"/>
    </xf>
    <xf numFmtId="0" fontId="21" fillId="2" borderId="52" xfId="0" applyFont="1" applyFill="1" applyBorder="1" applyAlignment="1"/>
    <xf numFmtId="0" fontId="83" fillId="2" borderId="52" xfId="0" applyFont="1" applyFill="1" applyBorder="1" applyAlignment="1">
      <alignment horizontal="center" vertical="center" wrapText="1"/>
    </xf>
    <xf numFmtId="4" fontId="20" fillId="0" borderId="0" xfId="8" applyNumberFormat="1" applyFont="1">
      <alignment horizontal="left" vertical="top" wrapText="1"/>
    </xf>
    <xf numFmtId="167" fontId="12" fillId="2" borderId="52" xfId="7" applyNumberFormat="1" applyFont="1" applyFill="1" applyBorder="1" applyAlignment="1">
      <alignment horizontal="center" vertical="center" wrapText="1"/>
    </xf>
    <xf numFmtId="0" fontId="20" fillId="2" borderId="52" xfId="8" applyFont="1" applyFill="1" applyBorder="1">
      <alignment horizontal="left" vertical="top" wrapText="1"/>
    </xf>
    <xf numFmtId="0" fontId="15" fillId="0" borderId="52" xfId="0" applyFont="1" applyBorder="1" applyAlignment="1">
      <alignment horizontal="center" vertical="center"/>
    </xf>
    <xf numFmtId="4" fontId="15" fillId="2" borderId="56" xfId="8" applyNumberFormat="1" applyFont="1" applyFill="1" applyBorder="1" applyAlignment="1">
      <alignment horizontal="center" vertical="top" wrapText="1"/>
    </xf>
    <xf numFmtId="0" fontId="20" fillId="0" borderId="52" xfId="8" applyFont="1" applyBorder="1" applyAlignment="1">
      <alignment horizontal="center" vertical="center" wrapText="1"/>
    </xf>
    <xf numFmtId="0" fontId="15" fillId="0" borderId="56" xfId="0" applyFont="1" applyBorder="1" applyAlignment="1">
      <alignment horizontal="center" vertical="center"/>
    </xf>
    <xf numFmtId="0" fontId="12" fillId="0" borderId="52" xfId="0" applyFont="1" applyBorder="1" applyAlignment="1">
      <alignment vertical="center" wrapText="1"/>
    </xf>
    <xf numFmtId="0" fontId="15" fillId="2" borderId="0" xfId="8" applyFont="1" applyFill="1" applyAlignment="1">
      <alignment horizontal="center" vertical="center" wrapText="1"/>
    </xf>
    <xf numFmtId="166" fontId="20" fillId="0" borderId="52" xfId="6" applyNumberFormat="1" applyFont="1" applyBorder="1" applyAlignment="1">
      <alignment horizontal="right" vertical="top"/>
    </xf>
    <xf numFmtId="49" fontId="15" fillId="2" borderId="46" xfId="0" applyNumberFormat="1" applyFont="1" applyFill="1" applyBorder="1" applyAlignment="1">
      <alignment vertical="top" wrapText="1"/>
    </xf>
    <xf numFmtId="49" fontId="15" fillId="2" borderId="47" xfId="0" applyNumberFormat="1" applyFont="1" applyFill="1" applyBorder="1" applyAlignment="1">
      <alignment vertical="top" wrapText="1"/>
    </xf>
    <xf numFmtId="49" fontId="15" fillId="2" borderId="48" xfId="0" applyNumberFormat="1" applyFont="1" applyFill="1" applyBorder="1" applyAlignment="1">
      <alignment vertical="top" wrapText="1"/>
    </xf>
    <xf numFmtId="49" fontId="15" fillId="2" borderId="77" xfId="0" applyNumberFormat="1" applyFont="1" applyFill="1" applyBorder="1" applyAlignment="1">
      <alignment vertical="top" wrapText="1"/>
    </xf>
    <xf numFmtId="49" fontId="15" fillId="2" borderId="75" xfId="0" applyNumberFormat="1" applyFont="1" applyFill="1" applyBorder="1" applyAlignment="1">
      <alignment vertical="top" wrapText="1"/>
    </xf>
    <xf numFmtId="0" fontId="12" fillId="0" borderId="8" xfId="0" applyFont="1" applyBorder="1" applyAlignment="1">
      <alignment horizontal="center" vertical="center" wrapText="1"/>
    </xf>
    <xf numFmtId="0" fontId="15" fillId="0" borderId="52" xfId="0" applyFont="1" applyBorder="1" applyAlignment="1">
      <alignment horizontal="left" vertical="top" wrapText="1"/>
    </xf>
    <xf numFmtId="0" fontId="12" fillId="2" borderId="44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0" xfId="0" applyFont="1" applyFill="1" applyAlignment="1">
      <alignment horizontal="center" wrapText="1"/>
    </xf>
    <xf numFmtId="0" fontId="20" fillId="0" borderId="1" xfId="8" applyFont="1" applyBorder="1" applyAlignment="1">
      <alignment horizontal="center" vertical="center" wrapText="1"/>
    </xf>
    <xf numFmtId="0" fontId="90" fillId="2" borderId="56" xfId="0" applyFont="1" applyFill="1" applyBorder="1" applyAlignment="1">
      <alignment horizontal="left" vertical="top" wrapText="1"/>
    </xf>
    <xf numFmtId="0" fontId="17" fillId="2" borderId="56" xfId="0" applyFont="1" applyFill="1" applyBorder="1" applyAlignment="1">
      <alignment horizontal="left" vertical="top" wrapText="1"/>
    </xf>
    <xf numFmtId="43" fontId="21" fillId="0" borderId="0" xfId="0" applyNumberFormat="1" applyFont="1" applyAlignment="1">
      <alignment horizontal="left" vertical="top" wrapText="1"/>
    </xf>
    <xf numFmtId="0" fontId="21" fillId="0" borderId="0" xfId="0" applyFont="1" applyAlignment="1">
      <alignment horizontal="center" vertical="top" wrapText="1"/>
    </xf>
    <xf numFmtId="0" fontId="20" fillId="2" borderId="56" xfId="0" applyFont="1" applyFill="1" applyBorder="1" applyAlignment="1">
      <alignment horizontal="left" vertical="top" wrapText="1"/>
    </xf>
    <xf numFmtId="49" fontId="20" fillId="2" borderId="56" xfId="0" applyNumberFormat="1" applyFont="1" applyFill="1" applyBorder="1" applyAlignment="1">
      <alignment horizontal="left" vertical="top" wrapText="1"/>
    </xf>
    <xf numFmtId="2" fontId="12" fillId="2" borderId="52" xfId="0" applyNumberFormat="1" applyFont="1" applyFill="1" applyBorder="1" applyAlignment="1">
      <alignment horizontal="left" vertical="top" wrapText="1"/>
    </xf>
    <xf numFmtId="2" fontId="12" fillId="2" borderId="53" xfId="0" applyNumberFormat="1" applyFont="1" applyFill="1" applyBorder="1" applyAlignment="1">
      <alignment horizontal="left" vertical="top" wrapText="1"/>
    </xf>
    <xf numFmtId="0" fontId="15" fillId="0" borderId="56" xfId="165" applyFont="1" applyBorder="1" applyAlignment="1">
      <alignment horizontal="left" vertical="top" wrapText="1"/>
    </xf>
    <xf numFmtId="166" fontId="20" fillId="2" borderId="52" xfId="6" applyNumberFormat="1" applyFont="1" applyFill="1" applyBorder="1" applyAlignment="1">
      <alignment horizontal="right" vertical="center"/>
    </xf>
    <xf numFmtId="0" fontId="12" fillId="2" borderId="44" xfId="0" applyFont="1" applyFill="1" applyBorder="1" applyAlignment="1">
      <alignment horizontal="left" vertical="top" wrapText="1"/>
    </xf>
    <xf numFmtId="0" fontId="85" fillId="0" borderId="46" xfId="0" applyFont="1" applyBorder="1" applyAlignment="1">
      <alignment wrapText="1"/>
    </xf>
    <xf numFmtId="0" fontId="85" fillId="0" borderId="82" xfId="0" applyFont="1" applyBorder="1" applyAlignment="1">
      <alignment vertical="top" wrapText="1"/>
    </xf>
    <xf numFmtId="0" fontId="12" fillId="2" borderId="57" xfId="0" applyFont="1" applyFill="1" applyBorder="1" applyAlignment="1">
      <alignment horizontal="left" vertical="top" wrapText="1"/>
    </xf>
    <xf numFmtId="0" fontId="15" fillId="0" borderId="42" xfId="165" applyFont="1" applyBorder="1" applyAlignment="1">
      <alignment horizontal="left" vertical="top" wrapText="1"/>
    </xf>
    <xf numFmtId="49" fontId="20" fillId="2" borderId="63" xfId="0" applyNumberFormat="1" applyFont="1" applyFill="1" applyBorder="1" applyAlignment="1">
      <alignment horizontal="left" vertical="top" wrapText="1"/>
    </xf>
    <xf numFmtId="166" fontId="20" fillId="2" borderId="3" xfId="6" applyNumberFormat="1" applyFont="1" applyFill="1" applyBorder="1" applyAlignment="1">
      <alignment horizontal="right" vertical="center"/>
    </xf>
    <xf numFmtId="0" fontId="12" fillId="2" borderId="1" xfId="0" applyFont="1" applyFill="1" applyBorder="1" applyAlignment="1">
      <alignment vertical="center" wrapText="1"/>
    </xf>
    <xf numFmtId="0" fontId="15" fillId="2" borderId="59" xfId="0" applyFont="1" applyFill="1" applyBorder="1" applyAlignment="1">
      <alignment vertical="top" wrapText="1"/>
    </xf>
    <xf numFmtId="0" fontId="21" fillId="0" borderId="59" xfId="0" applyFont="1" applyBorder="1" applyAlignment="1">
      <alignment vertical="top" wrapText="1"/>
    </xf>
    <xf numFmtId="0" fontId="15" fillId="2" borderId="59" xfId="0" applyFont="1" applyFill="1" applyBorder="1" applyAlignment="1">
      <alignment horizontal="left" vertical="top" wrapText="1"/>
    </xf>
    <xf numFmtId="0" fontId="12" fillId="2" borderId="56" xfId="0" applyFont="1" applyFill="1" applyBorder="1" applyAlignment="1">
      <alignment horizontal="left" vertical="top" wrapText="1"/>
    </xf>
    <xf numFmtId="0" fontId="17" fillId="2" borderId="56" xfId="0" applyFont="1" applyFill="1" applyBorder="1" applyAlignment="1">
      <alignment horizontal="left" vertical="top" wrapText="1"/>
    </xf>
    <xf numFmtId="0" fontId="12" fillId="2" borderId="59" xfId="0" applyFont="1" applyFill="1" applyBorder="1" applyAlignment="1">
      <alignment horizontal="center" vertical="top"/>
    </xf>
    <xf numFmtId="0" fontId="12" fillId="2" borderId="60" xfId="0" applyFont="1" applyFill="1" applyBorder="1" applyAlignment="1">
      <alignment horizontal="center" vertical="top"/>
    </xf>
    <xf numFmtId="0" fontId="12" fillId="2" borderId="56" xfId="0" applyFont="1" applyFill="1" applyBorder="1" applyAlignment="1">
      <alignment horizontal="center" vertical="top"/>
    </xf>
    <xf numFmtId="0" fontId="12" fillId="2" borderId="56" xfId="0" applyFont="1" applyFill="1" applyBorder="1" applyAlignment="1">
      <alignment horizontal="left" vertical="top" wrapText="1"/>
    </xf>
    <xf numFmtId="0" fontId="17" fillId="2" borderId="56" xfId="0" applyFont="1" applyFill="1" applyBorder="1" applyAlignment="1">
      <alignment horizontal="left" vertical="top" wrapText="1"/>
    </xf>
    <xf numFmtId="0" fontId="101" fillId="2" borderId="41" xfId="165" applyFont="1" applyFill="1" applyBorder="1" applyAlignment="1">
      <alignment horizontal="left" vertical="top" wrapText="1"/>
    </xf>
    <xf numFmtId="0" fontId="18" fillId="0" borderId="53" xfId="165" applyFont="1" applyBorder="1">
      <alignment horizontal="left" vertical="top" wrapText="1"/>
    </xf>
    <xf numFmtId="0" fontId="18" fillId="0" borderId="3" xfId="165" applyFont="1" applyBorder="1">
      <alignment horizontal="left" vertical="top" wrapText="1"/>
    </xf>
    <xf numFmtId="0" fontId="101" fillId="2" borderId="52" xfId="165" applyFont="1" applyFill="1" applyBorder="1" applyAlignment="1">
      <alignment horizontal="left" vertical="top" wrapText="1"/>
    </xf>
    <xf numFmtId="0" fontId="21" fillId="2" borderId="2" xfId="0" applyFont="1" applyFill="1" applyBorder="1" applyAlignment="1">
      <alignment horizontal="left" vertical="top" wrapText="1"/>
    </xf>
    <xf numFmtId="0" fontId="21" fillId="2" borderId="40" xfId="0" applyFont="1" applyFill="1" applyBorder="1" applyAlignment="1">
      <alignment horizontal="left" vertical="top" wrapText="1"/>
    </xf>
    <xf numFmtId="0" fontId="85" fillId="2" borderId="81" xfId="0" applyFont="1" applyFill="1" applyBorder="1" applyAlignment="1">
      <alignment vertical="center" wrapText="1"/>
    </xf>
    <xf numFmtId="166" fontId="101" fillId="2" borderId="42" xfId="6" applyNumberFormat="1" applyFont="1" applyFill="1" applyBorder="1" applyAlignment="1">
      <alignment horizontal="right" vertical="center"/>
    </xf>
    <xf numFmtId="166" fontId="101" fillId="2" borderId="67" xfId="6" applyNumberFormat="1" applyFont="1" applyFill="1" applyBorder="1" applyAlignment="1">
      <alignment horizontal="right" vertical="center"/>
    </xf>
    <xf numFmtId="0" fontId="21" fillId="2" borderId="52" xfId="0" applyFont="1" applyFill="1" applyBorder="1" applyAlignment="1">
      <alignment horizontal="left" vertical="top" wrapText="1"/>
    </xf>
    <xf numFmtId="166" fontId="20" fillId="2" borderId="53" xfId="6" applyNumberFormat="1" applyFont="1" applyFill="1" applyBorder="1" applyAlignment="1">
      <alignment horizontal="right" vertical="center"/>
    </xf>
    <xf numFmtId="0" fontId="85" fillId="2" borderId="83" xfId="0" applyFont="1" applyFill="1" applyBorder="1" applyAlignment="1">
      <alignment vertical="center" wrapText="1"/>
    </xf>
    <xf numFmtId="0" fontId="21" fillId="2" borderId="53" xfId="0" applyFont="1" applyFill="1" applyBorder="1" applyAlignment="1">
      <alignment horizontal="left" vertical="top" wrapText="1"/>
    </xf>
    <xf numFmtId="0" fontId="85" fillId="2" borderId="47" xfId="0" applyFont="1" applyFill="1" applyBorder="1" applyAlignment="1">
      <alignment vertical="center" wrapText="1"/>
    </xf>
    <xf numFmtId="0" fontId="12" fillId="2" borderId="39" xfId="0" applyFont="1" applyFill="1" applyBorder="1" applyAlignment="1">
      <alignment horizontal="left" vertical="top" wrapText="1"/>
    </xf>
    <xf numFmtId="167" fontId="85" fillId="0" borderId="42" xfId="0" applyNumberFormat="1" applyFont="1" applyBorder="1" applyAlignment="1">
      <alignment vertical="center" wrapText="1"/>
    </xf>
    <xf numFmtId="0" fontId="15" fillId="2" borderId="3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horizontal="left" vertical="center" wrapText="1"/>
    </xf>
    <xf numFmtId="171" fontId="20" fillId="2" borderId="0" xfId="96" applyNumberFormat="1" applyFont="1" applyFill="1" applyAlignment="1">
      <alignment vertical="center" wrapText="1"/>
    </xf>
    <xf numFmtId="49" fontId="15" fillId="2" borderId="0" xfId="96" applyNumberFormat="1" applyFont="1" applyFill="1" applyAlignment="1">
      <alignment horizontal="center" vertical="center" wrapText="1"/>
    </xf>
    <xf numFmtId="0" fontId="23" fillId="2" borderId="0" xfId="96" applyNumberFormat="1" applyFont="1" applyFill="1" applyAlignment="1">
      <alignment horizontal="center" vertical="center" wrapText="1"/>
    </xf>
    <xf numFmtId="170" fontId="15" fillId="2" borderId="0" xfId="96" applyNumberFormat="1" applyFont="1" applyFill="1" applyAlignment="1">
      <alignment horizontal="center" vertical="center" wrapText="1"/>
    </xf>
    <xf numFmtId="49" fontId="15" fillId="2" borderId="52" xfId="96" applyNumberFormat="1" applyFont="1" applyFill="1" applyBorder="1" applyAlignment="1">
      <alignment horizontal="center" vertical="center" textRotation="90" wrapText="1"/>
    </xf>
    <xf numFmtId="170" fontId="15" fillId="2" borderId="52" xfId="96" applyNumberFormat="1" applyFont="1" applyFill="1" applyBorder="1" applyAlignment="1">
      <alignment horizontal="center" vertical="center" wrapText="1"/>
    </xf>
    <xf numFmtId="49" fontId="25" fillId="2" borderId="1" xfId="96" applyNumberFormat="1" applyFont="1" applyFill="1" applyBorder="1" applyAlignment="1">
      <alignment horizontal="center" vertical="center" textRotation="90" wrapText="1"/>
    </xf>
    <xf numFmtId="0" fontId="25" fillId="2" borderId="1" xfId="96" applyNumberFormat="1" applyFont="1" applyFill="1" applyBorder="1" applyAlignment="1">
      <alignment horizontal="center" vertical="center" wrapText="1"/>
    </xf>
    <xf numFmtId="166" fontId="0" fillId="2" borderId="0" xfId="0" applyNumberFormat="1" applyFill="1"/>
    <xf numFmtId="170" fontId="0" fillId="2" borderId="0" xfId="0" applyNumberFormat="1" applyFill="1"/>
    <xf numFmtId="0" fontId="25" fillId="2" borderId="1" xfId="96" applyFont="1" applyFill="1" applyBorder="1" applyAlignment="1">
      <alignment horizontal="center" vertical="center" wrapText="1"/>
    </xf>
    <xf numFmtId="171" fontId="0" fillId="2" borderId="0" xfId="0" applyNumberFormat="1" applyFill="1"/>
    <xf numFmtId="0" fontId="21" fillId="2" borderId="53" xfId="0" applyFont="1" applyFill="1" applyBorder="1" applyAlignment="1"/>
    <xf numFmtId="0" fontId="21" fillId="2" borderId="5" xfId="0" applyFont="1" applyFill="1" applyBorder="1" applyAlignment="1">
      <alignment horizontal="center"/>
    </xf>
    <xf numFmtId="0" fontId="21" fillId="2" borderId="2" xfId="0" applyFont="1" applyFill="1" applyBorder="1" applyAlignment="1"/>
    <xf numFmtId="0" fontId="83" fillId="2" borderId="5" xfId="96" applyFont="1" applyFill="1" applyBorder="1" applyAlignment="1">
      <alignment horizontal="left" vertical="center" wrapText="1"/>
    </xf>
    <xf numFmtId="0" fontId="89" fillId="2" borderId="0" xfId="0" applyFont="1" applyFill="1"/>
    <xf numFmtId="0" fontId="21" fillId="2" borderId="3" xfId="0" applyFont="1" applyFill="1" applyBorder="1" applyAlignment="1"/>
    <xf numFmtId="0" fontId="21" fillId="2" borderId="3" xfId="0" applyFont="1" applyFill="1" applyBorder="1" applyAlignment="1">
      <alignment horizontal="center"/>
    </xf>
    <xf numFmtId="0" fontId="83" fillId="2" borderId="52" xfId="0" applyFont="1" applyFill="1" applyBorder="1" applyAlignment="1">
      <alignment horizontal="left" vertical="center" wrapText="1" indent="3"/>
    </xf>
    <xf numFmtId="49" fontId="15" fillId="2" borderId="1" xfId="96" applyNumberFormat="1" applyFont="1" applyFill="1" applyBorder="1" applyAlignment="1">
      <alignment horizontal="center" vertical="center" textRotation="90" wrapText="1"/>
    </xf>
    <xf numFmtId="0" fontId="83" fillId="2" borderId="1" xfId="96" applyFont="1" applyFill="1" applyBorder="1" applyAlignment="1">
      <alignment horizontal="left" vertical="center" wrapText="1"/>
    </xf>
    <xf numFmtId="0" fontId="82" fillId="2" borderId="52" xfId="96" applyFont="1" applyFill="1" applyBorder="1" applyAlignment="1">
      <alignment horizontal="center" vertical="center" wrapText="1"/>
    </xf>
    <xf numFmtId="0" fontId="21" fillId="2" borderId="1" xfId="0" applyFont="1" applyFill="1" applyBorder="1" applyAlignment="1"/>
    <xf numFmtId="0" fontId="12" fillId="0" borderId="52" xfId="0" applyFont="1" applyBorder="1" applyAlignment="1">
      <alignment horizontal="center" vertical="center" wrapText="1"/>
    </xf>
    <xf numFmtId="0" fontId="20" fillId="0" borderId="1" xfId="8" applyFont="1" applyBorder="1" applyAlignment="1">
      <alignment horizontal="center" vertical="center" wrapText="1"/>
    </xf>
    <xf numFmtId="0" fontId="12" fillId="56" borderId="52" xfId="0" applyFont="1" applyFill="1" applyBorder="1" applyAlignment="1">
      <alignment horizontal="center" wrapText="1"/>
    </xf>
    <xf numFmtId="0" fontId="82" fillId="0" borderId="0" xfId="96" applyFont="1" applyAlignment="1">
      <alignment vertical="center" wrapText="1"/>
    </xf>
    <xf numFmtId="49" fontId="15" fillId="0" borderId="0" xfId="96" applyNumberFormat="1" applyFont="1" applyFill="1" applyAlignment="1">
      <alignment horizontal="center" vertical="center" wrapText="1"/>
    </xf>
    <xf numFmtId="0" fontId="20" fillId="0" borderId="0" xfId="96" applyFont="1" applyAlignment="1">
      <alignment horizontal="center" vertical="center" wrapText="1"/>
    </xf>
    <xf numFmtId="49" fontId="15" fillId="0" borderId="52" xfId="96" applyNumberFormat="1" applyFont="1" applyFill="1" applyBorder="1" applyAlignment="1">
      <alignment horizontal="center" vertical="center" textRotation="90" wrapText="1"/>
    </xf>
    <xf numFmtId="49" fontId="25" fillId="0" borderId="52" xfId="96" applyNumberFormat="1" applyFont="1" applyFill="1" applyBorder="1" applyAlignment="1">
      <alignment horizontal="center" vertical="center" textRotation="90" wrapText="1"/>
    </xf>
    <xf numFmtId="0" fontId="25" fillId="0" borderId="52" xfId="96" applyNumberFormat="1" applyFont="1" applyFill="1" applyBorder="1" applyAlignment="1">
      <alignment horizontal="center" vertical="center" wrapText="1"/>
    </xf>
    <xf numFmtId="0" fontId="82" fillId="0" borderId="0" xfId="96" applyFont="1" applyAlignment="1">
      <alignment horizontal="center" vertical="center" wrapText="1"/>
    </xf>
    <xf numFmtId="0" fontId="87" fillId="2" borderId="52" xfId="96" applyFont="1" applyFill="1" applyBorder="1" applyAlignment="1">
      <alignment horizontal="center" vertical="center" wrapText="1"/>
    </xf>
    <xf numFmtId="0" fontId="82" fillId="2" borderId="0" xfId="96" applyFont="1" applyFill="1" applyAlignment="1">
      <alignment horizontal="center" vertical="center" wrapText="1"/>
    </xf>
    <xf numFmtId="0" fontId="25" fillId="2" borderId="52" xfId="96" applyFont="1" applyFill="1" applyBorder="1" applyAlignment="1">
      <alignment horizontal="center" vertical="center" wrapText="1"/>
    </xf>
    <xf numFmtId="0" fontId="25" fillId="2" borderId="52" xfId="96" applyFont="1" applyFill="1" applyBorder="1" applyAlignment="1">
      <alignment horizontal="left" vertical="center" wrapText="1"/>
    </xf>
    <xf numFmtId="170" fontId="25" fillId="0" borderId="0" xfId="96" applyNumberFormat="1" applyFont="1" applyAlignment="1">
      <alignment vertical="center" wrapText="1"/>
    </xf>
    <xf numFmtId="0" fontId="25" fillId="0" borderId="0" xfId="96" applyFont="1" applyAlignment="1">
      <alignment vertical="center" wrapText="1"/>
    </xf>
    <xf numFmtId="0" fontId="25" fillId="2" borderId="0" xfId="96" applyFont="1" applyFill="1" applyAlignment="1">
      <alignment vertical="center" wrapText="1"/>
    </xf>
    <xf numFmtId="170" fontId="82" fillId="2" borderId="0" xfId="96" applyNumberFormat="1" applyFont="1" applyFill="1" applyAlignment="1">
      <alignment vertical="center" wrapText="1"/>
    </xf>
    <xf numFmtId="170" fontId="92" fillId="2" borderId="52" xfId="96" applyNumberFormat="1" applyFont="1" applyFill="1" applyBorder="1" applyAlignment="1">
      <alignment horizontal="center" vertical="center" wrapText="1"/>
    </xf>
    <xf numFmtId="170" fontId="23" fillId="2" borderId="3" xfId="96" applyNumberFormat="1" applyFont="1" applyFill="1" applyBorder="1" applyAlignment="1">
      <alignment horizontal="center" vertical="center" wrapText="1"/>
    </xf>
    <xf numFmtId="171" fontId="85" fillId="2" borderId="52" xfId="7" applyNumberFormat="1" applyFont="1" applyFill="1" applyBorder="1" applyAlignment="1">
      <alignment horizontal="center" vertical="center" wrapText="1"/>
    </xf>
    <xf numFmtId="0" fontId="12" fillId="0" borderId="52" xfId="0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25" fillId="0" borderId="0" xfId="0" applyFont="1" applyAlignment="1">
      <alignment horizont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58" fillId="0" borderId="1" xfId="0" applyFont="1" applyBorder="1" applyAlignment="1">
      <alignment horizontal="center" vertical="top" wrapText="1"/>
    </xf>
    <xf numFmtId="0" fontId="58" fillId="0" borderId="52" xfId="0" applyFont="1" applyBorder="1" applyAlignment="1">
      <alignment horizontal="center" vertical="top" wrapText="1"/>
    </xf>
    <xf numFmtId="0" fontId="15" fillId="0" borderId="52" xfId="0" applyFont="1" applyBorder="1" applyAlignment="1">
      <alignment horizontal="left" vertical="top" wrapText="1"/>
    </xf>
    <xf numFmtId="0" fontId="0" fillId="0" borderId="52" xfId="0" applyBorder="1" applyAlignment="1">
      <alignment wrapText="1"/>
    </xf>
    <xf numFmtId="0" fontId="12" fillId="0" borderId="59" xfId="0" applyFont="1" applyBorder="1" applyAlignment="1">
      <alignment horizontal="center" vertical="center" wrapText="1"/>
    </xf>
    <xf numFmtId="0" fontId="12" fillId="0" borderId="60" xfId="0" applyFont="1" applyBorder="1" applyAlignment="1">
      <alignment horizontal="center" vertical="center" wrapText="1"/>
    </xf>
    <xf numFmtId="0" fontId="12" fillId="0" borderId="56" xfId="0" applyFont="1" applyBorder="1" applyAlignment="1">
      <alignment horizontal="center" vertical="center" wrapText="1"/>
    </xf>
    <xf numFmtId="0" fontId="14" fillId="0" borderId="53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top" wrapText="1"/>
    </xf>
    <xf numFmtId="0" fontId="12" fillId="0" borderId="53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15" fillId="0" borderId="60" xfId="0" applyFont="1" applyBorder="1" applyAlignment="1">
      <alignment horizontal="left" vertical="top" wrapText="1"/>
    </xf>
    <xf numFmtId="0" fontId="15" fillId="0" borderId="56" xfId="0" applyFont="1" applyBorder="1" applyAlignment="1">
      <alignment horizontal="left" vertical="top" wrapText="1"/>
    </xf>
    <xf numFmtId="0" fontId="40" fillId="0" borderId="1" xfId="0" applyFont="1" applyBorder="1" applyAlignment="1">
      <alignment horizontal="center" vertical="top" wrapText="1"/>
    </xf>
    <xf numFmtId="0" fontId="13" fillId="0" borderId="0" xfId="0" applyFont="1" applyAlignment="1">
      <alignment horizont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9" fontId="15" fillId="2" borderId="46" xfId="0" applyNumberFormat="1" applyFont="1" applyFill="1" applyBorder="1" applyAlignment="1">
      <alignment horizontal="center" vertical="top" wrapText="1"/>
    </xf>
    <xf numFmtId="49" fontId="15" fillId="2" borderId="47" xfId="0" applyNumberFormat="1" applyFont="1" applyFill="1" applyBorder="1" applyAlignment="1">
      <alignment horizontal="center" vertical="top" wrapText="1"/>
    </xf>
    <xf numFmtId="0" fontId="12" fillId="2" borderId="6" xfId="0" applyFont="1" applyFill="1" applyBorder="1" applyAlignment="1">
      <alignment horizontal="center" vertical="top" wrapText="1"/>
    </xf>
    <xf numFmtId="0" fontId="12" fillId="2" borderId="0" xfId="0" applyFont="1" applyFill="1" applyBorder="1" applyAlignment="1">
      <alignment horizontal="center" vertical="top" wrapText="1"/>
    </xf>
    <xf numFmtId="0" fontId="12" fillId="2" borderId="53" xfId="0" applyFont="1" applyFill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top" wrapText="1"/>
    </xf>
    <xf numFmtId="0" fontId="12" fillId="2" borderId="54" xfId="0" applyFont="1" applyFill="1" applyBorder="1" applyAlignment="1">
      <alignment horizontal="center" vertical="top" wrapText="1"/>
    </xf>
    <xf numFmtId="49" fontId="15" fillId="2" borderId="48" xfId="0" applyNumberFormat="1" applyFont="1" applyFill="1" applyBorder="1" applyAlignment="1">
      <alignment horizontal="center" vertical="top" wrapText="1"/>
    </xf>
    <xf numFmtId="0" fontId="15" fillId="2" borderId="46" xfId="0" applyFont="1" applyFill="1" applyBorder="1" applyAlignment="1">
      <alignment horizontal="center" vertical="top" wrapText="1"/>
    </xf>
    <xf numFmtId="0" fontId="15" fillId="2" borderId="47" xfId="0" applyFont="1" applyFill="1" applyBorder="1" applyAlignment="1">
      <alignment horizontal="center" vertical="top" wrapText="1"/>
    </xf>
    <xf numFmtId="0" fontId="15" fillId="2" borderId="48" xfId="0" applyFont="1" applyFill="1" applyBorder="1" applyAlignment="1">
      <alignment horizontal="center" vertical="top" wrapText="1"/>
    </xf>
    <xf numFmtId="0" fontId="85" fillId="0" borderId="46" xfId="0" applyFont="1" applyBorder="1" applyAlignment="1">
      <alignment horizontal="center" vertical="top" wrapText="1"/>
    </xf>
    <xf numFmtId="0" fontId="85" fillId="0" borderId="47" xfId="0" applyFont="1" applyBorder="1" applyAlignment="1">
      <alignment horizontal="center" vertical="top" wrapText="1"/>
    </xf>
    <xf numFmtId="0" fontId="85" fillId="0" borderId="48" xfId="0" applyFont="1" applyBorder="1" applyAlignment="1">
      <alignment horizontal="center" vertical="top" wrapText="1"/>
    </xf>
    <xf numFmtId="49" fontId="15" fillId="0" borderId="41" xfId="0" applyNumberFormat="1" applyFont="1" applyFill="1" applyBorder="1" applyAlignment="1">
      <alignment horizontal="left" vertical="top" wrapText="1"/>
    </xf>
    <xf numFmtId="0" fontId="21" fillId="0" borderId="42" xfId="0" applyFont="1" applyFill="1" applyBorder="1" applyAlignment="1">
      <alignment wrapText="1"/>
    </xf>
    <xf numFmtId="0" fontId="85" fillId="0" borderId="23" xfId="0" applyFont="1" applyFill="1" applyBorder="1" applyAlignment="1">
      <alignment horizontal="center"/>
    </xf>
    <xf numFmtId="0" fontId="85" fillId="0" borderId="11" xfId="0" applyFont="1" applyFill="1" applyBorder="1" applyAlignment="1">
      <alignment horizontal="center"/>
    </xf>
    <xf numFmtId="0" fontId="12" fillId="0" borderId="11" xfId="0" applyFont="1" applyBorder="1" applyAlignment="1">
      <alignment horizontal="center" vertical="top" wrapText="1"/>
    </xf>
    <xf numFmtId="0" fontId="21" fillId="0" borderId="39" xfId="0" applyFont="1" applyBorder="1" applyAlignment="1">
      <alignment horizontal="center" vertical="top" wrapText="1"/>
    </xf>
    <xf numFmtId="0" fontId="21" fillId="0" borderId="45" xfId="0" applyFont="1" applyBorder="1" applyAlignment="1">
      <alignment horizontal="center" vertical="top" wrapText="1"/>
    </xf>
    <xf numFmtId="2" fontId="12" fillId="0" borderId="84" xfId="0" applyNumberFormat="1" applyFont="1" applyBorder="1" applyAlignment="1">
      <alignment horizontal="center" vertical="center" wrapText="1"/>
    </xf>
    <xf numFmtId="2" fontId="12" fillId="0" borderId="22" xfId="0" applyNumberFormat="1" applyFont="1" applyBorder="1" applyAlignment="1">
      <alignment horizontal="center" vertical="center" wrapText="1"/>
    </xf>
    <xf numFmtId="2" fontId="12" fillId="0" borderId="25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top" wrapText="1"/>
    </xf>
    <xf numFmtId="0" fontId="12" fillId="0" borderId="45" xfId="0" applyFont="1" applyBorder="1" applyAlignment="1">
      <alignment horizontal="center" vertical="top" wrapText="1"/>
    </xf>
    <xf numFmtId="0" fontId="85" fillId="0" borderId="79" xfId="0" applyFont="1" applyBorder="1" applyAlignment="1">
      <alignment horizontal="center" vertical="top" wrapText="1"/>
    </xf>
    <xf numFmtId="0" fontId="85" fillId="0" borderId="83" xfId="0" applyFont="1" applyBorder="1" applyAlignment="1">
      <alignment horizontal="left" wrapText="1"/>
    </xf>
    <xf numFmtId="0" fontId="85" fillId="0" borderId="42" xfId="0" applyFont="1" applyBorder="1" applyAlignment="1">
      <alignment horizontal="left" wrapText="1"/>
    </xf>
    <xf numFmtId="0" fontId="85" fillId="2" borderId="47" xfId="0" applyFont="1" applyFill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top" wrapText="1"/>
    </xf>
    <xf numFmtId="0" fontId="12" fillId="0" borderId="48" xfId="0" applyFont="1" applyBorder="1" applyAlignment="1">
      <alignment horizontal="center" vertical="top" wrapText="1"/>
    </xf>
    <xf numFmtId="0" fontId="85" fillId="0" borderId="80" xfId="0" applyFont="1" applyBorder="1" applyAlignment="1">
      <alignment horizontal="center" vertical="top" wrapText="1"/>
    </xf>
    <xf numFmtId="0" fontId="85" fillId="0" borderId="41" xfId="0" applyFont="1" applyBorder="1" applyAlignment="1">
      <alignment horizontal="left" wrapText="1"/>
    </xf>
    <xf numFmtId="0" fontId="85" fillId="0" borderId="47" xfId="0" applyFont="1" applyBorder="1" applyAlignment="1">
      <alignment horizontal="center" wrapText="1"/>
    </xf>
    <xf numFmtId="0" fontId="85" fillId="0" borderId="48" xfId="0" applyFont="1" applyBorder="1" applyAlignment="1">
      <alignment horizontal="center" wrapText="1"/>
    </xf>
    <xf numFmtId="0" fontId="12" fillId="0" borderId="2" xfId="0" applyFont="1" applyBorder="1" applyAlignment="1">
      <alignment horizontal="center" vertical="top" wrapText="1"/>
    </xf>
    <xf numFmtId="0" fontId="12" fillId="0" borderId="54" xfId="0" applyFont="1" applyBorder="1" applyAlignment="1">
      <alignment horizontal="center" vertical="top" wrapText="1"/>
    </xf>
    <xf numFmtId="0" fontId="12" fillId="0" borderId="75" xfId="0" applyFont="1" applyBorder="1" applyAlignment="1">
      <alignment horizontal="center" vertical="top" wrapText="1"/>
    </xf>
    <xf numFmtId="0" fontId="12" fillId="0" borderId="76" xfId="0" applyFont="1" applyBorder="1" applyAlignment="1">
      <alignment horizontal="center" vertical="top" wrapText="1"/>
    </xf>
    <xf numFmtId="0" fontId="15" fillId="0" borderId="43" xfId="8" applyFont="1" applyFill="1" applyBorder="1" applyAlignment="1">
      <alignment horizontal="center" vertical="top" wrapText="1"/>
    </xf>
    <xf numFmtId="0" fontId="15" fillId="0" borderId="39" xfId="8" applyFont="1" applyFill="1" applyBorder="1" applyAlignment="1">
      <alignment horizontal="center" vertical="top" wrapText="1"/>
    </xf>
    <xf numFmtId="0" fontId="15" fillId="0" borderId="45" xfId="8" applyFont="1" applyFill="1" applyBorder="1" applyAlignment="1">
      <alignment horizontal="center" vertical="top" wrapText="1"/>
    </xf>
    <xf numFmtId="0" fontId="15" fillId="0" borderId="69" xfId="8" applyFont="1" applyFill="1" applyBorder="1" applyAlignment="1">
      <alignment horizontal="center" vertical="top" wrapText="1"/>
    </xf>
    <xf numFmtId="0" fontId="15" fillId="0" borderId="2" xfId="8" applyFont="1" applyFill="1" applyBorder="1" applyAlignment="1">
      <alignment horizontal="center" vertical="top" wrapText="1"/>
    </xf>
    <xf numFmtId="0" fontId="15" fillId="0" borderId="54" xfId="8" applyFont="1" applyFill="1" applyBorder="1" applyAlignment="1">
      <alignment horizontal="center" vertical="top" wrapText="1"/>
    </xf>
    <xf numFmtId="0" fontId="15" fillId="0" borderId="46" xfId="8" applyFont="1" applyFill="1" applyBorder="1" applyAlignment="1">
      <alignment horizontal="center" vertical="top" wrapText="1"/>
    </xf>
    <xf numFmtId="0" fontId="15" fillId="0" borderId="47" xfId="8" applyFont="1" applyFill="1" applyBorder="1" applyAlignment="1">
      <alignment horizontal="center" vertical="top" wrapText="1"/>
    </xf>
    <xf numFmtId="0" fontId="15" fillId="0" borderId="48" xfId="8" applyFont="1" applyFill="1" applyBorder="1" applyAlignment="1">
      <alignment horizontal="center" vertical="top" wrapText="1"/>
    </xf>
    <xf numFmtId="0" fontId="23" fillId="0" borderId="46" xfId="8" applyFont="1" applyFill="1" applyBorder="1" applyAlignment="1">
      <alignment horizontal="center" vertical="top" wrapText="1"/>
    </xf>
    <xf numFmtId="0" fontId="23" fillId="0" borderId="47" xfId="8" applyFont="1" applyFill="1" applyBorder="1" applyAlignment="1">
      <alignment horizontal="center" vertical="top" wrapText="1"/>
    </xf>
    <xf numFmtId="0" fontId="23" fillId="0" borderId="48" xfId="8" applyFont="1" applyFill="1" applyBorder="1" applyAlignment="1">
      <alignment horizontal="center" vertical="top" wrapText="1"/>
    </xf>
    <xf numFmtId="0" fontId="85" fillId="0" borderId="71" xfId="0" applyFont="1" applyBorder="1" applyAlignment="1">
      <alignment horizontal="left" wrapText="1"/>
    </xf>
    <xf numFmtId="0" fontId="20" fillId="0" borderId="63" xfId="8" applyFont="1" applyFill="1" applyBorder="1" applyAlignment="1">
      <alignment horizontal="center" vertical="top" wrapText="1"/>
    </xf>
    <xf numFmtId="0" fontId="20" fillId="0" borderId="64" xfId="8" applyFont="1" applyFill="1" applyBorder="1" applyAlignment="1">
      <alignment horizontal="center" vertical="top" wrapText="1"/>
    </xf>
    <xf numFmtId="0" fontId="20" fillId="0" borderId="73" xfId="8" applyFont="1" applyFill="1" applyBorder="1" applyAlignment="1">
      <alignment horizontal="center" vertical="top" wrapText="1"/>
    </xf>
    <xf numFmtId="0" fontId="20" fillId="0" borderId="70" xfId="8" applyFont="1" applyFill="1" applyBorder="1" applyAlignment="1">
      <alignment horizontal="center" vertical="top" wrapText="1"/>
    </xf>
    <xf numFmtId="49" fontId="15" fillId="2" borderId="77" xfId="0" applyNumberFormat="1" applyFont="1" applyFill="1" applyBorder="1" applyAlignment="1">
      <alignment horizontal="center" vertical="top" wrapText="1"/>
    </xf>
    <xf numFmtId="49" fontId="15" fillId="2" borderId="75" xfId="0" applyNumberFormat="1" applyFont="1" applyFill="1" applyBorder="1" applyAlignment="1">
      <alignment horizontal="center" vertical="top" wrapText="1"/>
    </xf>
    <xf numFmtId="49" fontId="15" fillId="2" borderId="78" xfId="0" applyNumberFormat="1" applyFont="1" applyFill="1" applyBorder="1" applyAlignment="1">
      <alignment horizontal="center" vertical="top" wrapText="1"/>
    </xf>
    <xf numFmtId="0" fontId="12" fillId="2" borderId="44" xfId="0" applyFont="1" applyFill="1" applyBorder="1" applyAlignment="1">
      <alignment horizontal="center" vertical="top" wrapText="1"/>
    </xf>
    <xf numFmtId="0" fontId="12" fillId="2" borderId="57" xfId="0" applyFont="1" applyFill="1" applyBorder="1" applyAlignment="1">
      <alignment horizontal="center" vertical="top" wrapText="1"/>
    </xf>
    <xf numFmtId="0" fontId="12" fillId="2" borderId="10" xfId="0" applyFont="1" applyFill="1" applyBorder="1" applyAlignment="1">
      <alignment horizontal="center" vertical="top" wrapText="1"/>
    </xf>
    <xf numFmtId="0" fontId="12" fillId="2" borderId="59" xfId="0" applyFont="1" applyFill="1" applyBorder="1" applyAlignment="1">
      <alignment horizontal="center" vertical="top" wrapText="1"/>
    </xf>
    <xf numFmtId="0" fontId="12" fillId="2" borderId="60" xfId="0" applyFont="1" applyFill="1" applyBorder="1" applyAlignment="1">
      <alignment horizontal="center" vertical="top" wrapText="1"/>
    </xf>
    <xf numFmtId="0" fontId="12" fillId="2" borderId="58" xfId="0" applyFont="1" applyFill="1" applyBorder="1" applyAlignment="1">
      <alignment horizontal="center" vertical="top" wrapText="1"/>
    </xf>
    <xf numFmtId="0" fontId="15" fillId="0" borderId="68" xfId="8" applyFont="1" applyFill="1" applyBorder="1" applyAlignment="1">
      <alignment horizontal="center" vertical="top" wrapText="1"/>
    </xf>
    <xf numFmtId="0" fontId="15" fillId="0" borderId="70" xfId="8" applyFont="1" applyFill="1" applyBorder="1" applyAlignment="1">
      <alignment horizontal="center" vertical="top" wrapText="1"/>
    </xf>
    <xf numFmtId="0" fontId="21" fillId="2" borderId="53" xfId="0" applyFont="1" applyFill="1" applyBorder="1" applyAlignment="1">
      <alignment horizontal="center"/>
    </xf>
    <xf numFmtId="0" fontId="21" fillId="2" borderId="2" xfId="0" applyFont="1" applyFill="1" applyBorder="1" applyAlignment="1">
      <alignment horizontal="center"/>
    </xf>
    <xf numFmtId="0" fontId="21" fillId="2" borderId="3" xfId="0" applyFont="1" applyFill="1" applyBorder="1" applyAlignment="1">
      <alignment horizontal="center"/>
    </xf>
    <xf numFmtId="171" fontId="20" fillId="2" borderId="0" xfId="96" applyNumberFormat="1" applyFont="1" applyFill="1" applyAlignment="1">
      <alignment horizontal="center" wrapText="1"/>
    </xf>
    <xf numFmtId="171" fontId="20" fillId="2" borderId="0" xfId="96" applyNumberFormat="1" applyFont="1" applyFill="1" applyAlignment="1">
      <alignment horizontal="center" vertical="center" wrapText="1"/>
    </xf>
    <xf numFmtId="49" fontId="25" fillId="2" borderId="0" xfId="96" applyNumberFormat="1" applyFont="1" applyFill="1" applyBorder="1" applyAlignment="1">
      <alignment horizontal="center" vertical="center" wrapText="1"/>
    </xf>
    <xf numFmtId="0" fontId="94" fillId="2" borderId="0" xfId="0" applyFont="1" applyFill="1" applyBorder="1" applyAlignment="1">
      <alignment vertical="center" wrapText="1"/>
    </xf>
    <xf numFmtId="170" fontId="15" fillId="2" borderId="52" xfId="96" applyNumberFormat="1" applyFont="1" applyFill="1" applyBorder="1" applyAlignment="1">
      <alignment horizontal="center" vertical="center"/>
    </xf>
    <xf numFmtId="49" fontId="15" fillId="2" borderId="55" xfId="96" applyNumberFormat="1" applyFont="1" applyFill="1" applyBorder="1" applyAlignment="1">
      <alignment horizontal="center" vertical="center" wrapText="1"/>
    </xf>
    <xf numFmtId="49" fontId="15" fillId="2" borderId="57" xfId="96" applyNumberFormat="1" applyFont="1" applyFill="1" applyBorder="1" applyAlignment="1">
      <alignment horizontal="center" vertical="center" wrapText="1"/>
    </xf>
    <xf numFmtId="49" fontId="15" fillId="2" borderId="10" xfId="96" applyNumberFormat="1" applyFont="1" applyFill="1" applyBorder="1" applyAlignment="1">
      <alignment horizontal="center" vertical="center" wrapText="1"/>
    </xf>
    <xf numFmtId="49" fontId="15" fillId="2" borderId="44" xfId="96" applyNumberFormat="1" applyFont="1" applyFill="1" applyBorder="1" applyAlignment="1">
      <alignment horizontal="center" vertical="center" wrapText="1"/>
    </xf>
    <xf numFmtId="170" fontId="15" fillId="2" borderId="53" xfId="96" applyNumberFormat="1" applyFont="1" applyFill="1" applyBorder="1" applyAlignment="1">
      <alignment horizontal="center" vertical="center" wrapText="1"/>
    </xf>
    <xf numFmtId="170" fontId="15" fillId="2" borderId="2" xfId="96" applyNumberFormat="1" applyFont="1" applyFill="1" applyBorder="1" applyAlignment="1">
      <alignment horizontal="center" vertical="center" wrapText="1"/>
    </xf>
    <xf numFmtId="170" fontId="15" fillId="2" borderId="3" xfId="96" applyNumberFormat="1" applyFont="1" applyFill="1" applyBorder="1" applyAlignment="1">
      <alignment horizontal="center" vertical="center" wrapText="1"/>
    </xf>
    <xf numFmtId="0" fontId="102" fillId="2" borderId="59" xfId="0" applyFont="1" applyFill="1" applyBorder="1" applyAlignment="1">
      <alignment horizontal="center" vertical="center"/>
    </xf>
    <xf numFmtId="0" fontId="102" fillId="2" borderId="60" xfId="0" applyFont="1" applyFill="1" applyBorder="1" applyAlignment="1">
      <alignment horizontal="center" vertical="center"/>
    </xf>
    <xf numFmtId="0" fontId="102" fillId="2" borderId="56" xfId="0" applyFont="1" applyFill="1" applyBorder="1" applyAlignment="1">
      <alignment horizontal="center" vertical="center"/>
    </xf>
    <xf numFmtId="0" fontId="15" fillId="2" borderId="53" xfId="96" applyNumberFormat="1" applyFont="1" applyFill="1" applyBorder="1" applyAlignment="1">
      <alignment horizontal="center" vertical="center" wrapText="1"/>
    </xf>
    <xf numFmtId="0" fontId="15" fillId="2" borderId="2" xfId="96" applyNumberFormat="1" applyFont="1" applyFill="1" applyBorder="1" applyAlignment="1">
      <alignment horizontal="center" vertical="center" wrapText="1"/>
    </xf>
    <xf numFmtId="0" fontId="15" fillId="2" borderId="3" xfId="96" applyNumberFormat="1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right"/>
    </xf>
    <xf numFmtId="0" fontId="25" fillId="2" borderId="0" xfId="0" applyFont="1" applyFill="1" applyAlignment="1">
      <alignment horizontal="center" vertical="center" wrapText="1"/>
    </xf>
    <xf numFmtId="0" fontId="12" fillId="2" borderId="59" xfId="0" applyFont="1" applyFill="1" applyBorder="1" applyAlignment="1">
      <alignment horizontal="center" vertical="center" wrapText="1"/>
    </xf>
    <xf numFmtId="0" fontId="12" fillId="2" borderId="60" xfId="0" applyFont="1" applyFill="1" applyBorder="1" applyAlignment="1">
      <alignment horizontal="center" vertical="center" wrapText="1"/>
    </xf>
    <xf numFmtId="0" fontId="12" fillId="2" borderId="56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right"/>
    </xf>
    <xf numFmtId="0" fontId="13" fillId="0" borderId="0" xfId="0" applyFont="1" applyFill="1" applyAlignment="1">
      <alignment horizontal="center" vertical="center" wrapText="1"/>
    </xf>
    <xf numFmtId="0" fontId="15" fillId="0" borderId="4" xfId="0" applyFont="1" applyBorder="1" applyAlignment="1">
      <alignment horizontal="center" vertical="top" wrapText="1"/>
    </xf>
    <xf numFmtId="0" fontId="15" fillId="0" borderId="7" xfId="0" applyFont="1" applyBorder="1" applyAlignment="1">
      <alignment horizontal="center" vertical="top" wrapText="1"/>
    </xf>
    <xf numFmtId="0" fontId="15" fillId="0" borderId="60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20" fillId="0" borderId="1" xfId="8" applyFont="1" applyBorder="1" applyAlignment="1">
      <alignment horizontal="center" vertical="center" wrapText="1"/>
    </xf>
    <xf numFmtId="0" fontId="20" fillId="0" borderId="8" xfId="8" applyFont="1" applyBorder="1" applyAlignment="1">
      <alignment horizontal="center" vertical="center" wrapText="1"/>
    </xf>
    <xf numFmtId="0" fontId="20" fillId="0" borderId="3" xfId="8" applyFont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right" wrapText="1"/>
    </xf>
    <xf numFmtId="0" fontId="20" fillId="0" borderId="55" xfId="8" applyFont="1" applyBorder="1" applyAlignment="1">
      <alignment horizontal="center" vertical="center" wrapText="1"/>
    </xf>
    <xf numFmtId="0" fontId="20" fillId="0" borderId="57" xfId="8" applyFont="1" applyBorder="1" applyAlignment="1">
      <alignment horizontal="center" vertical="center" wrapText="1"/>
    </xf>
    <xf numFmtId="0" fontId="20" fillId="0" borderId="10" xfId="8" applyFont="1" applyBorder="1" applyAlignment="1">
      <alignment horizontal="center" vertical="center" wrapText="1"/>
    </xf>
    <xf numFmtId="0" fontId="20" fillId="0" borderId="44" xfId="8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5" fillId="0" borderId="4" xfId="0" applyFont="1" applyBorder="1" applyAlignment="1">
      <alignment horizontal="center" vertical="center"/>
    </xf>
    <xf numFmtId="0" fontId="15" fillId="0" borderId="60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59" xfId="0" applyFont="1" applyBorder="1" applyAlignment="1">
      <alignment horizontal="left" vertical="center" wrapText="1"/>
    </xf>
    <xf numFmtId="0" fontId="15" fillId="0" borderId="60" xfId="0" applyFont="1" applyBorder="1" applyAlignment="1">
      <alignment horizontal="left" vertical="center" wrapText="1"/>
    </xf>
    <xf numFmtId="0" fontId="15" fillId="0" borderId="56" xfId="0" applyFont="1" applyBorder="1" applyAlignment="1">
      <alignment horizontal="left" vertical="center" wrapText="1"/>
    </xf>
    <xf numFmtId="0" fontId="17" fillId="0" borderId="59" xfId="0" applyFont="1" applyBorder="1" applyAlignment="1">
      <alignment horizontal="center" vertical="center" wrapText="1"/>
    </xf>
    <xf numFmtId="0" fontId="17" fillId="0" borderId="56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52" xfId="0" applyFont="1" applyFill="1" applyBorder="1" applyAlignment="1">
      <alignment horizontal="center" vertical="center" wrapText="1"/>
    </xf>
    <xf numFmtId="0" fontId="90" fillId="2" borderId="59" xfId="0" applyFont="1" applyFill="1" applyBorder="1" applyAlignment="1">
      <alignment horizontal="left" vertical="top" wrapText="1"/>
    </xf>
    <xf numFmtId="0" fontId="90" fillId="2" borderId="56" xfId="0" applyFont="1" applyFill="1" applyBorder="1" applyAlignment="1">
      <alignment horizontal="left" vertical="top" wrapText="1"/>
    </xf>
    <xf numFmtId="0" fontId="93" fillId="0" borderId="0" xfId="0" applyFont="1" applyBorder="1" applyAlignment="1">
      <alignment horizontal="right" vertical="top" wrapText="1"/>
    </xf>
    <xf numFmtId="0" fontId="85" fillId="2" borderId="52" xfId="0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center" vertical="top" wrapText="1"/>
    </xf>
    <xf numFmtId="0" fontId="12" fillId="2" borderId="56" xfId="0" applyFont="1" applyFill="1" applyBorder="1" applyAlignment="1">
      <alignment horizontal="center" vertical="top" wrapText="1"/>
    </xf>
    <xf numFmtId="0" fontId="104" fillId="2" borderId="59" xfId="0" applyFont="1" applyFill="1" applyBorder="1" applyAlignment="1">
      <alignment horizontal="left" vertical="center" wrapText="1"/>
    </xf>
    <xf numFmtId="0" fontId="104" fillId="2" borderId="60" xfId="0" applyFont="1" applyFill="1" applyBorder="1" applyAlignment="1">
      <alignment horizontal="left" vertical="center" wrapText="1"/>
    </xf>
    <xf numFmtId="0" fontId="16" fillId="0" borderId="52" xfId="0" applyFont="1" applyBorder="1" applyAlignment="1">
      <alignment horizontal="center" vertical="center" wrapText="1"/>
    </xf>
    <xf numFmtId="0" fontId="12" fillId="2" borderId="59" xfId="0" applyFont="1" applyFill="1" applyBorder="1" applyAlignment="1">
      <alignment horizontal="center" vertical="top"/>
    </xf>
    <xf numFmtId="0" fontId="12" fillId="2" borderId="60" xfId="0" applyFont="1" applyFill="1" applyBorder="1" applyAlignment="1">
      <alignment horizontal="center" vertical="top"/>
    </xf>
    <xf numFmtId="0" fontId="12" fillId="2" borderId="56" xfId="0" applyFont="1" applyFill="1" applyBorder="1" applyAlignment="1">
      <alignment horizontal="center" vertical="top"/>
    </xf>
    <xf numFmtId="0" fontId="15" fillId="0" borderId="4" xfId="0" applyFont="1" applyBorder="1" applyAlignment="1">
      <alignment horizontal="left" vertical="center" wrapText="1"/>
    </xf>
    <xf numFmtId="0" fontId="58" fillId="0" borderId="5" xfId="0" applyFont="1" applyBorder="1" applyAlignment="1">
      <alignment vertical="center" wrapText="1"/>
    </xf>
    <xf numFmtId="0" fontId="12" fillId="2" borderId="59" xfId="0" applyFont="1" applyFill="1" applyBorder="1" applyAlignment="1">
      <alignment horizontal="left" vertical="top" wrapText="1"/>
    </xf>
    <xf numFmtId="0" fontId="12" fillId="2" borderId="56" xfId="0" applyFont="1" applyFill="1" applyBorder="1" applyAlignment="1">
      <alignment horizontal="left" vertical="top" wrapText="1"/>
    </xf>
    <xf numFmtId="0" fontId="12" fillId="2" borderId="53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49" fontId="14" fillId="2" borderId="53" xfId="0" applyNumberFormat="1" applyFont="1" applyFill="1" applyBorder="1" applyAlignment="1">
      <alignment horizontal="center"/>
    </xf>
    <xf numFmtId="49" fontId="14" fillId="2" borderId="2" xfId="0" applyNumberFormat="1" applyFont="1" applyFill="1" applyBorder="1" applyAlignment="1">
      <alignment horizontal="center"/>
    </xf>
    <xf numFmtId="49" fontId="14" fillId="2" borderId="3" xfId="0" applyNumberFormat="1" applyFont="1" applyFill="1" applyBorder="1" applyAlignment="1">
      <alignment horizontal="center"/>
    </xf>
    <xf numFmtId="0" fontId="17" fillId="2" borderId="59" xfId="0" applyFont="1" applyFill="1" applyBorder="1" applyAlignment="1">
      <alignment horizontal="left" vertical="top" wrapText="1"/>
    </xf>
    <xf numFmtId="0" fontId="17" fillId="2" borderId="56" xfId="0" applyFont="1" applyFill="1" applyBorder="1" applyAlignment="1">
      <alignment horizontal="left" vertical="top" wrapText="1"/>
    </xf>
    <xf numFmtId="0" fontId="16" fillId="0" borderId="55" xfId="0" applyFont="1" applyBorder="1" applyAlignment="1">
      <alignment horizontal="center" vertical="center" wrapText="1"/>
    </xf>
    <xf numFmtId="0" fontId="16" fillId="0" borderId="58" xfId="0" applyFont="1" applyBorder="1" applyAlignment="1">
      <alignment horizontal="center" vertical="center" wrapText="1"/>
    </xf>
    <xf numFmtId="0" fontId="16" fillId="0" borderId="57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44" xfId="0" applyFont="1" applyBorder="1" applyAlignment="1">
      <alignment horizontal="center" vertical="center" wrapText="1"/>
    </xf>
    <xf numFmtId="0" fontId="17" fillId="0" borderId="59" xfId="0" applyFont="1" applyBorder="1" applyAlignment="1">
      <alignment horizontal="left" vertical="top" wrapText="1"/>
    </xf>
    <xf numFmtId="0" fontId="0" fillId="0" borderId="60" xfId="0" applyBorder="1" applyAlignment="1">
      <alignment vertical="top" wrapText="1"/>
    </xf>
    <xf numFmtId="0" fontId="0" fillId="0" borderId="56" xfId="0" applyBorder="1" applyAlignment="1">
      <alignment vertical="top" wrapText="1"/>
    </xf>
    <xf numFmtId="0" fontId="20" fillId="0" borderId="53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 wrapText="1"/>
    </xf>
    <xf numFmtId="0" fontId="20" fillId="0" borderId="3" xfId="0" applyFont="1" applyFill="1" applyBorder="1" applyAlignment="1">
      <alignment horizontal="center" vertical="top" wrapText="1"/>
    </xf>
    <xf numFmtId="0" fontId="20" fillId="0" borderId="52" xfId="0" applyFont="1" applyFill="1" applyBorder="1" applyAlignment="1">
      <alignment horizontal="left" vertical="center"/>
    </xf>
    <xf numFmtId="0" fontId="20" fillId="0" borderId="59" xfId="0" applyFont="1" applyFill="1" applyBorder="1" applyAlignment="1">
      <alignment horizontal="center" vertical="top" wrapText="1"/>
    </xf>
    <xf numFmtId="0" fontId="20" fillId="0" borderId="60" xfId="0" applyFont="1" applyFill="1" applyBorder="1" applyAlignment="1">
      <alignment horizontal="center" vertical="top" wrapText="1"/>
    </xf>
    <xf numFmtId="0" fontId="20" fillId="0" borderId="56" xfId="0" applyFont="1" applyFill="1" applyBorder="1" applyAlignment="1">
      <alignment horizontal="center" vertical="top" wrapText="1"/>
    </xf>
    <xf numFmtId="0" fontId="92" fillId="2" borderId="4" xfId="0" applyFont="1" applyFill="1" applyBorder="1" applyAlignment="1">
      <alignment horizontal="left" vertical="top" wrapText="1"/>
    </xf>
    <xf numFmtId="0" fontId="92" fillId="2" borderId="7" xfId="0" applyFont="1" applyFill="1" applyBorder="1" applyAlignment="1">
      <alignment horizontal="left" vertical="top" wrapText="1"/>
    </xf>
    <xf numFmtId="0" fontId="92" fillId="2" borderId="5" xfId="0" applyFont="1" applyFill="1" applyBorder="1" applyAlignment="1">
      <alignment horizontal="left" vertical="top" wrapText="1"/>
    </xf>
    <xf numFmtId="0" fontId="92" fillId="0" borderId="52" xfId="0" applyFont="1" applyFill="1" applyBorder="1" applyAlignment="1">
      <alignment horizontal="left" vertical="top" wrapText="1"/>
    </xf>
    <xf numFmtId="0" fontId="21" fillId="56" borderId="55" xfId="0" applyFont="1" applyFill="1" applyBorder="1" applyAlignment="1">
      <alignment horizontal="center" vertical="center" wrapText="1"/>
    </xf>
    <xf numFmtId="0" fontId="21" fillId="56" borderId="58" xfId="0" applyFont="1" applyFill="1" applyBorder="1" applyAlignment="1">
      <alignment horizontal="center" vertical="center" wrapText="1"/>
    </xf>
    <xf numFmtId="0" fontId="21" fillId="56" borderId="57" xfId="0" applyFont="1" applyFill="1" applyBorder="1" applyAlignment="1">
      <alignment horizontal="center" vertical="center" wrapText="1"/>
    </xf>
    <xf numFmtId="0" fontId="21" fillId="56" borderId="10" xfId="0" applyFont="1" applyFill="1" applyBorder="1" applyAlignment="1">
      <alignment horizontal="center" vertical="center" wrapText="1"/>
    </xf>
    <xf numFmtId="0" fontId="21" fillId="56" borderId="9" xfId="0" applyFont="1" applyFill="1" applyBorder="1" applyAlignment="1">
      <alignment horizontal="center" vertical="center" wrapText="1"/>
    </xf>
    <xf numFmtId="0" fontId="21" fillId="56" borderId="44" xfId="0" applyFont="1" applyFill="1" applyBorder="1" applyAlignment="1">
      <alignment horizontal="center" vertical="center" wrapText="1"/>
    </xf>
    <xf numFmtId="0" fontId="21" fillId="0" borderId="59" xfId="0" applyFont="1" applyFill="1" applyBorder="1" applyAlignment="1">
      <alignment horizontal="left" vertical="center" wrapText="1"/>
    </xf>
    <xf numFmtId="0" fontId="21" fillId="0" borderId="60" xfId="0" applyFont="1" applyFill="1" applyBorder="1" applyAlignment="1">
      <alignment horizontal="left" vertical="center" wrapText="1"/>
    </xf>
    <xf numFmtId="0" fontId="21" fillId="0" borderId="56" xfId="0" applyFont="1" applyFill="1" applyBorder="1" applyAlignment="1">
      <alignment horizontal="left" vertical="center" wrapText="1"/>
    </xf>
    <xf numFmtId="0" fontId="12" fillId="56" borderId="52" xfId="0" applyFont="1" applyFill="1" applyBorder="1" applyAlignment="1">
      <alignment horizontal="center" wrapText="1"/>
    </xf>
    <xf numFmtId="0" fontId="85" fillId="0" borderId="52" xfId="0" applyFont="1" applyFill="1" applyBorder="1" applyAlignment="1">
      <alignment wrapText="1"/>
    </xf>
    <xf numFmtId="0" fontId="12" fillId="56" borderId="59" xfId="0" applyFont="1" applyFill="1" applyBorder="1" applyAlignment="1">
      <alignment horizontal="center" wrapText="1"/>
    </xf>
    <xf numFmtId="0" fontId="12" fillId="56" borderId="60" xfId="0" applyFont="1" applyFill="1" applyBorder="1" applyAlignment="1">
      <alignment horizontal="center" wrapText="1"/>
    </xf>
    <xf numFmtId="0" fontId="12" fillId="56" borderId="56" xfId="0" applyFont="1" applyFill="1" applyBorder="1" applyAlignment="1">
      <alignment horizontal="center" wrapText="1"/>
    </xf>
    <xf numFmtId="0" fontId="13" fillId="0" borderId="0" xfId="0" applyFont="1" applyBorder="1" applyAlignment="1">
      <alignment horizontal="center" wrapText="1"/>
    </xf>
    <xf numFmtId="0" fontId="21" fillId="56" borderId="52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1" fontId="15" fillId="0" borderId="0" xfId="96" applyNumberFormat="1" applyFont="1" applyFill="1" applyAlignment="1">
      <alignment horizontal="right" vertical="center" wrapText="1"/>
    </xf>
    <xf numFmtId="0" fontId="23" fillId="0" borderId="0" xfId="96" applyNumberFormat="1" applyFont="1" applyFill="1" applyAlignment="1">
      <alignment horizontal="center" vertical="center" wrapText="1"/>
    </xf>
    <xf numFmtId="170" fontId="20" fillId="0" borderId="9" xfId="96" applyNumberFormat="1" applyFont="1" applyFill="1" applyBorder="1" applyAlignment="1">
      <alignment horizontal="right" vertical="center" wrapText="1"/>
    </xf>
    <xf numFmtId="49" fontId="15" fillId="0" borderId="59" xfId="96" applyNumberFormat="1" applyFont="1" applyFill="1" applyBorder="1" applyAlignment="1">
      <alignment horizontal="center" vertical="center" wrapText="1"/>
    </xf>
    <xf numFmtId="49" fontId="15" fillId="0" borderId="56" xfId="96" applyNumberFormat="1" applyFont="1" applyFill="1" applyBorder="1" applyAlignment="1">
      <alignment horizontal="center" vertical="center" wrapText="1"/>
    </xf>
    <xf numFmtId="0" fontId="15" fillId="0" borderId="53" xfId="96" applyNumberFormat="1" applyFont="1" applyFill="1" applyBorder="1" applyAlignment="1">
      <alignment horizontal="center" vertical="center" wrapText="1"/>
    </xf>
    <xf numFmtId="0" fontId="15" fillId="0" borderId="3" xfId="96" applyNumberFormat="1" applyFont="1" applyFill="1" applyBorder="1" applyAlignment="1">
      <alignment horizontal="center" vertical="center" wrapText="1"/>
    </xf>
    <xf numFmtId="49" fontId="15" fillId="0" borderId="46" xfId="8" applyNumberFormat="1" applyFont="1" applyFill="1" applyBorder="1" applyAlignment="1">
      <alignment horizontal="center" vertical="top" wrapText="1"/>
    </xf>
    <xf numFmtId="49" fontId="15" fillId="0" borderId="47" xfId="8" applyNumberFormat="1" applyFont="1" applyFill="1" applyBorder="1" applyAlignment="1">
      <alignment horizontal="center" vertical="top" wrapText="1"/>
    </xf>
    <xf numFmtId="49" fontId="15" fillId="0" borderId="48" xfId="8" applyNumberFormat="1" applyFont="1" applyFill="1" applyBorder="1" applyAlignment="1">
      <alignment horizontal="center" vertical="top" wrapText="1"/>
    </xf>
    <xf numFmtId="49" fontId="15" fillId="2" borderId="76" xfId="0" applyNumberFormat="1" applyFont="1" applyFill="1" applyBorder="1" applyAlignment="1">
      <alignment horizontal="center" vertical="top" wrapText="1"/>
    </xf>
    <xf numFmtId="0" fontId="12" fillId="0" borderId="25" xfId="0" applyFont="1" applyBorder="1" applyAlignment="1">
      <alignment horizontal="center" vertical="center" wrapText="1"/>
    </xf>
    <xf numFmtId="0" fontId="85" fillId="0" borderId="71" xfId="0" applyFont="1" applyBorder="1" applyAlignment="1">
      <alignment horizontal="left" vertical="center" wrapText="1"/>
    </xf>
    <xf numFmtId="0" fontId="85" fillId="0" borderId="41" xfId="0" applyFont="1" applyBorder="1" applyAlignment="1">
      <alignment horizontal="left" vertical="center" wrapText="1"/>
    </xf>
    <xf numFmtId="49" fontId="21" fillId="0" borderId="75" xfId="0" applyNumberFormat="1" applyFont="1" applyBorder="1" applyAlignment="1">
      <alignment horizontal="center" vertical="top" wrapText="1"/>
    </xf>
    <xf numFmtId="49" fontId="21" fillId="0" borderId="76" xfId="0" applyNumberFormat="1" applyFont="1" applyBorder="1" applyAlignment="1">
      <alignment horizontal="center" vertical="top" wrapText="1"/>
    </xf>
    <xf numFmtId="169" fontId="14" fillId="2" borderId="1" xfId="7" applyNumberFormat="1" applyFont="1" applyFill="1" applyBorder="1" applyAlignment="1">
      <alignment horizontal="center" vertical="center" wrapText="1"/>
    </xf>
    <xf numFmtId="169" fontId="20" fillId="0" borderId="52" xfId="0" applyNumberFormat="1" applyFont="1" applyBorder="1" applyAlignment="1">
      <alignment horizontal="left" vertical="top" wrapText="1"/>
    </xf>
    <xf numFmtId="169" fontId="12" fillId="0" borderId="52" xfId="0" applyNumberFormat="1" applyFont="1" applyBorder="1" applyAlignment="1">
      <alignment horizontal="center" vertical="center" wrapText="1"/>
    </xf>
    <xf numFmtId="169" fontId="12" fillId="2" borderId="52" xfId="0" applyNumberFormat="1" applyFont="1" applyFill="1" applyBorder="1" applyAlignment="1">
      <alignment horizontal="center" vertical="center" wrapText="1"/>
    </xf>
    <xf numFmtId="169" fontId="12" fillId="0" borderId="52" xfId="0" applyNumberFormat="1" applyFont="1" applyFill="1" applyBorder="1" applyAlignment="1">
      <alignment vertical="center"/>
    </xf>
    <xf numFmtId="2" fontId="20" fillId="0" borderId="52" xfId="0" applyNumberFormat="1" applyFont="1" applyBorder="1" applyAlignment="1">
      <alignment horizontal="right" vertical="top" wrapText="1"/>
    </xf>
    <xf numFmtId="171" fontId="14" fillId="2" borderId="1" xfId="7" applyNumberFormat="1" applyFont="1" applyFill="1" applyBorder="1" applyAlignment="1">
      <alignment horizontal="right" vertical="center" wrapText="1"/>
    </xf>
    <xf numFmtId="167" fontId="12" fillId="2" borderId="1" xfId="7" applyNumberFormat="1" applyFont="1" applyFill="1" applyBorder="1" applyAlignment="1">
      <alignment horizontal="right" vertical="center" wrapText="1"/>
    </xf>
    <xf numFmtId="171" fontId="12" fillId="2" borderId="1" xfId="7" applyNumberFormat="1" applyFont="1" applyFill="1" applyBorder="1" applyAlignment="1">
      <alignment horizontal="right" vertical="center" wrapText="1"/>
    </xf>
    <xf numFmtId="171" fontId="12" fillId="0" borderId="1" xfId="7" applyNumberFormat="1" applyFont="1" applyFill="1" applyBorder="1" applyAlignment="1">
      <alignment horizontal="right" vertical="center" wrapText="1"/>
    </xf>
    <xf numFmtId="2" fontId="12" fillId="0" borderId="57" xfId="0" applyNumberFormat="1" applyFont="1" applyFill="1" applyBorder="1" applyAlignment="1">
      <alignment horizontal="right" vertical="top" wrapText="1"/>
    </xf>
    <xf numFmtId="164" fontId="12" fillId="0" borderId="1" xfId="7" applyNumberFormat="1" applyFont="1" applyFill="1" applyBorder="1" applyAlignment="1">
      <alignment horizontal="right" vertical="center" wrapText="1"/>
    </xf>
    <xf numFmtId="2" fontId="20" fillId="0" borderId="57" xfId="0" applyNumberFormat="1" applyFont="1" applyFill="1" applyBorder="1" applyAlignment="1">
      <alignment horizontal="right" vertical="center" wrapText="1"/>
    </xf>
    <xf numFmtId="164" fontId="12" fillId="0" borderId="8" xfId="7" applyNumberFormat="1" applyFont="1" applyFill="1" applyBorder="1" applyAlignment="1">
      <alignment horizontal="right" vertical="center" wrapText="1"/>
    </xf>
    <xf numFmtId="167" fontId="14" fillId="0" borderId="42" xfId="7" applyNumberFormat="1" applyFont="1" applyFill="1" applyBorder="1" applyAlignment="1">
      <alignment horizontal="right" vertical="center" wrapText="1"/>
    </xf>
    <xf numFmtId="2" fontId="12" fillId="0" borderId="24" xfId="0" applyNumberFormat="1" applyFont="1" applyFill="1" applyBorder="1" applyAlignment="1">
      <alignment horizontal="right" vertical="top" wrapText="1"/>
    </xf>
    <xf numFmtId="164" fontId="12" fillId="0" borderId="24" xfId="7" applyNumberFormat="1" applyFont="1" applyFill="1" applyBorder="1" applyAlignment="1">
      <alignment horizontal="right" vertical="center" wrapText="1"/>
    </xf>
    <xf numFmtId="167" fontId="17" fillId="2" borderId="1" xfId="7" applyNumberFormat="1" applyFont="1" applyFill="1" applyBorder="1" applyAlignment="1">
      <alignment horizontal="right" vertical="center" wrapText="1"/>
    </xf>
    <xf numFmtId="167" fontId="14" fillId="2" borderId="3" xfId="7" applyNumberFormat="1" applyFont="1" applyFill="1" applyBorder="1" applyAlignment="1">
      <alignment horizontal="right" vertical="center" wrapText="1"/>
    </xf>
    <xf numFmtId="167" fontId="14" fillId="2" borderId="1" xfId="7" applyNumberFormat="1" applyFont="1" applyFill="1" applyBorder="1" applyAlignment="1">
      <alignment horizontal="right" vertical="center" wrapText="1"/>
    </xf>
    <xf numFmtId="167" fontId="14" fillId="0" borderId="1" xfId="7" applyNumberFormat="1" applyFont="1" applyBorder="1" applyAlignment="1">
      <alignment horizontal="right" vertical="center" wrapText="1"/>
    </xf>
    <xf numFmtId="167" fontId="12" fillId="0" borderId="1" xfId="7" applyNumberFormat="1" applyFont="1" applyBorder="1" applyAlignment="1">
      <alignment horizontal="right" vertical="center" wrapText="1"/>
    </xf>
    <xf numFmtId="2" fontId="20" fillId="0" borderId="2" xfId="0" applyNumberFormat="1" applyFont="1" applyBorder="1" applyAlignment="1">
      <alignment horizontal="right" vertical="top" wrapText="1"/>
    </xf>
    <xf numFmtId="167" fontId="14" fillId="2" borderId="2" xfId="7" applyNumberFormat="1" applyFont="1" applyFill="1" applyBorder="1" applyAlignment="1">
      <alignment horizontal="right" vertical="center" wrapText="1"/>
    </xf>
    <xf numFmtId="167" fontId="14" fillId="2" borderId="8" xfId="7" applyNumberFormat="1" applyFont="1" applyFill="1" applyBorder="1" applyAlignment="1">
      <alignment horizontal="right" vertical="center" wrapText="1"/>
    </xf>
    <xf numFmtId="167" fontId="85" fillId="0" borderId="42" xfId="0" applyNumberFormat="1" applyFont="1" applyBorder="1" applyAlignment="1">
      <alignment horizontal="right" vertical="top" wrapText="1"/>
    </xf>
    <xf numFmtId="2" fontId="12" fillId="2" borderId="2" xfId="0" applyNumberFormat="1" applyFont="1" applyFill="1" applyBorder="1" applyAlignment="1">
      <alignment horizontal="right" vertical="top" wrapText="1"/>
    </xf>
    <xf numFmtId="0" fontId="21" fillId="0" borderId="2" xfId="0" applyFont="1" applyBorder="1" applyAlignment="1">
      <alignment horizontal="right" vertical="top" wrapText="1"/>
    </xf>
    <xf numFmtId="0" fontId="21" fillId="0" borderId="40" xfId="0" applyFont="1" applyBorder="1" applyAlignment="1">
      <alignment horizontal="right" vertical="top" wrapText="1"/>
    </xf>
    <xf numFmtId="167" fontId="14" fillId="2" borderId="52" xfId="7" applyNumberFormat="1" applyFont="1" applyFill="1" applyBorder="1" applyAlignment="1">
      <alignment horizontal="right" vertical="center" wrapText="1"/>
    </xf>
    <xf numFmtId="167" fontId="14" fillId="2" borderId="28" xfId="7" applyNumberFormat="1" applyFont="1" applyFill="1" applyBorder="1" applyAlignment="1">
      <alignment horizontal="right" vertical="center" wrapText="1"/>
    </xf>
    <xf numFmtId="2" fontId="12" fillId="0" borderId="3" xfId="0" applyNumberFormat="1" applyFont="1" applyBorder="1" applyAlignment="1">
      <alignment horizontal="right" vertical="top" wrapText="1"/>
    </xf>
    <xf numFmtId="167" fontId="12" fillId="2" borderId="28" xfId="7" applyNumberFormat="1" applyFont="1" applyFill="1" applyBorder="1" applyAlignment="1">
      <alignment horizontal="right" vertical="center" wrapText="1"/>
    </xf>
    <xf numFmtId="167" fontId="90" fillId="2" borderId="1" xfId="7" applyNumberFormat="1" applyFont="1" applyFill="1" applyBorder="1" applyAlignment="1">
      <alignment horizontal="right" vertical="center" wrapText="1"/>
    </xf>
    <xf numFmtId="167" fontId="90" fillId="2" borderId="28" xfId="7" applyNumberFormat="1" applyFont="1" applyFill="1" applyBorder="1" applyAlignment="1">
      <alignment horizontal="right" vertical="center" wrapText="1"/>
    </xf>
    <xf numFmtId="2" fontId="12" fillId="0" borderId="52" xfId="0" applyNumberFormat="1" applyFont="1" applyBorder="1" applyAlignment="1">
      <alignment horizontal="right" vertical="top" wrapText="1"/>
    </xf>
    <xf numFmtId="167" fontId="12" fillId="2" borderId="52" xfId="7" applyNumberFormat="1" applyFont="1" applyFill="1" applyBorder="1" applyAlignment="1">
      <alignment horizontal="right" vertical="center" wrapText="1"/>
    </xf>
    <xf numFmtId="167" fontId="85" fillId="0" borderId="42" xfId="0" applyNumberFormat="1" applyFont="1" applyBorder="1" applyAlignment="1">
      <alignment horizontal="right" vertical="center" wrapText="1"/>
    </xf>
    <xf numFmtId="0" fontId="21" fillId="2" borderId="2" xfId="0" applyFont="1" applyFill="1" applyBorder="1" applyAlignment="1">
      <alignment horizontal="right" vertical="top" wrapText="1"/>
    </xf>
    <xf numFmtId="0" fontId="21" fillId="2" borderId="40" xfId="0" applyFont="1" applyFill="1" applyBorder="1" applyAlignment="1">
      <alignment horizontal="right" vertical="top" wrapText="1"/>
    </xf>
    <xf numFmtId="2" fontId="12" fillId="2" borderId="52" xfId="0" applyNumberFormat="1" applyFont="1" applyFill="1" applyBorder="1" applyAlignment="1">
      <alignment horizontal="right" vertical="top" wrapText="1"/>
    </xf>
    <xf numFmtId="0" fontId="21" fillId="2" borderId="52" xfId="0" applyFont="1" applyFill="1" applyBorder="1" applyAlignment="1">
      <alignment horizontal="right" vertical="top" wrapText="1"/>
    </xf>
    <xf numFmtId="2" fontId="12" fillId="2" borderId="53" xfId="0" applyNumberFormat="1" applyFont="1" applyFill="1" applyBorder="1" applyAlignment="1">
      <alignment horizontal="right" vertical="top" wrapText="1"/>
    </xf>
    <xf numFmtId="0" fontId="21" fillId="2" borderId="53" xfId="0" applyFont="1" applyFill="1" applyBorder="1" applyAlignment="1">
      <alignment horizontal="right" vertical="top" wrapText="1"/>
    </xf>
    <xf numFmtId="167" fontId="14" fillId="2" borderId="42" xfId="7" applyNumberFormat="1" applyFont="1" applyFill="1" applyBorder="1" applyAlignment="1">
      <alignment horizontal="right" vertical="center" wrapText="1"/>
    </xf>
    <xf numFmtId="167" fontId="14" fillId="2" borderId="67" xfId="7" applyNumberFormat="1" applyFont="1" applyFill="1" applyBorder="1" applyAlignment="1">
      <alignment horizontal="right" vertical="center" wrapText="1"/>
    </xf>
    <xf numFmtId="167" fontId="12" fillId="2" borderId="3" xfId="7" applyNumberFormat="1" applyFont="1" applyFill="1" applyBorder="1" applyAlignment="1">
      <alignment horizontal="right" vertical="center" wrapText="1"/>
    </xf>
    <xf numFmtId="167" fontId="12" fillId="2" borderId="66" xfId="7" applyNumberFormat="1" applyFont="1" applyFill="1" applyBorder="1" applyAlignment="1">
      <alignment horizontal="right" vertical="center" wrapText="1"/>
    </xf>
    <xf numFmtId="167" fontId="12" fillId="2" borderId="53" xfId="7" applyNumberFormat="1" applyFont="1" applyFill="1" applyBorder="1" applyAlignment="1">
      <alignment horizontal="right" vertical="center" wrapText="1"/>
    </xf>
    <xf numFmtId="167" fontId="102" fillId="2" borderId="42" xfId="7" applyNumberFormat="1" applyFont="1" applyFill="1" applyBorder="1" applyAlignment="1">
      <alignment horizontal="right" vertical="center" wrapText="1"/>
    </xf>
    <xf numFmtId="167" fontId="102" fillId="2" borderId="67" xfId="7" applyNumberFormat="1" applyFont="1" applyFill="1" applyBorder="1" applyAlignment="1">
      <alignment horizontal="right" vertical="center" wrapText="1"/>
    </xf>
    <xf numFmtId="171" fontId="14" fillId="2" borderId="52" xfId="7" applyNumberFormat="1" applyFont="1" applyFill="1" applyBorder="1" applyAlignment="1">
      <alignment horizontal="right" wrapText="1"/>
    </xf>
    <xf numFmtId="166" fontId="15" fillId="0" borderId="52" xfId="8" applyNumberFormat="1" applyFont="1" applyFill="1" applyBorder="1" applyAlignment="1">
      <alignment horizontal="right" vertical="center" wrapText="1"/>
    </xf>
    <xf numFmtId="166" fontId="20" fillId="0" borderId="52" xfId="8" applyNumberFormat="1" applyFont="1" applyFill="1" applyBorder="1" applyAlignment="1">
      <alignment horizontal="right" vertical="center" wrapText="1"/>
    </xf>
    <xf numFmtId="170" fontId="14" fillId="0" borderId="53" xfId="0" applyNumberFormat="1" applyFont="1" applyFill="1" applyBorder="1" applyAlignment="1">
      <alignment horizontal="right" vertical="center"/>
    </xf>
    <xf numFmtId="170" fontId="14" fillId="0" borderId="42" xfId="0" applyNumberFormat="1" applyFont="1" applyFill="1" applyBorder="1" applyAlignment="1">
      <alignment horizontal="right" vertical="center"/>
    </xf>
    <xf numFmtId="170" fontId="14" fillId="0" borderId="67" xfId="0" applyNumberFormat="1" applyFont="1" applyFill="1" applyBorder="1" applyAlignment="1">
      <alignment horizontal="right" vertical="center"/>
    </xf>
    <xf numFmtId="166" fontId="20" fillId="0" borderId="24" xfId="6" applyNumberFormat="1" applyFont="1" applyFill="1" applyBorder="1" applyAlignment="1">
      <alignment horizontal="right" vertical="center"/>
    </xf>
    <xf numFmtId="166" fontId="20" fillId="0" borderId="72" xfId="6" applyNumberFormat="1" applyFont="1" applyFill="1" applyBorder="1" applyAlignment="1">
      <alignment horizontal="right" vertical="center"/>
    </xf>
    <xf numFmtId="169" fontId="14" fillId="2" borderId="1" xfId="7" applyNumberFormat="1" applyFont="1" applyFill="1" applyBorder="1" applyAlignment="1">
      <alignment horizontal="right" vertical="center" wrapText="1"/>
    </xf>
    <xf numFmtId="171" fontId="25" fillId="2" borderId="1" xfId="96" applyNumberFormat="1" applyFont="1" applyFill="1" applyBorder="1" applyAlignment="1">
      <alignment horizontal="right" vertical="center" wrapText="1"/>
    </xf>
    <xf numFmtId="170" fontId="82" fillId="2" borderId="1" xfId="96" applyNumberFormat="1" applyFont="1" applyFill="1" applyBorder="1" applyAlignment="1">
      <alignment horizontal="right" vertical="center" wrapText="1"/>
    </xf>
    <xf numFmtId="0" fontId="21" fillId="2" borderId="1" xfId="0" applyFont="1" applyFill="1" applyBorder="1" applyAlignment="1">
      <alignment horizontal="right"/>
    </xf>
    <xf numFmtId="175" fontId="100" fillId="2" borderId="52" xfId="0" applyNumberFormat="1" applyFont="1" applyFill="1" applyBorder="1" applyAlignment="1">
      <alignment horizontal="right" vertical="center"/>
    </xf>
    <xf numFmtId="0" fontId="21" fillId="2" borderId="52" xfId="0" applyFont="1" applyFill="1" applyBorder="1" applyAlignment="1">
      <alignment horizontal="right"/>
    </xf>
    <xf numFmtId="167" fontId="91" fillId="2" borderId="1" xfId="7" applyNumberFormat="1" applyFont="1" applyFill="1" applyBorder="1" applyAlignment="1">
      <alignment horizontal="right"/>
    </xf>
    <xf numFmtId="167" fontId="86" fillId="2" borderId="1" xfId="7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right"/>
    </xf>
    <xf numFmtId="0" fontId="86" fillId="2" borderId="1" xfId="0" applyFont="1" applyFill="1" applyBorder="1" applyAlignment="1">
      <alignment horizontal="right" vertical="center"/>
    </xf>
    <xf numFmtId="0" fontId="15" fillId="2" borderId="52" xfId="96" applyNumberFormat="1" applyFont="1" applyFill="1" applyBorder="1" applyAlignment="1">
      <alignment horizontal="right" vertical="center" wrapText="1"/>
    </xf>
    <xf numFmtId="170" fontId="84" fillId="2" borderId="1" xfId="96" applyNumberFormat="1" applyFont="1" applyFill="1" applyBorder="1" applyAlignment="1">
      <alignment horizontal="right" vertical="center" wrapText="1"/>
    </xf>
    <xf numFmtId="0" fontId="88" fillId="2" borderId="52" xfId="0" applyFont="1" applyFill="1" applyBorder="1" applyAlignment="1">
      <alignment horizontal="right" vertical="center" wrapText="1"/>
    </xf>
    <xf numFmtId="170" fontId="13" fillId="2" borderId="52" xfId="0" applyNumberFormat="1" applyFont="1" applyFill="1" applyBorder="1" applyAlignment="1">
      <alignment horizontal="right" vertical="center"/>
    </xf>
    <xf numFmtId="170" fontId="23" fillId="2" borderId="1" xfId="96" applyNumberFormat="1" applyFont="1" applyFill="1" applyBorder="1" applyAlignment="1">
      <alignment horizontal="right" vertical="center" wrapText="1"/>
    </xf>
    <xf numFmtId="0" fontId="82" fillId="2" borderId="52" xfId="96" applyFont="1" applyFill="1" applyBorder="1" applyAlignment="1">
      <alignment horizontal="right" vertical="center" wrapText="1"/>
    </xf>
    <xf numFmtId="170" fontId="83" fillId="2" borderId="52" xfId="96" applyNumberFormat="1" applyFont="1" applyFill="1" applyBorder="1" applyAlignment="1">
      <alignment horizontal="right" vertical="center" wrapText="1"/>
    </xf>
    <xf numFmtId="0" fontId="92" fillId="2" borderId="52" xfId="96" applyFont="1" applyFill="1" applyBorder="1" applyAlignment="1">
      <alignment horizontal="right" vertical="center" wrapText="1"/>
    </xf>
    <xf numFmtId="167" fontId="103" fillId="2" borderId="1" xfId="7" applyNumberFormat="1" applyFont="1" applyFill="1" applyBorder="1" applyAlignment="1">
      <alignment horizontal="right" vertical="center"/>
    </xf>
    <xf numFmtId="167" fontId="21" fillId="2" borderId="1" xfId="7" applyNumberFormat="1" applyFont="1" applyFill="1" applyBorder="1" applyAlignment="1">
      <alignment horizontal="right" vertical="center"/>
    </xf>
    <xf numFmtId="170" fontId="85" fillId="2" borderId="52" xfId="0" applyNumberFormat="1" applyFont="1" applyFill="1" applyBorder="1" applyAlignment="1">
      <alignment horizontal="right"/>
    </xf>
    <xf numFmtId="0" fontId="86" fillId="2" borderId="52" xfId="0" applyFont="1" applyFill="1" applyBorder="1" applyAlignment="1">
      <alignment horizontal="right" vertical="center" wrapText="1"/>
    </xf>
    <xf numFmtId="170" fontId="92" fillId="2" borderId="52" xfId="96" applyNumberFormat="1" applyFont="1" applyFill="1" applyBorder="1" applyAlignment="1">
      <alignment horizontal="right" vertical="center" wrapText="1"/>
    </xf>
    <xf numFmtId="166" fontId="15" fillId="2" borderId="52" xfId="6" applyNumberFormat="1" applyFont="1" applyFill="1" applyBorder="1" applyAlignment="1">
      <alignment horizontal="right" vertical="center"/>
    </xf>
    <xf numFmtId="166" fontId="15" fillId="0" borderId="5" xfId="0" applyNumberFormat="1" applyFont="1" applyFill="1" applyBorder="1" applyAlignment="1">
      <alignment horizontal="right" vertical="center" wrapText="1"/>
    </xf>
    <xf numFmtId="4" fontId="15" fillId="2" borderId="5" xfId="8" applyNumberFormat="1" applyFont="1" applyFill="1" applyBorder="1" applyAlignment="1">
      <alignment horizontal="right" vertical="center" wrapText="1"/>
    </xf>
    <xf numFmtId="4" fontId="12" fillId="0" borderId="1" xfId="0" applyNumberFormat="1" applyFont="1" applyBorder="1" applyAlignment="1">
      <alignment horizontal="right" vertical="center" wrapText="1"/>
    </xf>
    <xf numFmtId="0" fontId="12" fillId="0" borderId="52" xfId="0" applyFont="1" applyBorder="1" applyAlignment="1">
      <alignment horizontal="center"/>
    </xf>
    <xf numFmtId="0" fontId="21" fillId="0" borderId="0" xfId="0" applyFont="1" applyFill="1"/>
    <xf numFmtId="0" fontId="21" fillId="0" borderId="0" xfId="0" applyFont="1" applyFill="1" applyAlignment="1">
      <alignment vertical="top"/>
    </xf>
    <xf numFmtId="0" fontId="21" fillId="0" borderId="59" xfId="0" applyFont="1" applyBorder="1" applyAlignment="1">
      <alignment horizontal="left" vertical="top" wrapText="1"/>
    </xf>
    <xf numFmtId="0" fontId="21" fillId="0" borderId="60" xfId="0" applyFont="1" applyBorder="1" applyAlignment="1">
      <alignment horizontal="left" vertical="top" wrapText="1"/>
    </xf>
    <xf numFmtId="0" fontId="21" fillId="0" borderId="56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7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2" fillId="0" borderId="52" xfId="0" applyFont="1" applyFill="1" applyBorder="1" applyAlignment="1">
      <alignment horizontal="center" vertical="top" wrapText="1"/>
    </xf>
    <xf numFmtId="166" fontId="20" fillId="0" borderId="52" xfId="6" applyNumberFormat="1" applyFont="1" applyFill="1" applyBorder="1" applyAlignment="1">
      <alignment horizontal="right" vertical="top"/>
    </xf>
    <xf numFmtId="173" fontId="20" fillId="0" borderId="52" xfId="6" applyNumberFormat="1" applyFont="1" applyFill="1" applyBorder="1" applyAlignment="1">
      <alignment horizontal="center" vertical="top"/>
    </xf>
    <xf numFmtId="173" fontId="20" fillId="0" borderId="52" xfId="6" applyNumberFormat="1" applyFont="1" applyBorder="1" applyAlignment="1">
      <alignment horizontal="center" vertical="top"/>
    </xf>
    <xf numFmtId="0" fontId="21" fillId="0" borderId="4" xfId="0" applyFont="1" applyBorder="1" applyAlignment="1">
      <alignment horizontal="left" vertical="top" wrapText="1"/>
    </xf>
    <xf numFmtId="0" fontId="21" fillId="0" borderId="7" xfId="0" applyFont="1" applyBorder="1" applyAlignment="1">
      <alignment horizontal="left" vertical="top" wrapText="1"/>
    </xf>
    <xf numFmtId="0" fontId="21" fillId="0" borderId="5" xfId="0" applyFont="1" applyBorder="1" applyAlignment="1">
      <alignment horizontal="left" vertical="top" wrapText="1"/>
    </xf>
    <xf numFmtId="171" fontId="21" fillId="0" borderId="0" xfId="0" applyNumberFormat="1" applyFont="1" applyAlignment="1">
      <alignment horizontal="left" vertical="top" wrapText="1"/>
    </xf>
    <xf numFmtId="0" fontId="12" fillId="2" borderId="52" xfId="0" applyFont="1" applyFill="1" applyBorder="1" applyAlignment="1">
      <alignment horizontal="left" vertical="top" wrapText="1"/>
    </xf>
    <xf numFmtId="0" fontId="12" fillId="2" borderId="4" xfId="0" applyFont="1" applyFill="1" applyBorder="1" applyAlignment="1">
      <alignment horizontal="left" vertical="top" wrapText="1"/>
    </xf>
    <xf numFmtId="0" fontId="12" fillId="2" borderId="7" xfId="0" applyFont="1" applyFill="1" applyBorder="1" applyAlignment="1">
      <alignment horizontal="left" vertical="top" wrapText="1"/>
    </xf>
    <xf numFmtId="0" fontId="12" fillId="2" borderId="5" xfId="0" applyFont="1" applyFill="1" applyBorder="1" applyAlignment="1">
      <alignment horizontal="left" vertical="top" wrapText="1"/>
    </xf>
    <xf numFmtId="0" fontId="12" fillId="2" borderId="52" xfId="0" applyFont="1" applyFill="1" applyBorder="1" applyAlignment="1">
      <alignment horizontal="center" vertical="top" wrapText="1"/>
    </xf>
    <xf numFmtId="166" fontId="20" fillId="2" borderId="52" xfId="6" applyNumberFormat="1" applyFont="1" applyFill="1" applyBorder="1" applyAlignment="1">
      <alignment horizontal="right" vertical="top"/>
    </xf>
    <xf numFmtId="173" fontId="20" fillId="2" borderId="52" xfId="6" applyNumberFormat="1" applyFont="1" applyFill="1" applyBorder="1" applyAlignment="1">
      <alignment horizontal="center" vertical="top"/>
    </xf>
    <xf numFmtId="171" fontId="21" fillId="2" borderId="0" xfId="0" applyNumberFormat="1" applyFont="1" applyFill="1" applyAlignment="1">
      <alignment horizontal="left" vertical="top" wrapText="1"/>
    </xf>
    <xf numFmtId="0" fontId="21" fillId="2" borderId="0" xfId="0" applyFont="1" applyFill="1" applyAlignment="1">
      <alignment vertical="top"/>
    </xf>
    <xf numFmtId="0" fontId="21" fillId="2" borderId="4" xfId="0" applyFont="1" applyFill="1" applyBorder="1" applyAlignment="1">
      <alignment horizontal="left" vertical="top" wrapText="1"/>
    </xf>
    <xf numFmtId="0" fontId="21" fillId="2" borderId="7" xfId="0" applyFont="1" applyFill="1" applyBorder="1" applyAlignment="1">
      <alignment horizontal="left" vertical="top" wrapText="1"/>
    </xf>
    <xf numFmtId="0" fontId="21" fillId="2" borderId="5" xfId="0" applyFont="1" applyFill="1" applyBorder="1" applyAlignment="1">
      <alignment horizontal="left" vertical="top" wrapText="1"/>
    </xf>
    <xf numFmtId="0" fontId="21" fillId="2" borderId="1" xfId="0" applyFont="1" applyFill="1" applyBorder="1" applyAlignment="1">
      <alignment horizontal="left" vertical="top" wrapText="1"/>
    </xf>
  </cellXfs>
  <cellStyles count="298">
    <cellStyle name="20% - Accent1 2" xfId="69"/>
    <cellStyle name="20% - Accent1 2 2" xfId="108"/>
    <cellStyle name="20% - Accent1 3" xfId="167"/>
    <cellStyle name="20% - Accent1 4" xfId="191"/>
    <cellStyle name="20% - Accent2 2" xfId="72"/>
    <cellStyle name="20% - Accent2 2 2" xfId="109"/>
    <cellStyle name="20% - Accent2 3" xfId="169"/>
    <cellStyle name="20% - Accent2 4" xfId="193"/>
    <cellStyle name="20% - Accent3 2" xfId="71"/>
    <cellStyle name="20% - Accent3 2 2" xfId="110"/>
    <cellStyle name="20% - Accent3 3" xfId="171"/>
    <cellStyle name="20% - Accent3 4" xfId="195"/>
    <cellStyle name="20% - Accent4 2" xfId="88"/>
    <cellStyle name="20% - Accent4 2 2" xfId="111"/>
    <cellStyle name="20% - Accent4 3" xfId="173"/>
    <cellStyle name="20% - Accent4 4" xfId="197"/>
    <cellStyle name="20% - Accent5 2" xfId="91"/>
    <cellStyle name="20% - Accent5 2 2" xfId="112"/>
    <cellStyle name="20% - Accent5 3" xfId="175"/>
    <cellStyle name="20% - Accent5 4" xfId="199"/>
    <cellStyle name="20% - Accent6 2" xfId="59"/>
    <cellStyle name="20% - Accent6 2 2" xfId="113"/>
    <cellStyle name="20% - Accent6 3" xfId="177"/>
    <cellStyle name="20% - Accent6 4" xfId="201"/>
    <cellStyle name="20% - Акцент1" xfId="29" builtinId="30" customBuiltin="1"/>
    <cellStyle name="20% - Акцент2" xfId="33" builtinId="34" customBuiltin="1"/>
    <cellStyle name="20% - Акцент3" xfId="37" builtinId="38" customBuiltin="1"/>
    <cellStyle name="20% - Акцент4" xfId="41" builtinId="42" customBuiltin="1"/>
    <cellStyle name="20% - Акцент5" xfId="45" builtinId="46" customBuiltin="1"/>
    <cellStyle name="20% - Акцент6" xfId="49" builtinId="50" customBuiltin="1"/>
    <cellStyle name="40% - Accent1 2" xfId="93"/>
    <cellStyle name="40% - Accent1 2 2" xfId="114"/>
    <cellStyle name="40% - Accent1 3" xfId="168"/>
    <cellStyle name="40% - Accent1 4" xfId="192"/>
    <cellStyle name="40% - Accent2 2" xfId="61"/>
    <cellStyle name="40% - Accent2 2 2" xfId="115"/>
    <cellStyle name="40% - Accent2 3" xfId="170"/>
    <cellStyle name="40% - Accent2 4" xfId="194"/>
    <cellStyle name="40% - Accent3 2" xfId="87"/>
    <cellStyle name="40% - Accent3 2 2" xfId="116"/>
    <cellStyle name="40% - Accent3 3" xfId="172"/>
    <cellStyle name="40% - Accent3 4" xfId="196"/>
    <cellStyle name="40% - Accent4 2" xfId="78"/>
    <cellStyle name="40% - Accent4 2 2" xfId="117"/>
    <cellStyle name="40% - Accent4 3" xfId="174"/>
    <cellStyle name="40% - Accent4 4" xfId="198"/>
    <cellStyle name="40% - Accent5 2" xfId="77"/>
    <cellStyle name="40% - Accent5 2 2" xfId="118"/>
    <cellStyle name="40% - Accent5 3" xfId="176"/>
    <cellStyle name="40% - Accent5 4" xfId="200"/>
    <cellStyle name="40% - Accent6 2" xfId="60"/>
    <cellStyle name="40% - Accent6 2 2" xfId="119"/>
    <cellStyle name="40% - Accent6 3" xfId="178"/>
    <cellStyle name="40% - Accent6 4" xfId="202"/>
    <cellStyle name="40% - Акцент1" xfId="30" builtinId="31" customBuiltin="1"/>
    <cellStyle name="40% - Акцент2" xfId="34" builtinId="35" customBuiltin="1"/>
    <cellStyle name="40% - Акцент3" xfId="38" builtinId="39" customBuiltin="1"/>
    <cellStyle name="40% - Акцент4" xfId="42" builtinId="43" customBuiltin="1"/>
    <cellStyle name="40% - Акцент5" xfId="46" builtinId="47" customBuiltin="1"/>
    <cellStyle name="40% - Акцент6" xfId="50" builtinId="51" customBuiltin="1"/>
    <cellStyle name="60% - Accent1 2" xfId="64"/>
    <cellStyle name="60% - Accent1 2 2" xfId="120"/>
    <cellStyle name="60% - Accent2 2" xfId="62"/>
    <cellStyle name="60% - Accent2 2 2" xfId="121"/>
    <cellStyle name="60% - Accent3 2" xfId="56"/>
    <cellStyle name="60% - Accent3 2 2" xfId="122"/>
    <cellStyle name="60% - Accent4 2" xfId="66"/>
    <cellStyle name="60% - Accent4 2 2" xfId="123"/>
    <cellStyle name="60% - Accent5 2" xfId="73"/>
    <cellStyle name="60% - Accent5 2 2" xfId="124"/>
    <cellStyle name="60% - Accent6 2" xfId="55"/>
    <cellStyle name="60% - Accent6 2 2" xfId="125"/>
    <cellStyle name="60% - Акцент1" xfId="31" builtinId="32" customBuiltin="1"/>
    <cellStyle name="60% - Акцент2" xfId="35" builtinId="36" customBuiltin="1"/>
    <cellStyle name="60% - Акцент3" xfId="39" builtinId="40" customBuiltin="1"/>
    <cellStyle name="60% - Акцент4" xfId="43" builtinId="44" customBuiltin="1"/>
    <cellStyle name="60% - Акцент5" xfId="47" builtinId="48" customBuiltin="1"/>
    <cellStyle name="60% - Акцент6" xfId="51" builtinId="52" customBuiltin="1"/>
    <cellStyle name="Accent1 2" xfId="57"/>
    <cellStyle name="Accent1 2 2" xfId="126"/>
    <cellStyle name="Accent2 2" xfId="53"/>
    <cellStyle name="Accent2 2 2" xfId="127"/>
    <cellStyle name="Accent3 2" xfId="90"/>
    <cellStyle name="Accent3 2 2" xfId="128"/>
    <cellStyle name="Accent4 2" xfId="75"/>
    <cellStyle name="Accent4 2 2" xfId="129"/>
    <cellStyle name="Accent5 2" xfId="85"/>
    <cellStyle name="Accent5 2 2" xfId="130"/>
    <cellStyle name="Accent6 2" xfId="58"/>
    <cellStyle name="Accent6 2 2" xfId="131"/>
    <cellStyle name="Bad 2" xfId="92"/>
    <cellStyle name="Bad 2 2" xfId="132"/>
    <cellStyle name="Calculation 2" xfId="79"/>
    <cellStyle name="Calculation 2 2" xfId="133"/>
    <cellStyle name="Check Cell 2" xfId="86"/>
    <cellStyle name="Check Cell 2 2" xfId="134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 2" xfId="74"/>
    <cellStyle name="Explanatory Text 2 2" xfId="137"/>
    <cellStyle name="Good 2" xfId="80"/>
    <cellStyle name="Good 2 2" xfId="138"/>
    <cellStyle name="Heading 1 2" xfId="65"/>
    <cellStyle name="Heading 1 2 2" xfId="139"/>
    <cellStyle name="Heading 2 2" xfId="83"/>
    <cellStyle name="Heading 2 2 2" xfId="140"/>
    <cellStyle name="Heading 3 2" xfId="67"/>
    <cellStyle name="Heading 3 2 2" xfId="141"/>
    <cellStyle name="Heading 4 2" xfId="63"/>
    <cellStyle name="Heading 4 2 2" xfId="142"/>
    <cellStyle name="Input 2" xfId="82"/>
    <cellStyle name="Input 2 2" xfId="143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 2" xfId="70"/>
    <cellStyle name="Linked Cell 2 2" xfId="144"/>
    <cellStyle name="Neutral 2" xfId="76"/>
    <cellStyle name="Neutral 2 2" xfId="105"/>
    <cellStyle name="Neutral 3" xfId="145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 2" xfId="54"/>
    <cellStyle name="Note 2 2" xfId="152"/>
    <cellStyle name="Note 2 3" xfId="260"/>
    <cellStyle name="Note 3" xfId="166"/>
    <cellStyle name="Note 4" xfId="190"/>
    <cellStyle name="Output 2" xfId="81"/>
    <cellStyle name="Output 2 2" xfId="153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 2" xfId="89"/>
    <cellStyle name="Total 2 2" xfId="158"/>
    <cellStyle name="Warning Text 2" xfId="68"/>
    <cellStyle name="Warning Text 2 2" xfId="159"/>
    <cellStyle name="Акцент1" xfId="28" builtinId="29" customBuiltin="1"/>
    <cellStyle name="Акцент2" xfId="32" builtinId="33" customBuiltin="1"/>
    <cellStyle name="Акцент3" xfId="36" builtinId="37" customBuiltin="1"/>
    <cellStyle name="Акцент4" xfId="40" builtinId="41" customBuiltin="1"/>
    <cellStyle name="Акцент5" xfId="44" builtinId="45" customBuiltin="1"/>
    <cellStyle name="Акцент6" xfId="48" builtinId="49" customBuiltin="1"/>
    <cellStyle name="Беззащитный" xfId="272"/>
    <cellStyle name="Ввод " xfId="19" builtinId="20" customBuiltin="1"/>
    <cellStyle name="Вывод" xfId="20" builtinId="21" customBuiltin="1"/>
    <cellStyle name="Вычисление" xfId="21" builtinId="22" customBuiltin="1"/>
    <cellStyle name="Заголовок 1" xfId="12" builtinId="16" customBuiltin="1"/>
    <cellStyle name="Заголовок 2" xfId="13" builtinId="17" customBuiltin="1"/>
    <cellStyle name="Заголовок 3" xfId="14" builtinId="18" customBuiltin="1"/>
    <cellStyle name="Заголовок 4" xfId="15" builtinId="19" customBuiltin="1"/>
    <cellStyle name="Защитный" xfId="273"/>
    <cellStyle name="Итог" xfId="27" builtinId="25" customBuiltin="1"/>
    <cellStyle name="Контрольная ячейка" xfId="23" builtinId="23" customBuiltin="1"/>
    <cellStyle name="Нейтральный" xfId="18" builtinId="28" customBuiltin="1"/>
    <cellStyle name="Обычный" xfId="0" builtinId="0"/>
    <cellStyle name="Обычный 2" xfId="11"/>
    <cellStyle name="Обычный 2 10" xfId="274"/>
    <cellStyle name="Обычный 2 11" xfId="275"/>
    <cellStyle name="Обычный 2 12" xfId="276"/>
    <cellStyle name="Обычный 2 13" xfId="277"/>
    <cellStyle name="Обычный 2 14" xfId="278"/>
    <cellStyle name="Обычный 2 2" xfId="161"/>
    <cellStyle name="Обычный 2 2 2" xfId="279"/>
    <cellStyle name="Обычный 2 2 3" xfId="280"/>
    <cellStyle name="Обычный 2 3" xfId="160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_900005052015" xfId="292"/>
    <cellStyle name="Обычный 3" xfId="293"/>
    <cellStyle name="Обычный 3 2" xfId="294"/>
    <cellStyle name="Плохой" xfId="17" builtinId="27" customBuiltin="1"/>
    <cellStyle name="Пояснение" xfId="26" builtinId="53" customBuiltin="1"/>
    <cellStyle name="Примечание" xfId="25" builtinId="10" customBuiltin="1"/>
    <cellStyle name="Связанная ячейка" xfId="22" builtinId="24" customBuiltin="1"/>
    <cellStyle name="Стиль 1" xfId="295"/>
    <cellStyle name="Текст предупреждения" xfId="24" builtinId="11" customBuiltin="1"/>
    <cellStyle name="Финансовый" xfId="7" builtinId="3"/>
    <cellStyle name="Финансовый 2" xfId="214"/>
    <cellStyle name="Финансовый 2 2" xfId="215"/>
    <cellStyle name="Финансовый 3" xfId="216"/>
    <cellStyle name="Финансовый 4" xfId="296"/>
    <cellStyle name="Финансовый 4 2" xfId="297"/>
    <cellStyle name="Хороший" xfId="1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2"/>
  <sheetViews>
    <sheetView topLeftCell="A84" zoomScale="110" zoomScaleNormal="110" workbookViewId="0">
      <selection activeCell="C99" sqref="C99"/>
    </sheetView>
  </sheetViews>
  <sheetFormatPr defaultColWidth="9.28515625" defaultRowHeight="13.5"/>
  <cols>
    <col min="1" max="1" width="9.7109375" style="1" customWidth="1"/>
    <col min="2" max="2" width="24.7109375" style="1" customWidth="1"/>
    <col min="3" max="3" width="62.28515625" style="1" customWidth="1"/>
    <col min="4" max="5" width="14.7109375" style="1" customWidth="1"/>
    <col min="6" max="6" width="14.7109375" style="6" customWidth="1"/>
    <col min="7" max="8" width="15.7109375" style="1" customWidth="1"/>
    <col min="9" max="9" width="13.7109375" style="1" customWidth="1"/>
    <col min="10" max="11" width="12.42578125" style="1" customWidth="1"/>
    <col min="12" max="16384" width="9.28515625" style="1"/>
  </cols>
  <sheetData>
    <row r="1" spans="1:7">
      <c r="E1" s="306" t="s">
        <v>116</v>
      </c>
      <c r="F1" s="306"/>
      <c r="G1" s="306"/>
    </row>
    <row r="2" spans="1:7">
      <c r="E2" s="306" t="s">
        <v>48</v>
      </c>
      <c r="F2" s="306"/>
      <c r="G2" s="306"/>
    </row>
    <row r="3" spans="1:7">
      <c r="E3" s="306" t="s">
        <v>9</v>
      </c>
      <c r="F3" s="306"/>
      <c r="G3" s="306"/>
    </row>
    <row r="4" spans="1:7">
      <c r="F4" s="1"/>
    </row>
    <row r="5" spans="1:7" ht="83.65" customHeight="1">
      <c r="A5" s="403" t="s">
        <v>95</v>
      </c>
      <c r="B5" s="403"/>
      <c r="C5" s="403"/>
      <c r="D5" s="403"/>
      <c r="E5" s="403"/>
      <c r="F5" s="403"/>
    </row>
    <row r="7" spans="1:7">
      <c r="E7" s="1" t="s">
        <v>25</v>
      </c>
    </row>
    <row r="8" spans="1:7" s="4" customFormat="1" ht="55.5" customHeight="1">
      <c r="A8" s="404" t="s">
        <v>14</v>
      </c>
      <c r="B8" s="405"/>
      <c r="C8" s="406" t="s">
        <v>15</v>
      </c>
      <c r="D8" s="414" t="s">
        <v>252</v>
      </c>
      <c r="E8" s="415"/>
      <c r="F8" s="416"/>
    </row>
    <row r="9" spans="1:7" s="4" customFormat="1" ht="33.75" customHeight="1">
      <c r="A9" s="17" t="s">
        <v>18</v>
      </c>
      <c r="B9" s="18" t="s">
        <v>19</v>
      </c>
      <c r="C9" s="407"/>
      <c r="D9" s="380" t="s">
        <v>192</v>
      </c>
      <c r="E9" s="301" t="s">
        <v>16</v>
      </c>
      <c r="F9" s="73" t="s">
        <v>17</v>
      </c>
    </row>
    <row r="10" spans="1:7" s="4" customFormat="1" ht="29.25" customHeight="1">
      <c r="A10" s="45" t="s">
        <v>63</v>
      </c>
      <c r="B10" s="31"/>
      <c r="C10" s="21" t="s">
        <v>24</v>
      </c>
      <c r="D10" s="635">
        <f>+D12+D76</f>
        <v>0</v>
      </c>
      <c r="E10" s="635">
        <f t="shared" ref="E10:F10" si="0">+E12+E76</f>
        <v>0</v>
      </c>
      <c r="F10" s="635">
        <f t="shared" si="0"/>
        <v>0</v>
      </c>
    </row>
    <row r="11" spans="1:7" s="4" customFormat="1" ht="15">
      <c r="A11" s="46"/>
      <c r="B11" s="31"/>
      <c r="C11" s="13" t="s">
        <v>42</v>
      </c>
      <c r="D11" s="636"/>
      <c r="E11" s="637"/>
      <c r="F11" s="638"/>
    </row>
    <row r="12" spans="1:7" s="4" customFormat="1" ht="15">
      <c r="A12" s="44"/>
      <c r="B12" s="408" t="s">
        <v>49</v>
      </c>
      <c r="C12" s="409"/>
      <c r="D12" s="635">
        <f>+D14+D27+D64</f>
        <v>0</v>
      </c>
      <c r="E12" s="635">
        <f t="shared" ref="E12:F12" si="1">+E14+E27+E64</f>
        <v>0</v>
      </c>
      <c r="F12" s="635">
        <f t="shared" si="1"/>
        <v>0</v>
      </c>
    </row>
    <row r="13" spans="1:7" s="4" customFormat="1" ht="18" customHeight="1">
      <c r="A13" s="410">
        <v>1148</v>
      </c>
      <c r="B13" s="412"/>
      <c r="C13" s="63" t="s">
        <v>33</v>
      </c>
      <c r="D13" s="63"/>
      <c r="E13" s="64"/>
      <c r="F13" s="65"/>
    </row>
    <row r="14" spans="1:7" s="4" customFormat="1" ht="15">
      <c r="A14" s="410"/>
      <c r="B14" s="413"/>
      <c r="C14" s="302" t="s">
        <v>137</v>
      </c>
      <c r="D14" s="154">
        <f>+D21</f>
        <v>-37080</v>
      </c>
      <c r="E14" s="154">
        <f t="shared" ref="E14:F14" si="2">+E21</f>
        <v>-41069.635999999999</v>
      </c>
      <c r="F14" s="154">
        <f t="shared" si="2"/>
        <v>-422500.48</v>
      </c>
      <c r="G14" s="43"/>
    </row>
    <row r="15" spans="1:7" s="4" customFormat="1" ht="16.5">
      <c r="A15" s="410"/>
      <c r="B15" s="413"/>
      <c r="C15" s="66" t="s">
        <v>34</v>
      </c>
      <c r="D15" s="66"/>
      <c r="E15" s="64"/>
      <c r="F15" s="65"/>
    </row>
    <row r="16" spans="1:7" s="4" customFormat="1" ht="54">
      <c r="A16" s="410"/>
      <c r="B16" s="413"/>
      <c r="C16" s="67" t="s">
        <v>138</v>
      </c>
      <c r="D16" s="67"/>
      <c r="E16" s="60"/>
      <c r="F16" s="61"/>
    </row>
    <row r="17" spans="1:7" s="4" customFormat="1" ht="24.75" customHeight="1">
      <c r="A17" s="410"/>
      <c r="B17" s="413"/>
      <c r="C17" s="66" t="s">
        <v>35</v>
      </c>
      <c r="D17" s="66"/>
      <c r="E17" s="60"/>
      <c r="F17" s="61"/>
    </row>
    <row r="18" spans="1:7" s="4" customFormat="1" ht="45" customHeight="1">
      <c r="A18" s="410"/>
      <c r="B18" s="413"/>
      <c r="C18" s="67" t="s">
        <v>139</v>
      </c>
      <c r="D18" s="67"/>
      <c r="E18" s="60"/>
      <c r="F18" s="119"/>
    </row>
    <row r="19" spans="1:7" s="4" customFormat="1" ht="18.75" customHeight="1">
      <c r="A19" s="410"/>
      <c r="B19" s="68"/>
      <c r="C19" s="69" t="s">
        <v>62</v>
      </c>
      <c r="D19" s="69"/>
      <c r="E19" s="70"/>
      <c r="F19" s="71"/>
    </row>
    <row r="20" spans="1:7" s="4" customFormat="1" ht="24.75" customHeight="1">
      <c r="A20" s="411"/>
      <c r="B20" s="401">
        <v>11005</v>
      </c>
      <c r="C20" s="113" t="s">
        <v>36</v>
      </c>
      <c r="D20" s="113"/>
      <c r="E20" s="62"/>
      <c r="F20" s="61"/>
    </row>
    <row r="21" spans="1:7" s="4" customFormat="1" ht="28.5">
      <c r="A21" s="411"/>
      <c r="B21" s="402"/>
      <c r="C21" s="114" t="s">
        <v>140</v>
      </c>
      <c r="D21" s="152">
        <f>-D27-D64</f>
        <v>-37080</v>
      </c>
      <c r="E21" s="152">
        <f t="shared" ref="E21:F21" si="3">-E27-E64</f>
        <v>-41069.635999999999</v>
      </c>
      <c r="F21" s="152">
        <f t="shared" si="3"/>
        <v>-422500.48</v>
      </c>
      <c r="G21" s="42"/>
    </row>
    <row r="22" spans="1:7" s="4" customFormat="1" ht="18" customHeight="1">
      <c r="A22" s="411"/>
      <c r="B22" s="402"/>
      <c r="C22" s="113" t="s">
        <v>37</v>
      </c>
      <c r="D22" s="113"/>
      <c r="E22" s="60"/>
      <c r="F22" s="61"/>
    </row>
    <row r="23" spans="1:7" s="4" customFormat="1" ht="55.5" customHeight="1">
      <c r="A23" s="411"/>
      <c r="B23" s="402"/>
      <c r="C23" s="67" t="s">
        <v>141</v>
      </c>
      <c r="D23" s="67"/>
      <c r="E23" s="60"/>
      <c r="F23" s="61"/>
    </row>
    <row r="24" spans="1:7" s="4" customFormat="1" ht="18" customHeight="1">
      <c r="A24" s="411"/>
      <c r="B24" s="402"/>
      <c r="C24" s="113" t="s">
        <v>38</v>
      </c>
      <c r="D24" s="113"/>
      <c r="E24" s="60"/>
      <c r="F24" s="61"/>
    </row>
    <row r="25" spans="1:7" s="4" customFormat="1" ht="15" customHeight="1">
      <c r="A25" s="411"/>
      <c r="B25" s="402"/>
      <c r="C25" s="115" t="s">
        <v>39</v>
      </c>
      <c r="D25" s="115"/>
      <c r="E25" s="60"/>
      <c r="F25" s="61"/>
    </row>
    <row r="26" spans="1:7" s="4" customFormat="1" ht="24.75" customHeight="1">
      <c r="A26" s="410">
        <v>1075</v>
      </c>
      <c r="B26" s="412"/>
      <c r="C26" s="63" t="s">
        <v>33</v>
      </c>
      <c r="D26" s="63"/>
      <c r="E26" s="64"/>
      <c r="F26" s="65"/>
    </row>
    <row r="27" spans="1:7" s="4" customFormat="1" ht="24.75" customHeight="1">
      <c r="A27" s="410"/>
      <c r="B27" s="413"/>
      <c r="C27" s="302" t="s">
        <v>142</v>
      </c>
      <c r="D27" s="211">
        <f>+D34+D40+D46+D52+D58</f>
        <v>37080</v>
      </c>
      <c r="E27" s="211">
        <f t="shared" ref="E27:F27" si="4">+E34+E40+E46+E52+E58</f>
        <v>41069.635999999999</v>
      </c>
      <c r="F27" s="211">
        <f t="shared" si="4"/>
        <v>420100.48</v>
      </c>
      <c r="G27" s="43"/>
    </row>
    <row r="28" spans="1:7" s="4" customFormat="1" ht="16.5">
      <c r="A28" s="410"/>
      <c r="B28" s="413"/>
      <c r="C28" s="66" t="s">
        <v>34</v>
      </c>
      <c r="D28" s="66"/>
      <c r="E28" s="64"/>
      <c r="F28" s="65"/>
    </row>
    <row r="29" spans="1:7" s="4" customFormat="1" ht="27">
      <c r="A29" s="410"/>
      <c r="B29" s="413"/>
      <c r="C29" s="67" t="s">
        <v>143</v>
      </c>
      <c r="D29" s="67"/>
      <c r="E29" s="60"/>
      <c r="F29" s="61"/>
    </row>
    <row r="30" spans="1:7" s="4" customFormat="1" ht="15">
      <c r="A30" s="410"/>
      <c r="B30" s="413"/>
      <c r="C30" s="66" t="s">
        <v>35</v>
      </c>
      <c r="D30" s="66"/>
      <c r="E30" s="60"/>
      <c r="F30" s="61"/>
    </row>
    <row r="31" spans="1:7" s="4" customFormat="1" ht="27">
      <c r="A31" s="410"/>
      <c r="B31" s="413"/>
      <c r="C31" s="67" t="s">
        <v>144</v>
      </c>
      <c r="D31" s="67"/>
      <c r="E31" s="60"/>
      <c r="F31" s="61"/>
    </row>
    <row r="32" spans="1:7" s="4" customFormat="1" ht="18.75" customHeight="1">
      <c r="A32" s="410"/>
      <c r="B32" s="68"/>
      <c r="C32" s="69" t="s">
        <v>62</v>
      </c>
      <c r="D32" s="69"/>
      <c r="E32" s="70"/>
      <c r="F32" s="71"/>
    </row>
    <row r="33" spans="1:7" s="4" customFormat="1" ht="15">
      <c r="A33" s="411"/>
      <c r="B33" s="401">
        <v>12002</v>
      </c>
      <c r="C33" s="338" t="s">
        <v>36</v>
      </c>
      <c r="D33" s="66"/>
      <c r="E33" s="62"/>
      <c r="F33" s="61"/>
    </row>
    <row r="34" spans="1:7" s="4" customFormat="1" ht="44.25" customHeight="1">
      <c r="A34" s="411"/>
      <c r="B34" s="402"/>
      <c r="C34" s="340" t="s">
        <v>254</v>
      </c>
      <c r="D34" s="62">
        <v>37080</v>
      </c>
      <c r="E34" s="62">
        <v>37080</v>
      </c>
      <c r="F34" s="62">
        <v>37080</v>
      </c>
      <c r="G34" s="42"/>
    </row>
    <row r="35" spans="1:7" s="4" customFormat="1" ht="15">
      <c r="A35" s="411"/>
      <c r="B35" s="402"/>
      <c r="C35" s="339" t="s">
        <v>37</v>
      </c>
      <c r="D35" s="66"/>
      <c r="E35" s="60"/>
      <c r="F35" s="61"/>
    </row>
    <row r="36" spans="1:7" s="4" customFormat="1" ht="33.75" customHeight="1">
      <c r="A36" s="411"/>
      <c r="B36" s="402"/>
      <c r="C36" s="67" t="s">
        <v>249</v>
      </c>
      <c r="D36" s="62"/>
      <c r="E36" s="62"/>
      <c r="F36" s="62"/>
    </row>
    <row r="37" spans="1:7" s="4" customFormat="1" ht="15">
      <c r="A37" s="411"/>
      <c r="B37" s="402"/>
      <c r="C37" s="66" t="s">
        <v>38</v>
      </c>
      <c r="D37" s="66"/>
      <c r="E37" s="60"/>
      <c r="F37" s="61"/>
    </row>
    <row r="38" spans="1:7" s="4" customFormat="1" ht="24" customHeight="1">
      <c r="A38" s="411"/>
      <c r="B38" s="402"/>
      <c r="C38" s="67" t="s">
        <v>228</v>
      </c>
      <c r="D38" s="62"/>
      <c r="E38" s="62"/>
      <c r="F38" s="62"/>
    </row>
    <row r="39" spans="1:7" s="4" customFormat="1" ht="15">
      <c r="A39" s="411"/>
      <c r="B39" s="401">
        <v>12003</v>
      </c>
      <c r="C39" s="338" t="s">
        <v>36</v>
      </c>
      <c r="D39" s="66"/>
      <c r="E39" s="62"/>
      <c r="F39" s="61"/>
    </row>
    <row r="40" spans="1:7" s="4" customFormat="1" ht="34.5" customHeight="1">
      <c r="A40" s="411"/>
      <c r="B40" s="402"/>
      <c r="C40" s="340" t="s">
        <v>248</v>
      </c>
      <c r="D40" s="62">
        <v>0</v>
      </c>
      <c r="E40" s="62">
        <v>0</v>
      </c>
      <c r="F40" s="62">
        <v>8500</v>
      </c>
      <c r="G40" s="42"/>
    </row>
    <row r="41" spans="1:7" s="4" customFormat="1" ht="15">
      <c r="A41" s="411"/>
      <c r="B41" s="402"/>
      <c r="C41" s="339" t="s">
        <v>37</v>
      </c>
      <c r="D41" s="66"/>
      <c r="E41" s="60"/>
      <c r="F41" s="61"/>
    </row>
    <row r="42" spans="1:7" s="4" customFormat="1" ht="57.75" customHeight="1">
      <c r="A42" s="411"/>
      <c r="B42" s="402"/>
      <c r="C42" s="67" t="s">
        <v>250</v>
      </c>
      <c r="D42" s="62"/>
      <c r="E42" s="62"/>
      <c r="F42" s="62"/>
    </row>
    <row r="43" spans="1:7" s="4" customFormat="1" ht="15">
      <c r="A43" s="411"/>
      <c r="B43" s="402"/>
      <c r="C43" s="66" t="s">
        <v>38</v>
      </c>
      <c r="D43" s="66"/>
      <c r="E43" s="60"/>
      <c r="F43" s="61"/>
    </row>
    <row r="44" spans="1:7" s="4" customFormat="1" ht="24" customHeight="1">
      <c r="A44" s="411"/>
      <c r="B44" s="402"/>
      <c r="C44" s="67" t="s">
        <v>228</v>
      </c>
      <c r="D44" s="62"/>
      <c r="E44" s="62"/>
      <c r="F44" s="62"/>
    </row>
    <row r="45" spans="1:7" s="4" customFormat="1" ht="15">
      <c r="A45" s="410"/>
      <c r="B45" s="401">
        <v>21001</v>
      </c>
      <c r="C45" s="66" t="s">
        <v>36</v>
      </c>
      <c r="D45" s="66"/>
      <c r="E45" s="62"/>
      <c r="F45" s="61"/>
    </row>
    <row r="46" spans="1:7" s="4" customFormat="1" ht="19.5" customHeight="1">
      <c r="A46" s="410"/>
      <c r="B46" s="402"/>
      <c r="C46" s="72" t="s">
        <v>125</v>
      </c>
      <c r="D46" s="62">
        <f>+'Havelvats 4'!D13</f>
        <v>0</v>
      </c>
      <c r="E46" s="62">
        <f>+'Havelvats 4'!E13</f>
        <v>3989.6360000000004</v>
      </c>
      <c r="F46" s="62">
        <f>+'Havelvats 4'!F13</f>
        <v>289248.864</v>
      </c>
      <c r="G46" s="42"/>
    </row>
    <row r="47" spans="1:7" s="4" customFormat="1" ht="15">
      <c r="A47" s="410"/>
      <c r="B47" s="402"/>
      <c r="C47" s="66" t="s">
        <v>37</v>
      </c>
      <c r="D47" s="66"/>
      <c r="E47" s="60"/>
      <c r="F47" s="61"/>
    </row>
    <row r="48" spans="1:7" s="4" customFormat="1" ht="54">
      <c r="A48" s="410"/>
      <c r="B48" s="402"/>
      <c r="C48" s="67" t="s">
        <v>145</v>
      </c>
      <c r="D48" s="67"/>
      <c r="E48" s="60"/>
      <c r="F48" s="61"/>
    </row>
    <row r="49" spans="1:7" s="4" customFormat="1" ht="15">
      <c r="A49" s="410"/>
      <c r="B49" s="402"/>
      <c r="C49" s="66" t="s">
        <v>38</v>
      </c>
      <c r="D49" s="66"/>
      <c r="E49" s="60"/>
      <c r="F49" s="61"/>
    </row>
    <row r="50" spans="1:7" s="4" customFormat="1" ht="36.75" customHeight="1">
      <c r="A50" s="410"/>
      <c r="B50" s="402"/>
      <c r="C50" s="67" t="s">
        <v>146</v>
      </c>
      <c r="D50" s="67"/>
      <c r="E50" s="60"/>
      <c r="F50" s="61"/>
    </row>
    <row r="51" spans="1:7" s="4" customFormat="1" ht="16.5" customHeight="1">
      <c r="A51" s="425"/>
      <c r="B51" s="401">
        <v>21003</v>
      </c>
      <c r="C51" s="66" t="s">
        <v>36</v>
      </c>
      <c r="D51" s="66"/>
      <c r="E51" s="62"/>
      <c r="F51" s="61"/>
    </row>
    <row r="52" spans="1:7" s="4" customFormat="1" ht="15" customHeight="1">
      <c r="A52" s="425"/>
      <c r="B52" s="402"/>
      <c r="C52" s="72" t="s">
        <v>147</v>
      </c>
      <c r="D52" s="62">
        <f>+'Havelvats 4'!D37</f>
        <v>0</v>
      </c>
      <c r="E52" s="62">
        <f>+'Havelvats 4'!E37</f>
        <v>0</v>
      </c>
      <c r="F52" s="62">
        <f>+'Havelvats 4'!F37</f>
        <v>8387.9750000000004</v>
      </c>
      <c r="G52" s="42"/>
    </row>
    <row r="53" spans="1:7" s="4" customFormat="1" ht="15">
      <c r="A53" s="425"/>
      <c r="B53" s="402"/>
      <c r="C53" s="66" t="s">
        <v>37</v>
      </c>
      <c r="D53" s="66"/>
      <c r="E53" s="60"/>
      <c r="F53" s="61"/>
    </row>
    <row r="54" spans="1:7" s="4" customFormat="1" ht="15" customHeight="1">
      <c r="A54" s="425"/>
      <c r="B54" s="402"/>
      <c r="C54" s="67" t="s">
        <v>148</v>
      </c>
      <c r="D54" s="67"/>
      <c r="E54" s="60"/>
      <c r="F54" s="61"/>
    </row>
    <row r="55" spans="1:7" s="4" customFormat="1" ht="15">
      <c r="A55" s="425"/>
      <c r="B55" s="402"/>
      <c r="C55" s="66" t="s">
        <v>38</v>
      </c>
      <c r="D55" s="66"/>
      <c r="E55" s="60"/>
      <c r="F55" s="61"/>
    </row>
    <row r="56" spans="1:7" s="4" customFormat="1" ht="27">
      <c r="A56" s="425"/>
      <c r="B56" s="402"/>
      <c r="C56" s="67" t="s">
        <v>149</v>
      </c>
      <c r="D56" s="67"/>
      <c r="E56" s="60"/>
      <c r="F56" s="61"/>
    </row>
    <row r="57" spans="1:7" s="4" customFormat="1" ht="15" customHeight="1">
      <c r="A57" s="425"/>
      <c r="B57" s="401">
        <v>21004</v>
      </c>
      <c r="C57" s="66" t="s">
        <v>36</v>
      </c>
      <c r="D57" s="66"/>
      <c r="E57" s="62"/>
      <c r="F57" s="61"/>
    </row>
    <row r="58" spans="1:7" s="4" customFormat="1" ht="15" customHeight="1">
      <c r="A58" s="425"/>
      <c r="B58" s="402"/>
      <c r="C58" s="72" t="s">
        <v>197</v>
      </c>
      <c r="D58" s="62">
        <v>0</v>
      </c>
      <c r="E58" s="62">
        <v>0</v>
      </c>
      <c r="F58" s="153">
        <f>+'Havelvats 8'!J48+'Havelvats 8'!J50+'Havelvats 8'!J51</f>
        <v>76883.640999999989</v>
      </c>
      <c r="G58" s="42"/>
    </row>
    <row r="59" spans="1:7" s="4" customFormat="1" ht="15" customHeight="1">
      <c r="A59" s="425"/>
      <c r="B59" s="402"/>
      <c r="C59" s="66" t="s">
        <v>37</v>
      </c>
      <c r="D59" s="66"/>
      <c r="E59" s="60"/>
      <c r="F59" s="61"/>
    </row>
    <row r="60" spans="1:7" s="4" customFormat="1" ht="15">
      <c r="A60" s="425"/>
      <c r="B60" s="402"/>
      <c r="C60" s="67" t="s">
        <v>198</v>
      </c>
      <c r="D60" s="67"/>
      <c r="E60" s="60"/>
      <c r="F60" s="61"/>
    </row>
    <row r="61" spans="1:7" s="4" customFormat="1" ht="15">
      <c r="A61" s="425"/>
      <c r="B61" s="402"/>
      <c r="C61" s="66" t="s">
        <v>38</v>
      </c>
      <c r="D61" s="66"/>
      <c r="E61" s="60"/>
      <c r="F61" s="61"/>
    </row>
    <row r="62" spans="1:7" s="4" customFormat="1" ht="30.75" customHeight="1">
      <c r="A62" s="425"/>
      <c r="B62" s="402"/>
      <c r="C62" s="67" t="s">
        <v>149</v>
      </c>
      <c r="D62" s="67"/>
      <c r="E62" s="60"/>
      <c r="F62" s="61"/>
    </row>
    <row r="63" spans="1:7" s="4" customFormat="1" ht="15" customHeight="1">
      <c r="A63" s="410">
        <v>1196</v>
      </c>
      <c r="B63" s="401"/>
      <c r="C63" s="63" t="s">
        <v>33</v>
      </c>
      <c r="D63" s="63"/>
      <c r="E63" s="64"/>
      <c r="F63" s="65"/>
    </row>
    <row r="64" spans="1:7" s="4" customFormat="1" ht="15">
      <c r="A64" s="410"/>
      <c r="B64" s="402"/>
      <c r="C64" s="302" t="s">
        <v>229</v>
      </c>
      <c r="D64" s="211">
        <f>+D71</f>
        <v>0</v>
      </c>
      <c r="E64" s="211">
        <f t="shared" ref="E64:F64" si="5">+E71</f>
        <v>0</v>
      </c>
      <c r="F64" s="211">
        <f t="shared" si="5"/>
        <v>2400</v>
      </c>
      <c r="G64" s="43"/>
    </row>
    <row r="65" spans="1:7" s="4" customFormat="1" ht="16.5">
      <c r="A65" s="410"/>
      <c r="B65" s="402"/>
      <c r="C65" s="66" t="s">
        <v>34</v>
      </c>
      <c r="D65" s="66"/>
      <c r="E65" s="64"/>
      <c r="F65" s="65"/>
    </row>
    <row r="66" spans="1:7" s="4" customFormat="1" ht="16.5" customHeight="1">
      <c r="A66" s="410"/>
      <c r="B66" s="402"/>
      <c r="C66" s="67" t="s">
        <v>230</v>
      </c>
      <c r="D66" s="67"/>
      <c r="E66" s="60"/>
      <c r="F66" s="61"/>
    </row>
    <row r="67" spans="1:7" s="4" customFormat="1" ht="15" customHeight="1">
      <c r="A67" s="410"/>
      <c r="B67" s="402"/>
      <c r="C67" s="66" t="s">
        <v>35</v>
      </c>
      <c r="D67" s="66"/>
      <c r="E67" s="60"/>
      <c r="F67" s="61"/>
    </row>
    <row r="68" spans="1:7" s="4" customFormat="1" ht="43.5" customHeight="1">
      <c r="A68" s="410"/>
      <c r="B68" s="402"/>
      <c r="C68" s="67" t="s">
        <v>231</v>
      </c>
      <c r="D68" s="67"/>
      <c r="E68" s="60"/>
      <c r="F68" s="61"/>
    </row>
    <row r="69" spans="1:7" s="4" customFormat="1" ht="15" customHeight="1">
      <c r="A69" s="410"/>
      <c r="B69" s="68"/>
      <c r="C69" s="69" t="s">
        <v>62</v>
      </c>
      <c r="D69" s="69"/>
      <c r="E69" s="70"/>
      <c r="F69" s="71"/>
    </row>
    <row r="70" spans="1:7" s="4" customFormat="1" ht="15">
      <c r="A70" s="410"/>
      <c r="B70" s="401">
        <v>12001</v>
      </c>
      <c r="C70" s="66" t="s">
        <v>36</v>
      </c>
      <c r="D70" s="66"/>
      <c r="E70" s="62"/>
      <c r="F70" s="61"/>
    </row>
    <row r="71" spans="1:7" s="4" customFormat="1" ht="42.75">
      <c r="A71" s="410"/>
      <c r="B71" s="402"/>
      <c r="C71" s="72" t="s">
        <v>226</v>
      </c>
      <c r="D71" s="62">
        <v>0</v>
      </c>
      <c r="E71" s="62">
        <v>0</v>
      </c>
      <c r="F71" s="62">
        <f>+'Havelvats 5'!G28</f>
        <v>2400</v>
      </c>
      <c r="G71" s="42"/>
    </row>
    <row r="72" spans="1:7" s="4" customFormat="1" ht="15" customHeight="1">
      <c r="A72" s="410"/>
      <c r="B72" s="402"/>
      <c r="C72" s="66" t="s">
        <v>37</v>
      </c>
      <c r="D72" s="66"/>
      <c r="E72" s="60"/>
      <c r="F72" s="61"/>
    </row>
    <row r="73" spans="1:7" s="4" customFormat="1" ht="30" customHeight="1">
      <c r="A73" s="410"/>
      <c r="B73" s="402"/>
      <c r="C73" s="67" t="s">
        <v>227</v>
      </c>
      <c r="D73" s="67"/>
      <c r="E73" s="60"/>
      <c r="F73" s="61"/>
    </row>
    <row r="74" spans="1:7" s="4" customFormat="1" ht="15" customHeight="1">
      <c r="A74" s="410"/>
      <c r="B74" s="402"/>
      <c r="C74" s="66" t="s">
        <v>38</v>
      </c>
      <c r="D74" s="66"/>
      <c r="E74" s="60"/>
      <c r="F74" s="61"/>
    </row>
    <row r="75" spans="1:7" s="4" customFormat="1" ht="15">
      <c r="A75" s="410"/>
      <c r="B75" s="402"/>
      <c r="C75" s="67" t="s">
        <v>228</v>
      </c>
      <c r="D75" s="67"/>
      <c r="E75" s="60"/>
      <c r="F75" s="61"/>
    </row>
    <row r="76" spans="1:7" s="4" customFormat="1" ht="22.5" customHeight="1">
      <c r="A76" s="44"/>
      <c r="B76" s="423" t="s">
        <v>199</v>
      </c>
      <c r="C76" s="424" t="s">
        <v>199</v>
      </c>
      <c r="D76" s="635">
        <f>+D78</f>
        <v>0</v>
      </c>
      <c r="E76" s="635">
        <f t="shared" ref="E76:F76" si="6">+E78</f>
        <v>0</v>
      </c>
      <c r="F76" s="635">
        <f t="shared" si="6"/>
        <v>0</v>
      </c>
    </row>
    <row r="77" spans="1:7" ht="19.5" customHeight="1">
      <c r="A77" s="417">
        <v>1139</v>
      </c>
      <c r="B77" s="420"/>
      <c r="C77" s="199" t="s">
        <v>33</v>
      </c>
      <c r="D77" s="639"/>
      <c r="E77" s="639"/>
      <c r="F77" s="639"/>
    </row>
    <row r="78" spans="1:7" ht="15" customHeight="1">
      <c r="A78" s="418"/>
      <c r="B78" s="421"/>
      <c r="C78" s="201" t="s">
        <v>200</v>
      </c>
      <c r="D78" s="635">
        <f>+D84+D90</f>
        <v>0</v>
      </c>
      <c r="E78" s="635">
        <f t="shared" ref="E78:F78" si="7">+E84+E90</f>
        <v>0</v>
      </c>
      <c r="F78" s="635">
        <f t="shared" si="7"/>
        <v>0</v>
      </c>
    </row>
    <row r="79" spans="1:7">
      <c r="A79" s="418"/>
      <c r="B79" s="421"/>
      <c r="C79" s="63" t="s">
        <v>34</v>
      </c>
      <c r="D79" s="200"/>
      <c r="E79" s="200"/>
      <c r="F79" s="200"/>
    </row>
    <row r="80" spans="1:7" ht="27">
      <c r="A80" s="418"/>
      <c r="B80" s="421"/>
      <c r="C80" s="202" t="s">
        <v>201</v>
      </c>
      <c r="D80" s="200"/>
      <c r="E80" s="200"/>
      <c r="F80" s="200"/>
    </row>
    <row r="81" spans="1:6" ht="15" customHeight="1">
      <c r="A81" s="418"/>
      <c r="B81" s="421"/>
      <c r="C81" s="203" t="s">
        <v>35</v>
      </c>
      <c r="D81" s="200"/>
      <c r="E81" s="200"/>
      <c r="F81" s="200"/>
    </row>
    <row r="82" spans="1:6" ht="15" customHeight="1">
      <c r="A82" s="418"/>
      <c r="B82" s="422"/>
      <c r="C82" s="204" t="s">
        <v>202</v>
      </c>
      <c r="D82" s="200"/>
      <c r="E82" s="200"/>
      <c r="F82" s="200"/>
    </row>
    <row r="83" spans="1:6" ht="15" customHeight="1">
      <c r="A83" s="418"/>
      <c r="B83" s="420" t="s">
        <v>203</v>
      </c>
      <c r="C83" s="63" t="s">
        <v>36</v>
      </c>
      <c r="D83" s="205"/>
      <c r="E83" s="205"/>
      <c r="F83" s="206"/>
    </row>
    <row r="84" spans="1:6" ht="14.25">
      <c r="A84" s="418"/>
      <c r="B84" s="421"/>
      <c r="C84" s="207" t="s">
        <v>200</v>
      </c>
      <c r="D84" s="208">
        <f>D64+D58+D40+D34</f>
        <v>37080</v>
      </c>
      <c r="E84" s="208">
        <f t="shared" ref="E84:F84" si="8">E64+E58+E40+E34</f>
        <v>37080</v>
      </c>
      <c r="F84" s="208">
        <f t="shared" si="8"/>
        <v>124863.64099999999</v>
      </c>
    </row>
    <row r="85" spans="1:6">
      <c r="A85" s="418"/>
      <c r="B85" s="421"/>
      <c r="C85" s="63" t="s">
        <v>37</v>
      </c>
      <c r="D85" s="209"/>
      <c r="E85" s="209"/>
      <c r="F85" s="209"/>
    </row>
    <row r="86" spans="1:6" ht="15" customHeight="1">
      <c r="A86" s="418"/>
      <c r="B86" s="421"/>
      <c r="C86" s="210" t="s">
        <v>204</v>
      </c>
      <c r="D86" s="209"/>
      <c r="E86" s="209"/>
      <c r="F86" s="209"/>
    </row>
    <row r="87" spans="1:6">
      <c r="A87" s="418"/>
      <c r="B87" s="421"/>
      <c r="C87" s="63" t="s">
        <v>38</v>
      </c>
      <c r="D87" s="209"/>
      <c r="E87" s="209"/>
      <c r="F87" s="209"/>
    </row>
    <row r="88" spans="1:6" ht="15" customHeight="1">
      <c r="A88" s="418"/>
      <c r="B88" s="422"/>
      <c r="C88" s="210" t="s">
        <v>39</v>
      </c>
      <c r="D88" s="209"/>
      <c r="E88" s="209"/>
      <c r="F88" s="209"/>
    </row>
    <row r="89" spans="1:6">
      <c r="A89" s="418"/>
      <c r="B89" s="420" t="s">
        <v>203</v>
      </c>
      <c r="C89" s="63" t="s">
        <v>36</v>
      </c>
      <c r="D89" s="205"/>
      <c r="E89" s="205"/>
      <c r="F89" s="206"/>
    </row>
    <row r="90" spans="1:6" ht="14.25">
      <c r="A90" s="418"/>
      <c r="B90" s="421"/>
      <c r="C90" s="207" t="s">
        <v>200</v>
      </c>
      <c r="D90" s="208">
        <f>-D84</f>
        <v>-37080</v>
      </c>
      <c r="E90" s="208">
        <f t="shared" ref="E90:F90" si="9">-E84</f>
        <v>-37080</v>
      </c>
      <c r="F90" s="208">
        <f t="shared" si="9"/>
        <v>-124863.64099999999</v>
      </c>
    </row>
    <row r="91" spans="1:6" ht="15" customHeight="1">
      <c r="A91" s="418"/>
      <c r="B91" s="421"/>
      <c r="C91" s="63" t="s">
        <v>37</v>
      </c>
      <c r="D91" s="209"/>
      <c r="E91" s="209"/>
      <c r="F91" s="209"/>
    </row>
    <row r="92" spans="1:6" ht="15" customHeight="1">
      <c r="A92" s="418"/>
      <c r="B92" s="421"/>
      <c r="C92" s="210" t="s">
        <v>204</v>
      </c>
      <c r="D92" s="209"/>
      <c r="E92" s="209"/>
      <c r="F92" s="209"/>
    </row>
    <row r="93" spans="1:6" ht="15" customHeight="1">
      <c r="A93" s="418"/>
      <c r="B93" s="421"/>
      <c r="C93" s="63" t="s">
        <v>38</v>
      </c>
      <c r="D93" s="209"/>
      <c r="E93" s="209"/>
      <c r="F93" s="209"/>
    </row>
    <row r="94" spans="1:6" ht="15" customHeight="1">
      <c r="A94" s="419"/>
      <c r="B94" s="422"/>
      <c r="C94" s="210" t="s">
        <v>39</v>
      </c>
      <c r="D94" s="209"/>
      <c r="E94" s="209"/>
      <c r="F94" s="209"/>
    </row>
    <row r="95" spans="1:6" ht="15" customHeight="1"/>
    <row r="96" spans="1:6" ht="15" customHeight="1"/>
    <row r="97" spans="6:6" ht="15.75" customHeight="1"/>
    <row r="98" spans="6:6" ht="22.5" customHeight="1"/>
    <row r="99" spans="6:6" ht="15" customHeight="1"/>
    <row r="102" spans="6:6" ht="15" customHeight="1"/>
    <row r="103" spans="6:6" ht="15" customHeight="1"/>
    <row r="104" spans="6:6" ht="15" customHeight="1"/>
    <row r="105" spans="6:6" ht="15" customHeight="1"/>
    <row r="106" spans="6:6" ht="15.75" customHeight="1"/>
    <row r="108" spans="6:6" ht="15" customHeight="1"/>
    <row r="109" spans="6:6">
      <c r="F109" s="1"/>
    </row>
    <row r="110" spans="6:6">
      <c r="F110" s="1"/>
    </row>
    <row r="111" spans="6:6" ht="15" customHeight="1">
      <c r="F111" s="1"/>
    </row>
    <row r="112" spans="6:6" ht="15" customHeight="1">
      <c r="F112" s="1"/>
    </row>
    <row r="113" spans="6:6" ht="15" customHeight="1">
      <c r="F113" s="1"/>
    </row>
    <row r="114" spans="6:6" ht="15" customHeight="1">
      <c r="F114" s="1"/>
    </row>
    <row r="115" spans="6:6" ht="15.75" customHeight="1">
      <c r="F115" s="1"/>
    </row>
    <row r="116" spans="6:6">
      <c r="F116" s="1"/>
    </row>
    <row r="117" spans="6:6">
      <c r="F117" s="1"/>
    </row>
    <row r="118" spans="6:6">
      <c r="F118" s="1"/>
    </row>
    <row r="119" spans="6:6">
      <c r="F119" s="1"/>
    </row>
    <row r="120" spans="6:6">
      <c r="F120" s="1"/>
    </row>
    <row r="121" spans="6:6">
      <c r="F121" s="1"/>
    </row>
    <row r="122" spans="6:6">
      <c r="F122" s="1"/>
    </row>
    <row r="123" spans="6:6">
      <c r="F123" s="1"/>
    </row>
    <row r="124" spans="6:6">
      <c r="F124" s="1"/>
    </row>
    <row r="125" spans="6:6" ht="15" customHeight="1">
      <c r="F125" s="1"/>
    </row>
    <row r="126" spans="6:6">
      <c r="F126" s="1"/>
    </row>
    <row r="127" spans="6:6">
      <c r="F127" s="1"/>
    </row>
    <row r="128" spans="6:6" ht="13.5" customHeight="1">
      <c r="F128" s="1"/>
    </row>
    <row r="129" spans="6:6" ht="13.5" customHeight="1">
      <c r="F129" s="1"/>
    </row>
    <row r="130" spans="6:6">
      <c r="F130" s="1"/>
    </row>
    <row r="131" spans="6:6" ht="13.5" customHeight="1">
      <c r="F131" s="1"/>
    </row>
    <row r="132" spans="6:6" ht="13.5" customHeight="1">
      <c r="F132" s="1"/>
    </row>
    <row r="133" spans="6:6" ht="13.5" customHeight="1">
      <c r="F133" s="1"/>
    </row>
    <row r="134" spans="6:6" ht="13.5" customHeight="1">
      <c r="F134" s="1"/>
    </row>
    <row r="135" spans="6:6">
      <c r="F135" s="1"/>
    </row>
    <row r="136" spans="6:6" ht="13.5" customHeight="1">
      <c r="F136" s="1"/>
    </row>
    <row r="137" spans="6:6" ht="13.5" customHeight="1">
      <c r="F137" s="1"/>
    </row>
    <row r="138" spans="6:6">
      <c r="F138" s="1"/>
    </row>
    <row r="139" spans="6:6" ht="13.5" customHeight="1">
      <c r="F139" s="1"/>
    </row>
    <row r="140" spans="6:6" ht="13.5" customHeight="1">
      <c r="F140" s="1"/>
    </row>
    <row r="141" spans="6:6" ht="13.5" customHeight="1">
      <c r="F141" s="1"/>
    </row>
    <row r="142" spans="6:6" ht="14.25" customHeight="1">
      <c r="F142" s="1"/>
    </row>
  </sheetData>
  <mergeCells count="25">
    <mergeCell ref="A77:A94"/>
    <mergeCell ref="B77:B82"/>
    <mergeCell ref="B83:B88"/>
    <mergeCell ref="B89:B94"/>
    <mergeCell ref="B51:B56"/>
    <mergeCell ref="A63:A75"/>
    <mergeCell ref="B63:B68"/>
    <mergeCell ref="B70:B75"/>
    <mergeCell ref="B76:C76"/>
    <mergeCell ref="A57:A62"/>
    <mergeCell ref="B57:B62"/>
    <mergeCell ref="A51:A56"/>
    <mergeCell ref="B33:B38"/>
    <mergeCell ref="B39:B44"/>
    <mergeCell ref="A5:F5"/>
    <mergeCell ref="A8:B8"/>
    <mergeCell ref="C8:C9"/>
    <mergeCell ref="B12:C12"/>
    <mergeCell ref="A13:A25"/>
    <mergeCell ref="B13:B18"/>
    <mergeCell ref="B20:B25"/>
    <mergeCell ref="D8:F8"/>
    <mergeCell ref="A26:A50"/>
    <mergeCell ref="B26:B31"/>
    <mergeCell ref="B45:B5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30"/>
  <sheetViews>
    <sheetView topLeftCell="E121" workbookViewId="0">
      <selection activeCell="G146" sqref="G146"/>
    </sheetView>
  </sheetViews>
  <sheetFormatPr defaultColWidth="9.28515625" defaultRowHeight="13.5"/>
  <cols>
    <col min="1" max="1" width="7.7109375" style="1" customWidth="1"/>
    <col min="2" max="2" width="7.5703125" style="1" customWidth="1"/>
    <col min="3" max="3" width="8" style="1" customWidth="1"/>
    <col min="4" max="4" width="10.42578125" style="1" customWidth="1"/>
    <col min="5" max="5" width="12.42578125" style="1" customWidth="1"/>
    <col min="6" max="6" width="62.28515625" style="1" customWidth="1"/>
    <col min="7" max="7" width="14.7109375" style="157" customWidth="1"/>
    <col min="8" max="8" width="14.7109375" style="1" customWidth="1"/>
    <col min="9" max="9" width="16.7109375" style="1" customWidth="1"/>
    <col min="10" max="10" width="24" style="1" customWidth="1"/>
    <col min="11" max="11" width="49.7109375" style="1" customWidth="1"/>
    <col min="12" max="12" width="14.42578125" style="1" customWidth="1"/>
    <col min="13" max="16384" width="9.28515625" style="1"/>
  </cols>
  <sheetData>
    <row r="1" spans="1:10">
      <c r="H1" s="306" t="s">
        <v>117</v>
      </c>
      <c r="I1" s="306"/>
      <c r="J1" s="306"/>
    </row>
    <row r="2" spans="1:10">
      <c r="H2" s="306" t="s">
        <v>48</v>
      </c>
      <c r="I2" s="306"/>
      <c r="J2" s="306"/>
    </row>
    <row r="3" spans="1:10">
      <c r="H3" s="306" t="s">
        <v>9</v>
      </c>
      <c r="I3" s="306"/>
      <c r="J3" s="306"/>
    </row>
    <row r="5" spans="1:10" ht="36.75" customHeight="1">
      <c r="A5" s="426" t="s">
        <v>96</v>
      </c>
      <c r="B5" s="426"/>
      <c r="C5" s="426"/>
      <c r="D5" s="426"/>
      <c r="E5" s="426"/>
      <c r="F5" s="426"/>
      <c r="G5" s="426"/>
      <c r="H5" s="426"/>
      <c r="I5" s="426"/>
    </row>
    <row r="7" spans="1:10" ht="14.25" thickBot="1">
      <c r="H7" s="1" t="s">
        <v>25</v>
      </c>
    </row>
    <row r="8" spans="1:10" s="75" customFormat="1" ht="50.25" customHeight="1">
      <c r="A8" s="427" t="s">
        <v>26</v>
      </c>
      <c r="B8" s="428"/>
      <c r="C8" s="429"/>
      <c r="D8" s="430" t="s">
        <v>14</v>
      </c>
      <c r="E8" s="430"/>
      <c r="F8" s="430" t="s">
        <v>20</v>
      </c>
      <c r="G8" s="453" t="s">
        <v>252</v>
      </c>
      <c r="H8" s="454"/>
      <c r="I8" s="455"/>
    </row>
    <row r="9" spans="1:10" s="75" customFormat="1" ht="27">
      <c r="A9" s="22" t="s">
        <v>28</v>
      </c>
      <c r="B9" s="47" t="s">
        <v>29</v>
      </c>
      <c r="C9" s="47" t="s">
        <v>30</v>
      </c>
      <c r="D9" s="47" t="s">
        <v>18</v>
      </c>
      <c r="E9" s="47" t="s">
        <v>19</v>
      </c>
      <c r="F9" s="431"/>
      <c r="G9" s="158" t="s">
        <v>192</v>
      </c>
      <c r="H9" s="301" t="s">
        <v>16</v>
      </c>
      <c r="I9" s="23" t="s">
        <v>17</v>
      </c>
    </row>
    <row r="10" spans="1:10" s="75" customFormat="1" ht="16.5">
      <c r="A10" s="54"/>
      <c r="B10" s="19"/>
      <c r="C10" s="19"/>
      <c r="D10" s="301"/>
      <c r="E10" s="301"/>
      <c r="F10" s="20" t="s">
        <v>24</v>
      </c>
      <c r="G10" s="694">
        <f>+G12+G104</f>
        <v>0</v>
      </c>
      <c r="H10" s="694">
        <f>+H12+H104</f>
        <v>0</v>
      </c>
      <c r="I10" s="694">
        <f>+I12+I104</f>
        <v>0</v>
      </c>
    </row>
    <row r="11" spans="1:10" s="75" customFormat="1" ht="16.5">
      <c r="A11" s="54"/>
      <c r="B11" s="19"/>
      <c r="C11" s="19"/>
      <c r="D11" s="301"/>
      <c r="E11" s="301"/>
      <c r="F11" s="13" t="s">
        <v>42</v>
      </c>
      <c r="G11" s="640"/>
      <c r="H11" s="641"/>
      <c r="I11" s="641"/>
    </row>
    <row r="12" spans="1:10" s="75" customFormat="1" ht="29.25" thickBot="1">
      <c r="A12" s="54"/>
      <c r="B12" s="19"/>
      <c r="C12" s="19"/>
      <c r="D12" s="304"/>
      <c r="E12" s="301"/>
      <c r="F12" s="20" t="s">
        <v>49</v>
      </c>
      <c r="G12" s="641">
        <f>+G20+G31</f>
        <v>0</v>
      </c>
      <c r="H12" s="641">
        <f t="shared" ref="H12:I12" si="0">+H20+H31</f>
        <v>0</v>
      </c>
      <c r="I12" s="641">
        <f t="shared" si="0"/>
        <v>0</v>
      </c>
    </row>
    <row r="13" spans="1:10" s="75" customFormat="1" ht="17.25" thickBot="1">
      <c r="A13" s="432" t="s">
        <v>54</v>
      </c>
      <c r="B13" s="116"/>
      <c r="C13" s="434"/>
      <c r="D13" s="117"/>
      <c r="E13" s="436" t="s">
        <v>61</v>
      </c>
      <c r="F13" s="40" t="s">
        <v>51</v>
      </c>
      <c r="G13" s="641">
        <f t="shared" ref="G13:I13" si="1">G15</f>
        <v>-37080</v>
      </c>
      <c r="H13" s="641">
        <f t="shared" si="1"/>
        <v>-41069.635999999999</v>
      </c>
      <c r="I13" s="641">
        <f t="shared" si="1"/>
        <v>-422500.48</v>
      </c>
    </row>
    <row r="14" spans="1:10" s="75" customFormat="1" ht="16.5">
      <c r="A14" s="433"/>
      <c r="B14" s="432" t="s">
        <v>55</v>
      </c>
      <c r="C14" s="435"/>
      <c r="D14" s="50"/>
      <c r="E14" s="437"/>
      <c r="F14" s="41" t="s">
        <v>21</v>
      </c>
      <c r="G14" s="642"/>
      <c r="H14" s="642"/>
      <c r="I14" s="642"/>
    </row>
    <row r="15" spans="1:10" s="75" customFormat="1" ht="16.5">
      <c r="A15" s="433"/>
      <c r="B15" s="433"/>
      <c r="C15" s="435"/>
      <c r="D15" s="50"/>
      <c r="E15" s="437"/>
      <c r="F15" s="40" t="s">
        <v>52</v>
      </c>
      <c r="G15" s="643">
        <f t="shared" ref="G15:H15" si="2">G17</f>
        <v>-37080</v>
      </c>
      <c r="H15" s="643">
        <f t="shared" si="2"/>
        <v>-41069.635999999999</v>
      </c>
      <c r="I15" s="643">
        <f>I17</f>
        <v>-422500.48</v>
      </c>
    </row>
    <row r="16" spans="1:10" s="75" customFormat="1" ht="17.25" thickBot="1">
      <c r="A16" s="433"/>
      <c r="B16" s="433"/>
      <c r="C16" s="435"/>
      <c r="D16" s="50"/>
      <c r="E16" s="437"/>
      <c r="F16" s="41" t="s">
        <v>21</v>
      </c>
      <c r="G16" s="642"/>
      <c r="H16" s="642"/>
      <c r="I16" s="642"/>
    </row>
    <row r="17" spans="1:17" s="89" customFormat="1" ht="22.5" customHeight="1">
      <c r="A17" s="433"/>
      <c r="B17" s="433"/>
      <c r="C17" s="440" t="s">
        <v>31</v>
      </c>
      <c r="D17" s="86"/>
      <c r="E17" s="437"/>
      <c r="F17" s="87" t="s">
        <v>52</v>
      </c>
      <c r="G17" s="644">
        <f>+G20</f>
        <v>-37080</v>
      </c>
      <c r="H17" s="644">
        <f>+H20</f>
        <v>-41069.635999999999</v>
      </c>
      <c r="I17" s="644">
        <f>+I20</f>
        <v>-422500.48</v>
      </c>
      <c r="J17" s="88"/>
      <c r="K17" s="88"/>
      <c r="L17" s="88"/>
      <c r="M17" s="88"/>
      <c r="N17" s="88"/>
      <c r="O17" s="88"/>
      <c r="P17" s="88"/>
      <c r="Q17" s="88"/>
    </row>
    <row r="18" spans="1:17" s="89" customFormat="1" ht="22.5" customHeight="1">
      <c r="A18" s="433"/>
      <c r="B18" s="433"/>
      <c r="C18" s="441"/>
      <c r="D18" s="86"/>
      <c r="E18" s="437"/>
      <c r="F18" s="90" t="s">
        <v>21</v>
      </c>
      <c r="G18" s="645"/>
      <c r="H18" s="646"/>
      <c r="I18" s="646"/>
      <c r="J18" s="88"/>
      <c r="K18" s="88"/>
      <c r="L18" s="88"/>
      <c r="M18" s="88"/>
      <c r="N18" s="88"/>
      <c r="O18" s="88"/>
      <c r="P18" s="88"/>
      <c r="Q18" s="88"/>
    </row>
    <row r="19" spans="1:17" s="89" customFormat="1" ht="30.75" customHeight="1" thickBot="1">
      <c r="A19" s="433"/>
      <c r="B19" s="433"/>
      <c r="C19" s="441"/>
      <c r="D19" s="137"/>
      <c r="E19" s="438"/>
      <c r="F19" s="91" t="s">
        <v>50</v>
      </c>
      <c r="G19" s="647"/>
      <c r="H19" s="648"/>
      <c r="I19" s="648"/>
      <c r="J19" s="88"/>
      <c r="K19" s="88"/>
      <c r="L19" s="88"/>
      <c r="M19" s="88"/>
      <c r="N19" s="88"/>
      <c r="O19" s="88"/>
      <c r="P19" s="88"/>
      <c r="Q19" s="88"/>
    </row>
    <row r="20" spans="1:17" s="89" customFormat="1" ht="22.5" customHeight="1" thickBot="1">
      <c r="A20" s="433"/>
      <c r="B20" s="433"/>
      <c r="C20" s="441"/>
      <c r="D20" s="443">
        <v>1148</v>
      </c>
      <c r="E20" s="446" t="s">
        <v>137</v>
      </c>
      <c r="F20" s="447"/>
      <c r="G20" s="649">
        <f t="shared" ref="G20:I20" si="3">+G22</f>
        <v>-37080</v>
      </c>
      <c r="H20" s="649">
        <f t="shared" si="3"/>
        <v>-41069.635999999999</v>
      </c>
      <c r="I20" s="649">
        <f t="shared" si="3"/>
        <v>-422500.48</v>
      </c>
      <c r="J20" s="88"/>
      <c r="K20" s="88"/>
      <c r="L20" s="88"/>
      <c r="M20" s="88"/>
      <c r="N20" s="88"/>
      <c r="O20" s="88"/>
      <c r="P20" s="88"/>
      <c r="Q20" s="88"/>
    </row>
    <row r="21" spans="1:17" s="89" customFormat="1" ht="22.5" customHeight="1">
      <c r="A21" s="433"/>
      <c r="B21" s="433"/>
      <c r="C21" s="441"/>
      <c r="D21" s="444"/>
      <c r="E21" s="448">
        <v>11005</v>
      </c>
      <c r="F21" s="92" t="s">
        <v>21</v>
      </c>
      <c r="G21" s="650"/>
      <c r="H21" s="651"/>
      <c r="I21" s="651"/>
      <c r="J21" s="88"/>
      <c r="K21" s="88"/>
      <c r="L21" s="88"/>
      <c r="M21" s="88"/>
      <c r="N21" s="88"/>
      <c r="O21" s="88"/>
      <c r="P21" s="88"/>
      <c r="Q21" s="88"/>
    </row>
    <row r="22" spans="1:17" s="89" customFormat="1" ht="32.25" customHeight="1">
      <c r="A22" s="433"/>
      <c r="B22" s="433"/>
      <c r="C22" s="441"/>
      <c r="D22" s="444"/>
      <c r="E22" s="449"/>
      <c r="F22" s="93" t="s">
        <v>140</v>
      </c>
      <c r="G22" s="94">
        <f>+G24</f>
        <v>-37080</v>
      </c>
      <c r="H22" s="94">
        <f t="shared" ref="H22:I22" si="4">H24</f>
        <v>-41069.635999999999</v>
      </c>
      <c r="I22" s="94">
        <f t="shared" si="4"/>
        <v>-422500.48</v>
      </c>
      <c r="J22" s="88"/>
      <c r="K22" s="88"/>
      <c r="L22" s="88"/>
      <c r="M22" s="88"/>
      <c r="N22" s="88"/>
      <c r="O22" s="88"/>
      <c r="P22" s="88"/>
      <c r="Q22" s="88"/>
    </row>
    <row r="23" spans="1:17" s="75" customFormat="1" ht="16.5" customHeight="1">
      <c r="A23" s="433"/>
      <c r="B23" s="433"/>
      <c r="C23" s="441"/>
      <c r="D23" s="444"/>
      <c r="E23" s="450"/>
      <c r="F23" s="134" t="s">
        <v>71</v>
      </c>
      <c r="G23" s="51"/>
      <c r="H23" s="51"/>
      <c r="I23" s="51"/>
    </row>
    <row r="24" spans="1:17" s="76" customFormat="1" ht="22.5" customHeight="1">
      <c r="A24" s="433"/>
      <c r="B24" s="433"/>
      <c r="C24" s="441"/>
      <c r="D24" s="444"/>
      <c r="E24" s="451"/>
      <c r="F24" s="135" t="s">
        <v>50</v>
      </c>
      <c r="G24" s="652">
        <f>+G26</f>
        <v>-37080</v>
      </c>
      <c r="H24" s="652">
        <f t="shared" ref="H24:I24" si="5">H26</f>
        <v>-41069.635999999999</v>
      </c>
      <c r="I24" s="652">
        <f t="shared" si="5"/>
        <v>-422500.48</v>
      </c>
    </row>
    <row r="25" spans="1:17" s="75" customFormat="1" ht="28.5" customHeight="1">
      <c r="A25" s="433"/>
      <c r="B25" s="433"/>
      <c r="C25" s="441"/>
      <c r="D25" s="444"/>
      <c r="E25" s="451"/>
      <c r="F25" s="14" t="s">
        <v>56</v>
      </c>
      <c r="G25" s="642"/>
      <c r="H25" s="642"/>
      <c r="I25" s="642"/>
    </row>
    <row r="26" spans="1:17" s="75" customFormat="1" ht="16.5">
      <c r="A26" s="433"/>
      <c r="B26" s="433"/>
      <c r="C26" s="441"/>
      <c r="D26" s="444"/>
      <c r="E26" s="451"/>
      <c r="F26" s="136" t="s">
        <v>57</v>
      </c>
      <c r="G26" s="51">
        <f>+G27</f>
        <v>-37080</v>
      </c>
      <c r="H26" s="51">
        <f t="shared" ref="H26:I28" si="6">H27</f>
        <v>-41069.635999999999</v>
      </c>
      <c r="I26" s="51">
        <f t="shared" si="6"/>
        <v>-422500.48</v>
      </c>
      <c r="J26" s="196"/>
    </row>
    <row r="27" spans="1:17" s="75" customFormat="1" ht="22.5" customHeight="1">
      <c r="A27" s="433"/>
      <c r="B27" s="433"/>
      <c r="C27" s="441"/>
      <c r="D27" s="444"/>
      <c r="E27" s="451"/>
      <c r="F27" s="14" t="s">
        <v>58</v>
      </c>
      <c r="G27" s="51">
        <f>+G28</f>
        <v>-37080</v>
      </c>
      <c r="H27" s="51">
        <f t="shared" si="6"/>
        <v>-41069.635999999999</v>
      </c>
      <c r="I27" s="51">
        <f t="shared" si="6"/>
        <v>-422500.48</v>
      </c>
    </row>
    <row r="28" spans="1:17" s="75" customFormat="1" ht="22.5" customHeight="1">
      <c r="A28" s="433"/>
      <c r="B28" s="433"/>
      <c r="C28" s="441"/>
      <c r="D28" s="444"/>
      <c r="E28" s="451"/>
      <c r="F28" s="14" t="s">
        <v>59</v>
      </c>
      <c r="G28" s="51">
        <f>+G29</f>
        <v>-37080</v>
      </c>
      <c r="H28" s="51">
        <f t="shared" si="6"/>
        <v>-41069.635999999999</v>
      </c>
      <c r="I28" s="51">
        <f t="shared" si="6"/>
        <v>-422500.48</v>
      </c>
    </row>
    <row r="29" spans="1:17" s="75" customFormat="1" ht="28.5" customHeight="1">
      <c r="A29" s="433"/>
      <c r="B29" s="433"/>
      <c r="C29" s="441"/>
      <c r="D29" s="444"/>
      <c r="E29" s="451"/>
      <c r="F29" s="14" t="s">
        <v>60</v>
      </c>
      <c r="G29" s="51">
        <f>+G30</f>
        <v>-37080</v>
      </c>
      <c r="H29" s="51">
        <f t="shared" ref="H29:I29" si="7">+H30</f>
        <v>-41069.635999999999</v>
      </c>
      <c r="I29" s="51">
        <f t="shared" si="7"/>
        <v>-422500.48</v>
      </c>
      <c r="J29" s="112"/>
    </row>
    <row r="30" spans="1:17" s="75" customFormat="1" ht="28.5" customHeight="1" thickBot="1">
      <c r="A30" s="433"/>
      <c r="B30" s="439"/>
      <c r="C30" s="442"/>
      <c r="D30" s="445"/>
      <c r="E30" s="452"/>
      <c r="F30" s="30" t="s">
        <v>94</v>
      </c>
      <c r="G30" s="138">
        <f>+'Havelvats 1'!D21</f>
        <v>-37080</v>
      </c>
      <c r="H30" s="138">
        <f>+'Havelvats 1'!E21</f>
        <v>-41069.635999999999</v>
      </c>
      <c r="I30" s="138">
        <f>+'Havelvats 1'!F21</f>
        <v>-422500.48</v>
      </c>
      <c r="J30" s="111"/>
    </row>
    <row r="31" spans="1:17" s="75" customFormat="1" ht="31.5" customHeight="1">
      <c r="A31" s="492" t="s">
        <v>43</v>
      </c>
      <c r="B31" s="495"/>
      <c r="C31" s="497"/>
      <c r="D31" s="456"/>
      <c r="E31" s="459"/>
      <c r="F31" s="353" t="s">
        <v>44</v>
      </c>
      <c r="G31" s="653">
        <f t="shared" ref="G31:I31" si="8">G33</f>
        <v>37080</v>
      </c>
      <c r="H31" s="653">
        <f t="shared" si="8"/>
        <v>41069.635999999999</v>
      </c>
      <c r="I31" s="653">
        <f t="shared" si="8"/>
        <v>422500.48</v>
      </c>
      <c r="J31" s="311"/>
    </row>
    <row r="32" spans="1:17" s="75" customFormat="1" ht="18.75" customHeight="1" thickBot="1">
      <c r="A32" s="493"/>
      <c r="B32" s="496"/>
      <c r="C32" s="498"/>
      <c r="D32" s="456"/>
      <c r="E32" s="459"/>
      <c r="F32" s="354" t="s">
        <v>21</v>
      </c>
      <c r="G32" s="654"/>
      <c r="H32" s="654"/>
      <c r="I32" s="654"/>
    </row>
    <row r="33" spans="1:10" s="75" customFormat="1" ht="16.5">
      <c r="A33" s="493"/>
      <c r="B33" s="432" t="s">
        <v>32</v>
      </c>
      <c r="C33" s="499"/>
      <c r="D33" s="456"/>
      <c r="E33" s="459"/>
      <c r="F33" s="355" t="s">
        <v>45</v>
      </c>
      <c r="G33" s="654">
        <f>+G35+G50</f>
        <v>37080</v>
      </c>
      <c r="H33" s="654">
        <f t="shared" ref="H33:I33" si="9">+H35+H50</f>
        <v>41069.635999999999</v>
      </c>
      <c r="I33" s="654">
        <f t="shared" si="9"/>
        <v>422500.48</v>
      </c>
      <c r="J33" s="311"/>
    </row>
    <row r="34" spans="1:10" s="75" customFormat="1" ht="17.25" thickBot="1">
      <c r="A34" s="493"/>
      <c r="B34" s="433"/>
      <c r="C34" s="500"/>
      <c r="D34" s="456"/>
      <c r="E34" s="459"/>
      <c r="F34" s="13" t="s">
        <v>21</v>
      </c>
      <c r="G34" s="655"/>
      <c r="H34" s="655"/>
      <c r="I34" s="655"/>
    </row>
    <row r="35" spans="1:10" s="75" customFormat="1" ht="16.5">
      <c r="A35" s="493"/>
      <c r="B35" s="433"/>
      <c r="C35" s="432" t="s">
        <v>232</v>
      </c>
      <c r="D35" s="457"/>
      <c r="E35" s="459"/>
      <c r="F35" s="20" t="s">
        <v>234</v>
      </c>
      <c r="G35" s="654">
        <f>+G37</f>
        <v>0</v>
      </c>
      <c r="H35" s="654">
        <f>+H37</f>
        <v>0</v>
      </c>
      <c r="I35" s="654">
        <f>+I37</f>
        <v>2400</v>
      </c>
    </row>
    <row r="36" spans="1:10" s="75" customFormat="1" ht="16.5">
      <c r="A36" s="493"/>
      <c r="B36" s="433"/>
      <c r="C36" s="433"/>
      <c r="D36" s="457"/>
      <c r="E36" s="459"/>
      <c r="F36" s="24" t="s">
        <v>21</v>
      </c>
      <c r="G36" s="656"/>
      <c r="H36" s="656"/>
      <c r="I36" s="656"/>
    </row>
    <row r="37" spans="1:10" s="75" customFormat="1" ht="16.5">
      <c r="A37" s="493"/>
      <c r="B37" s="433"/>
      <c r="C37" s="433"/>
      <c r="D37" s="457"/>
      <c r="E37" s="459"/>
      <c r="F37" s="13" t="s">
        <v>50</v>
      </c>
      <c r="G37" s="656">
        <f>+G39</f>
        <v>0</v>
      </c>
      <c r="H37" s="656">
        <f>+H39</f>
        <v>0</v>
      </c>
      <c r="I37" s="656">
        <f>+I39</f>
        <v>2400</v>
      </c>
    </row>
    <row r="38" spans="1:10" s="75" customFormat="1" ht="17.25" thickBot="1">
      <c r="A38" s="493"/>
      <c r="B38" s="433"/>
      <c r="C38" s="433"/>
      <c r="D38" s="458"/>
      <c r="E38" s="460"/>
      <c r="F38" s="55" t="s">
        <v>21</v>
      </c>
      <c r="G38" s="657"/>
      <c r="H38" s="658"/>
      <c r="I38" s="659"/>
    </row>
    <row r="39" spans="1:10" s="75" customFormat="1" ht="17.25" thickBot="1">
      <c r="A39" s="493"/>
      <c r="B39" s="433"/>
      <c r="C39" s="433"/>
      <c r="D39" s="443">
        <v>1196</v>
      </c>
      <c r="E39" s="468" t="s">
        <v>229</v>
      </c>
      <c r="F39" s="463"/>
      <c r="G39" s="660">
        <f>+G41</f>
        <v>0</v>
      </c>
      <c r="H39" s="660">
        <f t="shared" ref="H39:I39" si="10">+H41</f>
        <v>0</v>
      </c>
      <c r="I39" s="660">
        <f t="shared" si="10"/>
        <v>2400</v>
      </c>
    </row>
    <row r="40" spans="1:10" s="75" customFormat="1" ht="16.5">
      <c r="A40" s="493"/>
      <c r="B40" s="433"/>
      <c r="C40" s="433"/>
      <c r="D40" s="461"/>
      <c r="E40" s="320"/>
      <c r="F40" s="319" t="s">
        <v>21</v>
      </c>
      <c r="G40" s="661"/>
      <c r="H40" s="662"/>
      <c r="I40" s="663"/>
    </row>
    <row r="41" spans="1:10" s="75" customFormat="1" ht="42.75">
      <c r="A41" s="493"/>
      <c r="B41" s="433"/>
      <c r="C41" s="433"/>
      <c r="D41" s="461"/>
      <c r="E41" s="321">
        <v>12001</v>
      </c>
      <c r="F41" s="317" t="s">
        <v>233</v>
      </c>
      <c r="G41" s="664">
        <f>G43</f>
        <v>0</v>
      </c>
      <c r="H41" s="664">
        <f>H43</f>
        <v>0</v>
      </c>
      <c r="I41" s="665">
        <f>I43</f>
        <v>2400</v>
      </c>
    </row>
    <row r="42" spans="1:10">
      <c r="A42" s="493"/>
      <c r="B42" s="433"/>
      <c r="C42" s="433"/>
      <c r="D42" s="461"/>
      <c r="E42" s="469"/>
      <c r="F42" s="165" t="s">
        <v>46</v>
      </c>
      <c r="G42" s="666"/>
      <c r="H42" s="642"/>
      <c r="I42" s="667"/>
    </row>
    <row r="43" spans="1:10" s="76" customFormat="1" ht="16.5">
      <c r="A43" s="493"/>
      <c r="B43" s="433"/>
      <c r="C43" s="433"/>
      <c r="D43" s="461"/>
      <c r="E43" s="469"/>
      <c r="F43" s="164" t="s">
        <v>50</v>
      </c>
      <c r="G43" s="668">
        <f t="shared" ref="G43:I43" si="11">G45</f>
        <v>0</v>
      </c>
      <c r="H43" s="668">
        <f t="shared" si="11"/>
        <v>0</v>
      </c>
      <c r="I43" s="669">
        <f t="shared" si="11"/>
        <v>2400</v>
      </c>
    </row>
    <row r="44" spans="1:10" ht="27">
      <c r="A44" s="493"/>
      <c r="B44" s="433"/>
      <c r="C44" s="433"/>
      <c r="D44" s="461"/>
      <c r="E44" s="469"/>
      <c r="F44" s="165" t="s">
        <v>47</v>
      </c>
      <c r="G44" s="670"/>
      <c r="H44" s="642"/>
      <c r="I44" s="667"/>
    </row>
    <row r="45" spans="1:10">
      <c r="A45" s="493"/>
      <c r="B45" s="433"/>
      <c r="C45" s="433"/>
      <c r="D45" s="461"/>
      <c r="E45" s="469"/>
      <c r="F45" s="155" t="s">
        <v>22</v>
      </c>
      <c r="G45" s="671">
        <f>+G46</f>
        <v>0</v>
      </c>
      <c r="H45" s="671">
        <f t="shared" ref="H45:I46" si="12">+H46</f>
        <v>0</v>
      </c>
      <c r="I45" s="667">
        <f t="shared" si="12"/>
        <v>2400</v>
      </c>
    </row>
    <row r="46" spans="1:10">
      <c r="A46" s="493"/>
      <c r="B46" s="433"/>
      <c r="C46" s="433"/>
      <c r="D46" s="461"/>
      <c r="E46" s="469"/>
      <c r="F46" s="155" t="s">
        <v>58</v>
      </c>
      <c r="G46" s="671">
        <f>+G47</f>
        <v>0</v>
      </c>
      <c r="H46" s="671">
        <f t="shared" si="12"/>
        <v>0</v>
      </c>
      <c r="I46" s="667">
        <f t="shared" si="12"/>
        <v>2400</v>
      </c>
    </row>
    <row r="47" spans="1:10">
      <c r="A47" s="493"/>
      <c r="B47" s="433"/>
      <c r="C47" s="433"/>
      <c r="D47" s="461"/>
      <c r="E47" s="469"/>
      <c r="F47" s="155" t="s">
        <v>53</v>
      </c>
      <c r="G47" s="671">
        <f t="shared" ref="G47:I48" si="13">G48</f>
        <v>0</v>
      </c>
      <c r="H47" s="671">
        <f t="shared" si="13"/>
        <v>0</v>
      </c>
      <c r="I47" s="667">
        <f t="shared" si="13"/>
        <v>2400</v>
      </c>
    </row>
    <row r="48" spans="1:10" ht="27">
      <c r="A48" s="493"/>
      <c r="B48" s="433"/>
      <c r="C48" s="433"/>
      <c r="D48" s="461"/>
      <c r="E48" s="469"/>
      <c r="F48" s="155" t="s">
        <v>159</v>
      </c>
      <c r="G48" s="671">
        <f t="shared" si="13"/>
        <v>0</v>
      </c>
      <c r="H48" s="671">
        <f t="shared" si="13"/>
        <v>0</v>
      </c>
      <c r="I48" s="667">
        <f t="shared" si="13"/>
        <v>2400</v>
      </c>
    </row>
    <row r="49" spans="1:11" ht="27.75" thickBot="1">
      <c r="A49" s="493"/>
      <c r="B49" s="433"/>
      <c r="C49" s="439"/>
      <c r="D49" s="467"/>
      <c r="E49" s="470"/>
      <c r="F49" s="166" t="s">
        <v>160</v>
      </c>
      <c r="G49" s="56">
        <f>+'Havelvats 1'!D71</f>
        <v>0</v>
      </c>
      <c r="H49" s="56">
        <f>+'Havelvats 1'!E71</f>
        <v>0</v>
      </c>
      <c r="I49" s="56">
        <f>+'Havelvats 1'!F71</f>
        <v>2400</v>
      </c>
    </row>
    <row r="50" spans="1:11" s="75" customFormat="1" ht="28.5">
      <c r="A50" s="493"/>
      <c r="B50" s="433"/>
      <c r="C50" s="296" t="s">
        <v>157</v>
      </c>
      <c r="D50" s="77"/>
      <c r="E50" s="471"/>
      <c r="F50" s="20" t="s">
        <v>158</v>
      </c>
      <c r="G50" s="654">
        <f>+G52</f>
        <v>37080</v>
      </c>
      <c r="H50" s="654">
        <f>+H52</f>
        <v>41069.635999999999</v>
      </c>
      <c r="I50" s="654">
        <f>+I52</f>
        <v>420100.48</v>
      </c>
    </row>
    <row r="51" spans="1:11" s="75" customFormat="1" ht="16.5">
      <c r="A51" s="493"/>
      <c r="B51" s="433"/>
      <c r="C51" s="297"/>
      <c r="D51" s="77"/>
      <c r="E51" s="471"/>
      <c r="F51" s="24" t="s">
        <v>21</v>
      </c>
      <c r="G51" s="656"/>
      <c r="H51" s="656"/>
      <c r="I51" s="656"/>
    </row>
    <row r="52" spans="1:11" s="75" customFormat="1" ht="16.5">
      <c r="A52" s="493"/>
      <c r="B52" s="433"/>
      <c r="C52" s="297"/>
      <c r="D52" s="77"/>
      <c r="E52" s="471"/>
      <c r="F52" s="13" t="s">
        <v>50</v>
      </c>
      <c r="G52" s="656">
        <f>+G54</f>
        <v>37080</v>
      </c>
      <c r="H52" s="656">
        <f>+H54</f>
        <v>41069.635999999999</v>
      </c>
      <c r="I52" s="656">
        <f>+I54</f>
        <v>420100.48</v>
      </c>
    </row>
    <row r="53" spans="1:11" s="75" customFormat="1" ht="17.25" thickBot="1">
      <c r="A53" s="493"/>
      <c r="B53" s="433"/>
      <c r="C53" s="297"/>
      <c r="D53" s="78"/>
      <c r="E53" s="472"/>
      <c r="F53" s="55" t="s">
        <v>21</v>
      </c>
      <c r="G53" s="657"/>
      <c r="H53" s="658"/>
      <c r="I53" s="659"/>
    </row>
    <row r="54" spans="1:11" s="75" customFormat="1" ht="17.25" thickBot="1">
      <c r="A54" s="493"/>
      <c r="B54" s="433"/>
      <c r="C54" s="297"/>
      <c r="D54" s="443">
        <v>1075</v>
      </c>
      <c r="E54" s="462" t="s">
        <v>142</v>
      </c>
      <c r="F54" s="463"/>
      <c r="G54" s="672">
        <f>+G56+G65+G75+G86+G95</f>
        <v>37080</v>
      </c>
      <c r="H54" s="672">
        <f t="shared" ref="H54:I54" si="14">+H56+H65+H75+H86+H95</f>
        <v>41069.635999999999</v>
      </c>
      <c r="I54" s="672">
        <f t="shared" si="14"/>
        <v>420100.48</v>
      </c>
    </row>
    <row r="55" spans="1:11" s="75" customFormat="1" ht="17.25" thickBot="1">
      <c r="A55" s="493"/>
      <c r="B55" s="433"/>
      <c r="C55" s="297"/>
      <c r="D55" s="461"/>
      <c r="E55" s="350"/>
      <c r="F55" s="351" t="s">
        <v>21</v>
      </c>
      <c r="G55" s="661"/>
      <c r="H55" s="673"/>
      <c r="I55" s="674"/>
    </row>
    <row r="56" spans="1:11" s="75" customFormat="1" ht="43.5" thickBot="1">
      <c r="A56" s="493"/>
      <c r="B56" s="433"/>
      <c r="C56" s="297"/>
      <c r="D56" s="461"/>
      <c r="E56" s="343">
        <v>12002</v>
      </c>
      <c r="F56" s="337" t="s">
        <v>253</v>
      </c>
      <c r="G56" s="344">
        <f>G58</f>
        <v>37080</v>
      </c>
      <c r="H56" s="344">
        <f t="shared" ref="H56:I56" si="15">H58</f>
        <v>37080</v>
      </c>
      <c r="I56" s="345">
        <f t="shared" si="15"/>
        <v>37080</v>
      </c>
    </row>
    <row r="57" spans="1:11" s="75" customFormat="1" ht="16.5">
      <c r="A57" s="493"/>
      <c r="B57" s="433"/>
      <c r="C57" s="297"/>
      <c r="D57" s="461"/>
      <c r="E57" s="464"/>
      <c r="F57" s="319" t="s">
        <v>46</v>
      </c>
      <c r="G57" s="325"/>
      <c r="H57" s="325"/>
      <c r="I57" s="325"/>
      <c r="K57" s="312"/>
    </row>
    <row r="58" spans="1:11" s="75" customFormat="1" ht="16.5">
      <c r="A58" s="493"/>
      <c r="B58" s="433"/>
      <c r="C58" s="297"/>
      <c r="D58" s="461"/>
      <c r="E58" s="464"/>
      <c r="F58" s="331" t="s">
        <v>50</v>
      </c>
      <c r="G58" s="318">
        <f>G60</f>
        <v>37080</v>
      </c>
      <c r="H58" s="318">
        <f>H60</f>
        <v>37080</v>
      </c>
      <c r="I58" s="318">
        <f>I60</f>
        <v>37080</v>
      </c>
    </row>
    <row r="59" spans="1:11" s="75" customFormat="1" ht="27">
      <c r="A59" s="493"/>
      <c r="B59" s="433"/>
      <c r="C59" s="297"/>
      <c r="D59" s="461"/>
      <c r="E59" s="464"/>
      <c r="F59" s="330" t="s">
        <v>47</v>
      </c>
      <c r="G59" s="675"/>
      <c r="H59" s="676"/>
      <c r="I59" s="676"/>
    </row>
    <row r="60" spans="1:11" s="75" customFormat="1" ht="16.5">
      <c r="A60" s="493"/>
      <c r="B60" s="433"/>
      <c r="C60" s="297"/>
      <c r="D60" s="461"/>
      <c r="E60" s="464"/>
      <c r="F60" s="313" t="s">
        <v>22</v>
      </c>
      <c r="G60" s="318">
        <f>G61</f>
        <v>37080</v>
      </c>
      <c r="H60" s="318">
        <f t="shared" ref="H60:I63" si="16">H61</f>
        <v>37080</v>
      </c>
      <c r="I60" s="318">
        <f t="shared" si="16"/>
        <v>37080</v>
      </c>
    </row>
    <row r="61" spans="1:11" s="75" customFormat="1" ht="16.5">
      <c r="A61" s="493"/>
      <c r="B61" s="433"/>
      <c r="C61" s="297"/>
      <c r="D61" s="461"/>
      <c r="E61" s="464"/>
      <c r="F61" s="313" t="s">
        <v>58</v>
      </c>
      <c r="G61" s="318">
        <f>G62</f>
        <v>37080</v>
      </c>
      <c r="H61" s="318">
        <f t="shared" si="16"/>
        <v>37080</v>
      </c>
      <c r="I61" s="318">
        <f t="shared" si="16"/>
        <v>37080</v>
      </c>
    </row>
    <row r="62" spans="1:11" s="75" customFormat="1" ht="16.5">
      <c r="A62" s="493"/>
      <c r="B62" s="433"/>
      <c r="C62" s="297"/>
      <c r="D62" s="461"/>
      <c r="E62" s="464"/>
      <c r="F62" s="313" t="s">
        <v>53</v>
      </c>
      <c r="G62" s="318">
        <f>G63</f>
        <v>37080</v>
      </c>
      <c r="H62" s="318">
        <f t="shared" si="16"/>
        <v>37080</v>
      </c>
      <c r="I62" s="318">
        <f t="shared" si="16"/>
        <v>37080</v>
      </c>
    </row>
    <row r="63" spans="1:11" s="75" customFormat="1" ht="27">
      <c r="A63" s="493"/>
      <c r="B63" s="433"/>
      <c r="C63" s="297"/>
      <c r="D63" s="461"/>
      <c r="E63" s="464"/>
      <c r="F63" s="313" t="s">
        <v>159</v>
      </c>
      <c r="G63" s="318">
        <f>G64</f>
        <v>37080</v>
      </c>
      <c r="H63" s="318">
        <f t="shared" si="16"/>
        <v>37080</v>
      </c>
      <c r="I63" s="318">
        <f t="shared" si="16"/>
        <v>37080</v>
      </c>
    </row>
    <row r="64" spans="1:11" s="75" customFormat="1" ht="27.75" thickBot="1">
      <c r="A64" s="493"/>
      <c r="B64" s="433"/>
      <c r="C64" s="297"/>
      <c r="D64" s="461"/>
      <c r="E64" s="464"/>
      <c r="F64" s="324" t="s">
        <v>160</v>
      </c>
      <c r="G64" s="347">
        <f>+'Havelvats 1'!D34</f>
        <v>37080</v>
      </c>
      <c r="H64" s="347">
        <f>+'Havelvats 1'!E34</f>
        <v>37080</v>
      </c>
      <c r="I64" s="347">
        <f>+'Havelvats 1'!F34</f>
        <v>37080</v>
      </c>
    </row>
    <row r="65" spans="1:11" s="75" customFormat="1" ht="34.5" customHeight="1" thickBot="1">
      <c r="A65" s="493"/>
      <c r="B65" s="433"/>
      <c r="C65" s="297"/>
      <c r="D65" s="461"/>
      <c r="E65" s="348">
        <v>12003</v>
      </c>
      <c r="F65" s="337" t="s">
        <v>248</v>
      </c>
      <c r="G65" s="344">
        <f>G67</f>
        <v>0</v>
      </c>
      <c r="H65" s="344">
        <f t="shared" ref="H65:I65" si="17">H67</f>
        <v>0</v>
      </c>
      <c r="I65" s="345">
        <f t="shared" si="17"/>
        <v>8500</v>
      </c>
    </row>
    <row r="66" spans="1:11" s="75" customFormat="1" ht="16.5">
      <c r="A66" s="493"/>
      <c r="B66" s="433"/>
      <c r="C66" s="297"/>
      <c r="D66" s="461"/>
      <c r="E66" s="464"/>
      <c r="F66" s="319" t="s">
        <v>46</v>
      </c>
      <c r="G66" s="325"/>
      <c r="H66" s="325"/>
      <c r="I66" s="325"/>
      <c r="K66" s="312"/>
    </row>
    <row r="67" spans="1:11" s="75" customFormat="1" ht="16.5">
      <c r="A67" s="493"/>
      <c r="B67" s="433"/>
      <c r="C67" s="297"/>
      <c r="D67" s="461"/>
      <c r="E67" s="464"/>
      <c r="F67" s="331" t="s">
        <v>50</v>
      </c>
      <c r="G67" s="318">
        <f>G69</f>
        <v>0</v>
      </c>
      <c r="H67" s="318">
        <f t="shared" ref="H67:I67" si="18">H69</f>
        <v>0</v>
      </c>
      <c r="I67" s="318">
        <f t="shared" si="18"/>
        <v>8500</v>
      </c>
    </row>
    <row r="68" spans="1:11" s="75" customFormat="1" ht="27">
      <c r="A68" s="493"/>
      <c r="B68" s="433"/>
      <c r="C68" s="297"/>
      <c r="D68" s="461"/>
      <c r="E68" s="464"/>
      <c r="F68" s="330" t="s">
        <v>47</v>
      </c>
      <c r="G68" s="318"/>
      <c r="H68" s="318"/>
      <c r="I68" s="318"/>
    </row>
    <row r="69" spans="1:11" s="75" customFormat="1" ht="16.5">
      <c r="A69" s="493"/>
      <c r="B69" s="433"/>
      <c r="C69" s="297"/>
      <c r="D69" s="461"/>
      <c r="E69" s="464"/>
      <c r="F69" s="313" t="s">
        <v>22</v>
      </c>
      <c r="G69" s="318">
        <f>G70</f>
        <v>0</v>
      </c>
      <c r="H69" s="318">
        <f t="shared" ref="H69:I72" si="19">H70</f>
        <v>0</v>
      </c>
      <c r="I69" s="318">
        <f t="shared" si="19"/>
        <v>8500</v>
      </c>
    </row>
    <row r="70" spans="1:11" s="75" customFormat="1" ht="16.5">
      <c r="A70" s="493"/>
      <c r="B70" s="433"/>
      <c r="C70" s="297"/>
      <c r="D70" s="461"/>
      <c r="E70" s="464"/>
      <c r="F70" s="313" t="s">
        <v>58</v>
      </c>
      <c r="G70" s="318">
        <f>G71</f>
        <v>0</v>
      </c>
      <c r="H70" s="318">
        <f t="shared" si="19"/>
        <v>0</v>
      </c>
      <c r="I70" s="318">
        <f t="shared" si="19"/>
        <v>8500</v>
      </c>
    </row>
    <row r="71" spans="1:11" s="75" customFormat="1" ht="16.5">
      <c r="A71" s="493"/>
      <c r="B71" s="433"/>
      <c r="C71" s="297"/>
      <c r="D71" s="461"/>
      <c r="E71" s="464"/>
      <c r="F71" s="313" t="s">
        <v>53</v>
      </c>
      <c r="G71" s="318">
        <f>G72</f>
        <v>0</v>
      </c>
      <c r="H71" s="318">
        <f t="shared" si="19"/>
        <v>0</v>
      </c>
      <c r="I71" s="318">
        <f t="shared" si="19"/>
        <v>8500</v>
      </c>
    </row>
    <row r="72" spans="1:11" s="75" customFormat="1" ht="27">
      <c r="A72" s="493"/>
      <c r="B72" s="433"/>
      <c r="C72" s="297"/>
      <c r="D72" s="461"/>
      <c r="E72" s="464"/>
      <c r="F72" s="313" t="s">
        <v>159</v>
      </c>
      <c r="G72" s="318">
        <f>G73</f>
        <v>0</v>
      </c>
      <c r="H72" s="318">
        <f t="shared" si="19"/>
        <v>0</v>
      </c>
      <c r="I72" s="318">
        <f t="shared" si="19"/>
        <v>8500</v>
      </c>
    </row>
    <row r="73" spans="1:11" s="75" customFormat="1" ht="27">
      <c r="A73" s="493"/>
      <c r="B73" s="433"/>
      <c r="C73" s="297"/>
      <c r="D73" s="461"/>
      <c r="E73" s="464"/>
      <c r="F73" s="314" t="s">
        <v>160</v>
      </c>
      <c r="G73" s="318">
        <f>+'Havelvats 1'!D40</f>
        <v>0</v>
      </c>
      <c r="H73" s="318">
        <f>+'Havelvats 1'!E40</f>
        <v>0</v>
      </c>
      <c r="I73" s="318">
        <f>+'Havelvats 1'!F40</f>
        <v>8500</v>
      </c>
    </row>
    <row r="74" spans="1:11" s="75" customFormat="1" ht="17.25" thickBot="1">
      <c r="A74" s="493"/>
      <c r="B74" s="433"/>
      <c r="C74" s="297"/>
      <c r="D74" s="461"/>
      <c r="E74" s="464"/>
      <c r="F74" s="322"/>
      <c r="G74" s="677"/>
      <c r="H74" s="678"/>
      <c r="I74" s="678"/>
    </row>
    <row r="75" spans="1:11" s="75" customFormat="1" ht="17.25" thickBot="1">
      <c r="A75" s="493"/>
      <c r="B75" s="433"/>
      <c r="C75" s="297"/>
      <c r="D75" s="444"/>
      <c r="E75" s="245">
        <v>21001</v>
      </c>
      <c r="F75" s="323" t="s">
        <v>125</v>
      </c>
      <c r="G75" s="679">
        <f>G77</f>
        <v>0</v>
      </c>
      <c r="H75" s="679">
        <f>H77</f>
        <v>3989.6360000000004</v>
      </c>
      <c r="I75" s="680">
        <f>I77</f>
        <v>289248.864</v>
      </c>
    </row>
    <row r="76" spans="1:11" ht="14.25">
      <c r="A76" s="493"/>
      <c r="B76" s="433"/>
      <c r="C76" s="297"/>
      <c r="D76" s="444"/>
      <c r="E76" s="465"/>
      <c r="F76" s="163" t="s">
        <v>46</v>
      </c>
      <c r="G76" s="666"/>
      <c r="H76" s="681"/>
      <c r="I76" s="682"/>
    </row>
    <row r="77" spans="1:11" s="76" customFormat="1" ht="16.5">
      <c r="A77" s="493"/>
      <c r="B77" s="433"/>
      <c r="C77" s="297"/>
      <c r="D77" s="444"/>
      <c r="E77" s="465"/>
      <c r="F77" s="164" t="s">
        <v>50</v>
      </c>
      <c r="G77" s="668">
        <f t="shared" ref="G77:I77" si="20">G79</f>
        <v>0</v>
      </c>
      <c r="H77" s="668">
        <f t="shared" si="20"/>
        <v>3989.6360000000004</v>
      </c>
      <c r="I77" s="669">
        <f t="shared" si="20"/>
        <v>289248.864</v>
      </c>
    </row>
    <row r="78" spans="1:11" ht="27">
      <c r="A78" s="493"/>
      <c r="B78" s="433"/>
      <c r="C78" s="297"/>
      <c r="D78" s="444"/>
      <c r="E78" s="465"/>
      <c r="F78" s="165" t="s">
        <v>47</v>
      </c>
      <c r="G78" s="670"/>
      <c r="H78" s="642"/>
      <c r="I78" s="667"/>
    </row>
    <row r="79" spans="1:11" ht="14.25">
      <c r="A79" s="493"/>
      <c r="B79" s="433"/>
      <c r="C79" s="297"/>
      <c r="D79" s="444"/>
      <c r="E79" s="465"/>
      <c r="F79" s="155" t="s">
        <v>22</v>
      </c>
      <c r="G79" s="642">
        <f>G80</f>
        <v>0</v>
      </c>
      <c r="H79" s="642">
        <f t="shared" ref="H79:I80" si="21">H80</f>
        <v>3989.6360000000004</v>
      </c>
      <c r="I79" s="642">
        <f t="shared" si="21"/>
        <v>289248.864</v>
      </c>
    </row>
    <row r="80" spans="1:11" ht="14.25">
      <c r="A80" s="493"/>
      <c r="B80" s="433"/>
      <c r="C80" s="297"/>
      <c r="D80" s="444"/>
      <c r="E80" s="465"/>
      <c r="F80" s="155" t="s">
        <v>84</v>
      </c>
      <c r="G80" s="642">
        <f>G81</f>
        <v>0</v>
      </c>
      <c r="H80" s="642">
        <f t="shared" si="21"/>
        <v>3989.6360000000004</v>
      </c>
      <c r="I80" s="642">
        <f t="shared" si="21"/>
        <v>289248.864</v>
      </c>
    </row>
    <row r="81" spans="1:9" ht="14.25">
      <c r="A81" s="493"/>
      <c r="B81" s="433"/>
      <c r="C81" s="297"/>
      <c r="D81" s="444"/>
      <c r="E81" s="465"/>
      <c r="F81" s="313" t="s">
        <v>85</v>
      </c>
      <c r="G81" s="642">
        <f>G82+G84</f>
        <v>0</v>
      </c>
      <c r="H81" s="642">
        <f t="shared" ref="H81:I81" si="22">H82+H84</f>
        <v>3989.6360000000004</v>
      </c>
      <c r="I81" s="642">
        <f t="shared" si="22"/>
        <v>289248.864</v>
      </c>
    </row>
    <row r="82" spans="1:9" ht="14.25">
      <c r="A82" s="493"/>
      <c r="B82" s="433"/>
      <c r="C82" s="297"/>
      <c r="D82" s="444"/>
      <c r="E82" s="465"/>
      <c r="F82" s="155" t="s">
        <v>86</v>
      </c>
      <c r="G82" s="642">
        <f t="shared" ref="G82:I84" si="23">G83</f>
        <v>0</v>
      </c>
      <c r="H82" s="642">
        <f t="shared" si="23"/>
        <v>3989.6360000000004</v>
      </c>
      <c r="I82" s="667">
        <f t="shared" si="23"/>
        <v>242340.024</v>
      </c>
    </row>
    <row r="83" spans="1:9" ht="14.25">
      <c r="A83" s="493"/>
      <c r="B83" s="433"/>
      <c r="C83" s="297"/>
      <c r="D83" s="444"/>
      <c r="E83" s="465"/>
      <c r="F83" s="248" t="s">
        <v>87</v>
      </c>
      <c r="G83" s="170">
        <f>+'Havelvats 4'!D17</f>
        <v>0</v>
      </c>
      <c r="H83" s="170">
        <f>+'Havelvats 4'!E17</f>
        <v>3989.6360000000004</v>
      </c>
      <c r="I83" s="170">
        <f>+'Havelvats 4'!F17</f>
        <v>242340.024</v>
      </c>
    </row>
    <row r="84" spans="1:9" ht="14.25">
      <c r="A84" s="493"/>
      <c r="B84" s="433"/>
      <c r="C84" s="297"/>
      <c r="D84" s="444"/>
      <c r="E84" s="465"/>
      <c r="F84" s="163" t="s">
        <v>189</v>
      </c>
      <c r="G84" s="681">
        <f t="shared" si="23"/>
        <v>0</v>
      </c>
      <c r="H84" s="681">
        <f t="shared" si="23"/>
        <v>0</v>
      </c>
      <c r="I84" s="682">
        <f t="shared" si="23"/>
        <v>46908.84</v>
      </c>
    </row>
    <row r="85" spans="1:9" ht="15" thickBot="1">
      <c r="A85" s="493"/>
      <c r="B85" s="433"/>
      <c r="C85" s="297"/>
      <c r="D85" s="444"/>
      <c r="E85" s="466"/>
      <c r="F85" s="244" t="s">
        <v>190</v>
      </c>
      <c r="G85" s="683">
        <f>+'Havelvats 4'!D29</f>
        <v>0</v>
      </c>
      <c r="H85" s="683">
        <f>+'Havelvats 4'!E29</f>
        <v>0</v>
      </c>
      <c r="I85" s="683">
        <f>+'Havelvats 4'!F29</f>
        <v>46908.84</v>
      </c>
    </row>
    <row r="86" spans="1:9" s="172" customFormat="1" ht="17.25" thickBot="1">
      <c r="A86" s="493"/>
      <c r="B86" s="433"/>
      <c r="C86" s="297"/>
      <c r="D86" s="444"/>
      <c r="E86" s="245">
        <v>21003</v>
      </c>
      <c r="F86" s="175" t="s">
        <v>147</v>
      </c>
      <c r="G86" s="684">
        <f>+G88</f>
        <v>0</v>
      </c>
      <c r="H86" s="684">
        <f t="shared" ref="H86:I86" si="24">+H88</f>
        <v>0</v>
      </c>
      <c r="I86" s="685">
        <f t="shared" si="24"/>
        <v>8387.9750000000004</v>
      </c>
    </row>
    <row r="87" spans="1:9" ht="14.25">
      <c r="A87" s="493"/>
      <c r="B87" s="433"/>
      <c r="C87" s="297"/>
      <c r="D87" s="444"/>
      <c r="E87" s="473"/>
      <c r="F87" s="163" t="s">
        <v>46</v>
      </c>
      <c r="G87" s="666"/>
      <c r="H87" s="681"/>
      <c r="I87" s="682"/>
    </row>
    <row r="88" spans="1:9" s="76" customFormat="1" ht="16.5">
      <c r="A88" s="493"/>
      <c r="B88" s="433"/>
      <c r="C88" s="297"/>
      <c r="D88" s="444"/>
      <c r="E88" s="473"/>
      <c r="F88" s="164" t="s">
        <v>50</v>
      </c>
      <c r="G88" s="171">
        <f>+G90</f>
        <v>0</v>
      </c>
      <c r="H88" s="171">
        <f t="shared" ref="H88:I88" si="25">+H90</f>
        <v>0</v>
      </c>
      <c r="I88" s="171">
        <f t="shared" si="25"/>
        <v>8387.9750000000004</v>
      </c>
    </row>
    <row r="89" spans="1:9" ht="27">
      <c r="A89" s="493"/>
      <c r="B89" s="433"/>
      <c r="C89" s="297"/>
      <c r="D89" s="444"/>
      <c r="E89" s="473"/>
      <c r="F89" s="165" t="s">
        <v>47</v>
      </c>
      <c r="G89" s="670"/>
      <c r="H89" s="642"/>
      <c r="I89" s="667"/>
    </row>
    <row r="90" spans="1:9" ht="14.25">
      <c r="A90" s="493"/>
      <c r="B90" s="433"/>
      <c r="C90" s="297"/>
      <c r="D90" s="444"/>
      <c r="E90" s="473"/>
      <c r="F90" s="155" t="s">
        <v>22</v>
      </c>
      <c r="G90" s="642">
        <f>G91</f>
        <v>0</v>
      </c>
      <c r="H90" s="642">
        <f t="shared" ref="H90:I90" si="26">H91</f>
        <v>0</v>
      </c>
      <c r="I90" s="642">
        <f t="shared" si="26"/>
        <v>8387.9750000000004</v>
      </c>
    </row>
    <row r="91" spans="1:9" ht="14.25">
      <c r="A91" s="493"/>
      <c r="B91" s="433"/>
      <c r="C91" s="297"/>
      <c r="D91" s="444"/>
      <c r="E91" s="473"/>
      <c r="F91" s="167" t="s">
        <v>84</v>
      </c>
      <c r="G91" s="681">
        <f t="shared" ref="G91:I93" si="27">G92</f>
        <v>0</v>
      </c>
      <c r="H91" s="681">
        <f t="shared" si="27"/>
        <v>0</v>
      </c>
      <c r="I91" s="682">
        <f t="shared" si="27"/>
        <v>8387.9750000000004</v>
      </c>
    </row>
    <row r="92" spans="1:9" ht="14.25">
      <c r="A92" s="493"/>
      <c r="B92" s="433"/>
      <c r="C92" s="297"/>
      <c r="D92" s="444"/>
      <c r="E92" s="473"/>
      <c r="F92" s="155" t="s">
        <v>85</v>
      </c>
      <c r="G92" s="642">
        <f t="shared" si="27"/>
        <v>0</v>
      </c>
      <c r="H92" s="642">
        <f t="shared" si="27"/>
        <v>0</v>
      </c>
      <c r="I92" s="667">
        <f t="shared" si="27"/>
        <v>8387.9750000000004</v>
      </c>
    </row>
    <row r="93" spans="1:9" ht="14.25">
      <c r="A93" s="493"/>
      <c r="B93" s="433"/>
      <c r="C93" s="297"/>
      <c r="D93" s="444"/>
      <c r="E93" s="473"/>
      <c r="F93" s="155" t="s">
        <v>86</v>
      </c>
      <c r="G93" s="642">
        <f t="shared" si="27"/>
        <v>0</v>
      </c>
      <c r="H93" s="642">
        <f t="shared" si="27"/>
        <v>0</v>
      </c>
      <c r="I93" s="667">
        <f t="shared" si="27"/>
        <v>8387.9750000000004</v>
      </c>
    </row>
    <row r="94" spans="1:9" ht="15" thickBot="1">
      <c r="A94" s="493"/>
      <c r="B94" s="433"/>
      <c r="C94" s="297"/>
      <c r="D94" s="444"/>
      <c r="E94" s="474"/>
      <c r="F94" s="166" t="s">
        <v>87</v>
      </c>
      <c r="G94" s="56">
        <f>+'Havelvats 1'!D52</f>
        <v>0</v>
      </c>
      <c r="H94" s="56">
        <f>+'Havelvats 1'!E52</f>
        <v>0</v>
      </c>
      <c r="I94" s="56">
        <f>+'Havelvats 1'!F52</f>
        <v>8387.9750000000004</v>
      </c>
    </row>
    <row r="95" spans="1:9" s="172" customFormat="1" ht="29.25" thickBot="1">
      <c r="A95" s="493"/>
      <c r="B95" s="433"/>
      <c r="C95" s="297"/>
      <c r="D95" s="444"/>
      <c r="E95" s="245">
        <v>21004</v>
      </c>
      <c r="F95" s="175" t="s">
        <v>197</v>
      </c>
      <c r="G95" s="679">
        <f>+G97</f>
        <v>0</v>
      </c>
      <c r="H95" s="679">
        <f t="shared" ref="H95:I95" si="28">+H97</f>
        <v>0</v>
      </c>
      <c r="I95" s="680">
        <f t="shared" si="28"/>
        <v>76883.640999999989</v>
      </c>
    </row>
    <row r="96" spans="1:9" ht="14.25">
      <c r="A96" s="493"/>
      <c r="B96" s="433"/>
      <c r="C96" s="297"/>
      <c r="D96" s="444"/>
      <c r="E96" s="473"/>
      <c r="F96" s="163" t="s">
        <v>46</v>
      </c>
      <c r="G96" s="666"/>
      <c r="H96" s="681"/>
      <c r="I96" s="682"/>
    </row>
    <row r="97" spans="1:9" s="76" customFormat="1" ht="16.5">
      <c r="A97" s="493"/>
      <c r="B97" s="433"/>
      <c r="C97" s="297"/>
      <c r="D97" s="444"/>
      <c r="E97" s="473"/>
      <c r="F97" s="164" t="s">
        <v>50</v>
      </c>
      <c r="G97" s="171">
        <f>+G99</f>
        <v>0</v>
      </c>
      <c r="H97" s="171">
        <f t="shared" ref="H97:I97" si="29">+H99</f>
        <v>0</v>
      </c>
      <c r="I97" s="171">
        <f t="shared" si="29"/>
        <v>76883.640999999989</v>
      </c>
    </row>
    <row r="98" spans="1:9" ht="27">
      <c r="A98" s="493"/>
      <c r="B98" s="433"/>
      <c r="C98" s="297"/>
      <c r="D98" s="444"/>
      <c r="E98" s="473"/>
      <c r="F98" s="165" t="s">
        <v>47</v>
      </c>
      <c r="G98" s="670"/>
      <c r="H98" s="642"/>
      <c r="I98" s="667"/>
    </row>
    <row r="99" spans="1:9" ht="14.25">
      <c r="A99" s="493"/>
      <c r="B99" s="433"/>
      <c r="C99" s="297"/>
      <c r="D99" s="444"/>
      <c r="E99" s="473"/>
      <c r="F99" s="156" t="s">
        <v>22</v>
      </c>
      <c r="G99" s="642">
        <f>+G100</f>
        <v>0</v>
      </c>
      <c r="H99" s="642">
        <f t="shared" ref="H99:I99" si="30">+H100</f>
        <v>0</v>
      </c>
      <c r="I99" s="642">
        <f t="shared" si="30"/>
        <v>76883.640999999989</v>
      </c>
    </row>
    <row r="100" spans="1:9" ht="14.25">
      <c r="A100" s="493"/>
      <c r="B100" s="433"/>
      <c r="C100" s="297"/>
      <c r="D100" s="444"/>
      <c r="E100" s="473"/>
      <c r="F100" s="167" t="s">
        <v>84</v>
      </c>
      <c r="G100" s="681">
        <f t="shared" ref="G100:I102" si="31">G101</f>
        <v>0</v>
      </c>
      <c r="H100" s="681">
        <f t="shared" si="31"/>
        <v>0</v>
      </c>
      <c r="I100" s="682">
        <f t="shared" si="31"/>
        <v>76883.640999999989</v>
      </c>
    </row>
    <row r="101" spans="1:9" ht="14.25">
      <c r="A101" s="493"/>
      <c r="B101" s="433"/>
      <c r="C101" s="297"/>
      <c r="D101" s="444"/>
      <c r="E101" s="473"/>
      <c r="F101" s="155" t="s">
        <v>85</v>
      </c>
      <c r="G101" s="642">
        <f t="shared" si="31"/>
        <v>0</v>
      </c>
      <c r="H101" s="642">
        <f t="shared" si="31"/>
        <v>0</v>
      </c>
      <c r="I101" s="667">
        <f t="shared" si="31"/>
        <v>76883.640999999989</v>
      </c>
    </row>
    <row r="102" spans="1:9" ht="14.25">
      <c r="A102" s="493"/>
      <c r="B102" s="433"/>
      <c r="C102" s="297"/>
      <c r="D102" s="444"/>
      <c r="E102" s="473"/>
      <c r="F102" s="155" t="s">
        <v>86</v>
      </c>
      <c r="G102" s="642">
        <f t="shared" si="31"/>
        <v>0</v>
      </c>
      <c r="H102" s="642">
        <f t="shared" si="31"/>
        <v>0</v>
      </c>
      <c r="I102" s="667">
        <f t="shared" si="31"/>
        <v>76883.640999999989</v>
      </c>
    </row>
    <row r="103" spans="1:9" ht="15" thickBot="1">
      <c r="A103" s="494"/>
      <c r="B103" s="439"/>
      <c r="C103" s="298"/>
      <c r="D103" s="445"/>
      <c r="E103" s="474"/>
      <c r="F103" s="166" t="s">
        <v>87</v>
      </c>
      <c r="G103" s="56">
        <f>+'Havelvats 1'!D58</f>
        <v>0</v>
      </c>
      <c r="H103" s="56">
        <f>+'Havelvats 1'!E58</f>
        <v>0</v>
      </c>
      <c r="I103" s="56">
        <f>+'Havelvats 1'!F58</f>
        <v>76883.640999999989</v>
      </c>
    </row>
    <row r="104" spans="1:9" s="217" customFormat="1" ht="17.25" thickBot="1">
      <c r="A104" s="212"/>
      <c r="B104" s="246"/>
      <c r="C104" s="246"/>
      <c r="D104" s="247"/>
      <c r="E104" s="214"/>
      <c r="F104" s="215" t="s">
        <v>199</v>
      </c>
      <c r="G104" s="686">
        <f>+G105</f>
        <v>0</v>
      </c>
      <c r="H104" s="686">
        <f t="shared" ref="H104:I104" si="32">+H105</f>
        <v>0</v>
      </c>
      <c r="I104" s="686">
        <f t="shared" si="32"/>
        <v>0</v>
      </c>
    </row>
    <row r="105" spans="1:9" ht="33">
      <c r="A105" s="481" t="s">
        <v>205</v>
      </c>
      <c r="B105" s="501"/>
      <c r="C105" s="475"/>
      <c r="D105" s="475"/>
      <c r="E105" s="478"/>
      <c r="F105" s="218" t="s">
        <v>206</v>
      </c>
      <c r="G105" s="228">
        <f t="shared" ref="G105:I105" si="33">+G107</f>
        <v>0</v>
      </c>
      <c r="H105" s="228">
        <f t="shared" si="33"/>
        <v>0</v>
      </c>
      <c r="I105" s="228">
        <f t="shared" si="33"/>
        <v>0</v>
      </c>
    </row>
    <row r="106" spans="1:9" ht="15" thickBot="1">
      <c r="A106" s="482"/>
      <c r="B106" s="502"/>
      <c r="C106" s="476"/>
      <c r="D106" s="476"/>
      <c r="E106" s="479"/>
      <c r="F106" s="148" t="s">
        <v>21</v>
      </c>
      <c r="G106" s="687"/>
      <c r="H106" s="687"/>
      <c r="I106" s="687"/>
    </row>
    <row r="107" spans="1:9" ht="33">
      <c r="A107" s="482"/>
      <c r="B107" s="481" t="s">
        <v>31</v>
      </c>
      <c r="C107" s="476"/>
      <c r="D107" s="476"/>
      <c r="E107" s="479"/>
      <c r="F107" s="218" t="s">
        <v>207</v>
      </c>
      <c r="G107" s="228">
        <f t="shared" ref="G107:I107" si="34">+G109</f>
        <v>0</v>
      </c>
      <c r="H107" s="228">
        <f t="shared" si="34"/>
        <v>0</v>
      </c>
      <c r="I107" s="228">
        <f t="shared" si="34"/>
        <v>0</v>
      </c>
    </row>
    <row r="108" spans="1:9" ht="15" thickBot="1">
      <c r="A108" s="482"/>
      <c r="B108" s="482"/>
      <c r="C108" s="477"/>
      <c r="D108" s="476"/>
      <c r="E108" s="479"/>
      <c r="F108" s="148" t="s">
        <v>21</v>
      </c>
      <c r="G108" s="687"/>
      <c r="H108" s="687"/>
      <c r="I108" s="687"/>
    </row>
    <row r="109" spans="1:9" ht="14.25">
      <c r="A109" s="482"/>
      <c r="B109" s="482"/>
      <c r="C109" s="481" t="s">
        <v>31</v>
      </c>
      <c r="D109" s="476"/>
      <c r="E109" s="479"/>
      <c r="F109" s="302" t="s">
        <v>200</v>
      </c>
      <c r="G109" s="228">
        <f>+G122+G130</f>
        <v>0</v>
      </c>
      <c r="H109" s="228">
        <f>+H122+H130</f>
        <v>0</v>
      </c>
      <c r="I109" s="228">
        <f>+I122+I130</f>
        <v>0</v>
      </c>
    </row>
    <row r="110" spans="1:9">
      <c r="A110" s="482"/>
      <c r="B110" s="482"/>
      <c r="C110" s="482"/>
      <c r="D110" s="476"/>
      <c r="E110" s="479"/>
      <c r="F110" s="220" t="s">
        <v>21</v>
      </c>
      <c r="G110" s="688"/>
      <c r="H110" s="688"/>
      <c r="I110" s="688"/>
    </row>
    <row r="111" spans="1:9" ht="14.25">
      <c r="A111" s="482"/>
      <c r="B111" s="482"/>
      <c r="C111" s="482"/>
      <c r="D111" s="476"/>
      <c r="E111" s="479"/>
      <c r="F111" s="148" t="s">
        <v>208</v>
      </c>
      <c r="G111" s="228">
        <f t="shared" ref="G111:I111" si="35">+G113</f>
        <v>0</v>
      </c>
      <c r="H111" s="228">
        <f t="shared" si="35"/>
        <v>0</v>
      </c>
      <c r="I111" s="228">
        <f t="shared" si="35"/>
        <v>0</v>
      </c>
    </row>
    <row r="112" spans="1:9" ht="15" thickBot="1">
      <c r="A112" s="482"/>
      <c r="B112" s="482"/>
      <c r="C112" s="482"/>
      <c r="D112" s="477"/>
      <c r="E112" s="480"/>
      <c r="F112" s="55" t="s">
        <v>21</v>
      </c>
      <c r="G112" s="689"/>
      <c r="H112" s="689"/>
      <c r="I112" s="689"/>
    </row>
    <row r="113" spans="1:9" ht="15" thickBot="1">
      <c r="A113" s="482"/>
      <c r="B113" s="482"/>
      <c r="C113" s="482"/>
      <c r="D113" s="484" t="s">
        <v>209</v>
      </c>
      <c r="E113" s="487" t="s">
        <v>210</v>
      </c>
      <c r="F113" s="468" t="s">
        <v>200</v>
      </c>
      <c r="G113" s="690">
        <f>+G122+G130</f>
        <v>0</v>
      </c>
      <c r="H113" s="690">
        <f>+H122+H130</f>
        <v>0</v>
      </c>
      <c r="I113" s="691">
        <f>+I122+I130</f>
        <v>0</v>
      </c>
    </row>
    <row r="114" spans="1:9" ht="16.5">
      <c r="A114" s="482"/>
      <c r="B114" s="482"/>
      <c r="C114" s="482"/>
      <c r="D114" s="485"/>
      <c r="E114" s="222"/>
      <c r="F114" s="223" t="s">
        <v>21</v>
      </c>
      <c r="G114" s="692"/>
      <c r="H114" s="692"/>
      <c r="I114" s="693"/>
    </row>
    <row r="115" spans="1:9" ht="16.5">
      <c r="A115" s="482"/>
      <c r="B115" s="482"/>
      <c r="C115" s="482"/>
      <c r="D115" s="485"/>
      <c r="E115" s="226">
        <v>11001</v>
      </c>
      <c r="F115" s="227" t="s">
        <v>200</v>
      </c>
      <c r="G115" s="228">
        <f>+G117</f>
        <v>37080</v>
      </c>
      <c r="H115" s="228">
        <f t="shared" ref="H115:I115" si="36">+H117</f>
        <v>37080</v>
      </c>
      <c r="I115" s="228">
        <f t="shared" si="36"/>
        <v>124863.64099999999</v>
      </c>
    </row>
    <row r="116" spans="1:9">
      <c r="A116" s="482"/>
      <c r="B116" s="482"/>
      <c r="C116" s="482"/>
      <c r="D116" s="485"/>
      <c r="E116" s="488"/>
      <c r="F116" s="229" t="s">
        <v>71</v>
      </c>
      <c r="G116" s="230"/>
      <c r="H116" s="230"/>
      <c r="I116" s="231"/>
    </row>
    <row r="117" spans="1:9">
      <c r="A117" s="482"/>
      <c r="B117" s="482"/>
      <c r="C117" s="482"/>
      <c r="D117" s="485"/>
      <c r="E117" s="489"/>
      <c r="F117" s="63" t="s">
        <v>208</v>
      </c>
      <c r="G117" s="232">
        <f t="shared" ref="G117:I117" si="37">+G119</f>
        <v>37080</v>
      </c>
      <c r="H117" s="232">
        <f t="shared" si="37"/>
        <v>37080</v>
      </c>
      <c r="I117" s="233">
        <f t="shared" si="37"/>
        <v>124863.64099999999</v>
      </c>
    </row>
    <row r="118" spans="1:9" ht="27">
      <c r="A118" s="482"/>
      <c r="B118" s="482"/>
      <c r="C118" s="482"/>
      <c r="D118" s="485"/>
      <c r="E118" s="489"/>
      <c r="F118" s="229" t="s">
        <v>211</v>
      </c>
      <c r="G118" s="230"/>
      <c r="H118" s="230"/>
      <c r="I118" s="231"/>
    </row>
    <row r="119" spans="1:9">
      <c r="A119" s="482"/>
      <c r="B119" s="482"/>
      <c r="C119" s="482"/>
      <c r="D119" s="485"/>
      <c r="E119" s="489"/>
      <c r="F119" s="234" t="s">
        <v>22</v>
      </c>
      <c r="G119" s="230">
        <f t="shared" ref="G119:I121" si="38">+G120</f>
        <v>37080</v>
      </c>
      <c r="H119" s="230">
        <f t="shared" si="38"/>
        <v>37080</v>
      </c>
      <c r="I119" s="231">
        <f t="shared" si="38"/>
        <v>124863.64099999999</v>
      </c>
    </row>
    <row r="120" spans="1:9">
      <c r="A120" s="482"/>
      <c r="B120" s="482"/>
      <c r="C120" s="482"/>
      <c r="D120" s="485"/>
      <c r="E120" s="489"/>
      <c r="F120" s="229" t="s">
        <v>23</v>
      </c>
      <c r="G120" s="230">
        <f t="shared" si="38"/>
        <v>37080</v>
      </c>
      <c r="H120" s="230">
        <f t="shared" si="38"/>
        <v>37080</v>
      </c>
      <c r="I120" s="231">
        <f t="shared" si="38"/>
        <v>124863.64099999999</v>
      </c>
    </row>
    <row r="121" spans="1:9">
      <c r="A121" s="482"/>
      <c r="B121" s="482"/>
      <c r="C121" s="482"/>
      <c r="D121" s="485"/>
      <c r="E121" s="489"/>
      <c r="F121" s="229" t="s">
        <v>212</v>
      </c>
      <c r="G121" s="230">
        <f>+G122</f>
        <v>37080</v>
      </c>
      <c r="H121" s="230">
        <f t="shared" si="38"/>
        <v>37080</v>
      </c>
      <c r="I121" s="231">
        <f t="shared" si="38"/>
        <v>124863.64099999999</v>
      </c>
    </row>
    <row r="122" spans="1:9">
      <c r="A122" s="482"/>
      <c r="B122" s="482"/>
      <c r="C122" s="482"/>
      <c r="D122" s="485"/>
      <c r="E122" s="490"/>
      <c r="F122" s="148" t="s">
        <v>213</v>
      </c>
      <c r="G122" s="230">
        <f>+'Havelvats 1'!D84</f>
        <v>37080</v>
      </c>
      <c r="H122" s="230">
        <f>+'Havelvats 1'!E84</f>
        <v>37080</v>
      </c>
      <c r="I122" s="230">
        <f>+'Havelvats 1'!F84</f>
        <v>124863.64099999999</v>
      </c>
    </row>
    <row r="123" spans="1:9" ht="16.5">
      <c r="A123" s="482"/>
      <c r="B123" s="482"/>
      <c r="C123" s="482"/>
      <c r="D123" s="485"/>
      <c r="E123" s="226" t="s">
        <v>203</v>
      </c>
      <c r="F123" s="227" t="s">
        <v>200</v>
      </c>
      <c r="G123" s="235">
        <f t="shared" ref="G123:I123" si="39">+G125</f>
        <v>-37080</v>
      </c>
      <c r="H123" s="235">
        <f t="shared" si="39"/>
        <v>-37080</v>
      </c>
      <c r="I123" s="235">
        <f t="shared" si="39"/>
        <v>-124863.64099999999</v>
      </c>
    </row>
    <row r="124" spans="1:9">
      <c r="A124" s="482"/>
      <c r="B124" s="482"/>
      <c r="C124" s="482"/>
      <c r="D124" s="485"/>
      <c r="E124" s="488"/>
      <c r="F124" s="229" t="s">
        <v>71</v>
      </c>
      <c r="G124" s="170"/>
      <c r="H124" s="170"/>
      <c r="I124" s="174"/>
    </row>
    <row r="125" spans="1:9">
      <c r="A125" s="482"/>
      <c r="B125" s="482"/>
      <c r="C125" s="482"/>
      <c r="D125" s="485"/>
      <c r="E125" s="489"/>
      <c r="F125" s="63" t="s">
        <v>208</v>
      </c>
      <c r="G125" s="237">
        <f t="shared" ref="G125:I125" si="40">+G127</f>
        <v>-37080</v>
      </c>
      <c r="H125" s="237">
        <f t="shared" si="40"/>
        <v>-37080</v>
      </c>
      <c r="I125" s="238">
        <f t="shared" si="40"/>
        <v>-124863.64099999999</v>
      </c>
    </row>
    <row r="126" spans="1:9" ht="27">
      <c r="A126" s="482"/>
      <c r="B126" s="482"/>
      <c r="C126" s="482"/>
      <c r="D126" s="485"/>
      <c r="E126" s="489"/>
      <c r="F126" s="229" t="s">
        <v>211</v>
      </c>
      <c r="G126" s="170"/>
      <c r="H126" s="170"/>
      <c r="I126" s="174"/>
    </row>
    <row r="127" spans="1:9">
      <c r="A127" s="482"/>
      <c r="B127" s="482"/>
      <c r="C127" s="482"/>
      <c r="D127" s="485"/>
      <c r="E127" s="489"/>
      <c r="F127" s="234" t="s">
        <v>22</v>
      </c>
      <c r="G127" s="170">
        <f t="shared" ref="G127:I129" si="41">+G128</f>
        <v>-37080</v>
      </c>
      <c r="H127" s="170">
        <f t="shared" si="41"/>
        <v>-37080</v>
      </c>
      <c r="I127" s="174">
        <f t="shared" si="41"/>
        <v>-124863.64099999999</v>
      </c>
    </row>
    <row r="128" spans="1:9">
      <c r="A128" s="482"/>
      <c r="B128" s="482"/>
      <c r="C128" s="482"/>
      <c r="D128" s="485"/>
      <c r="E128" s="489"/>
      <c r="F128" s="229" t="s">
        <v>23</v>
      </c>
      <c r="G128" s="170">
        <f t="shared" si="41"/>
        <v>-37080</v>
      </c>
      <c r="H128" s="170">
        <f t="shared" si="41"/>
        <v>-37080</v>
      </c>
      <c r="I128" s="174">
        <f t="shared" si="41"/>
        <v>-124863.64099999999</v>
      </c>
    </row>
    <row r="129" spans="1:9">
      <c r="A129" s="482"/>
      <c r="B129" s="482"/>
      <c r="C129" s="482"/>
      <c r="D129" s="485"/>
      <c r="E129" s="489"/>
      <c r="F129" s="229" t="s">
        <v>214</v>
      </c>
      <c r="G129" s="170">
        <f t="shared" si="41"/>
        <v>-37080</v>
      </c>
      <c r="H129" s="170">
        <f t="shared" si="41"/>
        <v>-37080</v>
      </c>
      <c r="I129" s="174">
        <f t="shared" si="41"/>
        <v>-124863.64099999999</v>
      </c>
    </row>
    <row r="130" spans="1:9" ht="14.25" thickBot="1">
      <c r="A130" s="483"/>
      <c r="B130" s="483"/>
      <c r="C130" s="483"/>
      <c r="D130" s="486"/>
      <c r="E130" s="491"/>
      <c r="F130" s="241" t="s">
        <v>213</v>
      </c>
      <c r="G130" s="242">
        <f>-G122</f>
        <v>-37080</v>
      </c>
      <c r="H130" s="242">
        <f>-H122</f>
        <v>-37080</v>
      </c>
      <c r="I130" s="243">
        <f>-I122</f>
        <v>-124863.64099999999</v>
      </c>
    </row>
  </sheetData>
  <mergeCells count="43">
    <mergeCell ref="A31:A103"/>
    <mergeCell ref="B31:B32"/>
    <mergeCell ref="C31:C34"/>
    <mergeCell ref="A105:A130"/>
    <mergeCell ref="B105:B106"/>
    <mergeCell ref="C105:C108"/>
    <mergeCell ref="D105:D112"/>
    <mergeCell ref="E105:E112"/>
    <mergeCell ref="B107:B130"/>
    <mergeCell ref="C109:C130"/>
    <mergeCell ref="D113:D130"/>
    <mergeCell ref="E113:F113"/>
    <mergeCell ref="E116:E122"/>
    <mergeCell ref="E124:E130"/>
    <mergeCell ref="D31:D38"/>
    <mergeCell ref="E31:E38"/>
    <mergeCell ref="B33:B103"/>
    <mergeCell ref="D54:D103"/>
    <mergeCell ref="E54:F54"/>
    <mergeCell ref="E57:E64"/>
    <mergeCell ref="E66:E74"/>
    <mergeCell ref="E76:E85"/>
    <mergeCell ref="C35:C49"/>
    <mergeCell ref="D39:D49"/>
    <mergeCell ref="E39:F39"/>
    <mergeCell ref="E42:E49"/>
    <mergeCell ref="E50:E53"/>
    <mergeCell ref="E87:E94"/>
    <mergeCell ref="E96:E103"/>
    <mergeCell ref="A5:I5"/>
    <mergeCell ref="A8:C8"/>
    <mergeCell ref="D8:E8"/>
    <mergeCell ref="F8:F9"/>
    <mergeCell ref="A13:A30"/>
    <mergeCell ref="C13:C16"/>
    <mergeCell ref="E13:E19"/>
    <mergeCell ref="B14:B30"/>
    <mergeCell ref="C17:C30"/>
    <mergeCell ref="D20:D30"/>
    <mergeCell ref="E20:F20"/>
    <mergeCell ref="E21:E22"/>
    <mergeCell ref="E23:E30"/>
    <mergeCell ref="G8:I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49"/>
  <sheetViews>
    <sheetView topLeftCell="A40" zoomScale="90" zoomScaleNormal="90" workbookViewId="0">
      <selection activeCell="D55" sqref="D55"/>
    </sheetView>
  </sheetViews>
  <sheetFormatPr defaultColWidth="8.7109375" defaultRowHeight="15"/>
  <cols>
    <col min="1" max="2" width="8.7109375" style="147"/>
    <col min="3" max="3" width="54.28515625" style="147" customWidth="1"/>
    <col min="4" max="4" width="23.7109375" style="147" customWidth="1"/>
    <col min="5" max="5" width="16.5703125" style="147" customWidth="1"/>
    <col min="6" max="6" width="24.7109375" style="147" customWidth="1"/>
    <col min="7" max="7" width="22.7109375" style="147" customWidth="1"/>
    <col min="8" max="8" width="15.7109375" style="147" customWidth="1"/>
    <col min="9" max="9" width="11.28515625" style="147" bestFit="1" customWidth="1"/>
    <col min="10" max="10" width="17.28515625" style="147" customWidth="1"/>
    <col min="11" max="16384" width="8.7109375" style="147"/>
  </cols>
  <sheetData>
    <row r="1" spans="1:10" ht="37.5" customHeight="1">
      <c r="B1" s="356"/>
      <c r="C1" s="356"/>
      <c r="D1" s="356"/>
      <c r="E1" s="356"/>
      <c r="F1" s="506" t="s">
        <v>120</v>
      </c>
      <c r="G1" s="506"/>
      <c r="H1" s="506"/>
    </row>
    <row r="2" spans="1:10" ht="14.25" customHeight="1">
      <c r="A2" s="356"/>
      <c r="B2" s="356"/>
      <c r="C2" s="356"/>
      <c r="D2" s="356"/>
      <c r="E2" s="356"/>
      <c r="F2" s="507" t="s">
        <v>119</v>
      </c>
      <c r="G2" s="507"/>
      <c r="H2" s="507"/>
    </row>
    <row r="3" spans="1:10" ht="14.25" customHeight="1">
      <c r="A3" s="356"/>
      <c r="B3" s="356"/>
      <c r="C3" s="356"/>
      <c r="D3" s="356"/>
      <c r="E3" s="356"/>
      <c r="F3" s="507" t="s">
        <v>118</v>
      </c>
      <c r="G3" s="507"/>
      <c r="H3" s="507"/>
    </row>
    <row r="4" spans="1:10" ht="14.25" customHeight="1">
      <c r="A4" s="357"/>
      <c r="B4" s="357"/>
      <c r="C4" s="358"/>
      <c r="E4" s="359"/>
      <c r="F4" s="359"/>
      <c r="G4" s="359"/>
      <c r="H4" s="359"/>
    </row>
    <row r="5" spans="1:10">
      <c r="A5" s="508" t="s">
        <v>97</v>
      </c>
      <c r="B5" s="509"/>
      <c r="C5" s="509"/>
      <c r="D5" s="509"/>
      <c r="E5" s="509"/>
      <c r="F5" s="509"/>
      <c r="G5" s="509"/>
      <c r="H5" s="509"/>
    </row>
    <row r="6" spans="1:10" ht="33.75" customHeight="1">
      <c r="A6" s="509"/>
      <c r="B6" s="509"/>
      <c r="C6" s="509"/>
      <c r="D6" s="509"/>
      <c r="E6" s="509"/>
      <c r="F6" s="509"/>
      <c r="G6" s="509"/>
      <c r="H6" s="509"/>
    </row>
    <row r="7" spans="1:10" s="6" customFormat="1" ht="13.5"/>
    <row r="8" spans="1:10" s="6" customFormat="1" ht="13.5">
      <c r="G8" s="149" t="s">
        <v>25</v>
      </c>
    </row>
    <row r="9" spans="1:10" s="6" customFormat="1" ht="47.25" customHeight="1">
      <c r="A9" s="511" t="s">
        <v>64</v>
      </c>
      <c r="B9" s="512"/>
      <c r="C9" s="521" t="s">
        <v>74</v>
      </c>
      <c r="D9" s="515" t="s">
        <v>75</v>
      </c>
      <c r="E9" s="518" t="s">
        <v>152</v>
      </c>
      <c r="F9" s="519"/>
      <c r="G9" s="519"/>
      <c r="H9" s="520"/>
    </row>
    <row r="10" spans="1:10" ht="18.75" customHeight="1">
      <c r="A10" s="513"/>
      <c r="B10" s="514"/>
      <c r="C10" s="522"/>
      <c r="D10" s="516"/>
      <c r="E10" s="510" t="s">
        <v>76</v>
      </c>
      <c r="F10" s="510"/>
      <c r="G10" s="510"/>
      <c r="H10" s="510"/>
    </row>
    <row r="11" spans="1:10" ht="90" customHeight="1">
      <c r="A11" s="360" t="s">
        <v>68</v>
      </c>
      <c r="B11" s="360" t="s">
        <v>69</v>
      </c>
      <c r="C11" s="523"/>
      <c r="D11" s="517"/>
      <c r="E11" s="361" t="s">
        <v>77</v>
      </c>
      <c r="F11" s="361" t="s">
        <v>78</v>
      </c>
      <c r="G11" s="361" t="s">
        <v>79</v>
      </c>
      <c r="H11" s="361" t="s">
        <v>80</v>
      </c>
    </row>
    <row r="12" spans="1:10" ht="17.25">
      <c r="A12" s="362"/>
      <c r="B12" s="362"/>
      <c r="C12" s="363" t="s">
        <v>81</v>
      </c>
      <c r="D12" s="695">
        <f>SUM(E12:H12)</f>
        <v>374520.48</v>
      </c>
      <c r="E12" s="695">
        <f t="shared" ref="E12:H12" si="0">+E14</f>
        <v>0</v>
      </c>
      <c r="F12" s="695">
        <f t="shared" si="0"/>
        <v>327611.64</v>
      </c>
      <c r="G12" s="695">
        <f t="shared" si="0"/>
        <v>46908.84</v>
      </c>
      <c r="H12" s="695">
        <f t="shared" si="0"/>
        <v>0</v>
      </c>
      <c r="I12" s="364"/>
      <c r="J12" s="364"/>
    </row>
    <row r="13" spans="1:10" ht="17.25">
      <c r="A13" s="362"/>
      <c r="B13" s="362"/>
      <c r="C13" s="363" t="s">
        <v>82</v>
      </c>
      <c r="D13" s="695"/>
      <c r="E13" s="695"/>
      <c r="F13" s="695"/>
      <c r="G13" s="695"/>
      <c r="H13" s="695"/>
    </row>
    <row r="14" spans="1:10" ht="51.75">
      <c r="A14" s="37"/>
      <c r="B14" s="38"/>
      <c r="C14" s="38" t="s">
        <v>72</v>
      </c>
      <c r="D14" s="695">
        <f>SUM(E14:H14)</f>
        <v>374520.48</v>
      </c>
      <c r="E14" s="695">
        <f>+E16+E38+E44</f>
        <v>0</v>
      </c>
      <c r="F14" s="695">
        <f>+F16+F38+F44</f>
        <v>327611.64</v>
      </c>
      <c r="G14" s="695">
        <f>+G16+G38+G44</f>
        <v>46908.84</v>
      </c>
      <c r="H14" s="695">
        <f>+H16+H38+H44</f>
        <v>0</v>
      </c>
      <c r="I14" s="365"/>
    </row>
    <row r="15" spans="1:10" ht="17.25">
      <c r="A15" s="37"/>
      <c r="B15" s="37"/>
      <c r="C15" s="37" t="s">
        <v>83</v>
      </c>
      <c r="D15" s="696"/>
      <c r="E15" s="696"/>
      <c r="F15" s="696"/>
      <c r="G15" s="696"/>
      <c r="H15" s="696"/>
    </row>
    <row r="16" spans="1:10" ht="34.5">
      <c r="A16" s="366">
        <v>1075</v>
      </c>
      <c r="B16" s="366">
        <v>21001</v>
      </c>
      <c r="C16" s="282" t="s">
        <v>125</v>
      </c>
      <c r="D16" s="695">
        <f>SUM(E16:H16)</f>
        <v>289248.864</v>
      </c>
      <c r="E16" s="695">
        <f>E18+E30</f>
        <v>0</v>
      </c>
      <c r="F16" s="695">
        <f>F18+F30</f>
        <v>242340.024</v>
      </c>
      <c r="G16" s="695">
        <f>G18+G30</f>
        <v>46908.84</v>
      </c>
      <c r="H16" s="695">
        <f>H18+H30</f>
        <v>0</v>
      </c>
      <c r="I16" s="367"/>
    </row>
    <row r="17" spans="1:8" ht="16.5">
      <c r="A17" s="368"/>
      <c r="B17" s="368"/>
      <c r="C17" s="369" t="s">
        <v>21</v>
      </c>
      <c r="D17" s="697"/>
      <c r="E17" s="697"/>
      <c r="F17" s="697"/>
      <c r="G17" s="697"/>
      <c r="H17" s="697"/>
    </row>
    <row r="18" spans="1:8" ht="17.25">
      <c r="A18" s="370"/>
      <c r="B18" s="370"/>
      <c r="C18" s="285" t="s">
        <v>225</v>
      </c>
      <c r="D18" s="698">
        <f>D25+D20+D23+D27</f>
        <v>242340.024</v>
      </c>
      <c r="E18" s="698">
        <f>E25+E20+E23+E27</f>
        <v>0</v>
      </c>
      <c r="F18" s="698">
        <f>F25+F20+F23+F27</f>
        <v>242340.024</v>
      </c>
      <c r="G18" s="698">
        <f>G25+G20+G23+G27</f>
        <v>0</v>
      </c>
      <c r="H18" s="698">
        <f>H25+H20+H23+H27</f>
        <v>0</v>
      </c>
    </row>
    <row r="19" spans="1:8" ht="17.25">
      <c r="A19" s="370"/>
      <c r="B19" s="370"/>
      <c r="C19" s="283" t="s">
        <v>224</v>
      </c>
      <c r="D19" s="699"/>
      <c r="E19" s="699"/>
      <c r="F19" s="699"/>
      <c r="G19" s="699"/>
      <c r="H19" s="699"/>
    </row>
    <row r="20" spans="1:8" s="372" customFormat="1" ht="17.25">
      <c r="A20" s="370"/>
      <c r="B20" s="370"/>
      <c r="C20" s="371" t="s">
        <v>91</v>
      </c>
      <c r="D20" s="700">
        <f>SUM(D21:D22)</f>
        <v>11385.949000000001</v>
      </c>
      <c r="E20" s="700">
        <f t="shared" ref="E20:H20" si="1">SUM(E21:E22)</f>
        <v>0</v>
      </c>
      <c r="F20" s="700">
        <f t="shared" si="1"/>
        <v>11385.949000000001</v>
      </c>
      <c r="G20" s="700">
        <f t="shared" si="1"/>
        <v>0</v>
      </c>
      <c r="H20" s="700">
        <f t="shared" si="1"/>
        <v>0</v>
      </c>
    </row>
    <row r="21" spans="1:8" ht="33">
      <c r="A21" s="370"/>
      <c r="B21" s="370"/>
      <c r="C21" s="59" t="s">
        <v>131</v>
      </c>
      <c r="D21" s="701">
        <f>SUM(E21:H21)</f>
        <v>1622.4190000000001</v>
      </c>
      <c r="E21" s="701"/>
      <c r="F21" s="701">
        <f>'Havelvats 8'!J16+'Havelvats 8'!J30+'Havelvats 8'!J31</f>
        <v>1622.4190000000001</v>
      </c>
      <c r="G21" s="701"/>
      <c r="H21" s="702"/>
    </row>
    <row r="22" spans="1:8" ht="49.5">
      <c r="A22" s="370"/>
      <c r="B22" s="370"/>
      <c r="C22" s="59" t="s">
        <v>132</v>
      </c>
      <c r="D22" s="701">
        <f>SUM(E22:H22)</f>
        <v>9763.5300000000007</v>
      </c>
      <c r="E22" s="701"/>
      <c r="F22" s="701">
        <f>'Havelvats 8'!J17+'Havelvats 8'!J32+'Havelvats 8'!J33</f>
        <v>9763.5300000000007</v>
      </c>
      <c r="G22" s="701"/>
      <c r="H22" s="702"/>
    </row>
    <row r="23" spans="1:8" s="372" customFormat="1" ht="17.25">
      <c r="A23" s="370"/>
      <c r="B23" s="370"/>
      <c r="C23" s="371" t="s">
        <v>88</v>
      </c>
      <c r="D23" s="700">
        <f>SUM(D24)</f>
        <v>2367.2170000000001</v>
      </c>
      <c r="E23" s="700">
        <f t="shared" ref="E23:H23" si="2">SUM(E24)</f>
        <v>0</v>
      </c>
      <c r="F23" s="700">
        <f t="shared" si="2"/>
        <v>2367.2170000000001</v>
      </c>
      <c r="G23" s="700">
        <f t="shared" si="2"/>
        <v>0</v>
      </c>
      <c r="H23" s="700">
        <f t="shared" si="2"/>
        <v>0</v>
      </c>
    </row>
    <row r="24" spans="1:8" ht="49.5">
      <c r="A24" s="370"/>
      <c r="B24" s="370"/>
      <c r="C24" s="59" t="s">
        <v>133</v>
      </c>
      <c r="D24" s="701">
        <f>SUM(E24:H24)</f>
        <v>2367.2170000000001</v>
      </c>
      <c r="E24" s="701"/>
      <c r="F24" s="701">
        <f>'Havelvats 8'!J18+'Havelvats 8'!J34+'Havelvats 8'!J35</f>
        <v>2367.2170000000001</v>
      </c>
      <c r="G24" s="701"/>
      <c r="H24" s="702"/>
    </row>
    <row r="25" spans="1:8" s="372" customFormat="1" ht="17.25">
      <c r="A25" s="370"/>
      <c r="B25" s="370"/>
      <c r="C25" s="371" t="s">
        <v>126</v>
      </c>
      <c r="D25" s="700">
        <f>SUM(D26)</f>
        <v>19475</v>
      </c>
      <c r="E25" s="700">
        <f t="shared" ref="E25:H25" si="3">SUM(E26)</f>
        <v>0</v>
      </c>
      <c r="F25" s="700">
        <f t="shared" si="3"/>
        <v>19475</v>
      </c>
      <c r="G25" s="700">
        <f t="shared" si="3"/>
        <v>0</v>
      </c>
      <c r="H25" s="700">
        <f t="shared" si="3"/>
        <v>0</v>
      </c>
    </row>
    <row r="26" spans="1:8" ht="33">
      <c r="A26" s="370"/>
      <c r="B26" s="370"/>
      <c r="C26" s="59" t="s">
        <v>129</v>
      </c>
      <c r="D26" s="701">
        <f>SUM(E26:H26)</f>
        <v>19475</v>
      </c>
      <c r="E26" s="701"/>
      <c r="F26" s="701">
        <f>'Havelvats 8'!J15+'Havelvats 8'!J28+'Havelvats 8'!J29</f>
        <v>19475</v>
      </c>
      <c r="G26" s="701"/>
      <c r="H26" s="702"/>
    </row>
    <row r="27" spans="1:8" s="372" customFormat="1" ht="17.25">
      <c r="A27" s="370"/>
      <c r="B27" s="370"/>
      <c r="C27" s="371" t="s">
        <v>89</v>
      </c>
      <c r="D27" s="700">
        <f>SUM(E27:H27)</f>
        <v>209111.85800000001</v>
      </c>
      <c r="E27" s="700">
        <f>SUM(E28:E49)</f>
        <v>0</v>
      </c>
      <c r="F27" s="700">
        <f>+F28+F29</f>
        <v>209111.85800000001</v>
      </c>
      <c r="G27" s="700"/>
      <c r="H27" s="700">
        <f>SUM(H28:H49)</f>
        <v>0</v>
      </c>
    </row>
    <row r="28" spans="1:8" ht="33">
      <c r="A28" s="370"/>
      <c r="B28" s="370"/>
      <c r="C28" s="59" t="s">
        <v>134</v>
      </c>
      <c r="D28" s="701">
        <f t="shared" ref="D28:D29" si="4">+E28+F28+G28+H28</f>
        <v>32890.648000000001</v>
      </c>
      <c r="E28" s="701"/>
      <c r="F28" s="701">
        <f>'Havelvats 8'!J19+'Havelvats 8'!J36+'Havelvats 8'!J37</f>
        <v>32890.648000000001</v>
      </c>
      <c r="G28" s="701"/>
      <c r="H28" s="702"/>
    </row>
    <row r="29" spans="1:8" ht="49.5">
      <c r="A29" s="373"/>
      <c r="B29" s="373"/>
      <c r="C29" s="59" t="s">
        <v>135</v>
      </c>
      <c r="D29" s="701">
        <f t="shared" si="4"/>
        <v>176221.21000000002</v>
      </c>
      <c r="E29" s="701"/>
      <c r="F29" s="701">
        <f>'Havelvats 8'!J20+'Havelvats 8'!J38+'Havelvats 8'!J39</f>
        <v>176221.21000000002</v>
      </c>
      <c r="G29" s="701"/>
      <c r="H29" s="702"/>
    </row>
    <row r="30" spans="1:8" ht="86.25">
      <c r="A30" s="374"/>
      <c r="B30" s="374"/>
      <c r="C30" s="375" t="s">
        <v>251</v>
      </c>
      <c r="D30" s="698">
        <f>D34+D36+D32</f>
        <v>46908.84</v>
      </c>
      <c r="E30" s="698">
        <f>E34+E36+E32</f>
        <v>0</v>
      </c>
      <c r="F30" s="698">
        <f>F34+F36+F32</f>
        <v>0</v>
      </c>
      <c r="G30" s="698">
        <f>G34+G36+G32</f>
        <v>46908.84</v>
      </c>
      <c r="H30" s="698">
        <f>H34+H36+H32</f>
        <v>0</v>
      </c>
    </row>
    <row r="31" spans="1:8" ht="17.25">
      <c r="A31" s="374"/>
      <c r="B31" s="374"/>
      <c r="C31" s="283" t="s">
        <v>224</v>
      </c>
      <c r="D31" s="699"/>
      <c r="E31" s="699"/>
      <c r="F31" s="699"/>
      <c r="G31" s="699"/>
      <c r="H31" s="699"/>
    </row>
    <row r="32" spans="1:8" s="372" customFormat="1" ht="17.25">
      <c r="A32" s="374"/>
      <c r="B32" s="374"/>
      <c r="C32" s="371" t="s">
        <v>90</v>
      </c>
      <c r="D32" s="700">
        <f>D33</f>
        <v>19153</v>
      </c>
      <c r="E32" s="700">
        <f t="shared" ref="E32:H32" si="5">E33</f>
        <v>0</v>
      </c>
      <c r="F32" s="700">
        <f t="shared" si="5"/>
        <v>0</v>
      </c>
      <c r="G32" s="700">
        <f t="shared" si="5"/>
        <v>19153</v>
      </c>
      <c r="H32" s="700">
        <f t="shared" si="5"/>
        <v>0</v>
      </c>
    </row>
    <row r="33" spans="1:8" ht="49.5">
      <c r="A33" s="374"/>
      <c r="B33" s="374"/>
      <c r="C33" s="59" t="s">
        <v>127</v>
      </c>
      <c r="D33" s="701">
        <f>SUM(E33:H33)</f>
        <v>19153</v>
      </c>
      <c r="E33" s="701"/>
      <c r="F33" s="701"/>
      <c r="G33" s="701">
        <f>'Havelvats 8'!J24+'Havelvats 8'!J27</f>
        <v>19153</v>
      </c>
      <c r="H33" s="702"/>
    </row>
    <row r="34" spans="1:8" s="372" customFormat="1" ht="17.25">
      <c r="A34" s="374"/>
      <c r="B34" s="374"/>
      <c r="C34" s="371" t="s">
        <v>126</v>
      </c>
      <c r="D34" s="700">
        <f>D35</f>
        <v>8382.880000000001</v>
      </c>
      <c r="E34" s="700">
        <f t="shared" ref="E34:H34" si="6">E35</f>
        <v>0</v>
      </c>
      <c r="F34" s="700">
        <f t="shared" si="6"/>
        <v>0</v>
      </c>
      <c r="G34" s="700">
        <f t="shared" si="6"/>
        <v>8382.880000000001</v>
      </c>
      <c r="H34" s="700">
        <f t="shared" si="6"/>
        <v>0</v>
      </c>
    </row>
    <row r="35" spans="1:8" s="57" customFormat="1" ht="49.5">
      <c r="A35" s="374"/>
      <c r="B35" s="374"/>
      <c r="C35" s="59" t="s">
        <v>128</v>
      </c>
      <c r="D35" s="701">
        <f>SUM(E35:H35)</f>
        <v>8382.880000000001</v>
      </c>
      <c r="E35" s="701"/>
      <c r="F35" s="701"/>
      <c r="G35" s="701">
        <f>'Havelvats 8'!J22+'Havelvats 8'!J25</f>
        <v>8382.880000000001</v>
      </c>
      <c r="H35" s="703"/>
    </row>
    <row r="36" spans="1:8" s="372" customFormat="1" ht="17.25">
      <c r="A36" s="374"/>
      <c r="B36" s="374"/>
      <c r="C36" s="371" t="s">
        <v>92</v>
      </c>
      <c r="D36" s="700">
        <f>D37</f>
        <v>19372.96</v>
      </c>
      <c r="E36" s="700">
        <f t="shared" ref="E36:H36" si="7">E37</f>
        <v>0</v>
      </c>
      <c r="F36" s="700">
        <f t="shared" si="7"/>
        <v>0</v>
      </c>
      <c r="G36" s="700">
        <f t="shared" si="7"/>
        <v>19372.96</v>
      </c>
      <c r="H36" s="700">
        <f t="shared" si="7"/>
        <v>0</v>
      </c>
    </row>
    <row r="37" spans="1:8" s="57" customFormat="1" ht="33">
      <c r="A37" s="374"/>
      <c r="B37" s="374"/>
      <c r="C37" s="59" t="s">
        <v>130</v>
      </c>
      <c r="D37" s="701">
        <f>SUM(E37:H37)</f>
        <v>19372.96</v>
      </c>
      <c r="E37" s="701"/>
      <c r="F37" s="701"/>
      <c r="G37" s="701">
        <f>'Havelvats 8'!J23+'Havelvats 8'!J26</f>
        <v>19372.96</v>
      </c>
      <c r="H37" s="703"/>
    </row>
    <row r="38" spans="1:8" ht="34.5">
      <c r="A38" s="366">
        <v>1075</v>
      </c>
      <c r="B38" s="366">
        <v>21003</v>
      </c>
      <c r="C38" s="282" t="s">
        <v>147</v>
      </c>
      <c r="D38" s="695">
        <f>SUM(E38:H38)</f>
        <v>8387.9750000000004</v>
      </c>
      <c r="E38" s="695">
        <f>+E40</f>
        <v>0</v>
      </c>
      <c r="F38" s="695">
        <f t="shared" ref="F38:H38" si="8">+F40</f>
        <v>8387.9750000000004</v>
      </c>
      <c r="G38" s="695">
        <f t="shared" si="8"/>
        <v>0</v>
      </c>
      <c r="H38" s="695">
        <f t="shared" si="8"/>
        <v>0</v>
      </c>
    </row>
    <row r="39" spans="1:8" ht="16.5">
      <c r="A39" s="503"/>
      <c r="B39" s="503"/>
      <c r="C39" s="369" t="s">
        <v>21</v>
      </c>
      <c r="D39" s="697"/>
      <c r="E39" s="697"/>
      <c r="F39" s="697"/>
      <c r="G39" s="697"/>
      <c r="H39" s="697"/>
    </row>
    <row r="40" spans="1:8" ht="17.25">
      <c r="A40" s="504"/>
      <c r="B40" s="504"/>
      <c r="C40" s="285" t="s">
        <v>225</v>
      </c>
      <c r="D40" s="698">
        <f>SUM(E40:H40)</f>
        <v>8387.9750000000004</v>
      </c>
      <c r="E40" s="698">
        <f>+E42</f>
        <v>0</v>
      </c>
      <c r="F40" s="698">
        <f t="shared" ref="F40:H40" si="9">+F42</f>
        <v>8387.9750000000004</v>
      </c>
      <c r="G40" s="698">
        <f t="shared" si="9"/>
        <v>0</v>
      </c>
      <c r="H40" s="698">
        <f t="shared" si="9"/>
        <v>0</v>
      </c>
    </row>
    <row r="41" spans="1:8" ht="17.25">
      <c r="A41" s="504"/>
      <c r="B41" s="504"/>
      <c r="C41" s="283" t="s">
        <v>224</v>
      </c>
      <c r="D41" s="699"/>
      <c r="E41" s="699"/>
      <c r="F41" s="699"/>
      <c r="G41" s="699"/>
      <c r="H41" s="699"/>
    </row>
    <row r="42" spans="1:8" s="372" customFormat="1" ht="17.25">
      <c r="A42" s="504"/>
      <c r="B42" s="504"/>
      <c r="C42" s="371" t="s">
        <v>88</v>
      </c>
      <c r="D42" s="700">
        <f>+D43</f>
        <v>8387.9750000000004</v>
      </c>
      <c r="E42" s="700">
        <f t="shared" ref="E42:H42" si="10">+E43</f>
        <v>0</v>
      </c>
      <c r="F42" s="700">
        <f t="shared" si="10"/>
        <v>8387.9750000000004</v>
      </c>
      <c r="G42" s="700">
        <f t="shared" si="10"/>
        <v>0</v>
      </c>
      <c r="H42" s="700">
        <f t="shared" si="10"/>
        <v>0</v>
      </c>
    </row>
    <row r="43" spans="1:8" ht="33">
      <c r="A43" s="505"/>
      <c r="B43" s="505"/>
      <c r="C43" s="59" t="s">
        <v>188</v>
      </c>
      <c r="D43" s="701">
        <f>SUM(E43:H43)</f>
        <v>8387.9750000000004</v>
      </c>
      <c r="E43" s="701"/>
      <c r="F43" s="701">
        <f>+'Havelvats 8'!J42+'Havelvats 8'!J44+'Havelvats 8'!J45</f>
        <v>8387.9750000000004</v>
      </c>
      <c r="G43" s="701"/>
      <c r="H43" s="702"/>
    </row>
    <row r="44" spans="1:8" ht="51.75">
      <c r="A44" s="366">
        <v>1075</v>
      </c>
      <c r="B44" s="366">
        <v>21004</v>
      </c>
      <c r="C44" s="282" t="s">
        <v>197</v>
      </c>
      <c r="D44" s="695">
        <f>SUM(E44:H44)</f>
        <v>76883.640999999989</v>
      </c>
      <c r="E44" s="695">
        <f>+E46</f>
        <v>0</v>
      </c>
      <c r="F44" s="695">
        <f t="shared" ref="F44:H44" si="11">+F46</f>
        <v>76883.640999999989</v>
      </c>
      <c r="G44" s="695">
        <f t="shared" si="11"/>
        <v>0</v>
      </c>
      <c r="H44" s="695">
        <f t="shared" si="11"/>
        <v>0</v>
      </c>
    </row>
    <row r="45" spans="1:8" ht="16.5">
      <c r="A45" s="503"/>
      <c r="B45" s="503"/>
      <c r="C45" s="369" t="s">
        <v>21</v>
      </c>
      <c r="D45" s="697"/>
      <c r="E45" s="697"/>
      <c r="F45" s="697"/>
      <c r="G45" s="697"/>
      <c r="H45" s="697"/>
    </row>
    <row r="46" spans="1:8" ht="17.25">
      <c r="A46" s="504"/>
      <c r="B46" s="504"/>
      <c r="C46" s="285" t="s">
        <v>225</v>
      </c>
      <c r="D46" s="698">
        <f>SUM(E46:H46)</f>
        <v>76883.640999999989</v>
      </c>
      <c r="E46" s="698">
        <f>+E48</f>
        <v>0</v>
      </c>
      <c r="F46" s="698">
        <f t="shared" ref="F46:H46" si="12">+F48</f>
        <v>76883.640999999989</v>
      </c>
      <c r="G46" s="698">
        <f t="shared" si="12"/>
        <v>0</v>
      </c>
      <c r="H46" s="698">
        <f t="shared" si="12"/>
        <v>0</v>
      </c>
    </row>
    <row r="47" spans="1:8" ht="17.25">
      <c r="A47" s="504"/>
      <c r="B47" s="504"/>
      <c r="C47" s="283" t="s">
        <v>224</v>
      </c>
      <c r="D47" s="699"/>
      <c r="E47" s="699"/>
      <c r="F47" s="699"/>
      <c r="G47" s="699"/>
      <c r="H47" s="699"/>
    </row>
    <row r="48" spans="1:8" s="372" customFormat="1" ht="17.25">
      <c r="A48" s="504"/>
      <c r="B48" s="504"/>
      <c r="C48" s="371" t="s">
        <v>89</v>
      </c>
      <c r="D48" s="700">
        <f>SUM(E48:H48)</f>
        <v>76883.640999999989</v>
      </c>
      <c r="E48" s="700">
        <f>+E49</f>
        <v>0</v>
      </c>
      <c r="F48" s="700">
        <f t="shared" ref="F48:H48" si="13">+F49</f>
        <v>76883.640999999989</v>
      </c>
      <c r="G48" s="700">
        <f t="shared" si="13"/>
        <v>0</v>
      </c>
      <c r="H48" s="700">
        <f t="shared" si="13"/>
        <v>0</v>
      </c>
    </row>
    <row r="49" spans="1:8" ht="33">
      <c r="A49" s="505"/>
      <c r="B49" s="505"/>
      <c r="C49" s="59" t="s">
        <v>136</v>
      </c>
      <c r="D49" s="701">
        <f>+E49+F49+G49+H49</f>
        <v>76883.640999999989</v>
      </c>
      <c r="E49" s="701"/>
      <c r="F49" s="701">
        <f>+'Havelvats 8'!J48+'Havelvats 8'!J50+'Havelvats 8'!J51</f>
        <v>76883.640999999989</v>
      </c>
      <c r="G49" s="701"/>
      <c r="H49" s="702"/>
    </row>
  </sheetData>
  <mergeCells count="13">
    <mergeCell ref="A39:A43"/>
    <mergeCell ref="B39:B43"/>
    <mergeCell ref="A45:A49"/>
    <mergeCell ref="B45:B49"/>
    <mergeCell ref="F1:H1"/>
    <mergeCell ref="F2:H2"/>
    <mergeCell ref="F3:H3"/>
    <mergeCell ref="A5:H6"/>
    <mergeCell ref="E10:H10"/>
    <mergeCell ref="A9:B10"/>
    <mergeCell ref="D9:D11"/>
    <mergeCell ref="E9:H9"/>
    <mergeCell ref="C9:C1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52"/>
  <sheetViews>
    <sheetView topLeftCell="A46" workbookViewId="0">
      <selection activeCell="F52" sqref="D9:F52"/>
    </sheetView>
  </sheetViews>
  <sheetFormatPr defaultColWidth="9.28515625" defaultRowHeight="16.5"/>
  <cols>
    <col min="1" max="2" width="9.28515625" style="151"/>
    <col min="3" max="3" width="54.28515625" style="151" customWidth="1"/>
    <col min="4" max="6" width="17.7109375" style="151" customWidth="1"/>
    <col min="7" max="16384" width="9.28515625" style="151"/>
  </cols>
  <sheetData>
    <row r="1" spans="1:6" ht="37.5" customHeight="1">
      <c r="C1" s="6"/>
      <c r="D1" s="6"/>
      <c r="E1" s="149" t="s">
        <v>122</v>
      </c>
      <c r="F1" s="149"/>
    </row>
    <row r="2" spans="1:6" ht="13.5" customHeight="1">
      <c r="C2" s="6"/>
      <c r="D2" s="6"/>
      <c r="E2" s="149" t="s">
        <v>48</v>
      </c>
      <c r="F2" s="149"/>
    </row>
    <row r="3" spans="1:6" ht="13.5" customHeight="1">
      <c r="C3" s="6"/>
      <c r="D3" s="6"/>
      <c r="E3" s="149" t="s">
        <v>9</v>
      </c>
      <c r="F3" s="149"/>
    </row>
    <row r="4" spans="1:6" ht="13.5" customHeight="1">
      <c r="C4" s="150"/>
      <c r="D4" s="150"/>
      <c r="E4" s="150"/>
      <c r="F4" s="150"/>
    </row>
    <row r="5" spans="1:6" ht="66.75" customHeight="1">
      <c r="A5" s="525" t="s">
        <v>98</v>
      </c>
      <c r="B5" s="525"/>
      <c r="C5" s="525"/>
      <c r="D5" s="525"/>
      <c r="E5" s="525"/>
      <c r="F5" s="525"/>
    </row>
    <row r="6" spans="1:6" s="6" customFormat="1" ht="13.5"/>
    <row r="7" spans="1:6" s="6" customFormat="1" ht="15" customHeight="1">
      <c r="A7" s="524" t="s">
        <v>25</v>
      </c>
      <c r="B7" s="524"/>
      <c r="C7" s="524"/>
      <c r="D7" s="524"/>
      <c r="E7" s="524"/>
      <c r="F7" s="524"/>
    </row>
    <row r="8" spans="1:6" s="6" customFormat="1" ht="45" customHeight="1">
      <c r="A8" s="511" t="s">
        <v>64</v>
      </c>
      <c r="B8" s="512"/>
      <c r="C8" s="521" t="s">
        <v>65</v>
      </c>
      <c r="D8" s="526" t="s">
        <v>152</v>
      </c>
      <c r="E8" s="527"/>
      <c r="F8" s="528"/>
    </row>
    <row r="9" spans="1:6" ht="26.25" customHeight="1">
      <c r="A9" s="513"/>
      <c r="B9" s="514"/>
      <c r="C9" s="522"/>
      <c r="D9" s="704" t="s">
        <v>192</v>
      </c>
      <c r="E9" s="704" t="s">
        <v>66</v>
      </c>
      <c r="F9" s="704" t="s">
        <v>67</v>
      </c>
    </row>
    <row r="10" spans="1:6" ht="34.5">
      <c r="A10" s="360" t="s">
        <v>68</v>
      </c>
      <c r="B10" s="360" t="s">
        <v>69</v>
      </c>
      <c r="C10" s="523"/>
      <c r="D10" s="704"/>
      <c r="E10" s="704"/>
      <c r="F10" s="704"/>
    </row>
    <row r="11" spans="1:6" ht="51.75">
      <c r="A11" s="376"/>
      <c r="B11" s="376"/>
      <c r="C11" s="35" t="s">
        <v>72</v>
      </c>
      <c r="D11" s="705">
        <f>+D13+D37+D45</f>
        <v>0</v>
      </c>
      <c r="E11" s="705">
        <f>+E13+E37+E45</f>
        <v>3989.6360000000004</v>
      </c>
      <c r="F11" s="705">
        <f>+F13+F37+F45</f>
        <v>374520.48</v>
      </c>
    </row>
    <row r="12" spans="1:6" ht="17.25">
      <c r="A12" s="376"/>
      <c r="B12" s="376"/>
      <c r="C12" s="36" t="s">
        <v>73</v>
      </c>
      <c r="D12" s="706"/>
      <c r="E12" s="705"/>
      <c r="F12" s="705"/>
    </row>
    <row r="13" spans="1:6" ht="34.5">
      <c r="A13" s="366">
        <v>1075</v>
      </c>
      <c r="B13" s="366">
        <v>21001</v>
      </c>
      <c r="C13" s="282" t="s">
        <v>125</v>
      </c>
      <c r="D13" s="707">
        <f>+D15</f>
        <v>0</v>
      </c>
      <c r="E13" s="707">
        <f t="shared" ref="E13:F13" si="0">+E15</f>
        <v>3989.6360000000004</v>
      </c>
      <c r="F13" s="707">
        <f t="shared" si="0"/>
        <v>289248.864</v>
      </c>
    </row>
    <row r="14" spans="1:6" ht="17.25">
      <c r="A14" s="366"/>
      <c r="B14" s="366"/>
      <c r="C14" s="37" t="s">
        <v>70</v>
      </c>
      <c r="D14" s="696"/>
      <c r="E14" s="696"/>
      <c r="F14" s="696"/>
    </row>
    <row r="15" spans="1:6" ht="34.5">
      <c r="A15" s="366"/>
      <c r="B15" s="366"/>
      <c r="C15" s="377" t="s">
        <v>50</v>
      </c>
      <c r="D15" s="708">
        <f>D17+D29</f>
        <v>0</v>
      </c>
      <c r="E15" s="708">
        <f>E17+E29</f>
        <v>3989.6360000000004</v>
      </c>
      <c r="F15" s="708">
        <f>F17+F29</f>
        <v>289248.864</v>
      </c>
    </row>
    <row r="16" spans="1:6" ht="17.25">
      <c r="A16" s="284"/>
      <c r="B16" s="284"/>
      <c r="C16" s="37" t="s">
        <v>93</v>
      </c>
      <c r="D16" s="709"/>
      <c r="E16" s="699"/>
      <c r="F16" s="699"/>
    </row>
    <row r="17" spans="1:6" ht="36" customHeight="1">
      <c r="A17" s="284"/>
      <c r="B17" s="284"/>
      <c r="C17" s="285" t="s">
        <v>225</v>
      </c>
      <c r="D17" s="710">
        <f>D24+D19+D22+D26</f>
        <v>0</v>
      </c>
      <c r="E17" s="710">
        <f>E24+E19+E22+E26</f>
        <v>3989.6360000000004</v>
      </c>
      <c r="F17" s="710">
        <f>F24+F19+F22+F26</f>
        <v>242340.024</v>
      </c>
    </row>
    <row r="18" spans="1:6" ht="17.25">
      <c r="A18" s="284"/>
      <c r="B18" s="284"/>
      <c r="C18" s="283" t="s">
        <v>224</v>
      </c>
      <c r="D18" s="711"/>
      <c r="E18" s="699"/>
      <c r="F18" s="699"/>
    </row>
    <row r="19" spans="1:6" ht="17.25">
      <c r="A19" s="284"/>
      <c r="B19" s="284"/>
      <c r="C19" s="377" t="s">
        <v>91</v>
      </c>
      <c r="D19" s="712">
        <f>SUM(D20:D21)</f>
        <v>0</v>
      </c>
      <c r="E19" s="712">
        <f t="shared" ref="E19:F19" si="1">SUM(E20:E21)</f>
        <v>1622.4190000000001</v>
      </c>
      <c r="F19" s="712">
        <f t="shared" si="1"/>
        <v>11385.949000000001</v>
      </c>
    </row>
    <row r="20" spans="1:6" ht="33">
      <c r="A20" s="379"/>
      <c r="B20" s="379"/>
      <c r="C20" s="58" t="s">
        <v>131</v>
      </c>
      <c r="D20" s="713">
        <v>0</v>
      </c>
      <c r="E20" s="713">
        <f>'Havelvats 3'!D21</f>
        <v>1622.4190000000001</v>
      </c>
      <c r="F20" s="713">
        <f>+E20+0</f>
        <v>1622.4190000000001</v>
      </c>
    </row>
    <row r="21" spans="1:6" ht="49.5">
      <c r="A21" s="379"/>
      <c r="B21" s="379"/>
      <c r="C21" s="58" t="s">
        <v>132</v>
      </c>
      <c r="D21" s="713">
        <v>0</v>
      </c>
      <c r="E21" s="713">
        <v>0</v>
      </c>
      <c r="F21" s="713">
        <f>'Havelvats 3'!D22</f>
        <v>9763.5300000000007</v>
      </c>
    </row>
    <row r="22" spans="1:6" ht="17.25">
      <c r="A22" s="379"/>
      <c r="B22" s="379"/>
      <c r="C22" s="377" t="s">
        <v>88</v>
      </c>
      <c r="D22" s="712">
        <f>+D23</f>
        <v>0</v>
      </c>
      <c r="E22" s="712">
        <f t="shared" ref="E22:F22" si="2">+E23</f>
        <v>2367.2170000000001</v>
      </c>
      <c r="F22" s="712">
        <f t="shared" si="2"/>
        <v>2367.2170000000001</v>
      </c>
    </row>
    <row r="23" spans="1:6" ht="36.75" customHeight="1">
      <c r="A23" s="379"/>
      <c r="B23" s="379"/>
      <c r="C23" s="58" t="s">
        <v>133</v>
      </c>
      <c r="D23" s="713">
        <v>0</v>
      </c>
      <c r="E23" s="713">
        <f>'Havelvats 3'!D24</f>
        <v>2367.2170000000001</v>
      </c>
      <c r="F23" s="713">
        <f>+E23+0</f>
        <v>2367.2170000000001</v>
      </c>
    </row>
    <row r="24" spans="1:6" ht="17.25">
      <c r="A24" s="284"/>
      <c r="B24" s="284"/>
      <c r="C24" s="377" t="s">
        <v>126</v>
      </c>
      <c r="D24" s="712">
        <f>+D25</f>
        <v>0</v>
      </c>
      <c r="E24" s="712">
        <f t="shared" ref="E24:F24" si="3">+E25</f>
        <v>0</v>
      </c>
      <c r="F24" s="712">
        <f t="shared" si="3"/>
        <v>19475</v>
      </c>
    </row>
    <row r="25" spans="1:6" ht="33">
      <c r="A25" s="284"/>
      <c r="B25" s="284"/>
      <c r="C25" s="58" t="s">
        <v>129</v>
      </c>
      <c r="D25" s="713">
        <v>0</v>
      </c>
      <c r="E25" s="713">
        <v>0</v>
      </c>
      <c r="F25" s="713">
        <f>'Havelvats 3'!D26</f>
        <v>19475</v>
      </c>
    </row>
    <row r="26" spans="1:6" ht="17.25">
      <c r="A26" s="379"/>
      <c r="B26" s="379"/>
      <c r="C26" s="377" t="s">
        <v>89</v>
      </c>
      <c r="D26" s="712">
        <f t="shared" ref="D26:E26" si="4">SUM(D27:D28)</f>
        <v>0</v>
      </c>
      <c r="E26" s="712">
        <f t="shared" si="4"/>
        <v>0</v>
      </c>
      <c r="F26" s="712">
        <f>SUM(F27:F28)</f>
        <v>209111.85800000001</v>
      </c>
    </row>
    <row r="27" spans="1:6" ht="33">
      <c r="A27" s="379"/>
      <c r="B27" s="379"/>
      <c r="C27" s="58" t="s">
        <v>134</v>
      </c>
      <c r="D27" s="713">
        <v>0</v>
      </c>
      <c r="E27" s="713">
        <v>0</v>
      </c>
      <c r="F27" s="713">
        <f>'Havelvats 3'!D28</f>
        <v>32890.648000000001</v>
      </c>
    </row>
    <row r="28" spans="1:6" ht="49.5">
      <c r="A28" s="379"/>
      <c r="B28" s="379"/>
      <c r="C28" s="58" t="s">
        <v>135</v>
      </c>
      <c r="D28" s="713">
        <v>0</v>
      </c>
      <c r="E28" s="713">
        <v>0</v>
      </c>
      <c r="F28" s="713">
        <f>'Havelvats 3'!D29</f>
        <v>176221.21000000002</v>
      </c>
    </row>
    <row r="29" spans="1:6" ht="86.25">
      <c r="A29" s="284"/>
      <c r="B29" s="284"/>
      <c r="C29" s="375" t="s">
        <v>251</v>
      </c>
      <c r="D29" s="710">
        <f>D33+D35+D31</f>
        <v>0</v>
      </c>
      <c r="E29" s="710">
        <f>E33+E35+E31</f>
        <v>0</v>
      </c>
      <c r="F29" s="710">
        <f>F33+F35+F31</f>
        <v>46908.84</v>
      </c>
    </row>
    <row r="30" spans="1:6" ht="17.25">
      <c r="A30" s="284"/>
      <c r="B30" s="284"/>
      <c r="C30" s="283" t="s">
        <v>224</v>
      </c>
      <c r="D30" s="709"/>
      <c r="E30" s="699"/>
      <c r="F30" s="699"/>
    </row>
    <row r="31" spans="1:6" ht="17.25">
      <c r="A31" s="284"/>
      <c r="B31" s="284"/>
      <c r="C31" s="377" t="s">
        <v>90</v>
      </c>
      <c r="D31" s="712">
        <f>SUM(D32)</f>
        <v>0</v>
      </c>
      <c r="E31" s="712">
        <f t="shared" ref="E31:F31" si="5">SUM(E32)</f>
        <v>0</v>
      </c>
      <c r="F31" s="712">
        <f t="shared" si="5"/>
        <v>19153</v>
      </c>
    </row>
    <row r="32" spans="1:6" ht="49.5">
      <c r="A32" s="366"/>
      <c r="B32" s="366"/>
      <c r="C32" s="58" t="s">
        <v>127</v>
      </c>
      <c r="D32" s="713">
        <v>0</v>
      </c>
      <c r="E32" s="713">
        <v>0</v>
      </c>
      <c r="F32" s="713">
        <v>19153</v>
      </c>
    </row>
    <row r="33" spans="1:6" ht="17.25">
      <c r="A33" s="284"/>
      <c r="B33" s="284"/>
      <c r="C33" s="377" t="s">
        <v>126</v>
      </c>
      <c r="D33" s="712">
        <f>+D34</f>
        <v>0</v>
      </c>
      <c r="E33" s="712">
        <f t="shared" ref="E33:F33" si="6">+E34</f>
        <v>0</v>
      </c>
      <c r="F33" s="712">
        <f t="shared" si="6"/>
        <v>8382.880000000001</v>
      </c>
    </row>
    <row r="34" spans="1:6" ht="49.5">
      <c r="A34" s="284"/>
      <c r="B34" s="284"/>
      <c r="C34" s="58" t="s">
        <v>128</v>
      </c>
      <c r="D34" s="713">
        <v>0</v>
      </c>
      <c r="E34" s="713">
        <v>0</v>
      </c>
      <c r="F34" s="713">
        <f>'Havelvats 3'!D35</f>
        <v>8382.880000000001</v>
      </c>
    </row>
    <row r="35" spans="1:6" ht="17.25">
      <c r="A35" s="284"/>
      <c r="B35" s="284"/>
      <c r="C35" s="377" t="s">
        <v>92</v>
      </c>
      <c r="D35" s="712">
        <f>SUM(D36)</f>
        <v>0</v>
      </c>
      <c r="E35" s="712">
        <f t="shared" ref="E35:F35" si="7">SUM(E36)</f>
        <v>0</v>
      </c>
      <c r="F35" s="712">
        <f t="shared" si="7"/>
        <v>19372.96</v>
      </c>
    </row>
    <row r="36" spans="1:6" ht="33">
      <c r="A36" s="366"/>
      <c r="B36" s="366"/>
      <c r="C36" s="58" t="s">
        <v>130</v>
      </c>
      <c r="D36" s="713">
        <v>0</v>
      </c>
      <c r="E36" s="713">
        <v>0</v>
      </c>
      <c r="F36" s="713">
        <f>'Havelvats 3'!D37</f>
        <v>19372.96</v>
      </c>
    </row>
    <row r="37" spans="1:6" ht="34.5">
      <c r="A37" s="366">
        <v>1075</v>
      </c>
      <c r="B37" s="366">
        <v>21003</v>
      </c>
      <c r="C37" s="282" t="s">
        <v>147</v>
      </c>
      <c r="D37" s="707">
        <f>+D39</f>
        <v>0</v>
      </c>
      <c r="E37" s="707">
        <f t="shared" ref="E37:F37" si="8">+E39</f>
        <v>0</v>
      </c>
      <c r="F37" s="707">
        <f t="shared" si="8"/>
        <v>8387.9750000000004</v>
      </c>
    </row>
    <row r="38" spans="1:6" ht="17.25">
      <c r="A38" s="366"/>
      <c r="B38" s="366"/>
      <c r="C38" s="37" t="s">
        <v>70</v>
      </c>
      <c r="D38" s="709"/>
      <c r="E38" s="696"/>
      <c r="F38" s="696"/>
    </row>
    <row r="39" spans="1:6" ht="34.5">
      <c r="A39" s="366"/>
      <c r="B39" s="366"/>
      <c r="C39" s="377" t="s">
        <v>50</v>
      </c>
      <c r="D39" s="708">
        <f>+D41</f>
        <v>0</v>
      </c>
      <c r="E39" s="708">
        <f t="shared" ref="E39:F39" si="9">+E41</f>
        <v>0</v>
      </c>
      <c r="F39" s="708">
        <f t="shared" si="9"/>
        <v>8387.9750000000004</v>
      </c>
    </row>
    <row r="40" spans="1:6" ht="17.25">
      <c r="A40" s="284"/>
      <c r="B40" s="284"/>
      <c r="C40" s="37" t="s">
        <v>93</v>
      </c>
      <c r="D40" s="709"/>
      <c r="E40" s="699"/>
      <c r="F40" s="699"/>
    </row>
    <row r="41" spans="1:6" ht="30" customHeight="1">
      <c r="A41" s="284"/>
      <c r="B41" s="284"/>
      <c r="C41" s="285" t="s">
        <v>225</v>
      </c>
      <c r="D41" s="710">
        <f>+D43</f>
        <v>0</v>
      </c>
      <c r="E41" s="710">
        <f t="shared" ref="E41:F41" si="10">+E43</f>
        <v>0</v>
      </c>
      <c r="F41" s="710">
        <f t="shared" si="10"/>
        <v>8387.9750000000004</v>
      </c>
    </row>
    <row r="42" spans="1:6" ht="17.25">
      <c r="A42" s="284"/>
      <c r="B42" s="284"/>
      <c r="C42" s="283" t="s">
        <v>224</v>
      </c>
      <c r="D42" s="711"/>
      <c r="E42" s="699"/>
      <c r="F42" s="699"/>
    </row>
    <row r="43" spans="1:6" ht="17.25">
      <c r="A43" s="284"/>
      <c r="B43" s="284"/>
      <c r="C43" s="371" t="s">
        <v>88</v>
      </c>
      <c r="D43" s="714">
        <f>+D44</f>
        <v>0</v>
      </c>
      <c r="E43" s="714">
        <f t="shared" ref="E43:F43" si="11">+E44</f>
        <v>0</v>
      </c>
      <c r="F43" s="714">
        <f t="shared" si="11"/>
        <v>8387.9750000000004</v>
      </c>
    </row>
    <row r="44" spans="1:6" ht="33">
      <c r="A44" s="379"/>
      <c r="B44" s="379"/>
      <c r="C44" s="58" t="s">
        <v>188</v>
      </c>
      <c r="D44" s="715"/>
      <c r="E44" s="716"/>
      <c r="F44" s="713">
        <f>+'Havelvats 3'!D43</f>
        <v>8387.9750000000004</v>
      </c>
    </row>
    <row r="45" spans="1:6" ht="51.75">
      <c r="A45" s="366">
        <v>1075</v>
      </c>
      <c r="B45" s="366">
        <v>21004</v>
      </c>
      <c r="C45" s="282" t="s">
        <v>197</v>
      </c>
      <c r="D45" s="707">
        <f>+D47</f>
        <v>0</v>
      </c>
      <c r="E45" s="707">
        <f t="shared" ref="E45:F45" si="12">+E47</f>
        <v>0</v>
      </c>
      <c r="F45" s="707">
        <f t="shared" si="12"/>
        <v>76883.640999999989</v>
      </c>
    </row>
    <row r="46" spans="1:6" ht="17.25">
      <c r="A46" s="366"/>
      <c r="B46" s="366"/>
      <c r="C46" s="37" t="s">
        <v>70</v>
      </c>
      <c r="D46" s="709"/>
      <c r="E46" s="696"/>
      <c r="F46" s="696"/>
    </row>
    <row r="47" spans="1:6" ht="34.5">
      <c r="A47" s="366"/>
      <c r="B47" s="366"/>
      <c r="C47" s="377" t="s">
        <v>50</v>
      </c>
      <c r="D47" s="708">
        <f>+D49</f>
        <v>0</v>
      </c>
      <c r="E47" s="708">
        <f t="shared" ref="E47:F47" si="13">+E49</f>
        <v>0</v>
      </c>
      <c r="F47" s="708">
        <f t="shared" si="13"/>
        <v>76883.640999999989</v>
      </c>
    </row>
    <row r="48" spans="1:6" ht="17.25">
      <c r="A48" s="284"/>
      <c r="B48" s="284"/>
      <c r="C48" s="37" t="s">
        <v>93</v>
      </c>
      <c r="D48" s="709"/>
      <c r="E48" s="699"/>
      <c r="F48" s="699"/>
    </row>
    <row r="49" spans="1:6" ht="36" customHeight="1">
      <c r="A49" s="284"/>
      <c r="B49" s="284"/>
      <c r="C49" s="285" t="s">
        <v>225</v>
      </c>
      <c r="D49" s="710">
        <f>+D51</f>
        <v>0</v>
      </c>
      <c r="E49" s="710">
        <f t="shared" ref="E49:F49" si="14">+E51</f>
        <v>0</v>
      </c>
      <c r="F49" s="710">
        <f t="shared" si="14"/>
        <v>76883.640999999989</v>
      </c>
    </row>
    <row r="50" spans="1:6" ht="17.25">
      <c r="A50" s="284"/>
      <c r="B50" s="284"/>
      <c r="C50" s="283" t="s">
        <v>224</v>
      </c>
      <c r="D50" s="711"/>
      <c r="E50" s="699"/>
      <c r="F50" s="699"/>
    </row>
    <row r="51" spans="1:6" ht="17.25">
      <c r="A51" s="284"/>
      <c r="B51" s="284"/>
      <c r="C51" s="377" t="s">
        <v>89</v>
      </c>
      <c r="D51" s="714">
        <f>+D52</f>
        <v>0</v>
      </c>
      <c r="E51" s="714">
        <f t="shared" ref="E51:F51" si="15">+E52</f>
        <v>0</v>
      </c>
      <c r="F51" s="714">
        <f t="shared" si="15"/>
        <v>76883.640999999989</v>
      </c>
    </row>
    <row r="52" spans="1:6" ht="33">
      <c r="A52" s="379"/>
      <c r="B52" s="379"/>
      <c r="C52" s="58" t="s">
        <v>136</v>
      </c>
      <c r="D52" s="715"/>
      <c r="E52" s="716"/>
      <c r="F52" s="713">
        <v>76883.640999999989</v>
      </c>
    </row>
  </sheetData>
  <mergeCells count="8">
    <mergeCell ref="A7:F7"/>
    <mergeCell ref="A5:F5"/>
    <mergeCell ref="D9:D10"/>
    <mergeCell ref="E9:E10"/>
    <mergeCell ref="F9:F10"/>
    <mergeCell ref="A8:B9"/>
    <mergeCell ref="C8:C10"/>
    <mergeCell ref="D8:F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Q65"/>
  <sheetViews>
    <sheetView topLeftCell="C8" workbookViewId="0">
      <selection activeCell="G8" sqref="G8"/>
    </sheetView>
  </sheetViews>
  <sheetFormatPr defaultColWidth="9.28515625" defaultRowHeight="12.75"/>
  <cols>
    <col min="1" max="1" width="8.7109375" style="132" customWidth="1"/>
    <col min="2" max="2" width="10.7109375" style="132" customWidth="1"/>
    <col min="3" max="3" width="8" style="132" customWidth="1"/>
    <col min="4" max="4" width="7.7109375" style="133" customWidth="1"/>
    <col min="5" max="5" width="26.7109375" style="133" customWidth="1"/>
    <col min="6" max="6" width="50.28515625" style="133" customWidth="1"/>
    <col min="7" max="7" width="26.28515625" style="132" customWidth="1"/>
    <col min="8" max="8" width="11.28515625" style="132" bestFit="1" customWidth="1"/>
    <col min="9" max="10" width="9.28515625" style="132"/>
    <col min="11" max="11" width="12.28515625" style="132" customWidth="1"/>
    <col min="12" max="16384" width="9.28515625" style="132"/>
  </cols>
  <sheetData>
    <row r="1" spans="1:43" s="121" customFormat="1" ht="24" customHeight="1">
      <c r="A1" s="120"/>
      <c r="B1" s="120"/>
      <c r="C1" s="120"/>
      <c r="D1" s="120"/>
      <c r="E1" s="120"/>
      <c r="F1" s="543" t="s">
        <v>156</v>
      </c>
      <c r="G1" s="543"/>
      <c r="H1" s="1"/>
      <c r="Y1" s="120"/>
      <c r="Z1" s="120"/>
      <c r="AA1" s="120"/>
      <c r="AB1" s="529"/>
      <c r="AC1" s="529"/>
      <c r="AD1" s="529"/>
    </row>
    <row r="2" spans="1:43" s="12" customFormat="1" ht="16.5">
      <c r="A2" s="122"/>
      <c r="B2" s="122"/>
      <c r="C2" s="122"/>
      <c r="D2" s="122"/>
      <c r="E2" s="122"/>
      <c r="F2" s="1" t="s">
        <v>48</v>
      </c>
      <c r="G2" s="1"/>
      <c r="H2" s="1"/>
      <c r="Y2" s="122"/>
      <c r="Z2" s="122"/>
      <c r="AA2" s="529"/>
      <c r="AB2" s="529"/>
      <c r="AC2" s="529"/>
      <c r="AD2" s="529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3"/>
    </row>
    <row r="3" spans="1:43" s="12" customFormat="1" ht="15.75" customHeight="1">
      <c r="A3" s="122"/>
      <c r="B3" s="122"/>
      <c r="C3" s="122"/>
      <c r="D3" s="122"/>
      <c r="E3" s="122"/>
      <c r="F3" s="1" t="s">
        <v>9</v>
      </c>
      <c r="G3" s="1"/>
      <c r="H3" s="1"/>
      <c r="Y3" s="529"/>
      <c r="Z3" s="529"/>
      <c r="AA3" s="529"/>
      <c r="AB3" s="529"/>
      <c r="AC3" s="529"/>
      <c r="AD3" s="529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  <c r="AP3" s="123"/>
      <c r="AQ3" s="123"/>
    </row>
    <row r="4" spans="1:43" s="121" customFormat="1" ht="17.25">
      <c r="F4" s="124"/>
      <c r="G4" s="124"/>
      <c r="H4" s="124"/>
    </row>
    <row r="5" spans="1:43" s="121" customFormat="1" ht="15.75" customHeight="1">
      <c r="F5" s="124"/>
      <c r="G5" s="124"/>
      <c r="H5" s="124"/>
    </row>
    <row r="6" spans="1:43" s="121" customFormat="1" ht="67.5" customHeight="1">
      <c r="A6" s="530" t="s">
        <v>195</v>
      </c>
      <c r="B6" s="530"/>
      <c r="C6" s="530"/>
      <c r="D6" s="530"/>
      <c r="E6" s="530"/>
      <c r="F6" s="530"/>
      <c r="G6" s="530"/>
      <c r="H6" s="307"/>
    </row>
    <row r="7" spans="1:43" s="121" customFormat="1" ht="21" customHeight="1">
      <c r="A7" s="538" t="s">
        <v>150</v>
      </c>
      <c r="B7" s="538"/>
      <c r="C7" s="538"/>
      <c r="D7" s="538"/>
      <c r="E7" s="538"/>
      <c r="F7" s="538"/>
      <c r="G7" s="538"/>
      <c r="H7" s="307"/>
    </row>
    <row r="8" spans="1:43" s="125" customFormat="1" ht="97.5" customHeight="1">
      <c r="A8" s="535" t="s">
        <v>14</v>
      </c>
      <c r="B8" s="535"/>
      <c r="C8" s="291"/>
      <c r="D8" s="539" t="s">
        <v>20</v>
      </c>
      <c r="E8" s="540"/>
      <c r="F8" s="536" t="s">
        <v>151</v>
      </c>
      <c r="G8" s="381" t="s">
        <v>252</v>
      </c>
    </row>
    <row r="9" spans="1:43" s="125" customFormat="1" ht="45" customHeight="1">
      <c r="A9" s="308" t="s">
        <v>18</v>
      </c>
      <c r="B9" s="308" t="s">
        <v>19</v>
      </c>
      <c r="C9" s="291"/>
      <c r="D9" s="541"/>
      <c r="E9" s="542"/>
      <c r="F9" s="537"/>
      <c r="G9" s="308" t="s">
        <v>17</v>
      </c>
    </row>
    <row r="10" spans="1:43" s="126" customFormat="1" ht="31.5" customHeight="1">
      <c r="A10" s="531" t="s">
        <v>50</v>
      </c>
      <c r="B10" s="532"/>
      <c r="C10" s="533"/>
      <c r="D10" s="532"/>
      <c r="E10" s="533"/>
      <c r="F10" s="534"/>
      <c r="G10" s="717">
        <f>+G11+G15+G24</f>
        <v>-374520.48</v>
      </c>
      <c r="H10" s="125"/>
      <c r="I10" s="125"/>
      <c r="J10" s="125"/>
    </row>
    <row r="11" spans="1:43" s="126" customFormat="1" ht="24" customHeight="1">
      <c r="A11" s="305">
        <v>1148</v>
      </c>
      <c r="B11" s="553" t="s">
        <v>177</v>
      </c>
      <c r="C11" s="554"/>
      <c r="D11" s="553"/>
      <c r="E11" s="554"/>
      <c r="F11" s="553"/>
      <c r="G11" s="718">
        <f>+G12</f>
        <v>-422500.48</v>
      </c>
      <c r="H11" s="125"/>
      <c r="I11" s="125"/>
      <c r="J11" s="125"/>
    </row>
    <row r="12" spans="1:43" s="126" customFormat="1" ht="58.5" customHeight="1">
      <c r="A12" s="129"/>
      <c r="B12" s="127">
        <v>11005</v>
      </c>
      <c r="C12" s="548" t="s">
        <v>178</v>
      </c>
      <c r="D12" s="549"/>
      <c r="E12" s="550"/>
      <c r="F12" s="294" t="s">
        <v>236</v>
      </c>
      <c r="G12" s="717">
        <f>+G13</f>
        <v>-422500.48</v>
      </c>
      <c r="H12" s="125"/>
      <c r="I12" s="125"/>
      <c r="J12" s="125"/>
    </row>
    <row r="13" spans="1:43" s="126" customFormat="1" ht="27" customHeight="1">
      <c r="A13" s="288"/>
      <c r="B13" s="289"/>
      <c r="C13" s="292"/>
      <c r="D13" s="130"/>
      <c r="E13" s="293"/>
      <c r="F13" s="128" t="s">
        <v>50</v>
      </c>
      <c r="G13" s="717">
        <f>+G14</f>
        <v>-422500.48</v>
      </c>
      <c r="H13" s="125"/>
      <c r="I13" s="125"/>
      <c r="J13" s="125"/>
    </row>
    <row r="14" spans="1:43" s="126" customFormat="1" ht="45" customHeight="1">
      <c r="A14" s="129"/>
      <c r="B14" s="129"/>
      <c r="C14" s="288"/>
      <c r="D14" s="130"/>
      <c r="E14" s="293"/>
      <c r="F14" s="130" t="s">
        <v>179</v>
      </c>
      <c r="G14" s="318">
        <f>+'Havelvats 1'!F21</f>
        <v>-422500.48</v>
      </c>
      <c r="H14" s="125"/>
      <c r="I14" s="125"/>
      <c r="J14" s="125"/>
    </row>
    <row r="15" spans="1:43" s="126" customFormat="1" ht="24" customHeight="1">
      <c r="A15" s="127">
        <v>1075</v>
      </c>
      <c r="B15" s="544" t="s">
        <v>153</v>
      </c>
      <c r="C15" s="545"/>
      <c r="D15" s="546"/>
      <c r="E15" s="545"/>
      <c r="F15" s="547"/>
      <c r="G15" s="718">
        <f>+G20+G16</f>
        <v>45580</v>
      </c>
      <c r="H15" s="125"/>
      <c r="I15" s="125"/>
      <c r="J15" s="125"/>
    </row>
    <row r="16" spans="1:43" s="126" customFormat="1" ht="50.25" customHeight="1">
      <c r="A16" s="129"/>
      <c r="B16" s="127">
        <v>12002</v>
      </c>
      <c r="C16" s="548" t="s">
        <v>253</v>
      </c>
      <c r="D16" s="549"/>
      <c r="E16" s="550"/>
      <c r="F16" s="128"/>
      <c r="G16" s="719">
        <f>+G18</f>
        <v>37080</v>
      </c>
      <c r="H16" s="125"/>
      <c r="I16" s="125"/>
      <c r="J16" s="125"/>
    </row>
    <row r="17" spans="1:10" s="126" customFormat="1" ht="14.25">
      <c r="A17" s="288"/>
      <c r="B17" s="289"/>
      <c r="C17" s="292"/>
      <c r="D17" s="551" t="s">
        <v>235</v>
      </c>
      <c r="E17" s="552"/>
      <c r="F17" s="290"/>
      <c r="G17" s="717"/>
      <c r="H17" s="125"/>
      <c r="I17" s="125"/>
      <c r="J17" s="125"/>
    </row>
    <row r="18" spans="1:10" s="126" customFormat="1" ht="28.5">
      <c r="A18" s="288"/>
      <c r="B18" s="289"/>
      <c r="C18" s="292"/>
      <c r="D18" s="130"/>
      <c r="E18" s="293"/>
      <c r="F18" s="128" t="s">
        <v>50</v>
      </c>
      <c r="G18" s="717">
        <f>+G19</f>
        <v>37080</v>
      </c>
      <c r="H18" s="125"/>
      <c r="I18" s="125"/>
      <c r="J18" s="125"/>
    </row>
    <row r="19" spans="1:10" s="126" customFormat="1" ht="40.5">
      <c r="A19" s="129"/>
      <c r="B19" s="129"/>
      <c r="C19" s="288"/>
      <c r="D19" s="130"/>
      <c r="E19" s="293" t="s">
        <v>238</v>
      </c>
      <c r="F19" s="130" t="s">
        <v>154</v>
      </c>
      <c r="G19" s="720">
        <v>37080</v>
      </c>
      <c r="H19" s="125"/>
      <c r="I19" s="125"/>
      <c r="J19" s="125"/>
    </row>
    <row r="20" spans="1:10" s="126" customFormat="1" ht="46.5" customHeight="1">
      <c r="A20" s="129"/>
      <c r="B20" s="127">
        <v>12003</v>
      </c>
      <c r="C20" s="548" t="s">
        <v>248</v>
      </c>
      <c r="D20" s="549"/>
      <c r="E20" s="550"/>
      <c r="F20" s="128"/>
      <c r="G20" s="719">
        <f>+G22</f>
        <v>8500</v>
      </c>
      <c r="H20" s="286"/>
      <c r="I20" s="125"/>
      <c r="J20" s="125"/>
    </row>
    <row r="21" spans="1:10" s="126" customFormat="1" ht="14.25">
      <c r="A21" s="288"/>
      <c r="B21" s="289"/>
      <c r="C21" s="292"/>
      <c r="D21" s="551" t="s">
        <v>235</v>
      </c>
      <c r="E21" s="552"/>
      <c r="F21" s="290"/>
      <c r="G21" s="717"/>
      <c r="H21" s="125"/>
      <c r="I21" s="125"/>
      <c r="J21" s="125"/>
    </row>
    <row r="22" spans="1:10" s="126" customFormat="1" ht="28.5">
      <c r="A22" s="288"/>
      <c r="B22" s="289"/>
      <c r="C22" s="292"/>
      <c r="D22" s="130"/>
      <c r="E22" s="293"/>
      <c r="F22" s="128" t="s">
        <v>50</v>
      </c>
      <c r="G22" s="717">
        <f>+G23</f>
        <v>8500</v>
      </c>
      <c r="H22" s="125"/>
      <c r="I22" s="125"/>
      <c r="J22" s="125"/>
    </row>
    <row r="23" spans="1:10" s="126" customFormat="1" ht="57" customHeight="1">
      <c r="A23" s="129"/>
      <c r="B23" s="129"/>
      <c r="C23" s="288"/>
      <c r="D23" s="130"/>
      <c r="E23" s="293" t="s">
        <v>237</v>
      </c>
      <c r="F23" s="130" t="s">
        <v>196</v>
      </c>
      <c r="G23" s="720">
        <v>8500</v>
      </c>
      <c r="H23" s="125"/>
      <c r="I23" s="125"/>
      <c r="J23" s="125"/>
    </row>
    <row r="24" spans="1:10" s="126" customFormat="1" ht="23.25" customHeight="1">
      <c r="A24" s="127">
        <v>1196</v>
      </c>
      <c r="B24" s="544" t="s">
        <v>229</v>
      </c>
      <c r="C24" s="545"/>
      <c r="D24" s="546"/>
      <c r="E24" s="545"/>
      <c r="F24" s="547"/>
      <c r="G24" s="718">
        <f>+G25</f>
        <v>2400</v>
      </c>
      <c r="H24" s="125"/>
      <c r="I24" s="125"/>
      <c r="J24" s="125"/>
    </row>
    <row r="25" spans="1:10" s="126" customFormat="1" ht="55.5" customHeight="1">
      <c r="A25" s="129"/>
      <c r="B25" s="127">
        <v>12001</v>
      </c>
      <c r="C25" s="548" t="s">
        <v>226</v>
      </c>
      <c r="D25" s="549"/>
      <c r="E25" s="550"/>
      <c r="F25" s="128"/>
      <c r="G25" s="719">
        <f>+G27</f>
        <v>2400</v>
      </c>
      <c r="H25" s="286"/>
      <c r="I25" s="125"/>
      <c r="J25" s="125"/>
    </row>
    <row r="26" spans="1:10" s="126" customFormat="1" ht="14.25">
      <c r="A26" s="288"/>
      <c r="B26" s="289"/>
      <c r="C26" s="292"/>
      <c r="D26" s="551" t="s">
        <v>235</v>
      </c>
      <c r="E26" s="552"/>
      <c r="F26" s="290"/>
      <c r="G26" s="717"/>
      <c r="H26" s="125"/>
      <c r="I26" s="125"/>
      <c r="J26" s="125"/>
    </row>
    <row r="27" spans="1:10" s="126" customFormat="1" ht="28.5">
      <c r="A27" s="288"/>
      <c r="B27" s="289"/>
      <c r="C27" s="292"/>
      <c r="D27" s="130"/>
      <c r="E27" s="293"/>
      <c r="F27" s="128" t="s">
        <v>50</v>
      </c>
      <c r="G27" s="717">
        <f>+G28</f>
        <v>2400</v>
      </c>
      <c r="H27" s="125"/>
      <c r="I27" s="125"/>
      <c r="J27" s="125"/>
    </row>
    <row r="28" spans="1:10" s="126" customFormat="1" ht="40.5">
      <c r="A28" s="129"/>
      <c r="B28" s="129"/>
      <c r="C28" s="288"/>
      <c r="D28" s="130"/>
      <c r="E28" s="293" t="s">
        <v>239</v>
      </c>
      <c r="F28" s="130" t="s">
        <v>196</v>
      </c>
      <c r="G28" s="720">
        <v>2400</v>
      </c>
      <c r="H28" s="125"/>
      <c r="I28" s="125"/>
      <c r="J28" s="125"/>
    </row>
    <row r="29" spans="1:10" s="125" customFormat="1" ht="13.5">
      <c r="D29" s="131"/>
      <c r="E29" s="131"/>
      <c r="F29" s="131"/>
    </row>
    <row r="30" spans="1:10" s="125" customFormat="1" ht="13.5">
      <c r="D30" s="131"/>
      <c r="E30" s="131"/>
      <c r="F30" s="131"/>
    </row>
    <row r="31" spans="1:10" s="125" customFormat="1" ht="13.5">
      <c r="D31" s="131"/>
      <c r="E31" s="131"/>
      <c r="F31" s="131"/>
    </row>
    <row r="32" spans="1:10" s="125" customFormat="1" ht="13.5">
      <c r="D32" s="131"/>
      <c r="E32" s="131"/>
      <c r="F32" s="131"/>
    </row>
    <row r="33" spans="4:6" s="125" customFormat="1" ht="13.5">
      <c r="D33" s="131"/>
      <c r="E33" s="131"/>
      <c r="F33" s="131"/>
    </row>
    <row r="34" spans="4:6" s="125" customFormat="1" ht="13.5">
      <c r="D34" s="131"/>
      <c r="E34" s="131"/>
      <c r="F34" s="131"/>
    </row>
    <row r="35" spans="4:6" s="125" customFormat="1" ht="13.5">
      <c r="D35" s="131"/>
      <c r="E35" s="131"/>
      <c r="F35" s="131"/>
    </row>
    <row r="36" spans="4:6" s="125" customFormat="1" ht="13.5">
      <c r="D36" s="131"/>
      <c r="E36" s="131"/>
      <c r="F36" s="131"/>
    </row>
    <row r="37" spans="4:6" s="125" customFormat="1" ht="13.5">
      <c r="D37" s="131"/>
      <c r="E37" s="131"/>
      <c r="F37" s="131"/>
    </row>
    <row r="38" spans="4:6" s="125" customFormat="1" ht="13.5">
      <c r="D38" s="131"/>
      <c r="E38" s="131"/>
      <c r="F38" s="131"/>
    </row>
    <row r="39" spans="4:6" s="125" customFormat="1" ht="13.5">
      <c r="D39" s="131"/>
      <c r="E39" s="131"/>
      <c r="F39" s="131"/>
    </row>
    <row r="40" spans="4:6" s="125" customFormat="1" ht="13.5">
      <c r="D40" s="131"/>
      <c r="E40" s="131"/>
      <c r="F40" s="131"/>
    </row>
    <row r="41" spans="4:6" s="125" customFormat="1" ht="13.5">
      <c r="D41" s="131"/>
      <c r="E41" s="131"/>
      <c r="F41" s="131"/>
    </row>
    <row r="42" spans="4:6" s="125" customFormat="1" ht="13.5">
      <c r="D42" s="131"/>
      <c r="E42" s="131"/>
      <c r="F42" s="131"/>
    </row>
    <row r="43" spans="4:6" s="125" customFormat="1" ht="13.5">
      <c r="D43" s="131"/>
      <c r="E43" s="131"/>
      <c r="F43" s="131"/>
    </row>
    <row r="44" spans="4:6" s="125" customFormat="1" ht="13.5">
      <c r="D44" s="131"/>
      <c r="E44" s="131"/>
      <c r="F44" s="131"/>
    </row>
    <row r="45" spans="4:6" s="125" customFormat="1" ht="13.5">
      <c r="D45" s="131"/>
      <c r="E45" s="131"/>
      <c r="F45" s="131"/>
    </row>
    <row r="46" spans="4:6" s="125" customFormat="1" ht="13.5">
      <c r="D46" s="131"/>
      <c r="E46" s="131"/>
      <c r="F46" s="131"/>
    </row>
    <row r="47" spans="4:6" s="125" customFormat="1" ht="13.5">
      <c r="D47" s="131"/>
      <c r="E47" s="131"/>
      <c r="F47" s="131"/>
    </row>
    <row r="48" spans="4:6" s="125" customFormat="1" ht="13.5">
      <c r="D48" s="131"/>
      <c r="E48" s="131"/>
      <c r="F48" s="131"/>
    </row>
    <row r="49" spans="4:6" s="125" customFormat="1" ht="13.5">
      <c r="D49" s="131"/>
      <c r="E49" s="131"/>
      <c r="F49" s="131"/>
    </row>
    <row r="50" spans="4:6" s="125" customFormat="1" ht="13.5">
      <c r="D50" s="131"/>
      <c r="E50" s="131"/>
      <c r="F50" s="131"/>
    </row>
    <row r="51" spans="4:6" s="125" customFormat="1" ht="13.5">
      <c r="D51" s="131"/>
      <c r="E51" s="131"/>
      <c r="F51" s="131"/>
    </row>
    <row r="52" spans="4:6" s="125" customFormat="1" ht="13.5">
      <c r="D52" s="131"/>
      <c r="E52" s="131"/>
      <c r="F52" s="131"/>
    </row>
    <row r="53" spans="4:6" s="125" customFormat="1" ht="13.5">
      <c r="D53" s="131"/>
      <c r="E53" s="131"/>
      <c r="F53" s="131"/>
    </row>
    <row r="54" spans="4:6" s="125" customFormat="1" ht="13.5">
      <c r="D54" s="131"/>
      <c r="E54" s="131"/>
      <c r="F54" s="131"/>
    </row>
    <row r="55" spans="4:6" s="125" customFormat="1" ht="13.5">
      <c r="D55" s="131"/>
      <c r="E55" s="131"/>
      <c r="F55" s="131"/>
    </row>
    <row r="56" spans="4:6" s="125" customFormat="1" ht="13.5">
      <c r="D56" s="131"/>
      <c r="E56" s="131"/>
      <c r="F56" s="131"/>
    </row>
    <row r="57" spans="4:6" s="125" customFormat="1" ht="13.5">
      <c r="D57" s="131"/>
      <c r="E57" s="131"/>
      <c r="F57" s="131"/>
    </row>
    <row r="58" spans="4:6" s="125" customFormat="1" ht="13.5">
      <c r="D58" s="131"/>
      <c r="E58" s="131"/>
      <c r="F58" s="131"/>
    </row>
    <row r="59" spans="4:6" s="125" customFormat="1" ht="13.5">
      <c r="D59" s="131"/>
      <c r="E59" s="131"/>
      <c r="F59" s="131"/>
    </row>
    <row r="60" spans="4:6" s="125" customFormat="1" ht="13.5">
      <c r="D60" s="131"/>
      <c r="E60" s="131"/>
      <c r="F60" s="131"/>
    </row>
    <row r="61" spans="4:6" s="125" customFormat="1" ht="13.5">
      <c r="D61" s="131"/>
      <c r="E61" s="131"/>
      <c r="F61" s="131"/>
    </row>
    <row r="62" spans="4:6" s="125" customFormat="1" ht="13.5">
      <c r="D62" s="131"/>
      <c r="E62" s="131"/>
      <c r="F62" s="131"/>
    </row>
    <row r="63" spans="4:6" s="125" customFormat="1" ht="13.5">
      <c r="D63" s="131"/>
      <c r="E63" s="131"/>
      <c r="F63" s="131"/>
    </row>
    <row r="64" spans="4:6" s="125" customFormat="1" ht="13.5">
      <c r="D64" s="131"/>
      <c r="E64" s="131"/>
      <c r="F64" s="131"/>
    </row>
    <row r="65" spans="4:6" s="125" customFormat="1" ht="13.5">
      <c r="D65" s="131"/>
      <c r="E65" s="131"/>
      <c r="F65" s="131"/>
    </row>
  </sheetData>
  <mergeCells count="20">
    <mergeCell ref="B24:F24"/>
    <mergeCell ref="C25:E25"/>
    <mergeCell ref="D26:E26"/>
    <mergeCell ref="D21:E21"/>
    <mergeCell ref="B11:F11"/>
    <mergeCell ref="C12:E12"/>
    <mergeCell ref="B15:F15"/>
    <mergeCell ref="C20:E20"/>
    <mergeCell ref="C16:E16"/>
    <mergeCell ref="D17:E17"/>
    <mergeCell ref="AB1:AD1"/>
    <mergeCell ref="AA2:AD2"/>
    <mergeCell ref="Y3:AD3"/>
    <mergeCell ref="A6:G6"/>
    <mergeCell ref="A10:F10"/>
    <mergeCell ref="A8:B8"/>
    <mergeCell ref="F8:F9"/>
    <mergeCell ref="A7:G7"/>
    <mergeCell ref="D8:E9"/>
    <mergeCell ref="F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29"/>
  <sheetViews>
    <sheetView topLeftCell="A105" workbookViewId="0">
      <selection activeCell="A105" sqref="A105:F105"/>
    </sheetView>
  </sheetViews>
  <sheetFormatPr defaultColWidth="9.28515625" defaultRowHeight="13.5"/>
  <cols>
    <col min="1" max="1" width="5.28515625" style="1" customWidth="1"/>
    <col min="2" max="2" width="24.5703125" style="1" customWidth="1"/>
    <col min="3" max="3" width="65.7109375" style="1" customWidth="1"/>
    <col min="4" max="6" width="16" style="1" customWidth="1"/>
    <col min="7" max="7" width="10" style="1" customWidth="1"/>
    <col min="8" max="16384" width="9.28515625" style="1"/>
  </cols>
  <sheetData>
    <row r="1" spans="1:9" ht="37.5" customHeight="1">
      <c r="E1" s="543" t="s">
        <v>121</v>
      </c>
      <c r="F1" s="543"/>
      <c r="G1" s="543"/>
      <c r="H1" s="543"/>
      <c r="I1" s="543"/>
    </row>
    <row r="2" spans="1:9">
      <c r="E2" s="1" t="s">
        <v>48</v>
      </c>
    </row>
    <row r="3" spans="1:9">
      <c r="E3" s="1" t="s">
        <v>9</v>
      </c>
    </row>
    <row r="5" spans="1:9" ht="59.25" customHeight="1">
      <c r="A5" s="16"/>
      <c r="B5" s="426" t="s">
        <v>218</v>
      </c>
      <c r="C5" s="426"/>
      <c r="D5" s="426"/>
      <c r="E5" s="426"/>
      <c r="F5" s="426"/>
    </row>
    <row r="6" spans="1:9" ht="23.25" customHeight="1"/>
    <row r="7" spans="1:9" ht="21.75" customHeight="1">
      <c r="A7" s="557"/>
      <c r="B7" s="557"/>
      <c r="C7" s="557"/>
      <c r="D7" s="557"/>
      <c r="E7" s="557"/>
      <c r="F7" s="557"/>
    </row>
    <row r="8" spans="1:9" ht="31.5" customHeight="1">
      <c r="B8" s="558" t="s">
        <v>49</v>
      </c>
      <c r="C8" s="558"/>
      <c r="D8" s="558"/>
      <c r="E8" s="558"/>
      <c r="F8" s="558"/>
    </row>
    <row r="9" spans="1:9" ht="24" customHeight="1">
      <c r="B9" s="8" t="s">
        <v>11</v>
      </c>
      <c r="C9" s="9"/>
      <c r="D9" s="178"/>
      <c r="E9" s="9"/>
      <c r="F9" s="10"/>
    </row>
    <row r="10" spans="1:9" ht="21" customHeight="1">
      <c r="B10" s="32" t="s">
        <v>1</v>
      </c>
      <c r="C10" s="327" t="s">
        <v>2</v>
      </c>
      <c r="D10" s="563" t="s">
        <v>255</v>
      </c>
      <c r="E10" s="563"/>
      <c r="F10" s="563"/>
    </row>
    <row r="11" spans="1:9" ht="16.5" customHeight="1">
      <c r="B11" s="82">
        <v>1148</v>
      </c>
      <c r="C11" s="328" t="s">
        <v>137</v>
      </c>
      <c r="D11" s="563"/>
      <c r="E11" s="563"/>
      <c r="F11" s="563"/>
    </row>
    <row r="12" spans="1:9" ht="14.25">
      <c r="B12" s="561" t="s">
        <v>3</v>
      </c>
      <c r="C12" s="562"/>
      <c r="D12" s="563"/>
      <c r="E12" s="563"/>
      <c r="F12" s="563"/>
    </row>
    <row r="13" spans="1:9" ht="14.25">
      <c r="B13" s="33" t="s">
        <v>4</v>
      </c>
      <c r="C13" s="329">
        <v>1148</v>
      </c>
      <c r="D13" s="563"/>
      <c r="E13" s="563"/>
      <c r="F13" s="563"/>
    </row>
    <row r="14" spans="1:9" ht="27">
      <c r="B14" s="33" t="s">
        <v>5</v>
      </c>
      <c r="C14" s="48">
        <v>11005</v>
      </c>
      <c r="D14" s="2" t="s">
        <v>192</v>
      </c>
      <c r="E14" s="2" t="s">
        <v>12</v>
      </c>
      <c r="F14" s="2" t="s">
        <v>13</v>
      </c>
    </row>
    <row r="15" spans="1:9" ht="27">
      <c r="B15" s="49" t="s">
        <v>6</v>
      </c>
      <c r="C15" s="15" t="s">
        <v>161</v>
      </c>
      <c r="D15" s="436"/>
      <c r="E15" s="436"/>
      <c r="F15" s="436"/>
    </row>
    <row r="16" spans="1:9" ht="54">
      <c r="B16" s="49" t="s">
        <v>10</v>
      </c>
      <c r="C16" s="15" t="s">
        <v>162</v>
      </c>
      <c r="D16" s="437"/>
      <c r="E16" s="437"/>
      <c r="F16" s="437"/>
    </row>
    <row r="17" spans="2:7">
      <c r="B17" s="49" t="s">
        <v>7</v>
      </c>
      <c r="C17" s="15" t="s">
        <v>40</v>
      </c>
      <c r="D17" s="437"/>
      <c r="E17" s="437"/>
      <c r="F17" s="437"/>
    </row>
    <row r="18" spans="2:7" ht="40.5">
      <c r="B18" s="3" t="s">
        <v>124</v>
      </c>
      <c r="C18" s="15" t="s">
        <v>163</v>
      </c>
      <c r="D18" s="437"/>
      <c r="E18" s="437"/>
      <c r="F18" s="437"/>
    </row>
    <row r="19" spans="2:7">
      <c r="B19" s="498" t="s">
        <v>0</v>
      </c>
      <c r="C19" s="560"/>
      <c r="D19" s="559"/>
      <c r="E19" s="559"/>
      <c r="F19" s="559"/>
    </row>
    <row r="20" spans="2:7">
      <c r="B20" s="555" t="s">
        <v>164</v>
      </c>
      <c r="C20" s="556"/>
      <c r="D20" s="139" t="s">
        <v>167</v>
      </c>
      <c r="E20" s="139" t="s">
        <v>167</v>
      </c>
      <c r="F20" s="139" t="s">
        <v>167</v>
      </c>
    </row>
    <row r="21" spans="2:7">
      <c r="B21" s="555" t="s">
        <v>165</v>
      </c>
      <c r="C21" s="556"/>
      <c r="D21" s="139" t="s">
        <v>168</v>
      </c>
      <c r="E21" s="139" t="s">
        <v>168</v>
      </c>
      <c r="F21" s="139" t="s">
        <v>168</v>
      </c>
    </row>
    <row r="22" spans="2:7">
      <c r="B22" s="555" t="s">
        <v>166</v>
      </c>
      <c r="C22" s="556"/>
      <c r="D22" s="139" t="s">
        <v>169</v>
      </c>
      <c r="E22" s="139" t="s">
        <v>169</v>
      </c>
      <c r="F22" s="139" t="s">
        <v>169</v>
      </c>
    </row>
    <row r="23" spans="2:7" ht="16.5">
      <c r="B23" s="7" t="s">
        <v>8</v>
      </c>
      <c r="C23" s="7"/>
      <c r="D23" s="183">
        <f>+'Havelvats 1'!D21</f>
        <v>-37080</v>
      </c>
      <c r="E23" s="183">
        <f>+'Havelvats 1'!E21</f>
        <v>-41069.635999999999</v>
      </c>
      <c r="F23" s="183">
        <f>+'Havelvats 1'!F21</f>
        <v>-422500.48</v>
      </c>
      <c r="G23" s="85"/>
    </row>
    <row r="24" spans="2:7">
      <c r="B24" s="564"/>
      <c r="C24" s="565"/>
      <c r="D24" s="565"/>
      <c r="E24" s="565"/>
      <c r="F24" s="566"/>
    </row>
    <row r="25" spans="2:7" ht="15" customHeight="1">
      <c r="B25" s="32" t="s">
        <v>1</v>
      </c>
      <c r="C25" s="32" t="s">
        <v>2</v>
      </c>
      <c r="D25" s="579" t="s">
        <v>152</v>
      </c>
      <c r="E25" s="580"/>
      <c r="F25" s="581"/>
    </row>
    <row r="26" spans="2:7" ht="15.75" customHeight="1">
      <c r="B26" s="82">
        <v>1075</v>
      </c>
      <c r="C26" s="83" t="s">
        <v>170</v>
      </c>
      <c r="D26" s="582"/>
      <c r="E26" s="583"/>
      <c r="F26" s="584"/>
    </row>
    <row r="27" spans="2:7" ht="15.75" customHeight="1">
      <c r="B27" s="567" t="s">
        <v>3</v>
      </c>
      <c r="C27" s="568"/>
      <c r="D27" s="582"/>
      <c r="E27" s="583"/>
      <c r="F27" s="584"/>
    </row>
    <row r="28" spans="2:7">
      <c r="B28" s="49" t="s">
        <v>1</v>
      </c>
      <c r="C28" s="187">
        <v>1075</v>
      </c>
      <c r="D28" s="585"/>
      <c r="E28" s="586"/>
      <c r="F28" s="587"/>
    </row>
    <row r="29" spans="2:7" ht="27">
      <c r="B29" s="49" t="s">
        <v>5</v>
      </c>
      <c r="C29" s="188">
        <v>12002</v>
      </c>
      <c r="D29" s="2" t="s">
        <v>192</v>
      </c>
      <c r="E29" s="2" t="s">
        <v>12</v>
      </c>
      <c r="F29" s="2" t="s">
        <v>13</v>
      </c>
    </row>
    <row r="30" spans="2:7" ht="39" customHeight="1">
      <c r="B30" s="326" t="s">
        <v>6</v>
      </c>
      <c r="C30" s="188" t="s">
        <v>253</v>
      </c>
      <c r="D30" s="190"/>
      <c r="E30" s="571"/>
      <c r="F30" s="574"/>
    </row>
    <row r="31" spans="2:7" ht="31.5" customHeight="1">
      <c r="B31" s="326" t="s">
        <v>10</v>
      </c>
      <c r="C31" s="188" t="s">
        <v>249</v>
      </c>
      <c r="D31" s="191"/>
      <c r="E31" s="572"/>
      <c r="F31" s="575"/>
    </row>
    <row r="32" spans="2:7" ht="22.5" customHeight="1">
      <c r="B32" s="326" t="s">
        <v>7</v>
      </c>
      <c r="C32" s="67" t="s">
        <v>228</v>
      </c>
      <c r="D32" s="191"/>
      <c r="E32" s="572"/>
      <c r="F32" s="575"/>
    </row>
    <row r="33" spans="2:7" ht="45" customHeight="1">
      <c r="B33" s="33" t="s">
        <v>41</v>
      </c>
      <c r="C33" s="188" t="s">
        <v>256</v>
      </c>
      <c r="D33" s="191"/>
      <c r="E33" s="572"/>
      <c r="F33" s="575"/>
    </row>
    <row r="34" spans="2:7">
      <c r="B34" s="498" t="s">
        <v>0</v>
      </c>
      <c r="C34" s="560"/>
      <c r="D34" s="303"/>
      <c r="E34" s="573"/>
      <c r="F34" s="576"/>
    </row>
    <row r="35" spans="2:7">
      <c r="B35" s="577" t="s">
        <v>193</v>
      </c>
      <c r="C35" s="578"/>
      <c r="D35" s="195">
        <v>1</v>
      </c>
      <c r="E35" s="192">
        <v>1</v>
      </c>
      <c r="F35" s="192">
        <v>1</v>
      </c>
    </row>
    <row r="36" spans="2:7" ht="18" customHeight="1">
      <c r="B36" s="569" t="s">
        <v>8</v>
      </c>
      <c r="C36" s="570"/>
      <c r="D36" s="193">
        <f>+'Havelvats 1'!D34</f>
        <v>37080</v>
      </c>
      <c r="E36" s="193">
        <f>+'Havelvats 1'!E34</f>
        <v>37080</v>
      </c>
      <c r="F36" s="193">
        <f>+'Havelvats 1'!F34</f>
        <v>37080</v>
      </c>
    </row>
    <row r="37" spans="2:7" ht="14.25">
      <c r="B37" s="32" t="s">
        <v>1</v>
      </c>
      <c r="C37" s="32" t="s">
        <v>2</v>
      </c>
      <c r="D37" s="268"/>
      <c r="E37" s="268"/>
      <c r="F37" s="269"/>
    </row>
    <row r="38" spans="2:7" ht="16.5">
      <c r="B38" s="82">
        <v>1075</v>
      </c>
      <c r="C38" s="83" t="s">
        <v>170</v>
      </c>
      <c r="D38" s="579" t="s">
        <v>152</v>
      </c>
      <c r="E38" s="580"/>
      <c r="F38" s="581"/>
    </row>
    <row r="39" spans="2:7" ht="15">
      <c r="B39" s="567" t="s">
        <v>3</v>
      </c>
      <c r="C39" s="568"/>
      <c r="D39" s="582"/>
      <c r="E39" s="583"/>
      <c r="F39" s="584"/>
    </row>
    <row r="40" spans="2:7" ht="14.25">
      <c r="B40" s="33" t="s">
        <v>4</v>
      </c>
      <c r="C40" s="184">
        <v>1075</v>
      </c>
      <c r="D40" s="585"/>
      <c r="E40" s="586"/>
      <c r="F40" s="587"/>
    </row>
    <row r="41" spans="2:7" ht="27">
      <c r="B41" s="33" t="s">
        <v>5</v>
      </c>
      <c r="C41" s="48">
        <v>12003</v>
      </c>
      <c r="D41" s="2" t="s">
        <v>192</v>
      </c>
      <c r="E41" s="2" t="s">
        <v>12</v>
      </c>
      <c r="F41" s="2" t="s">
        <v>13</v>
      </c>
    </row>
    <row r="42" spans="2:7" ht="27">
      <c r="B42" s="49" t="s">
        <v>6</v>
      </c>
      <c r="C42" s="15" t="s">
        <v>257</v>
      </c>
      <c r="D42" s="436"/>
      <c r="E42" s="436"/>
      <c r="F42" s="436"/>
    </row>
    <row r="43" spans="2:7" ht="54" customHeight="1">
      <c r="B43" s="49" t="s">
        <v>10</v>
      </c>
      <c r="C43" s="15" t="s">
        <v>258</v>
      </c>
      <c r="D43" s="437"/>
      <c r="E43" s="437"/>
      <c r="F43" s="437"/>
    </row>
    <row r="44" spans="2:7" ht="24.75" customHeight="1">
      <c r="B44" s="49" t="s">
        <v>7</v>
      </c>
      <c r="C44" s="67" t="s">
        <v>228</v>
      </c>
      <c r="D44" s="437"/>
      <c r="E44" s="437"/>
      <c r="F44" s="437"/>
    </row>
    <row r="45" spans="2:7" ht="40.5">
      <c r="B45" s="33" t="s">
        <v>41</v>
      </c>
      <c r="C45" s="15" t="s">
        <v>174</v>
      </c>
      <c r="D45" s="437"/>
      <c r="E45" s="437"/>
      <c r="F45" s="437"/>
    </row>
    <row r="46" spans="2:7" ht="18.75" customHeight="1">
      <c r="B46" s="498" t="s">
        <v>0</v>
      </c>
      <c r="C46" s="560"/>
      <c r="D46" s="559"/>
      <c r="E46" s="559"/>
      <c r="F46" s="559"/>
    </row>
    <row r="47" spans="2:7" ht="23.25" customHeight="1">
      <c r="B47" s="555" t="s">
        <v>259</v>
      </c>
      <c r="C47" s="556"/>
      <c r="D47" s="309"/>
      <c r="E47" s="185"/>
      <c r="F47" s="185">
        <v>1</v>
      </c>
    </row>
    <row r="48" spans="2:7" ht="16.5">
      <c r="B48" s="7" t="s">
        <v>8</v>
      </c>
      <c r="C48" s="7"/>
      <c r="D48" s="183">
        <f>+'Havelvats 1'!D40</f>
        <v>0</v>
      </c>
      <c r="E48" s="183">
        <f>+'Havelvats 1'!E40</f>
        <v>0</v>
      </c>
      <c r="F48" s="183">
        <f>+'Havelvats 1'!F40</f>
        <v>8500</v>
      </c>
      <c r="G48" s="85"/>
    </row>
    <row r="49" spans="2:7" ht="15" customHeight="1">
      <c r="B49" s="564"/>
      <c r="C49" s="565"/>
      <c r="D49" s="565"/>
      <c r="E49" s="565"/>
      <c r="F49" s="566"/>
      <c r="G49" s="85"/>
    </row>
    <row r="50" spans="2:7" ht="15" customHeight="1">
      <c r="B50" s="32" t="s">
        <v>1</v>
      </c>
      <c r="C50" s="32" t="s">
        <v>2</v>
      </c>
      <c r="D50" s="579" t="s">
        <v>152</v>
      </c>
      <c r="E50" s="580"/>
      <c r="F50" s="581"/>
    </row>
    <row r="51" spans="2:7" ht="15.75" customHeight="1">
      <c r="B51" s="82">
        <v>1075</v>
      </c>
      <c r="C51" s="83" t="s">
        <v>170</v>
      </c>
      <c r="D51" s="582"/>
      <c r="E51" s="583"/>
      <c r="F51" s="584"/>
    </row>
    <row r="52" spans="2:7" ht="15.75" customHeight="1">
      <c r="B52" s="567" t="s">
        <v>3</v>
      </c>
      <c r="C52" s="568"/>
      <c r="D52" s="582"/>
      <c r="E52" s="583"/>
      <c r="F52" s="584"/>
    </row>
    <row r="53" spans="2:7" ht="14.25">
      <c r="B53" s="33" t="s">
        <v>4</v>
      </c>
      <c r="C53" s="184">
        <v>1075</v>
      </c>
      <c r="D53" s="585"/>
      <c r="E53" s="586"/>
      <c r="F53" s="587"/>
    </row>
    <row r="54" spans="2:7" ht="27">
      <c r="B54" s="33" t="s">
        <v>5</v>
      </c>
      <c r="C54" s="48">
        <v>21001</v>
      </c>
      <c r="D54" s="2" t="s">
        <v>192</v>
      </c>
      <c r="E54" s="2" t="s">
        <v>12</v>
      </c>
      <c r="F54" s="2" t="s">
        <v>13</v>
      </c>
    </row>
    <row r="55" spans="2:7">
      <c r="B55" s="49" t="s">
        <v>6</v>
      </c>
      <c r="C55" s="15" t="s">
        <v>171</v>
      </c>
      <c r="D55" s="436"/>
      <c r="E55" s="436"/>
      <c r="F55" s="436"/>
    </row>
    <row r="56" spans="2:7" ht="54">
      <c r="B56" s="49" t="s">
        <v>10</v>
      </c>
      <c r="C56" s="15" t="s">
        <v>172</v>
      </c>
      <c r="D56" s="437"/>
      <c r="E56" s="437"/>
      <c r="F56" s="437"/>
    </row>
    <row r="57" spans="2:7" ht="27">
      <c r="B57" s="49" t="s">
        <v>7</v>
      </c>
      <c r="C57" s="15" t="s">
        <v>173</v>
      </c>
      <c r="D57" s="437"/>
      <c r="E57" s="437"/>
      <c r="F57" s="437"/>
    </row>
    <row r="58" spans="2:7" ht="40.5">
      <c r="B58" s="33" t="s">
        <v>41</v>
      </c>
      <c r="C58" s="15" t="s">
        <v>174</v>
      </c>
      <c r="D58" s="437"/>
      <c r="E58" s="437"/>
      <c r="F58" s="437"/>
    </row>
    <row r="59" spans="2:7">
      <c r="B59" s="498" t="s">
        <v>0</v>
      </c>
      <c r="C59" s="560"/>
      <c r="D59" s="559"/>
      <c r="E59" s="559"/>
      <c r="F59" s="559"/>
    </row>
    <row r="60" spans="2:7">
      <c r="B60" s="555" t="s">
        <v>175</v>
      </c>
      <c r="C60" s="556"/>
      <c r="D60" s="309"/>
      <c r="E60" s="185"/>
      <c r="F60" s="185">
        <v>3</v>
      </c>
    </row>
    <row r="61" spans="2:7">
      <c r="B61" s="555" t="s">
        <v>176</v>
      </c>
      <c r="C61" s="556"/>
      <c r="D61" s="309"/>
      <c r="E61" s="186">
        <v>2</v>
      </c>
      <c r="F61" s="186">
        <v>6</v>
      </c>
    </row>
    <row r="62" spans="2:7" ht="16.5">
      <c r="B62" s="7" t="s">
        <v>8</v>
      </c>
      <c r="C62" s="7"/>
      <c r="D62" s="183">
        <f>+'Havelvats 1'!D46</f>
        <v>0</v>
      </c>
      <c r="E62" s="183">
        <f>+'Havelvats 1'!E46</f>
        <v>3989.6360000000004</v>
      </c>
      <c r="F62" s="183">
        <f>+'Havelvats 1'!F46</f>
        <v>289248.864</v>
      </c>
      <c r="G62" s="85"/>
    </row>
    <row r="63" spans="2:7" ht="15" customHeight="1">
      <c r="B63" s="564"/>
      <c r="C63" s="565"/>
      <c r="D63" s="565"/>
      <c r="E63" s="565"/>
      <c r="F63" s="566"/>
      <c r="G63" s="85"/>
    </row>
    <row r="64" spans="2:7" ht="15" customHeight="1">
      <c r="B64" s="32" t="s">
        <v>1</v>
      </c>
      <c r="C64" s="32" t="s">
        <v>2</v>
      </c>
      <c r="D64" s="579" t="s">
        <v>152</v>
      </c>
      <c r="E64" s="580"/>
      <c r="F64" s="581"/>
    </row>
    <row r="65" spans="2:7" ht="16.5">
      <c r="B65" s="82">
        <v>1075</v>
      </c>
      <c r="C65" s="83" t="s">
        <v>170</v>
      </c>
      <c r="D65" s="582"/>
      <c r="E65" s="583"/>
      <c r="F65" s="584"/>
    </row>
    <row r="66" spans="2:7" ht="15">
      <c r="B66" s="567" t="s">
        <v>3</v>
      </c>
      <c r="C66" s="568"/>
      <c r="D66" s="582"/>
      <c r="E66" s="583"/>
      <c r="F66" s="584"/>
    </row>
    <row r="67" spans="2:7">
      <c r="B67" s="49" t="s">
        <v>1</v>
      </c>
      <c r="C67" s="187">
        <v>1075</v>
      </c>
      <c r="D67" s="585"/>
      <c r="E67" s="586"/>
      <c r="F67" s="587"/>
    </row>
    <row r="68" spans="2:7" ht="27">
      <c r="B68" s="49" t="s">
        <v>5</v>
      </c>
      <c r="C68" s="188">
        <v>21003</v>
      </c>
      <c r="D68" s="2" t="s">
        <v>192</v>
      </c>
      <c r="E68" s="2" t="s">
        <v>12</v>
      </c>
      <c r="F68" s="2" t="s">
        <v>13</v>
      </c>
    </row>
    <row r="69" spans="2:7">
      <c r="B69" s="189" t="s">
        <v>6</v>
      </c>
      <c r="C69" s="188" t="s">
        <v>147</v>
      </c>
      <c r="D69" s="190"/>
      <c r="E69" s="571"/>
      <c r="F69" s="574"/>
    </row>
    <row r="70" spans="2:7" ht="27">
      <c r="B70" s="49" t="s">
        <v>10</v>
      </c>
      <c r="C70" s="188" t="s">
        <v>148</v>
      </c>
      <c r="D70" s="191"/>
      <c r="E70" s="572"/>
      <c r="F70" s="575"/>
    </row>
    <row r="71" spans="2:7" ht="27">
      <c r="B71" s="189" t="s">
        <v>7</v>
      </c>
      <c r="C71" s="188" t="s">
        <v>149</v>
      </c>
      <c r="D71" s="191"/>
      <c r="E71" s="572"/>
      <c r="F71" s="575"/>
    </row>
    <row r="72" spans="2:7" ht="40.5">
      <c r="B72" s="33" t="s">
        <v>41</v>
      </c>
      <c r="C72" s="188" t="s">
        <v>256</v>
      </c>
      <c r="D72" s="191"/>
      <c r="E72" s="572"/>
      <c r="F72" s="575"/>
    </row>
    <row r="73" spans="2:7">
      <c r="B73" s="498" t="s">
        <v>0</v>
      </c>
      <c r="C73" s="560"/>
      <c r="D73" s="303"/>
      <c r="E73" s="573"/>
      <c r="F73" s="576"/>
    </row>
    <row r="74" spans="2:7">
      <c r="B74" s="577" t="s">
        <v>194</v>
      </c>
      <c r="C74" s="578"/>
      <c r="D74" s="310"/>
      <c r="E74" s="194"/>
      <c r="F74" s="194">
        <v>1</v>
      </c>
    </row>
    <row r="75" spans="2:7" ht="16.5">
      <c r="B75" s="569" t="s">
        <v>8</v>
      </c>
      <c r="C75" s="570"/>
      <c r="D75" s="183">
        <f>+'Havelvats 1'!D52</f>
        <v>0</v>
      </c>
      <c r="E75" s="183">
        <f>+'Havelvats 1'!E52</f>
        <v>0</v>
      </c>
      <c r="F75" s="183">
        <f>+'Havelvats 1'!F52</f>
        <v>8387.9750000000004</v>
      </c>
    </row>
    <row r="76" spans="2:7" ht="15" customHeight="1">
      <c r="B76" s="564"/>
      <c r="C76" s="565"/>
      <c r="D76" s="565"/>
      <c r="E76" s="565"/>
      <c r="F76" s="566"/>
      <c r="G76" s="85"/>
    </row>
    <row r="77" spans="2:7" ht="15" customHeight="1">
      <c r="B77" s="32" t="s">
        <v>1</v>
      </c>
      <c r="C77" s="32" t="s">
        <v>2</v>
      </c>
      <c r="D77" s="579" t="s">
        <v>152</v>
      </c>
      <c r="E77" s="580"/>
      <c r="F77" s="581"/>
    </row>
    <row r="78" spans="2:7" ht="21" customHeight="1">
      <c r="B78" s="82">
        <v>1075</v>
      </c>
      <c r="C78" s="83" t="s">
        <v>170</v>
      </c>
      <c r="D78" s="582"/>
      <c r="E78" s="583"/>
      <c r="F78" s="584"/>
    </row>
    <row r="79" spans="2:7" ht="15">
      <c r="B79" s="567" t="s">
        <v>3</v>
      </c>
      <c r="C79" s="568"/>
      <c r="D79" s="582"/>
      <c r="E79" s="583"/>
      <c r="F79" s="584"/>
    </row>
    <row r="80" spans="2:7">
      <c r="B80" s="49" t="s">
        <v>1</v>
      </c>
      <c r="C80" s="187">
        <v>1075</v>
      </c>
      <c r="D80" s="585"/>
      <c r="E80" s="586"/>
      <c r="F80" s="587"/>
    </row>
    <row r="81" spans="2:6" ht="27">
      <c r="B81" s="49" t="s">
        <v>5</v>
      </c>
      <c r="C81" s="188">
        <v>21004</v>
      </c>
      <c r="D81" s="2" t="s">
        <v>192</v>
      </c>
      <c r="E81" s="2" t="s">
        <v>12</v>
      </c>
      <c r="F81" s="2" t="s">
        <v>13</v>
      </c>
    </row>
    <row r="82" spans="2:6" ht="27">
      <c r="B82" s="189" t="s">
        <v>6</v>
      </c>
      <c r="C82" s="188" t="s">
        <v>197</v>
      </c>
      <c r="D82" s="190"/>
      <c r="E82" s="571"/>
      <c r="F82" s="574"/>
    </row>
    <row r="83" spans="2:6" ht="27.75" customHeight="1">
      <c r="B83" s="49" t="s">
        <v>10</v>
      </c>
      <c r="C83" s="188" t="s">
        <v>260</v>
      </c>
      <c r="D83" s="191"/>
      <c r="E83" s="572"/>
      <c r="F83" s="575"/>
    </row>
    <row r="84" spans="2:6" ht="27">
      <c r="B84" s="189" t="s">
        <v>7</v>
      </c>
      <c r="C84" s="188" t="s">
        <v>149</v>
      </c>
      <c r="D84" s="191"/>
      <c r="E84" s="572"/>
      <c r="F84" s="575"/>
    </row>
    <row r="85" spans="2:6" ht="40.5">
      <c r="B85" s="33" t="s">
        <v>41</v>
      </c>
      <c r="C85" s="188" t="s">
        <v>256</v>
      </c>
      <c r="D85" s="191"/>
      <c r="E85" s="572"/>
      <c r="F85" s="575"/>
    </row>
    <row r="86" spans="2:6">
      <c r="B86" s="498" t="s">
        <v>0</v>
      </c>
      <c r="C86" s="560"/>
      <c r="D86" s="303"/>
      <c r="E86" s="573"/>
      <c r="F86" s="576"/>
    </row>
    <row r="87" spans="2:6">
      <c r="B87" s="555" t="s">
        <v>247</v>
      </c>
      <c r="C87" s="556"/>
      <c r="D87" s="309"/>
      <c r="E87" s="186"/>
      <c r="F87" s="186">
        <v>1</v>
      </c>
    </row>
    <row r="88" spans="2:6">
      <c r="B88" s="569" t="s">
        <v>8</v>
      </c>
      <c r="C88" s="570"/>
      <c r="D88" s="193">
        <f>+'Havelvats 1'!D58</f>
        <v>0</v>
      </c>
      <c r="E88" s="193">
        <f>+'Havelvats 1'!E58</f>
        <v>0</v>
      </c>
      <c r="F88" s="193">
        <f>+'Havelvats 1'!F58</f>
        <v>76883.640999999989</v>
      </c>
    </row>
    <row r="89" spans="2:6">
      <c r="B89" s="564"/>
      <c r="C89" s="565"/>
      <c r="D89" s="565"/>
      <c r="E89" s="565"/>
      <c r="F89" s="566"/>
    </row>
    <row r="90" spans="2:6" ht="14.25">
      <c r="B90" s="32" t="s">
        <v>1</v>
      </c>
      <c r="C90" s="32" t="s">
        <v>2</v>
      </c>
      <c r="D90" s="180"/>
      <c r="E90" s="5"/>
      <c r="F90" s="5"/>
    </row>
    <row r="91" spans="2:6" ht="16.5">
      <c r="B91" s="82">
        <v>1196</v>
      </c>
      <c r="C91" s="83" t="s">
        <v>244</v>
      </c>
      <c r="D91" s="181"/>
      <c r="E91" s="34"/>
      <c r="F91" s="34"/>
    </row>
    <row r="92" spans="2:6" ht="16.5">
      <c r="B92" s="567" t="s">
        <v>3</v>
      </c>
      <c r="C92" s="568"/>
      <c r="D92" s="182"/>
      <c r="E92" s="34"/>
      <c r="F92" s="34"/>
    </row>
    <row r="93" spans="2:6" ht="53.25" customHeight="1">
      <c r="B93" s="33" t="s">
        <v>4</v>
      </c>
      <c r="C93" s="184">
        <v>1196</v>
      </c>
      <c r="D93" s="585" t="s">
        <v>191</v>
      </c>
      <c r="E93" s="586"/>
      <c r="F93" s="587"/>
    </row>
    <row r="94" spans="2:6" ht="27">
      <c r="B94" s="33" t="s">
        <v>5</v>
      </c>
      <c r="C94" s="48">
        <v>12001</v>
      </c>
      <c r="D94" s="2" t="s">
        <v>192</v>
      </c>
      <c r="E94" s="2" t="s">
        <v>12</v>
      </c>
      <c r="F94" s="2" t="s">
        <v>13</v>
      </c>
    </row>
    <row r="95" spans="2:6" ht="27">
      <c r="B95" s="189" t="s">
        <v>6</v>
      </c>
      <c r="C95" s="188" t="s">
        <v>263</v>
      </c>
      <c r="D95" s="436"/>
      <c r="E95" s="436"/>
      <c r="F95" s="436"/>
    </row>
    <row r="96" spans="2:6" ht="27">
      <c r="B96" s="49" t="s">
        <v>10</v>
      </c>
      <c r="C96" s="188" t="s">
        <v>240</v>
      </c>
      <c r="D96" s="437"/>
      <c r="E96" s="437"/>
      <c r="F96" s="437"/>
    </row>
    <row r="97" spans="1:7">
      <c r="B97" s="189" t="s">
        <v>7</v>
      </c>
      <c r="C97" s="188" t="s">
        <v>241</v>
      </c>
      <c r="D97" s="437"/>
      <c r="E97" s="437"/>
      <c r="F97" s="437"/>
    </row>
    <row r="98" spans="1:7" ht="40.5">
      <c r="B98" s="33" t="s">
        <v>243</v>
      </c>
      <c r="C98" s="188" t="s">
        <v>242</v>
      </c>
      <c r="D98" s="437"/>
      <c r="E98" s="437"/>
      <c r="F98" s="437"/>
    </row>
    <row r="99" spans="1:7">
      <c r="B99" s="498" t="s">
        <v>0</v>
      </c>
      <c r="C99" s="560"/>
      <c r="D99" s="559"/>
      <c r="E99" s="559"/>
      <c r="F99" s="559"/>
    </row>
    <row r="100" spans="1:7">
      <c r="B100" s="555" t="s">
        <v>245</v>
      </c>
      <c r="C100" s="556"/>
      <c r="D100" s="309"/>
      <c r="E100" s="185"/>
      <c r="F100" s="185">
        <v>1</v>
      </c>
    </row>
    <row r="101" spans="1:7">
      <c r="B101" s="555" t="s">
        <v>246</v>
      </c>
      <c r="C101" s="556"/>
      <c r="D101" s="309"/>
      <c r="E101" s="186"/>
      <c r="F101" s="186">
        <v>100</v>
      </c>
    </row>
    <row r="102" spans="1:7">
      <c r="B102" s="7" t="s">
        <v>8</v>
      </c>
      <c r="C102" s="7"/>
      <c r="D102" s="193">
        <f>+'Havelvats 1'!D71</f>
        <v>0</v>
      </c>
      <c r="E102" s="193">
        <f>+'Havelvats 1'!E71</f>
        <v>0</v>
      </c>
      <c r="F102" s="295">
        <f>+'Havelvats 1'!F71</f>
        <v>2400</v>
      </c>
      <c r="G102" s="85"/>
    </row>
    <row r="105" spans="1:7" ht="15">
      <c r="A105" s="557"/>
      <c r="B105" s="557"/>
      <c r="C105" s="557"/>
      <c r="D105" s="557"/>
      <c r="E105" s="557"/>
      <c r="F105" s="557"/>
    </row>
    <row r="106" spans="1:7" ht="16.5">
      <c r="B106" s="6"/>
      <c r="C106" s="249" t="s">
        <v>199</v>
      </c>
      <c r="D106" s="6"/>
      <c r="E106" s="6"/>
      <c r="F106" s="84"/>
    </row>
    <row r="107" spans="1:7" ht="14.25">
      <c r="B107" s="250" t="s">
        <v>11</v>
      </c>
      <c r="C107" s="178"/>
      <c r="D107" s="178"/>
      <c r="E107" s="178"/>
      <c r="F107" s="251"/>
    </row>
    <row r="108" spans="1:7">
      <c r="B108" s="179"/>
      <c r="C108" s="179"/>
      <c r="D108" s="252"/>
      <c r="E108" s="252"/>
      <c r="F108" s="252"/>
    </row>
    <row r="109" spans="1:7">
      <c r="B109" s="179"/>
      <c r="C109" s="179"/>
      <c r="D109" s="205"/>
      <c r="E109" s="205"/>
      <c r="F109" s="205"/>
    </row>
    <row r="110" spans="1:7" ht="14.25">
      <c r="B110" s="180" t="s">
        <v>1</v>
      </c>
      <c r="C110" s="180" t="s">
        <v>2</v>
      </c>
      <c r="D110" s="205"/>
      <c r="E110" s="205"/>
      <c r="F110" s="205"/>
    </row>
    <row r="111" spans="1:7" ht="16.5">
      <c r="B111" s="253">
        <v>1139</v>
      </c>
      <c r="C111" s="181" t="s">
        <v>210</v>
      </c>
      <c r="D111" s="254"/>
      <c r="E111" s="254"/>
      <c r="F111" s="254"/>
    </row>
    <row r="112" spans="1:7" ht="28.5">
      <c r="B112" s="255" t="s">
        <v>3</v>
      </c>
      <c r="C112" s="179"/>
      <c r="D112" s="205"/>
      <c r="E112" s="205"/>
      <c r="F112" s="205"/>
    </row>
    <row r="113" spans="2:6" ht="47.25" customHeight="1">
      <c r="B113" s="256" t="s">
        <v>4</v>
      </c>
      <c r="C113" s="257">
        <v>1139</v>
      </c>
      <c r="D113" s="595" t="s">
        <v>252</v>
      </c>
      <c r="E113" s="596"/>
      <c r="F113" s="597"/>
    </row>
    <row r="114" spans="2:6" ht="27">
      <c r="B114" s="258" t="s">
        <v>5</v>
      </c>
      <c r="C114" s="259">
        <v>11001</v>
      </c>
      <c r="D114" s="260" t="s">
        <v>215</v>
      </c>
      <c r="E114" s="260" t="s">
        <v>66</v>
      </c>
      <c r="F114" s="260" t="s">
        <v>17</v>
      </c>
    </row>
    <row r="115" spans="2:6">
      <c r="B115" s="258" t="s">
        <v>6</v>
      </c>
      <c r="C115" s="261" t="s">
        <v>210</v>
      </c>
      <c r="D115" s="591"/>
      <c r="E115" s="591"/>
      <c r="F115" s="591"/>
    </row>
    <row r="116" spans="2:6" ht="54">
      <c r="B116" s="258" t="s">
        <v>10</v>
      </c>
      <c r="C116" s="261" t="s">
        <v>216</v>
      </c>
      <c r="D116" s="592"/>
      <c r="E116" s="592"/>
      <c r="F116" s="592"/>
    </row>
    <row r="117" spans="2:6">
      <c r="B117" s="258" t="s">
        <v>7</v>
      </c>
      <c r="C117" s="261" t="s">
        <v>217</v>
      </c>
      <c r="D117" s="592"/>
      <c r="E117" s="592"/>
      <c r="F117" s="592"/>
    </row>
    <row r="118" spans="2:6" ht="40.5">
      <c r="B118" s="262" t="s">
        <v>41</v>
      </c>
      <c r="C118" s="261" t="s">
        <v>199</v>
      </c>
      <c r="D118" s="592"/>
      <c r="E118" s="592"/>
      <c r="F118" s="592"/>
    </row>
    <row r="119" spans="2:6">
      <c r="B119" s="263"/>
      <c r="C119" s="264" t="s">
        <v>0</v>
      </c>
      <c r="D119" s="593"/>
      <c r="E119" s="593"/>
      <c r="F119" s="593"/>
    </row>
    <row r="120" spans="2:6">
      <c r="B120" s="594" t="s">
        <v>8</v>
      </c>
      <c r="C120" s="594"/>
      <c r="D120" s="265">
        <f>+'Havelvats 1'!D84</f>
        <v>37080</v>
      </c>
      <c r="E120" s="265">
        <f>+'Havelvats 1'!E84</f>
        <v>37080</v>
      </c>
      <c r="F120" s="265">
        <f>+'Havelvats 1'!F84</f>
        <v>124863.64099999999</v>
      </c>
    </row>
    <row r="121" spans="2:6" ht="15">
      <c r="B121" s="588"/>
      <c r="C121" s="589"/>
      <c r="D121" s="589"/>
      <c r="E121" s="589"/>
      <c r="F121" s="590"/>
    </row>
    <row r="122" spans="2:6">
      <c r="B122" s="256" t="s">
        <v>4</v>
      </c>
      <c r="C122" s="257">
        <v>1139</v>
      </c>
      <c r="D122" s="266"/>
      <c r="E122" s="266"/>
      <c r="F122" s="266"/>
    </row>
    <row r="123" spans="2:6" ht="27">
      <c r="B123" s="258" t="s">
        <v>5</v>
      </c>
      <c r="C123" s="259">
        <v>11001</v>
      </c>
      <c r="D123" s="260" t="s">
        <v>215</v>
      </c>
      <c r="E123" s="260" t="s">
        <v>66</v>
      </c>
      <c r="F123" s="260" t="s">
        <v>17</v>
      </c>
    </row>
    <row r="124" spans="2:6">
      <c r="B124" s="258" t="s">
        <v>6</v>
      </c>
      <c r="C124" s="261" t="s">
        <v>210</v>
      </c>
      <c r="D124" s="591"/>
      <c r="E124" s="591"/>
      <c r="F124" s="591"/>
    </row>
    <row r="125" spans="2:6" ht="54">
      <c r="B125" s="258" t="s">
        <v>10</v>
      </c>
      <c r="C125" s="261" t="s">
        <v>216</v>
      </c>
      <c r="D125" s="592"/>
      <c r="E125" s="592"/>
      <c r="F125" s="592"/>
    </row>
    <row r="126" spans="2:6">
      <c r="B126" s="258" t="s">
        <v>7</v>
      </c>
      <c r="C126" s="261" t="s">
        <v>217</v>
      </c>
      <c r="D126" s="592"/>
      <c r="E126" s="592"/>
      <c r="F126" s="592"/>
    </row>
    <row r="127" spans="2:6" ht="40.5">
      <c r="B127" s="262" t="s">
        <v>41</v>
      </c>
      <c r="C127" s="261" t="s">
        <v>199</v>
      </c>
      <c r="D127" s="592"/>
      <c r="E127" s="592"/>
      <c r="F127" s="592"/>
    </row>
    <row r="128" spans="2:6">
      <c r="B128" s="263"/>
      <c r="C128" s="264" t="s">
        <v>0</v>
      </c>
      <c r="D128" s="593"/>
      <c r="E128" s="593"/>
      <c r="F128" s="593"/>
    </row>
    <row r="129" spans="2:6">
      <c r="B129" s="594" t="s">
        <v>8</v>
      </c>
      <c r="C129" s="594"/>
      <c r="D129" s="267">
        <f>-D120</f>
        <v>-37080</v>
      </c>
      <c r="E129" s="267">
        <f t="shared" ref="E129:F129" si="0">-E120</f>
        <v>-37080</v>
      </c>
      <c r="F129" s="267">
        <f t="shared" si="0"/>
        <v>-124863.64099999999</v>
      </c>
    </row>
  </sheetData>
  <mergeCells count="74">
    <mergeCell ref="B87:C87"/>
    <mergeCell ref="B88:C88"/>
    <mergeCell ref="B89:F89"/>
    <mergeCell ref="B92:C92"/>
    <mergeCell ref="D64:F67"/>
    <mergeCell ref="D77:F80"/>
    <mergeCell ref="B66:C66"/>
    <mergeCell ref="B79:C79"/>
    <mergeCell ref="B74:C74"/>
    <mergeCell ref="B75:C75"/>
    <mergeCell ref="E82:E86"/>
    <mergeCell ref="F82:F86"/>
    <mergeCell ref="B86:C86"/>
    <mergeCell ref="B76:F76"/>
    <mergeCell ref="B120:C120"/>
    <mergeCell ref="B100:C100"/>
    <mergeCell ref="B101:C101"/>
    <mergeCell ref="A105:F105"/>
    <mergeCell ref="D113:F113"/>
    <mergeCell ref="D115:D119"/>
    <mergeCell ref="E115:E119"/>
    <mergeCell ref="F115:F119"/>
    <mergeCell ref="B121:F121"/>
    <mergeCell ref="D124:D128"/>
    <mergeCell ref="E124:E128"/>
    <mergeCell ref="F124:F128"/>
    <mergeCell ref="B129:C129"/>
    <mergeCell ref="D93:F93"/>
    <mergeCell ref="D95:D99"/>
    <mergeCell ref="E95:E99"/>
    <mergeCell ref="F95:F99"/>
    <mergeCell ref="B99:C99"/>
    <mergeCell ref="B47:C47"/>
    <mergeCell ref="E69:E73"/>
    <mergeCell ref="F69:F73"/>
    <mergeCell ref="B73:C73"/>
    <mergeCell ref="B52:C52"/>
    <mergeCell ref="D55:D59"/>
    <mergeCell ref="B49:F49"/>
    <mergeCell ref="D50:F53"/>
    <mergeCell ref="E55:E59"/>
    <mergeCell ref="F55:F59"/>
    <mergeCell ref="B59:C59"/>
    <mergeCell ref="B60:C60"/>
    <mergeCell ref="B61:C61"/>
    <mergeCell ref="B63:F63"/>
    <mergeCell ref="B22:C22"/>
    <mergeCell ref="B24:F24"/>
    <mergeCell ref="B27:C27"/>
    <mergeCell ref="D42:D46"/>
    <mergeCell ref="E42:E46"/>
    <mergeCell ref="F42:F46"/>
    <mergeCell ref="B46:C46"/>
    <mergeCell ref="B36:C36"/>
    <mergeCell ref="E30:E34"/>
    <mergeCell ref="F30:F34"/>
    <mergeCell ref="B34:C34"/>
    <mergeCell ref="B35:C35"/>
    <mergeCell ref="D25:F28"/>
    <mergeCell ref="D38:F40"/>
    <mergeCell ref="B39:C39"/>
    <mergeCell ref="B21:C21"/>
    <mergeCell ref="E1:G1"/>
    <mergeCell ref="H1:I1"/>
    <mergeCell ref="B5:F5"/>
    <mergeCell ref="A7:F7"/>
    <mergeCell ref="B8:F8"/>
    <mergeCell ref="D15:D19"/>
    <mergeCell ref="E15:E19"/>
    <mergeCell ref="F15:F19"/>
    <mergeCell ref="B19:C19"/>
    <mergeCell ref="B20:C20"/>
    <mergeCell ref="B12:C12"/>
    <mergeCell ref="D10:F1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29"/>
  <sheetViews>
    <sheetView topLeftCell="A3" workbookViewId="0">
      <selection activeCell="C14" sqref="C14"/>
    </sheetView>
  </sheetViews>
  <sheetFormatPr defaultColWidth="9.28515625" defaultRowHeight="13.5"/>
  <cols>
    <col min="1" max="1" width="5.28515625" style="1" customWidth="1"/>
    <col min="2" max="2" width="24.5703125" style="1" customWidth="1"/>
    <col min="3" max="3" width="65.7109375" style="1" customWidth="1"/>
    <col min="4" max="6" width="16" style="1" customWidth="1"/>
    <col min="7" max="7" width="10" style="1" customWidth="1"/>
    <col min="8" max="9" width="11.7109375" style="1" customWidth="1"/>
    <col min="10" max="16384" width="9.28515625" style="1"/>
  </cols>
  <sheetData>
    <row r="1" spans="1:9" ht="37.5" customHeight="1">
      <c r="E1" s="543" t="s">
        <v>155</v>
      </c>
      <c r="F1" s="543"/>
      <c r="G1" s="543"/>
      <c r="H1" s="543"/>
      <c r="I1" s="543"/>
    </row>
    <row r="2" spans="1:9">
      <c r="E2" s="1" t="s">
        <v>48</v>
      </c>
    </row>
    <row r="3" spans="1:9">
      <c r="E3" s="1" t="s">
        <v>9</v>
      </c>
    </row>
    <row r="5" spans="1:9" ht="59.25" customHeight="1">
      <c r="A5" s="16"/>
      <c r="B5" s="426" t="s">
        <v>261</v>
      </c>
      <c r="C5" s="426"/>
      <c r="D5" s="426"/>
      <c r="E5" s="426"/>
      <c r="F5" s="426"/>
    </row>
    <row r="6" spans="1:9" ht="23.25" customHeight="1"/>
    <row r="7" spans="1:9" ht="21.75" customHeight="1">
      <c r="A7" s="557"/>
      <c r="B7" s="557"/>
      <c r="C7" s="557"/>
      <c r="D7" s="557"/>
      <c r="E7" s="557"/>
      <c r="F7" s="557"/>
    </row>
    <row r="8" spans="1:9" ht="31.5" customHeight="1">
      <c r="B8" s="558" t="s">
        <v>49</v>
      </c>
      <c r="C8" s="558"/>
      <c r="D8" s="558"/>
      <c r="E8" s="558"/>
      <c r="F8" s="558"/>
    </row>
    <row r="9" spans="1:9" ht="24" customHeight="1">
      <c r="B9" s="8" t="s">
        <v>11</v>
      </c>
      <c r="C9" s="9"/>
      <c r="D9" s="178"/>
      <c r="E9" s="9"/>
      <c r="F9" s="10"/>
    </row>
    <row r="10" spans="1:9" ht="21" customHeight="1">
      <c r="B10" s="32" t="s">
        <v>1</v>
      </c>
      <c r="C10" s="327" t="s">
        <v>2</v>
      </c>
      <c r="D10" s="563" t="s">
        <v>255</v>
      </c>
      <c r="E10" s="563"/>
      <c r="F10" s="563"/>
    </row>
    <row r="11" spans="1:9" ht="16.5" customHeight="1">
      <c r="B11" s="82">
        <v>1148</v>
      </c>
      <c r="C11" s="328" t="s">
        <v>137</v>
      </c>
      <c r="D11" s="563"/>
      <c r="E11" s="563"/>
      <c r="F11" s="563"/>
    </row>
    <row r="12" spans="1:9" ht="14.25">
      <c r="B12" s="561" t="s">
        <v>3</v>
      </c>
      <c r="C12" s="562"/>
      <c r="D12" s="563"/>
      <c r="E12" s="563"/>
      <c r="F12" s="563"/>
    </row>
    <row r="13" spans="1:9" ht="14.25">
      <c r="B13" s="33" t="s">
        <v>4</v>
      </c>
      <c r="C13" s="329">
        <v>1148</v>
      </c>
      <c r="D13" s="563"/>
      <c r="E13" s="563"/>
      <c r="F13" s="563"/>
    </row>
    <row r="14" spans="1:9" ht="27">
      <c r="B14" s="33" t="s">
        <v>5</v>
      </c>
      <c r="C14" s="48">
        <v>11005</v>
      </c>
      <c r="D14" s="2" t="s">
        <v>192</v>
      </c>
      <c r="E14" s="2" t="s">
        <v>12</v>
      </c>
      <c r="F14" s="2" t="s">
        <v>13</v>
      </c>
    </row>
    <row r="15" spans="1:9" ht="27">
      <c r="B15" s="49" t="s">
        <v>6</v>
      </c>
      <c r="C15" s="15" t="s">
        <v>161</v>
      </c>
      <c r="D15" s="436"/>
      <c r="E15" s="436"/>
      <c r="F15" s="436"/>
    </row>
    <row r="16" spans="1:9" ht="54">
      <c r="B16" s="49" t="s">
        <v>10</v>
      </c>
      <c r="C16" s="15" t="s">
        <v>162</v>
      </c>
      <c r="D16" s="437"/>
      <c r="E16" s="437"/>
      <c r="F16" s="437"/>
    </row>
    <row r="17" spans="2:9">
      <c r="B17" s="49" t="s">
        <v>7</v>
      </c>
      <c r="C17" s="15" t="s">
        <v>40</v>
      </c>
      <c r="D17" s="437"/>
      <c r="E17" s="437"/>
      <c r="F17" s="437"/>
    </row>
    <row r="18" spans="2:9" ht="40.5">
      <c r="B18" s="3" t="s">
        <v>124</v>
      </c>
      <c r="C18" s="15" t="s">
        <v>163</v>
      </c>
      <c r="D18" s="437"/>
      <c r="E18" s="437"/>
      <c r="F18" s="437"/>
    </row>
    <row r="19" spans="2:9">
      <c r="B19" s="498" t="s">
        <v>0</v>
      </c>
      <c r="C19" s="560"/>
      <c r="D19" s="559"/>
      <c r="E19" s="559"/>
      <c r="F19" s="559"/>
    </row>
    <row r="20" spans="2:9">
      <c r="B20" s="555" t="s">
        <v>164</v>
      </c>
      <c r="C20" s="556"/>
      <c r="D20" s="139" t="s">
        <v>167</v>
      </c>
      <c r="E20" s="139" t="s">
        <v>167</v>
      </c>
      <c r="F20" s="139" t="s">
        <v>167</v>
      </c>
    </row>
    <row r="21" spans="2:9">
      <c r="B21" s="555" t="s">
        <v>165</v>
      </c>
      <c r="C21" s="556"/>
      <c r="D21" s="139" t="s">
        <v>168</v>
      </c>
      <c r="E21" s="139" t="s">
        <v>168</v>
      </c>
      <c r="F21" s="139" t="s">
        <v>168</v>
      </c>
    </row>
    <row r="22" spans="2:9">
      <c r="B22" s="555" t="s">
        <v>166</v>
      </c>
      <c r="C22" s="556"/>
      <c r="D22" s="139" t="s">
        <v>169</v>
      </c>
      <c r="E22" s="139" t="s">
        <v>169</v>
      </c>
      <c r="F22" s="139" t="s">
        <v>169</v>
      </c>
    </row>
    <row r="23" spans="2:9" ht="16.5">
      <c r="B23" s="7" t="s">
        <v>8</v>
      </c>
      <c r="C23" s="7"/>
      <c r="D23" s="183">
        <f>+'Havelvats 6'!D23</f>
        <v>-37080</v>
      </c>
      <c r="E23" s="183">
        <f>+'Havelvats 6'!E23</f>
        <v>-41069.635999999999</v>
      </c>
      <c r="F23" s="183">
        <f>+'Havelvats 6'!F23</f>
        <v>-422500.48</v>
      </c>
      <c r="G23" s="85"/>
      <c r="H23" s="85"/>
      <c r="I23" s="85"/>
    </row>
    <row r="24" spans="2:9">
      <c r="B24" s="564"/>
      <c r="C24" s="565"/>
      <c r="D24" s="565"/>
      <c r="E24" s="565"/>
      <c r="F24" s="566"/>
    </row>
    <row r="25" spans="2:9" ht="14.25">
      <c r="B25" s="32" t="s">
        <v>1</v>
      </c>
      <c r="C25" s="32" t="s">
        <v>2</v>
      </c>
      <c r="D25" s="579" t="s">
        <v>152</v>
      </c>
      <c r="E25" s="580"/>
      <c r="F25" s="581"/>
    </row>
    <row r="26" spans="2:9" ht="16.5">
      <c r="B26" s="82">
        <v>1075</v>
      </c>
      <c r="C26" s="83" t="s">
        <v>170</v>
      </c>
      <c r="D26" s="582"/>
      <c r="E26" s="583"/>
      <c r="F26" s="584"/>
    </row>
    <row r="27" spans="2:9" ht="15">
      <c r="B27" s="567" t="s">
        <v>3</v>
      </c>
      <c r="C27" s="568"/>
      <c r="D27" s="582"/>
      <c r="E27" s="583"/>
      <c r="F27" s="584"/>
    </row>
    <row r="28" spans="2:9">
      <c r="B28" s="49" t="s">
        <v>1</v>
      </c>
      <c r="C28" s="187">
        <v>1075</v>
      </c>
      <c r="D28" s="585"/>
      <c r="E28" s="586"/>
      <c r="F28" s="587"/>
    </row>
    <row r="29" spans="2:9" ht="27">
      <c r="B29" s="49" t="s">
        <v>5</v>
      </c>
      <c r="C29" s="188">
        <v>12002</v>
      </c>
      <c r="D29" s="2" t="s">
        <v>192</v>
      </c>
      <c r="E29" s="2" t="s">
        <v>12</v>
      </c>
      <c r="F29" s="2" t="s">
        <v>13</v>
      </c>
    </row>
    <row r="30" spans="2:9" ht="27">
      <c r="B30" s="326" t="s">
        <v>6</v>
      </c>
      <c r="C30" s="188" t="s">
        <v>253</v>
      </c>
      <c r="D30" s="190"/>
      <c r="E30" s="571"/>
      <c r="F30" s="574"/>
    </row>
    <row r="31" spans="2:9" ht="27">
      <c r="B31" s="326" t="s">
        <v>10</v>
      </c>
      <c r="C31" s="188" t="s">
        <v>249</v>
      </c>
      <c r="D31" s="191"/>
      <c r="E31" s="572"/>
      <c r="F31" s="575"/>
    </row>
    <row r="32" spans="2:9">
      <c r="B32" s="326" t="s">
        <v>7</v>
      </c>
      <c r="C32" s="67" t="s">
        <v>228</v>
      </c>
      <c r="D32" s="191"/>
      <c r="E32" s="572"/>
      <c r="F32" s="575"/>
    </row>
    <row r="33" spans="2:7" ht="40.5">
      <c r="B33" s="33" t="s">
        <v>41</v>
      </c>
      <c r="C33" s="188" t="s">
        <v>256</v>
      </c>
      <c r="D33" s="191"/>
      <c r="E33" s="572"/>
      <c r="F33" s="575"/>
    </row>
    <row r="34" spans="2:7">
      <c r="B34" s="498" t="s">
        <v>0</v>
      </c>
      <c r="C34" s="560"/>
      <c r="D34" s="303"/>
      <c r="E34" s="573"/>
      <c r="F34" s="576"/>
    </row>
    <row r="35" spans="2:7">
      <c r="B35" s="577" t="s">
        <v>193</v>
      </c>
      <c r="C35" s="578"/>
      <c r="D35" s="195">
        <v>1</v>
      </c>
      <c r="E35" s="192">
        <v>1</v>
      </c>
      <c r="F35" s="192">
        <v>1</v>
      </c>
    </row>
    <row r="36" spans="2:7">
      <c r="B36" s="569" t="s">
        <v>8</v>
      </c>
      <c r="C36" s="570"/>
      <c r="D36" s="193">
        <f>+'Havelvats 6'!D36</f>
        <v>37080</v>
      </c>
      <c r="E36" s="193">
        <f>+'Havelvats 6'!E36</f>
        <v>37080</v>
      </c>
      <c r="F36" s="193">
        <f>+'Havelvats 6'!F36</f>
        <v>37080</v>
      </c>
    </row>
    <row r="37" spans="2:7" ht="14.25">
      <c r="B37" s="32" t="s">
        <v>1</v>
      </c>
      <c r="C37" s="32" t="s">
        <v>2</v>
      </c>
      <c r="D37" s="268"/>
      <c r="E37" s="268"/>
      <c r="F37" s="269"/>
    </row>
    <row r="38" spans="2:7" ht="16.5">
      <c r="B38" s="82">
        <v>1075</v>
      </c>
      <c r="C38" s="83" t="s">
        <v>170</v>
      </c>
      <c r="D38" s="579" t="s">
        <v>152</v>
      </c>
      <c r="E38" s="580"/>
      <c r="F38" s="581"/>
    </row>
    <row r="39" spans="2:7" ht="15">
      <c r="B39" s="567" t="s">
        <v>3</v>
      </c>
      <c r="C39" s="568"/>
      <c r="D39" s="582"/>
      <c r="E39" s="583"/>
      <c r="F39" s="584"/>
    </row>
    <row r="40" spans="2:7" ht="14.25">
      <c r="B40" s="33" t="s">
        <v>4</v>
      </c>
      <c r="C40" s="184">
        <v>1075</v>
      </c>
      <c r="D40" s="585"/>
      <c r="E40" s="586"/>
      <c r="F40" s="587"/>
    </row>
    <row r="41" spans="2:7" ht="27">
      <c r="B41" s="33" t="s">
        <v>5</v>
      </c>
      <c r="C41" s="48">
        <v>12003</v>
      </c>
      <c r="D41" s="2" t="s">
        <v>192</v>
      </c>
      <c r="E41" s="2" t="s">
        <v>12</v>
      </c>
      <c r="F41" s="2" t="s">
        <v>13</v>
      </c>
    </row>
    <row r="42" spans="2:7" ht="27">
      <c r="B42" s="49" t="s">
        <v>6</v>
      </c>
      <c r="C42" s="15" t="s">
        <v>257</v>
      </c>
      <c r="D42" s="436"/>
      <c r="E42" s="436"/>
      <c r="F42" s="436"/>
    </row>
    <row r="43" spans="2:7" ht="54">
      <c r="B43" s="49" t="s">
        <v>10</v>
      </c>
      <c r="C43" s="15" t="s">
        <v>258</v>
      </c>
      <c r="D43" s="437"/>
      <c r="E43" s="437"/>
      <c r="F43" s="437"/>
    </row>
    <row r="44" spans="2:7">
      <c r="B44" s="49" t="s">
        <v>7</v>
      </c>
      <c r="C44" s="67" t="s">
        <v>228</v>
      </c>
      <c r="D44" s="437"/>
      <c r="E44" s="437"/>
      <c r="F44" s="437"/>
    </row>
    <row r="45" spans="2:7" ht="40.5">
      <c r="B45" s="33" t="s">
        <v>41</v>
      </c>
      <c r="C45" s="15" t="s">
        <v>174</v>
      </c>
      <c r="D45" s="437"/>
      <c r="E45" s="437"/>
      <c r="F45" s="437"/>
    </row>
    <row r="46" spans="2:7">
      <c r="B46" s="498" t="s">
        <v>0</v>
      </c>
      <c r="C46" s="560"/>
      <c r="D46" s="559"/>
      <c r="E46" s="559"/>
      <c r="F46" s="559"/>
    </row>
    <row r="47" spans="2:7">
      <c r="B47" s="555" t="s">
        <v>259</v>
      </c>
      <c r="C47" s="556"/>
      <c r="D47" s="309"/>
      <c r="E47" s="185"/>
      <c r="F47" s="185">
        <v>1</v>
      </c>
    </row>
    <row r="48" spans="2:7" ht="16.5">
      <c r="B48" s="7" t="s">
        <v>8</v>
      </c>
      <c r="C48" s="7"/>
      <c r="D48" s="183">
        <f>+'Havelvats 6'!D48</f>
        <v>0</v>
      </c>
      <c r="E48" s="183">
        <f>+'Havelvats 6'!E48</f>
        <v>0</v>
      </c>
      <c r="F48" s="183">
        <f>+'Havelvats 6'!F48</f>
        <v>8500</v>
      </c>
      <c r="G48" s="85"/>
    </row>
    <row r="49" spans="2:7">
      <c r="B49" s="564"/>
      <c r="C49" s="565"/>
      <c r="D49" s="565"/>
      <c r="E49" s="565"/>
      <c r="F49" s="566"/>
      <c r="G49" s="85"/>
    </row>
    <row r="50" spans="2:7" ht="14.25">
      <c r="B50" s="32" t="s">
        <v>1</v>
      </c>
      <c r="C50" s="32" t="s">
        <v>2</v>
      </c>
      <c r="D50" s="579" t="s">
        <v>152</v>
      </c>
      <c r="E50" s="580"/>
      <c r="F50" s="581"/>
    </row>
    <row r="51" spans="2:7" ht="16.5">
      <c r="B51" s="82">
        <v>1075</v>
      </c>
      <c r="C51" s="83" t="s">
        <v>170</v>
      </c>
      <c r="D51" s="582"/>
      <c r="E51" s="583"/>
      <c r="F51" s="584"/>
    </row>
    <row r="52" spans="2:7" ht="15">
      <c r="B52" s="567" t="s">
        <v>3</v>
      </c>
      <c r="C52" s="568"/>
      <c r="D52" s="582"/>
      <c r="E52" s="583"/>
      <c r="F52" s="584"/>
    </row>
    <row r="53" spans="2:7" ht="14.25">
      <c r="B53" s="33" t="s">
        <v>4</v>
      </c>
      <c r="C53" s="184">
        <v>1075</v>
      </c>
      <c r="D53" s="585"/>
      <c r="E53" s="586"/>
      <c r="F53" s="587"/>
    </row>
    <row r="54" spans="2:7" ht="27">
      <c r="B54" s="33" t="s">
        <v>5</v>
      </c>
      <c r="C54" s="48">
        <v>21001</v>
      </c>
      <c r="D54" s="2" t="s">
        <v>192</v>
      </c>
      <c r="E54" s="2" t="s">
        <v>12</v>
      </c>
      <c r="F54" s="2" t="s">
        <v>13</v>
      </c>
    </row>
    <row r="55" spans="2:7">
      <c r="B55" s="49" t="s">
        <v>6</v>
      </c>
      <c r="C55" s="15" t="s">
        <v>171</v>
      </c>
      <c r="D55" s="436"/>
      <c r="E55" s="436"/>
      <c r="F55" s="436"/>
    </row>
    <row r="56" spans="2:7" ht="54">
      <c r="B56" s="49" t="s">
        <v>10</v>
      </c>
      <c r="C56" s="15" t="s">
        <v>172</v>
      </c>
      <c r="D56" s="437"/>
      <c r="E56" s="437"/>
      <c r="F56" s="437"/>
    </row>
    <row r="57" spans="2:7" ht="27">
      <c r="B57" s="49" t="s">
        <v>7</v>
      </c>
      <c r="C57" s="15" t="s">
        <v>173</v>
      </c>
      <c r="D57" s="437"/>
      <c r="E57" s="437"/>
      <c r="F57" s="437"/>
    </row>
    <row r="58" spans="2:7" ht="40.5">
      <c r="B58" s="33" t="s">
        <v>41</v>
      </c>
      <c r="C58" s="15" t="s">
        <v>174</v>
      </c>
      <c r="D58" s="437"/>
      <c r="E58" s="437"/>
      <c r="F58" s="437"/>
    </row>
    <row r="59" spans="2:7">
      <c r="B59" s="498" t="s">
        <v>0</v>
      </c>
      <c r="C59" s="560"/>
      <c r="D59" s="559"/>
      <c r="E59" s="559"/>
      <c r="F59" s="559"/>
    </row>
    <row r="60" spans="2:7">
      <c r="B60" s="555" t="s">
        <v>175</v>
      </c>
      <c r="C60" s="556"/>
      <c r="D60" s="309"/>
      <c r="E60" s="185"/>
      <c r="F60" s="185">
        <v>3</v>
      </c>
    </row>
    <row r="61" spans="2:7">
      <c r="B61" s="555" t="s">
        <v>176</v>
      </c>
      <c r="C61" s="556"/>
      <c r="D61" s="309"/>
      <c r="E61" s="186">
        <v>2</v>
      </c>
      <c r="F61" s="186">
        <v>6</v>
      </c>
    </row>
    <row r="62" spans="2:7" ht="16.5">
      <c r="B62" s="7" t="s">
        <v>8</v>
      </c>
      <c r="C62" s="7"/>
      <c r="D62" s="183">
        <f>+'Havelvats 6'!D62</f>
        <v>0</v>
      </c>
      <c r="E62" s="183">
        <f>+'Havelvats 6'!E62</f>
        <v>3989.6360000000004</v>
      </c>
      <c r="F62" s="183">
        <f>+'Havelvats 6'!F62</f>
        <v>289248.864</v>
      </c>
      <c r="G62" s="85"/>
    </row>
    <row r="63" spans="2:7">
      <c r="B63" s="564"/>
      <c r="C63" s="565"/>
      <c r="D63" s="565"/>
      <c r="E63" s="565"/>
      <c r="F63" s="566"/>
      <c r="G63" s="85"/>
    </row>
    <row r="64" spans="2:7" ht="14.25">
      <c r="B64" s="32" t="s">
        <v>1</v>
      </c>
      <c r="C64" s="32" t="s">
        <v>2</v>
      </c>
      <c r="D64" s="579" t="s">
        <v>152</v>
      </c>
      <c r="E64" s="580"/>
      <c r="F64" s="581"/>
    </row>
    <row r="65" spans="2:7" ht="16.5">
      <c r="B65" s="82">
        <v>1075</v>
      </c>
      <c r="C65" s="83" t="s">
        <v>170</v>
      </c>
      <c r="D65" s="582"/>
      <c r="E65" s="583"/>
      <c r="F65" s="584"/>
    </row>
    <row r="66" spans="2:7" ht="15">
      <c r="B66" s="567" t="s">
        <v>3</v>
      </c>
      <c r="C66" s="568"/>
      <c r="D66" s="582"/>
      <c r="E66" s="583"/>
      <c r="F66" s="584"/>
    </row>
    <row r="67" spans="2:7">
      <c r="B67" s="49" t="s">
        <v>1</v>
      </c>
      <c r="C67" s="187">
        <v>1075</v>
      </c>
      <c r="D67" s="585"/>
      <c r="E67" s="586"/>
      <c r="F67" s="587"/>
    </row>
    <row r="68" spans="2:7" ht="27">
      <c r="B68" s="49" t="s">
        <v>5</v>
      </c>
      <c r="C68" s="188">
        <v>21003</v>
      </c>
      <c r="D68" s="2" t="s">
        <v>192</v>
      </c>
      <c r="E68" s="2" t="s">
        <v>12</v>
      </c>
      <c r="F68" s="2" t="s">
        <v>13</v>
      </c>
    </row>
    <row r="69" spans="2:7">
      <c r="B69" s="189" t="s">
        <v>6</v>
      </c>
      <c r="C69" s="188" t="s">
        <v>147</v>
      </c>
      <c r="D69" s="190"/>
      <c r="E69" s="571"/>
      <c r="F69" s="574"/>
    </row>
    <row r="70" spans="2:7" ht="27">
      <c r="B70" s="49" t="s">
        <v>10</v>
      </c>
      <c r="C70" s="188" t="s">
        <v>148</v>
      </c>
      <c r="D70" s="191"/>
      <c r="E70" s="572"/>
      <c r="F70" s="575"/>
    </row>
    <row r="71" spans="2:7" ht="27">
      <c r="B71" s="189" t="s">
        <v>7</v>
      </c>
      <c r="C71" s="188" t="s">
        <v>149</v>
      </c>
      <c r="D71" s="191"/>
      <c r="E71" s="572"/>
      <c r="F71" s="575"/>
    </row>
    <row r="72" spans="2:7" ht="40.5">
      <c r="B72" s="33" t="s">
        <v>41</v>
      </c>
      <c r="C72" s="188" t="s">
        <v>256</v>
      </c>
      <c r="D72" s="191"/>
      <c r="E72" s="572"/>
      <c r="F72" s="575"/>
    </row>
    <row r="73" spans="2:7">
      <c r="B73" s="498" t="s">
        <v>0</v>
      </c>
      <c r="C73" s="560"/>
      <c r="D73" s="303"/>
      <c r="E73" s="573"/>
      <c r="F73" s="576"/>
    </row>
    <row r="74" spans="2:7">
      <c r="B74" s="577" t="s">
        <v>194</v>
      </c>
      <c r="C74" s="578"/>
      <c r="D74" s="310"/>
      <c r="E74" s="194"/>
      <c r="F74" s="194">
        <v>1</v>
      </c>
    </row>
    <row r="75" spans="2:7" ht="16.5">
      <c r="B75" s="569" t="s">
        <v>8</v>
      </c>
      <c r="C75" s="570"/>
      <c r="D75" s="183">
        <f>+'Havelvats 6'!D75</f>
        <v>0</v>
      </c>
      <c r="E75" s="183">
        <f>+'Havelvats 6'!E75</f>
        <v>0</v>
      </c>
      <c r="F75" s="183">
        <f>+'Havelvats 6'!F75</f>
        <v>8387.9750000000004</v>
      </c>
    </row>
    <row r="76" spans="2:7">
      <c r="B76" s="332"/>
      <c r="C76" s="333"/>
      <c r="D76" s="333"/>
      <c r="E76" s="333"/>
      <c r="F76" s="334"/>
      <c r="G76" s="85"/>
    </row>
    <row r="77" spans="2:7" ht="14.25">
      <c r="B77" s="32" t="s">
        <v>1</v>
      </c>
      <c r="C77" s="32" t="s">
        <v>2</v>
      </c>
      <c r="D77" s="579" t="s">
        <v>152</v>
      </c>
      <c r="E77" s="580"/>
      <c r="F77" s="581"/>
    </row>
    <row r="78" spans="2:7" ht="16.5">
      <c r="B78" s="82">
        <v>1075</v>
      </c>
      <c r="C78" s="83" t="s">
        <v>170</v>
      </c>
      <c r="D78" s="582"/>
      <c r="E78" s="583"/>
      <c r="F78" s="584"/>
    </row>
    <row r="79" spans="2:7" ht="15">
      <c r="B79" s="567" t="s">
        <v>3</v>
      </c>
      <c r="C79" s="568"/>
      <c r="D79" s="582"/>
      <c r="E79" s="583"/>
      <c r="F79" s="584"/>
    </row>
    <row r="80" spans="2:7">
      <c r="B80" s="49" t="s">
        <v>1</v>
      </c>
      <c r="C80" s="187">
        <v>1075</v>
      </c>
      <c r="D80" s="585"/>
      <c r="E80" s="586"/>
      <c r="F80" s="587"/>
    </row>
    <row r="81" spans="2:6" ht="27">
      <c r="B81" s="49" t="s">
        <v>5</v>
      </c>
      <c r="C81" s="188">
        <v>21004</v>
      </c>
      <c r="D81" s="2" t="s">
        <v>192</v>
      </c>
      <c r="E81" s="2" t="s">
        <v>12</v>
      </c>
      <c r="F81" s="2" t="s">
        <v>13</v>
      </c>
    </row>
    <row r="82" spans="2:6" ht="27">
      <c r="B82" s="189" t="s">
        <v>6</v>
      </c>
      <c r="C82" s="188" t="s">
        <v>197</v>
      </c>
      <c r="D82" s="190"/>
      <c r="E82" s="571"/>
      <c r="F82" s="574"/>
    </row>
    <row r="83" spans="2:6" ht="27">
      <c r="B83" s="49" t="s">
        <v>10</v>
      </c>
      <c r="C83" s="188" t="s">
        <v>260</v>
      </c>
      <c r="D83" s="191"/>
      <c r="E83" s="572"/>
      <c r="F83" s="575"/>
    </row>
    <row r="84" spans="2:6" ht="27">
      <c r="B84" s="189" t="s">
        <v>7</v>
      </c>
      <c r="C84" s="188" t="s">
        <v>149</v>
      </c>
      <c r="D84" s="191"/>
      <c r="E84" s="572"/>
      <c r="F84" s="575"/>
    </row>
    <row r="85" spans="2:6" ht="40.5">
      <c r="B85" s="33" t="s">
        <v>41</v>
      </c>
      <c r="C85" s="188" t="s">
        <v>256</v>
      </c>
      <c r="D85" s="191"/>
      <c r="E85" s="572"/>
      <c r="F85" s="575"/>
    </row>
    <row r="86" spans="2:6">
      <c r="B86" s="498" t="s">
        <v>0</v>
      </c>
      <c r="C86" s="560"/>
      <c r="D86" s="303"/>
      <c r="E86" s="573"/>
      <c r="F86" s="576"/>
    </row>
    <row r="87" spans="2:6">
      <c r="B87" s="555" t="s">
        <v>247</v>
      </c>
      <c r="C87" s="556"/>
      <c r="D87" s="309"/>
      <c r="E87" s="186"/>
      <c r="F87" s="186">
        <v>1</v>
      </c>
    </row>
    <row r="88" spans="2:6" ht="16.5">
      <c r="B88" s="569" t="s">
        <v>8</v>
      </c>
      <c r="C88" s="570"/>
      <c r="D88" s="183">
        <f>+'Havelvats 6'!D88</f>
        <v>0</v>
      </c>
      <c r="E88" s="183">
        <f>+'Havelvats 6'!E88</f>
        <v>0</v>
      </c>
      <c r="F88" s="183">
        <f>+'Havelvats 6'!F88</f>
        <v>76883.640999999989</v>
      </c>
    </row>
    <row r="89" spans="2:6">
      <c r="B89" s="564"/>
      <c r="C89" s="565"/>
      <c r="D89" s="565"/>
      <c r="E89" s="565"/>
      <c r="F89" s="566"/>
    </row>
    <row r="90" spans="2:6" ht="14.25">
      <c r="B90" s="32" t="s">
        <v>1</v>
      </c>
      <c r="C90" s="32" t="s">
        <v>2</v>
      </c>
      <c r="D90" s="180"/>
      <c r="E90" s="5"/>
      <c r="F90" s="5"/>
    </row>
    <row r="91" spans="2:6" ht="16.5">
      <c r="B91" s="82">
        <v>1196</v>
      </c>
      <c r="C91" s="83" t="s">
        <v>244</v>
      </c>
      <c r="D91" s="181"/>
      <c r="E91" s="34"/>
      <c r="F91" s="34"/>
    </row>
    <row r="92" spans="2:6" ht="16.5">
      <c r="B92" s="567" t="s">
        <v>3</v>
      </c>
      <c r="C92" s="568"/>
      <c r="D92" s="182"/>
      <c r="E92" s="34"/>
      <c r="F92" s="34"/>
    </row>
    <row r="93" spans="2:6" ht="29.25" customHeight="1">
      <c r="B93" s="33" t="s">
        <v>4</v>
      </c>
      <c r="C93" s="184">
        <v>1196</v>
      </c>
      <c r="D93" s="585" t="s">
        <v>191</v>
      </c>
      <c r="E93" s="586"/>
      <c r="F93" s="587"/>
    </row>
    <row r="94" spans="2:6" ht="27">
      <c r="B94" s="33" t="s">
        <v>5</v>
      </c>
      <c r="C94" s="48">
        <v>12001</v>
      </c>
      <c r="D94" s="2" t="s">
        <v>192</v>
      </c>
      <c r="E94" s="2" t="s">
        <v>12</v>
      </c>
      <c r="F94" s="2" t="s">
        <v>13</v>
      </c>
    </row>
    <row r="95" spans="2:6" ht="27">
      <c r="B95" s="189" t="s">
        <v>6</v>
      </c>
      <c r="C95" s="188" t="s">
        <v>263</v>
      </c>
      <c r="D95" s="436"/>
      <c r="E95" s="436"/>
      <c r="F95" s="436"/>
    </row>
    <row r="96" spans="2:6" ht="27">
      <c r="B96" s="49" t="s">
        <v>10</v>
      </c>
      <c r="C96" s="188" t="s">
        <v>240</v>
      </c>
      <c r="D96" s="437"/>
      <c r="E96" s="437"/>
      <c r="F96" s="437"/>
    </row>
    <row r="97" spans="1:7">
      <c r="B97" s="189" t="s">
        <v>7</v>
      </c>
      <c r="C97" s="188" t="s">
        <v>241</v>
      </c>
      <c r="D97" s="437"/>
      <c r="E97" s="437"/>
      <c r="F97" s="437"/>
    </row>
    <row r="98" spans="1:7" ht="40.5">
      <c r="B98" s="33" t="s">
        <v>243</v>
      </c>
      <c r="C98" s="188" t="s">
        <v>242</v>
      </c>
      <c r="D98" s="437"/>
      <c r="E98" s="437"/>
      <c r="F98" s="437"/>
    </row>
    <row r="99" spans="1:7">
      <c r="B99" s="498" t="s">
        <v>0</v>
      </c>
      <c r="C99" s="560"/>
      <c r="D99" s="559"/>
      <c r="E99" s="559"/>
      <c r="F99" s="559"/>
    </row>
    <row r="100" spans="1:7">
      <c r="B100" s="555" t="s">
        <v>245</v>
      </c>
      <c r="C100" s="556"/>
      <c r="D100" s="309"/>
      <c r="E100" s="185"/>
      <c r="F100" s="185">
        <v>1</v>
      </c>
    </row>
    <row r="101" spans="1:7">
      <c r="B101" s="555" t="s">
        <v>246</v>
      </c>
      <c r="C101" s="556"/>
      <c r="D101" s="309"/>
      <c r="E101" s="186"/>
      <c r="F101" s="186">
        <v>100</v>
      </c>
    </row>
    <row r="102" spans="1:7">
      <c r="B102" s="7" t="s">
        <v>8</v>
      </c>
      <c r="C102" s="7"/>
      <c r="D102" s="295">
        <f>+'Havelvats 6'!D102</f>
        <v>0</v>
      </c>
      <c r="E102" s="295">
        <f>+'Havelvats 6'!E102</f>
        <v>0</v>
      </c>
      <c r="F102" s="295">
        <f>+'Havelvats 6'!F102</f>
        <v>2400</v>
      </c>
      <c r="G102" s="85"/>
    </row>
    <row r="105" spans="1:7" ht="15">
      <c r="A105" s="557" t="s">
        <v>262</v>
      </c>
      <c r="B105" s="557"/>
      <c r="C105" s="557"/>
      <c r="D105" s="557"/>
      <c r="E105" s="557"/>
      <c r="F105" s="557"/>
    </row>
    <row r="106" spans="1:7" ht="16.5">
      <c r="B106" s="6"/>
      <c r="C106" s="249" t="s">
        <v>199</v>
      </c>
      <c r="D106" s="6"/>
      <c r="E106" s="6"/>
      <c r="F106" s="84"/>
    </row>
    <row r="107" spans="1:7" ht="14.25">
      <c r="B107" s="250" t="s">
        <v>11</v>
      </c>
      <c r="C107" s="178"/>
      <c r="D107" s="178"/>
      <c r="E107" s="178"/>
      <c r="F107" s="251"/>
    </row>
    <row r="108" spans="1:7">
      <c r="B108" s="179"/>
      <c r="C108" s="179"/>
      <c r="D108" s="252"/>
      <c r="E108" s="252"/>
      <c r="F108" s="252"/>
    </row>
    <row r="109" spans="1:7">
      <c r="B109" s="179"/>
      <c r="C109" s="179"/>
      <c r="D109" s="205"/>
      <c r="E109" s="205"/>
      <c r="F109" s="205"/>
    </row>
    <row r="110" spans="1:7" ht="14.25">
      <c r="B110" s="180" t="s">
        <v>1</v>
      </c>
      <c r="C110" s="180" t="s">
        <v>2</v>
      </c>
      <c r="D110" s="205"/>
      <c r="E110" s="205"/>
      <c r="F110" s="205"/>
    </row>
    <row r="111" spans="1:7" ht="16.5">
      <c r="B111" s="253">
        <v>1139</v>
      </c>
      <c r="C111" s="181" t="s">
        <v>210</v>
      </c>
      <c r="D111" s="254"/>
      <c r="E111" s="254"/>
      <c r="F111" s="254"/>
    </row>
    <row r="112" spans="1:7" ht="28.5">
      <c r="B112" s="255" t="s">
        <v>3</v>
      </c>
      <c r="C112" s="179"/>
      <c r="D112" s="205"/>
      <c r="E112" s="205"/>
      <c r="F112" s="205"/>
    </row>
    <row r="113" spans="2:6">
      <c r="B113" s="256" t="s">
        <v>4</v>
      </c>
      <c r="C113" s="257">
        <v>1139</v>
      </c>
      <c r="D113" s="595" t="s">
        <v>252</v>
      </c>
      <c r="E113" s="596"/>
      <c r="F113" s="597"/>
    </row>
    <row r="114" spans="2:6" ht="27">
      <c r="B114" s="258" t="s">
        <v>5</v>
      </c>
      <c r="C114" s="259">
        <v>11001</v>
      </c>
      <c r="D114" s="260" t="s">
        <v>215</v>
      </c>
      <c r="E114" s="260" t="s">
        <v>66</v>
      </c>
      <c r="F114" s="260" t="s">
        <v>17</v>
      </c>
    </row>
    <row r="115" spans="2:6">
      <c r="B115" s="258" t="s">
        <v>6</v>
      </c>
      <c r="C115" s="261" t="s">
        <v>210</v>
      </c>
      <c r="D115" s="591"/>
      <c r="E115" s="591"/>
      <c r="F115" s="591"/>
    </row>
    <row r="116" spans="2:6" ht="54">
      <c r="B116" s="258" t="s">
        <v>10</v>
      </c>
      <c r="C116" s="261" t="s">
        <v>216</v>
      </c>
      <c r="D116" s="592"/>
      <c r="E116" s="592"/>
      <c r="F116" s="592"/>
    </row>
    <row r="117" spans="2:6">
      <c r="B117" s="258" t="s">
        <v>7</v>
      </c>
      <c r="C117" s="261" t="s">
        <v>217</v>
      </c>
      <c r="D117" s="592"/>
      <c r="E117" s="592"/>
      <c r="F117" s="592"/>
    </row>
    <row r="118" spans="2:6" ht="40.5">
      <c r="B118" s="262" t="s">
        <v>41</v>
      </c>
      <c r="C118" s="261" t="s">
        <v>199</v>
      </c>
      <c r="D118" s="592"/>
      <c r="E118" s="592"/>
      <c r="F118" s="592"/>
    </row>
    <row r="119" spans="2:6">
      <c r="B119" s="263"/>
      <c r="C119" s="264" t="s">
        <v>0</v>
      </c>
      <c r="D119" s="593"/>
      <c r="E119" s="593"/>
      <c r="F119" s="593"/>
    </row>
    <row r="120" spans="2:6">
      <c r="B120" s="594" t="s">
        <v>8</v>
      </c>
      <c r="C120" s="594"/>
      <c r="D120" s="265">
        <f>+'Havelvats 6'!D120</f>
        <v>37080</v>
      </c>
      <c r="E120" s="265">
        <f>+'Havelvats 6'!E120</f>
        <v>37080</v>
      </c>
      <c r="F120" s="265">
        <f>+'Havelvats 6'!F120</f>
        <v>124863.64099999999</v>
      </c>
    </row>
    <row r="121" spans="2:6" ht="15">
      <c r="B121" s="588"/>
      <c r="C121" s="589"/>
      <c r="D121" s="589"/>
      <c r="E121" s="589"/>
      <c r="F121" s="590"/>
    </row>
    <row r="122" spans="2:6">
      <c r="B122" s="256" t="s">
        <v>4</v>
      </c>
      <c r="C122" s="257">
        <v>1139</v>
      </c>
      <c r="D122" s="266"/>
      <c r="E122" s="266"/>
      <c r="F122" s="266"/>
    </row>
    <row r="123" spans="2:6" ht="27">
      <c r="B123" s="258" t="s">
        <v>5</v>
      </c>
      <c r="C123" s="259">
        <v>11001</v>
      </c>
      <c r="D123" s="260" t="s">
        <v>215</v>
      </c>
      <c r="E123" s="260" t="s">
        <v>66</v>
      </c>
      <c r="F123" s="260" t="s">
        <v>17</v>
      </c>
    </row>
    <row r="124" spans="2:6">
      <c r="B124" s="258" t="s">
        <v>6</v>
      </c>
      <c r="C124" s="261" t="s">
        <v>210</v>
      </c>
      <c r="D124" s="591"/>
      <c r="E124" s="591"/>
      <c r="F124" s="591"/>
    </row>
    <row r="125" spans="2:6" ht="54">
      <c r="B125" s="258" t="s">
        <v>10</v>
      </c>
      <c r="C125" s="261" t="s">
        <v>216</v>
      </c>
      <c r="D125" s="592"/>
      <c r="E125" s="592"/>
      <c r="F125" s="592"/>
    </row>
    <row r="126" spans="2:6">
      <c r="B126" s="258" t="s">
        <v>7</v>
      </c>
      <c r="C126" s="261" t="s">
        <v>217</v>
      </c>
      <c r="D126" s="592"/>
      <c r="E126" s="592"/>
      <c r="F126" s="592"/>
    </row>
    <row r="127" spans="2:6" ht="40.5">
      <c r="B127" s="262" t="s">
        <v>41</v>
      </c>
      <c r="C127" s="261" t="s">
        <v>199</v>
      </c>
      <c r="D127" s="592"/>
      <c r="E127" s="592"/>
      <c r="F127" s="592"/>
    </row>
    <row r="128" spans="2:6">
      <c r="B128" s="263"/>
      <c r="C128" s="264" t="s">
        <v>0</v>
      </c>
      <c r="D128" s="593"/>
      <c r="E128" s="593"/>
      <c r="F128" s="593"/>
    </row>
    <row r="129" spans="2:6">
      <c r="B129" s="594" t="s">
        <v>8</v>
      </c>
      <c r="C129" s="594"/>
      <c r="D129" s="267">
        <f>-D120</f>
        <v>-37080</v>
      </c>
      <c r="E129" s="267">
        <f t="shared" ref="E129:F129" si="0">-E120</f>
        <v>-37080</v>
      </c>
      <c r="F129" s="267">
        <f t="shared" si="0"/>
        <v>-124863.64099999999</v>
      </c>
    </row>
  </sheetData>
  <mergeCells count="73">
    <mergeCell ref="B121:F121"/>
    <mergeCell ref="D124:D128"/>
    <mergeCell ref="E124:E128"/>
    <mergeCell ref="F124:F128"/>
    <mergeCell ref="B129:C129"/>
    <mergeCell ref="B89:F89"/>
    <mergeCell ref="B120:C120"/>
    <mergeCell ref="D93:F93"/>
    <mergeCell ref="D95:D99"/>
    <mergeCell ref="E95:E99"/>
    <mergeCell ref="F95:F99"/>
    <mergeCell ref="B99:C99"/>
    <mergeCell ref="B100:C100"/>
    <mergeCell ref="B101:C101"/>
    <mergeCell ref="A105:F105"/>
    <mergeCell ref="D113:F113"/>
    <mergeCell ref="D115:D119"/>
    <mergeCell ref="E115:E119"/>
    <mergeCell ref="F115:F119"/>
    <mergeCell ref="B92:C92"/>
    <mergeCell ref="B61:C61"/>
    <mergeCell ref="D64:F67"/>
    <mergeCell ref="B66:C66"/>
    <mergeCell ref="E69:E73"/>
    <mergeCell ref="F69:F73"/>
    <mergeCell ref="B63:F63"/>
    <mergeCell ref="B75:C75"/>
    <mergeCell ref="B73:C73"/>
    <mergeCell ref="B74:C74"/>
    <mergeCell ref="D77:F80"/>
    <mergeCell ref="B79:C79"/>
    <mergeCell ref="E82:E86"/>
    <mergeCell ref="F82:F86"/>
    <mergeCell ref="B86:C86"/>
    <mergeCell ref="B87:C87"/>
    <mergeCell ref="B88:C88"/>
    <mergeCell ref="B60:C60"/>
    <mergeCell ref="D55:D59"/>
    <mergeCell ref="E55:E59"/>
    <mergeCell ref="F55:F59"/>
    <mergeCell ref="B20:C20"/>
    <mergeCell ref="B24:F24"/>
    <mergeCell ref="D25:F28"/>
    <mergeCell ref="B27:C27"/>
    <mergeCell ref="E30:E34"/>
    <mergeCell ref="F30:F34"/>
    <mergeCell ref="B34:C34"/>
    <mergeCell ref="B21:C21"/>
    <mergeCell ref="B22:C22"/>
    <mergeCell ref="B49:F49"/>
    <mergeCell ref="D50:F53"/>
    <mergeCell ref="B52:C52"/>
    <mergeCell ref="B35:C35"/>
    <mergeCell ref="E42:E46"/>
    <mergeCell ref="F42:F46"/>
    <mergeCell ref="B46:C46"/>
    <mergeCell ref="B59:C59"/>
    <mergeCell ref="B47:C47"/>
    <mergeCell ref="D38:F40"/>
    <mergeCell ref="B39:C39"/>
    <mergeCell ref="D42:D46"/>
    <mergeCell ref="B36:C36"/>
    <mergeCell ref="H1:I1"/>
    <mergeCell ref="B5:F5"/>
    <mergeCell ref="A7:F7"/>
    <mergeCell ref="B8:F8"/>
    <mergeCell ref="D10:F13"/>
    <mergeCell ref="B12:C12"/>
    <mergeCell ref="D15:D19"/>
    <mergeCell ref="E15:E19"/>
    <mergeCell ref="F15:F19"/>
    <mergeCell ref="B19:C19"/>
    <mergeCell ref="E1:G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M51"/>
  <sheetViews>
    <sheetView topLeftCell="A14" zoomScale="98" zoomScaleNormal="98" workbookViewId="0">
      <selection activeCell="B20" sqref="B20:D20"/>
    </sheetView>
  </sheetViews>
  <sheetFormatPr defaultRowHeight="16.5"/>
  <cols>
    <col min="1" max="4" width="18.28515625" style="12" customWidth="1"/>
    <col min="5" max="6" width="14.42578125" style="12" customWidth="1"/>
    <col min="7" max="7" width="0.28515625" style="12" hidden="1" customWidth="1"/>
    <col min="8" max="9" width="14.42578125" style="12" customWidth="1"/>
    <col min="10" max="10" width="30.28515625" style="12" customWidth="1"/>
    <col min="11" max="11" width="15.7109375" style="12" customWidth="1"/>
    <col min="12" max="12" width="11.5703125" style="12" customWidth="1"/>
    <col min="13" max="13" width="9.140625" style="12"/>
    <col min="14" max="15" width="11" style="12" bestFit="1" customWidth="1"/>
    <col min="16" max="16384" width="9.140625" style="12"/>
  </cols>
  <sheetData>
    <row r="1" spans="1:13" ht="37.5" customHeight="1">
      <c r="I1" s="543" t="s">
        <v>123</v>
      </c>
      <c r="J1" s="543"/>
    </row>
    <row r="2" spans="1:13" s="1" customFormat="1" ht="13.5" customHeight="1">
      <c r="I2" s="543" t="s">
        <v>48</v>
      </c>
      <c r="J2" s="543"/>
    </row>
    <row r="3" spans="1:13" s="1" customFormat="1" ht="13.5" customHeight="1">
      <c r="I3" s="543" t="s">
        <v>9</v>
      </c>
      <c r="J3" s="543"/>
    </row>
    <row r="4" spans="1:13" ht="13.5" customHeight="1">
      <c r="J4" s="95"/>
      <c r="K4" s="96"/>
      <c r="L4" s="96"/>
      <c r="M4" s="96"/>
    </row>
    <row r="5" spans="1:13" ht="42.75" customHeight="1">
      <c r="A5" s="426" t="s">
        <v>108</v>
      </c>
      <c r="B5" s="426"/>
      <c r="C5" s="426"/>
      <c r="D5" s="426"/>
      <c r="E5" s="426"/>
      <c r="F5" s="426"/>
      <c r="G5" s="426"/>
      <c r="H5" s="426"/>
      <c r="I5" s="426"/>
      <c r="J5" s="426"/>
    </row>
    <row r="6" spans="1:13" ht="15.75" customHeight="1">
      <c r="A6" s="616"/>
      <c r="B6" s="616"/>
      <c r="C6" s="616"/>
      <c r="D6" s="616"/>
      <c r="E6" s="616"/>
      <c r="F6" s="616"/>
      <c r="G6" s="616"/>
      <c r="H6" s="616"/>
      <c r="I6" s="616"/>
      <c r="J6" s="616"/>
    </row>
    <row r="7" spans="1:13" ht="101.25" customHeight="1">
      <c r="A7" s="617" t="s">
        <v>99</v>
      </c>
      <c r="B7" s="602" t="s">
        <v>100</v>
      </c>
      <c r="C7" s="603"/>
      <c r="D7" s="604"/>
      <c r="E7" s="617" t="s">
        <v>101</v>
      </c>
      <c r="F7" s="617" t="s">
        <v>102</v>
      </c>
      <c r="G7" s="617" t="s">
        <v>103</v>
      </c>
      <c r="H7" s="617"/>
      <c r="I7" s="617" t="s">
        <v>104</v>
      </c>
      <c r="J7" s="104" t="s">
        <v>27</v>
      </c>
    </row>
    <row r="8" spans="1:13" ht="35.25" customHeight="1">
      <c r="A8" s="617"/>
      <c r="B8" s="605"/>
      <c r="C8" s="606"/>
      <c r="D8" s="607"/>
      <c r="E8" s="617"/>
      <c r="F8" s="617"/>
      <c r="G8" s="617"/>
      <c r="H8" s="617"/>
      <c r="I8" s="617"/>
      <c r="J8" s="105" t="s">
        <v>105</v>
      </c>
    </row>
    <row r="9" spans="1:13">
      <c r="A9" s="205"/>
      <c r="B9" s="205"/>
      <c r="C9" s="205"/>
      <c r="D9" s="205"/>
      <c r="E9" s="205"/>
      <c r="F9" s="205"/>
      <c r="G9" s="205"/>
      <c r="H9" s="205"/>
      <c r="I9" s="205"/>
      <c r="J9" s="205"/>
    </row>
    <row r="10" spans="1:13">
      <c r="A10" s="97">
        <v>1</v>
      </c>
      <c r="B10" s="613">
        <v>2</v>
      </c>
      <c r="C10" s="614"/>
      <c r="D10" s="615"/>
      <c r="E10" s="382">
        <v>3</v>
      </c>
      <c r="F10" s="382">
        <v>4</v>
      </c>
      <c r="G10" s="611">
        <v>5</v>
      </c>
      <c r="H10" s="611"/>
      <c r="I10" s="382">
        <v>6</v>
      </c>
      <c r="J10" s="721">
        <v>7</v>
      </c>
    </row>
    <row r="11" spans="1:13" s="722" customFormat="1">
      <c r="A11" s="612" t="s">
        <v>50</v>
      </c>
      <c r="B11" s="612"/>
      <c r="C11" s="612"/>
      <c r="D11" s="612"/>
      <c r="E11" s="612"/>
      <c r="F11" s="612"/>
      <c r="G11" s="612"/>
      <c r="H11" s="612"/>
      <c r="I11" s="612"/>
      <c r="J11" s="106">
        <f>+J12</f>
        <v>374520.48</v>
      </c>
    </row>
    <row r="12" spans="1:13" s="722" customFormat="1" ht="33.75" customHeight="1">
      <c r="A12" s="19" t="s">
        <v>180</v>
      </c>
      <c r="B12" s="19" t="s">
        <v>181</v>
      </c>
      <c r="C12" s="19" t="s">
        <v>182</v>
      </c>
      <c r="D12" s="608" t="s">
        <v>158</v>
      </c>
      <c r="E12" s="609"/>
      <c r="F12" s="609"/>
      <c r="G12" s="609"/>
      <c r="H12" s="609"/>
      <c r="I12" s="610"/>
      <c r="J12" s="107">
        <f>+J13+J40+J46</f>
        <v>374520.48</v>
      </c>
    </row>
    <row r="13" spans="1:13" s="723" customFormat="1" ht="54.75" customHeight="1">
      <c r="A13" s="108" t="s">
        <v>183</v>
      </c>
      <c r="B13" s="601" t="s">
        <v>184</v>
      </c>
      <c r="C13" s="601"/>
      <c r="D13" s="601"/>
      <c r="E13" s="601"/>
      <c r="F13" s="601"/>
      <c r="G13" s="601"/>
      <c r="H13" s="601"/>
      <c r="I13" s="601"/>
      <c r="J13" s="109">
        <f>+J14+J21</f>
        <v>289248.864</v>
      </c>
    </row>
    <row r="14" spans="1:13" s="722" customFormat="1" ht="15" customHeight="1">
      <c r="A14" s="100"/>
      <c r="B14" s="724" t="s">
        <v>109</v>
      </c>
      <c r="C14" s="725"/>
      <c r="D14" s="726"/>
      <c r="E14" s="101"/>
      <c r="F14" s="101"/>
      <c r="G14" s="101"/>
      <c r="H14" s="101"/>
      <c r="I14" s="102"/>
      <c r="J14" s="98">
        <f>SUM(J15:J20)</f>
        <v>238708.11300000001</v>
      </c>
    </row>
    <row r="15" spans="1:13" s="722" customFormat="1">
      <c r="A15" s="19">
        <v>45451600</v>
      </c>
      <c r="B15" s="727" t="s">
        <v>185</v>
      </c>
      <c r="C15" s="728"/>
      <c r="D15" s="729"/>
      <c r="E15" s="730" t="s">
        <v>107</v>
      </c>
      <c r="F15" s="730" t="s">
        <v>110</v>
      </c>
      <c r="G15" s="99"/>
      <c r="H15" s="295">
        <v>19240000</v>
      </c>
      <c r="I15" s="110">
        <v>1</v>
      </c>
      <c r="J15" s="103">
        <f>+H15/1000</f>
        <v>19240</v>
      </c>
    </row>
    <row r="16" spans="1:13" s="75" customFormat="1" ht="15" customHeight="1">
      <c r="A16" s="19">
        <v>45451600</v>
      </c>
      <c r="B16" s="727" t="s">
        <v>185</v>
      </c>
      <c r="C16" s="728"/>
      <c r="D16" s="729"/>
      <c r="E16" s="730" t="s">
        <v>107</v>
      </c>
      <c r="F16" s="730" t="s">
        <v>110</v>
      </c>
      <c r="G16" s="731">
        <v>16328300</v>
      </c>
      <c r="H16" s="295">
        <v>1552554</v>
      </c>
      <c r="I16" s="732">
        <v>1</v>
      </c>
      <c r="J16" s="103">
        <f t="shared" ref="J16:J19" si="0">+H16/1000</f>
        <v>1552.5540000000001</v>
      </c>
    </row>
    <row r="17" spans="1:11" s="75" customFormat="1" ht="15" customHeight="1">
      <c r="A17" s="19">
        <v>45451600</v>
      </c>
      <c r="B17" s="727" t="s">
        <v>185</v>
      </c>
      <c r="C17" s="728"/>
      <c r="D17" s="729"/>
      <c r="E17" s="730" t="s">
        <v>107</v>
      </c>
      <c r="F17" s="730" t="s">
        <v>110</v>
      </c>
      <c r="G17" s="731">
        <v>6064800</v>
      </c>
      <c r="H17" s="295">
        <v>9343091</v>
      </c>
      <c r="I17" s="732">
        <v>1</v>
      </c>
      <c r="J17" s="103">
        <f t="shared" si="0"/>
        <v>9343.0910000000003</v>
      </c>
    </row>
    <row r="18" spans="1:11" s="75" customFormat="1" ht="15" customHeight="1">
      <c r="A18" s="19">
        <v>45451600</v>
      </c>
      <c r="B18" s="727" t="s">
        <v>185</v>
      </c>
      <c r="C18" s="728"/>
      <c r="D18" s="729"/>
      <c r="E18" s="730" t="s">
        <v>107</v>
      </c>
      <c r="F18" s="730" t="s">
        <v>110</v>
      </c>
      <c r="G18" s="731">
        <v>2101000</v>
      </c>
      <c r="H18" s="295">
        <v>2265280</v>
      </c>
      <c r="I18" s="732">
        <v>1</v>
      </c>
      <c r="J18" s="103">
        <f t="shared" si="0"/>
        <v>2265.2800000000002</v>
      </c>
    </row>
    <row r="19" spans="1:11" s="75" customFormat="1" ht="15" customHeight="1">
      <c r="A19" s="19">
        <v>45451600</v>
      </c>
      <c r="B19" s="727" t="s">
        <v>185</v>
      </c>
      <c r="C19" s="728"/>
      <c r="D19" s="729"/>
      <c r="E19" s="730" t="s">
        <v>107</v>
      </c>
      <c r="F19" s="730" t="s">
        <v>110</v>
      </c>
      <c r="G19" s="731">
        <v>1261000</v>
      </c>
      <c r="H19" s="295">
        <v>32261548</v>
      </c>
      <c r="I19" s="732">
        <v>1</v>
      </c>
      <c r="J19" s="103">
        <f t="shared" si="0"/>
        <v>32261.547999999999</v>
      </c>
    </row>
    <row r="20" spans="1:11" s="75" customFormat="1" ht="15" customHeight="1">
      <c r="A20" s="19">
        <v>45451600</v>
      </c>
      <c r="B20" s="727" t="s">
        <v>185</v>
      </c>
      <c r="C20" s="728"/>
      <c r="D20" s="729"/>
      <c r="E20" s="730" t="s">
        <v>223</v>
      </c>
      <c r="F20" s="730" t="s">
        <v>110</v>
      </c>
      <c r="G20" s="295">
        <v>16328300</v>
      </c>
      <c r="H20" s="295">
        <v>174045640</v>
      </c>
      <c r="I20" s="733">
        <v>1</v>
      </c>
      <c r="J20" s="103">
        <f t="shared" ref="J20" si="1">+H20/1000</f>
        <v>174045.64</v>
      </c>
    </row>
    <row r="21" spans="1:11" s="75" customFormat="1" ht="15" customHeight="1">
      <c r="A21" s="229" t="s">
        <v>111</v>
      </c>
      <c r="B21" s="734" t="s">
        <v>112</v>
      </c>
      <c r="C21" s="735"/>
      <c r="D21" s="736"/>
      <c r="E21" s="101" t="s">
        <v>111</v>
      </c>
      <c r="F21" s="101" t="s">
        <v>111</v>
      </c>
      <c r="G21" s="101" t="s">
        <v>111</v>
      </c>
      <c r="H21" s="101" t="s">
        <v>111</v>
      </c>
      <c r="I21" s="102"/>
      <c r="J21" s="103">
        <f>SUM(J22:J39)</f>
        <v>50540.750999999989</v>
      </c>
    </row>
    <row r="22" spans="1:11" s="75" customFormat="1" ht="15" customHeight="1">
      <c r="A22" s="229">
        <v>71241200</v>
      </c>
      <c r="B22" s="727" t="s">
        <v>106</v>
      </c>
      <c r="C22" s="728"/>
      <c r="D22" s="729"/>
      <c r="E22" s="234" t="s">
        <v>107</v>
      </c>
      <c r="F22" s="234" t="s">
        <v>110</v>
      </c>
      <c r="G22" s="295">
        <v>16328300</v>
      </c>
      <c r="H22" s="295">
        <v>7998880</v>
      </c>
      <c r="I22" s="733">
        <v>1</v>
      </c>
      <c r="J22" s="103">
        <f t="shared" ref="J22:J42" si="2">+H22/1000</f>
        <v>7998.88</v>
      </c>
      <c r="K22" s="737"/>
    </row>
    <row r="23" spans="1:11" s="75" customFormat="1" ht="15" customHeight="1">
      <c r="A23" s="229">
        <v>71241200</v>
      </c>
      <c r="B23" s="727" t="s">
        <v>106</v>
      </c>
      <c r="C23" s="728"/>
      <c r="D23" s="729"/>
      <c r="E23" s="234" t="s">
        <v>107</v>
      </c>
      <c r="F23" s="234" t="s">
        <v>110</v>
      </c>
      <c r="G23" s="295">
        <v>16328300</v>
      </c>
      <c r="H23" s="295">
        <v>18553760</v>
      </c>
      <c r="I23" s="733">
        <v>1</v>
      </c>
      <c r="J23" s="103">
        <f t="shared" si="2"/>
        <v>18553.759999999998</v>
      </c>
      <c r="K23" s="737"/>
    </row>
    <row r="24" spans="1:11" s="172" customFormat="1" ht="15" customHeight="1">
      <c r="A24" s="738">
        <v>71241200</v>
      </c>
      <c r="B24" s="739" t="s">
        <v>106</v>
      </c>
      <c r="C24" s="740"/>
      <c r="D24" s="741"/>
      <c r="E24" s="742" t="s">
        <v>107</v>
      </c>
      <c r="F24" s="742" t="s">
        <v>110</v>
      </c>
      <c r="G24" s="743">
        <v>6064800</v>
      </c>
      <c r="H24" s="743">
        <v>17900000</v>
      </c>
      <c r="I24" s="744">
        <v>1</v>
      </c>
      <c r="J24" s="140">
        <f t="shared" si="2"/>
        <v>17900</v>
      </c>
      <c r="K24" s="745"/>
    </row>
    <row r="25" spans="1:11" s="75" customFormat="1" ht="15" customHeight="1">
      <c r="A25" s="229">
        <v>50531140</v>
      </c>
      <c r="B25" s="727" t="s">
        <v>187</v>
      </c>
      <c r="C25" s="728"/>
      <c r="D25" s="729"/>
      <c r="E25" s="234" t="s">
        <v>107</v>
      </c>
      <c r="F25" s="234" t="s">
        <v>110</v>
      </c>
      <c r="G25" s="295">
        <v>16328300</v>
      </c>
      <c r="H25" s="295">
        <v>384000</v>
      </c>
      <c r="I25" s="733">
        <v>1</v>
      </c>
      <c r="J25" s="103">
        <f t="shared" ref="J25:J27" si="3">+H25/1000</f>
        <v>384</v>
      </c>
    </row>
    <row r="26" spans="1:11" s="75" customFormat="1" ht="15" customHeight="1">
      <c r="A26" s="229">
        <v>50531140</v>
      </c>
      <c r="B26" s="727" t="s">
        <v>187</v>
      </c>
      <c r="C26" s="728"/>
      <c r="D26" s="729"/>
      <c r="E26" s="234" t="s">
        <v>107</v>
      </c>
      <c r="F26" s="234" t="s">
        <v>110</v>
      </c>
      <c r="G26" s="295">
        <v>16328300</v>
      </c>
      <c r="H26" s="295">
        <v>819200</v>
      </c>
      <c r="I26" s="733">
        <v>1</v>
      </c>
      <c r="J26" s="103">
        <f t="shared" si="3"/>
        <v>819.2</v>
      </c>
    </row>
    <row r="27" spans="1:11" s="172" customFormat="1" ht="15" customHeight="1">
      <c r="A27" s="738">
        <v>50531140</v>
      </c>
      <c r="B27" s="739" t="s">
        <v>187</v>
      </c>
      <c r="C27" s="740"/>
      <c r="D27" s="741"/>
      <c r="E27" s="742" t="s">
        <v>107</v>
      </c>
      <c r="F27" s="742" t="s">
        <v>110</v>
      </c>
      <c r="G27" s="743">
        <v>6064800</v>
      </c>
      <c r="H27" s="743">
        <v>1253000</v>
      </c>
      <c r="I27" s="744">
        <v>1</v>
      </c>
      <c r="J27" s="140">
        <f t="shared" si="3"/>
        <v>1253</v>
      </c>
    </row>
    <row r="28" spans="1:11" s="172" customFormat="1" ht="15" customHeight="1">
      <c r="A28" s="738">
        <v>71351540</v>
      </c>
      <c r="B28" s="739" t="s">
        <v>114</v>
      </c>
      <c r="C28" s="740"/>
      <c r="D28" s="741"/>
      <c r="E28" s="742" t="s">
        <v>107</v>
      </c>
      <c r="F28" s="742" t="s">
        <v>110</v>
      </c>
      <c r="G28" s="743">
        <v>2101000</v>
      </c>
      <c r="H28" s="743">
        <v>141000</v>
      </c>
      <c r="I28" s="744">
        <v>1</v>
      </c>
      <c r="J28" s="140">
        <f t="shared" si="2"/>
        <v>141</v>
      </c>
    </row>
    <row r="29" spans="1:11" s="172" customFormat="1" ht="15" customHeight="1">
      <c r="A29" s="738">
        <v>98111140</v>
      </c>
      <c r="B29" s="739" t="s">
        <v>115</v>
      </c>
      <c r="C29" s="740"/>
      <c r="D29" s="741"/>
      <c r="E29" s="742" t="s">
        <v>113</v>
      </c>
      <c r="F29" s="742" t="s">
        <v>110</v>
      </c>
      <c r="G29" s="743">
        <v>1261000</v>
      </c>
      <c r="H29" s="743">
        <v>94000</v>
      </c>
      <c r="I29" s="744">
        <v>1</v>
      </c>
      <c r="J29" s="140">
        <f t="shared" si="2"/>
        <v>94</v>
      </c>
    </row>
    <row r="30" spans="1:11" s="172" customFormat="1" ht="15" customHeight="1">
      <c r="A30" s="738">
        <v>71351540</v>
      </c>
      <c r="B30" s="739" t="s">
        <v>114</v>
      </c>
      <c r="C30" s="740"/>
      <c r="D30" s="741"/>
      <c r="E30" s="742" t="s">
        <v>107</v>
      </c>
      <c r="F30" s="742" t="s">
        <v>110</v>
      </c>
      <c r="G30" s="743">
        <v>2101000</v>
      </c>
      <c r="H30" s="743">
        <v>46577</v>
      </c>
      <c r="I30" s="744">
        <v>1</v>
      </c>
      <c r="J30" s="140">
        <f t="shared" ref="J30:J31" si="4">+H30/1000</f>
        <v>46.576999999999998</v>
      </c>
    </row>
    <row r="31" spans="1:11" s="172" customFormat="1" ht="15" customHeight="1">
      <c r="A31" s="738">
        <v>98111140</v>
      </c>
      <c r="B31" s="739" t="s">
        <v>115</v>
      </c>
      <c r="C31" s="740"/>
      <c r="D31" s="741"/>
      <c r="E31" s="742" t="s">
        <v>113</v>
      </c>
      <c r="F31" s="742" t="s">
        <v>110</v>
      </c>
      <c r="G31" s="743">
        <v>1261000</v>
      </c>
      <c r="H31" s="743">
        <v>23288</v>
      </c>
      <c r="I31" s="744">
        <v>1</v>
      </c>
      <c r="J31" s="140">
        <f t="shared" si="4"/>
        <v>23.288</v>
      </c>
    </row>
    <row r="32" spans="1:11" s="172" customFormat="1" ht="15" customHeight="1">
      <c r="A32" s="738">
        <v>71351540</v>
      </c>
      <c r="B32" s="739" t="s">
        <v>114</v>
      </c>
      <c r="C32" s="740"/>
      <c r="D32" s="741"/>
      <c r="E32" s="742" t="s">
        <v>107</v>
      </c>
      <c r="F32" s="742" t="s">
        <v>110</v>
      </c>
      <c r="G32" s="743">
        <v>2101000</v>
      </c>
      <c r="H32" s="743">
        <v>280293</v>
      </c>
      <c r="I32" s="744">
        <v>1</v>
      </c>
      <c r="J32" s="140">
        <f t="shared" ref="J32:J33" si="5">+H32/1000</f>
        <v>280.29300000000001</v>
      </c>
    </row>
    <row r="33" spans="1:10" s="172" customFormat="1" ht="15" customHeight="1">
      <c r="A33" s="738">
        <v>98111140</v>
      </c>
      <c r="B33" s="739" t="s">
        <v>115</v>
      </c>
      <c r="C33" s="740"/>
      <c r="D33" s="741"/>
      <c r="E33" s="742" t="s">
        <v>113</v>
      </c>
      <c r="F33" s="742" t="s">
        <v>110</v>
      </c>
      <c r="G33" s="743">
        <v>1261000</v>
      </c>
      <c r="H33" s="743">
        <v>140146</v>
      </c>
      <c r="I33" s="744">
        <v>1</v>
      </c>
      <c r="J33" s="140">
        <f t="shared" si="5"/>
        <v>140.14599999999999</v>
      </c>
    </row>
    <row r="34" spans="1:10" s="172" customFormat="1" ht="15" customHeight="1">
      <c r="A34" s="738">
        <v>71351540</v>
      </c>
      <c r="B34" s="739" t="s">
        <v>114</v>
      </c>
      <c r="C34" s="740"/>
      <c r="D34" s="741"/>
      <c r="E34" s="742" t="s">
        <v>107</v>
      </c>
      <c r="F34" s="742" t="s">
        <v>110</v>
      </c>
      <c r="G34" s="743">
        <v>2101000</v>
      </c>
      <c r="H34" s="743">
        <v>67958</v>
      </c>
      <c r="I34" s="744">
        <v>1</v>
      </c>
      <c r="J34" s="140">
        <f t="shared" ref="J34:J35" si="6">+H34/1000</f>
        <v>67.957999999999998</v>
      </c>
    </row>
    <row r="35" spans="1:10" s="172" customFormat="1" ht="15" customHeight="1">
      <c r="A35" s="738">
        <v>98111140</v>
      </c>
      <c r="B35" s="739" t="s">
        <v>115</v>
      </c>
      <c r="C35" s="740"/>
      <c r="D35" s="741"/>
      <c r="E35" s="742" t="s">
        <v>113</v>
      </c>
      <c r="F35" s="742" t="s">
        <v>110</v>
      </c>
      <c r="G35" s="743">
        <v>1261000</v>
      </c>
      <c r="H35" s="743">
        <v>33979</v>
      </c>
      <c r="I35" s="744">
        <v>1</v>
      </c>
      <c r="J35" s="140">
        <f t="shared" si="6"/>
        <v>33.978999999999999</v>
      </c>
    </row>
    <row r="36" spans="1:10" s="172" customFormat="1" ht="15" customHeight="1">
      <c r="A36" s="738">
        <v>71351540</v>
      </c>
      <c r="B36" s="739" t="s">
        <v>114</v>
      </c>
      <c r="C36" s="740"/>
      <c r="D36" s="741"/>
      <c r="E36" s="742" t="s">
        <v>107</v>
      </c>
      <c r="F36" s="742" t="s">
        <v>110</v>
      </c>
      <c r="G36" s="743">
        <v>2101000</v>
      </c>
      <c r="H36" s="743">
        <v>322615</v>
      </c>
      <c r="I36" s="744">
        <v>1</v>
      </c>
      <c r="J36" s="140">
        <f t="shared" ref="J36:J37" si="7">+H36/1000</f>
        <v>322.61500000000001</v>
      </c>
    </row>
    <row r="37" spans="1:10" s="172" customFormat="1" ht="15" customHeight="1">
      <c r="A37" s="738">
        <v>98111140</v>
      </c>
      <c r="B37" s="739" t="s">
        <v>115</v>
      </c>
      <c r="C37" s="740"/>
      <c r="D37" s="741"/>
      <c r="E37" s="742" t="s">
        <v>113</v>
      </c>
      <c r="F37" s="742" t="s">
        <v>110</v>
      </c>
      <c r="G37" s="743">
        <v>1261000</v>
      </c>
      <c r="H37" s="743">
        <v>306485</v>
      </c>
      <c r="I37" s="744">
        <v>1</v>
      </c>
      <c r="J37" s="140">
        <f t="shared" si="7"/>
        <v>306.48500000000001</v>
      </c>
    </row>
    <row r="38" spans="1:10" s="172" customFormat="1" ht="15" customHeight="1">
      <c r="A38" s="738">
        <v>71351540</v>
      </c>
      <c r="B38" s="739" t="s">
        <v>114</v>
      </c>
      <c r="C38" s="740"/>
      <c r="D38" s="741"/>
      <c r="E38" s="742" t="s">
        <v>107</v>
      </c>
      <c r="F38" s="742" t="s">
        <v>110</v>
      </c>
      <c r="G38" s="743">
        <v>2101000</v>
      </c>
      <c r="H38" s="743">
        <v>1305342</v>
      </c>
      <c r="I38" s="744">
        <v>1</v>
      </c>
      <c r="J38" s="140">
        <f t="shared" ref="J38:J39" si="8">+H38/1000</f>
        <v>1305.3420000000001</v>
      </c>
    </row>
    <row r="39" spans="1:10" s="172" customFormat="1" ht="15" customHeight="1">
      <c r="A39" s="738">
        <v>98111140</v>
      </c>
      <c r="B39" s="739" t="s">
        <v>115</v>
      </c>
      <c r="C39" s="740"/>
      <c r="D39" s="741"/>
      <c r="E39" s="742" t="s">
        <v>113</v>
      </c>
      <c r="F39" s="742" t="s">
        <v>110</v>
      </c>
      <c r="G39" s="743">
        <v>1261000</v>
      </c>
      <c r="H39" s="743">
        <v>870228</v>
      </c>
      <c r="I39" s="744">
        <v>1</v>
      </c>
      <c r="J39" s="140">
        <f t="shared" si="8"/>
        <v>870.22799999999995</v>
      </c>
    </row>
    <row r="40" spans="1:10" s="746" customFormat="1" ht="54.75" customHeight="1">
      <c r="A40" s="141" t="s">
        <v>186</v>
      </c>
      <c r="B40" s="598" t="s">
        <v>147</v>
      </c>
      <c r="C40" s="599"/>
      <c r="D40" s="599"/>
      <c r="E40" s="599"/>
      <c r="F40" s="599"/>
      <c r="G40" s="599"/>
      <c r="H40" s="599"/>
      <c r="I40" s="600"/>
      <c r="J40" s="142">
        <f>+J41+J43</f>
        <v>8387.9750000000004</v>
      </c>
    </row>
    <row r="41" spans="1:10" s="151" customFormat="1" ht="15" customHeight="1">
      <c r="A41" s="143"/>
      <c r="B41" s="747" t="s">
        <v>109</v>
      </c>
      <c r="C41" s="748"/>
      <c r="D41" s="749"/>
      <c r="E41" s="144"/>
      <c r="F41" s="144"/>
      <c r="G41" s="144"/>
      <c r="H41" s="144"/>
      <c r="I41" s="145"/>
      <c r="J41" s="146">
        <f>+J42</f>
        <v>8026.77</v>
      </c>
    </row>
    <row r="42" spans="1:10" s="151" customFormat="1" ht="15" customHeight="1">
      <c r="A42" s="750">
        <v>45451600</v>
      </c>
      <c r="B42" s="739" t="s">
        <v>185</v>
      </c>
      <c r="C42" s="740"/>
      <c r="D42" s="741"/>
      <c r="E42" s="742" t="s">
        <v>107</v>
      </c>
      <c r="F42" s="742" t="s">
        <v>110</v>
      </c>
      <c r="G42" s="743">
        <v>6064800</v>
      </c>
      <c r="H42" s="743">
        <v>8026770</v>
      </c>
      <c r="I42" s="744">
        <v>1</v>
      </c>
      <c r="J42" s="140">
        <f t="shared" si="2"/>
        <v>8026.77</v>
      </c>
    </row>
    <row r="43" spans="1:10" s="172" customFormat="1" ht="15" customHeight="1">
      <c r="A43" s="738" t="s">
        <v>111</v>
      </c>
      <c r="B43" s="747" t="s">
        <v>112</v>
      </c>
      <c r="C43" s="748"/>
      <c r="D43" s="749"/>
      <c r="E43" s="144" t="s">
        <v>111</v>
      </c>
      <c r="F43" s="144" t="s">
        <v>111</v>
      </c>
      <c r="G43" s="144" t="s">
        <v>111</v>
      </c>
      <c r="H43" s="144" t="s">
        <v>111</v>
      </c>
      <c r="I43" s="145"/>
      <c r="J43" s="140">
        <f>SUM(J44:J45)</f>
        <v>361.20499999999998</v>
      </c>
    </row>
    <row r="44" spans="1:10" s="172" customFormat="1" ht="15" customHeight="1">
      <c r="A44" s="738">
        <v>71351540</v>
      </c>
      <c r="B44" s="739" t="s">
        <v>114</v>
      </c>
      <c r="C44" s="740"/>
      <c r="D44" s="741"/>
      <c r="E44" s="742" t="s">
        <v>107</v>
      </c>
      <c r="F44" s="742" t="s">
        <v>110</v>
      </c>
      <c r="G44" s="743">
        <v>2101000</v>
      </c>
      <c r="H44" s="743">
        <v>240803</v>
      </c>
      <c r="I44" s="744">
        <v>1</v>
      </c>
      <c r="J44" s="140">
        <f t="shared" ref="J44:J45" si="9">+H44/1000</f>
        <v>240.803</v>
      </c>
    </row>
    <row r="45" spans="1:10" s="172" customFormat="1" ht="15" customHeight="1">
      <c r="A45" s="738">
        <v>98111140</v>
      </c>
      <c r="B45" s="739" t="s">
        <v>115</v>
      </c>
      <c r="C45" s="740"/>
      <c r="D45" s="741"/>
      <c r="E45" s="742" t="s">
        <v>113</v>
      </c>
      <c r="F45" s="742" t="s">
        <v>110</v>
      </c>
      <c r="G45" s="743">
        <v>1261000</v>
      </c>
      <c r="H45" s="743">
        <v>120402</v>
      </c>
      <c r="I45" s="744">
        <v>1</v>
      </c>
      <c r="J45" s="140">
        <f t="shared" si="9"/>
        <v>120.402</v>
      </c>
    </row>
    <row r="46" spans="1:10" s="746" customFormat="1" ht="54.75" customHeight="1">
      <c r="A46" s="141" t="s">
        <v>219</v>
      </c>
      <c r="B46" s="598" t="s">
        <v>197</v>
      </c>
      <c r="C46" s="599"/>
      <c r="D46" s="599"/>
      <c r="E46" s="599"/>
      <c r="F46" s="599"/>
      <c r="G46" s="599"/>
      <c r="H46" s="599"/>
      <c r="I46" s="600"/>
      <c r="J46" s="142">
        <f>+J47+J49</f>
        <v>76883.640999999989</v>
      </c>
    </row>
    <row r="47" spans="1:10" s="722" customFormat="1" ht="15" customHeight="1">
      <c r="A47" s="100"/>
      <c r="B47" s="724" t="s">
        <v>109</v>
      </c>
      <c r="C47" s="725"/>
      <c r="D47" s="726"/>
      <c r="E47" s="101"/>
      <c r="F47" s="101"/>
      <c r="G47" s="101"/>
      <c r="H47" s="101"/>
      <c r="I47" s="102"/>
      <c r="J47" s="98">
        <f>+J48</f>
        <v>74862.357999999993</v>
      </c>
    </row>
    <row r="48" spans="1:10" s="75" customFormat="1" ht="15" customHeight="1">
      <c r="A48" s="19">
        <v>45451600</v>
      </c>
      <c r="B48" s="727" t="s">
        <v>185</v>
      </c>
      <c r="C48" s="728"/>
      <c r="D48" s="729"/>
      <c r="E48" s="730" t="s">
        <v>223</v>
      </c>
      <c r="F48" s="730" t="s">
        <v>110</v>
      </c>
      <c r="G48" s="295">
        <v>6064800</v>
      </c>
      <c r="H48" s="295">
        <v>74862358</v>
      </c>
      <c r="I48" s="733">
        <v>1</v>
      </c>
      <c r="J48" s="103">
        <f>+H48/1000</f>
        <v>74862.357999999993</v>
      </c>
    </row>
    <row r="49" spans="1:10" s="172" customFormat="1" ht="15" customHeight="1">
      <c r="A49" s="738" t="s">
        <v>111</v>
      </c>
      <c r="B49" s="747" t="s">
        <v>112</v>
      </c>
      <c r="C49" s="748"/>
      <c r="D49" s="749"/>
      <c r="E49" s="144" t="s">
        <v>111</v>
      </c>
      <c r="F49" s="144" t="s">
        <v>111</v>
      </c>
      <c r="G49" s="144" t="s">
        <v>111</v>
      </c>
      <c r="H49" s="144" t="s">
        <v>111</v>
      </c>
      <c r="I49" s="145"/>
      <c r="J49" s="140">
        <f>+J50+J51</f>
        <v>2021.2829999999999</v>
      </c>
    </row>
    <row r="50" spans="1:10" s="172" customFormat="1" ht="15" customHeight="1">
      <c r="A50" s="738">
        <v>71351540</v>
      </c>
      <c r="B50" s="739" t="s">
        <v>114</v>
      </c>
      <c r="C50" s="740"/>
      <c r="D50" s="741"/>
      <c r="E50" s="742" t="s">
        <v>107</v>
      </c>
      <c r="F50" s="742" t="s">
        <v>110</v>
      </c>
      <c r="G50" s="743">
        <v>2101000</v>
      </c>
      <c r="H50" s="743">
        <v>1122935</v>
      </c>
      <c r="I50" s="744">
        <v>1</v>
      </c>
      <c r="J50" s="140">
        <f t="shared" ref="J50:J51" si="10">+H50/1000</f>
        <v>1122.9349999999999</v>
      </c>
    </row>
    <row r="51" spans="1:10" s="172" customFormat="1" ht="15" customHeight="1">
      <c r="A51" s="738">
        <v>98111140</v>
      </c>
      <c r="B51" s="739" t="s">
        <v>115</v>
      </c>
      <c r="C51" s="740"/>
      <c r="D51" s="741"/>
      <c r="E51" s="742" t="s">
        <v>113</v>
      </c>
      <c r="F51" s="742" t="s">
        <v>110</v>
      </c>
      <c r="G51" s="743">
        <v>1261000</v>
      </c>
      <c r="H51" s="743">
        <v>898348</v>
      </c>
      <c r="I51" s="744">
        <v>1</v>
      </c>
      <c r="J51" s="140">
        <f t="shared" si="10"/>
        <v>898.34799999999996</v>
      </c>
    </row>
  </sheetData>
  <mergeCells count="53">
    <mergeCell ref="B49:D49"/>
    <mergeCell ref="E7:E8"/>
    <mergeCell ref="F7:F8"/>
    <mergeCell ref="G7:H8"/>
    <mergeCell ref="I7:I8"/>
    <mergeCell ref="B48:D48"/>
    <mergeCell ref="B18:D18"/>
    <mergeCell ref="B19:D19"/>
    <mergeCell ref="B15:D15"/>
    <mergeCell ref="B16:D16"/>
    <mergeCell ref="B17:D17"/>
    <mergeCell ref="B20:D20"/>
    <mergeCell ref="B46:I46"/>
    <mergeCell ref="B47:D47"/>
    <mergeCell ref="B42:D42"/>
    <mergeCell ref="B43:D43"/>
    <mergeCell ref="B44:D44"/>
    <mergeCell ref="B21:D21"/>
    <mergeCell ref="B22:D22"/>
    <mergeCell ref="B23:D23"/>
    <mergeCell ref="B24:D24"/>
    <mergeCell ref="B45:D45"/>
    <mergeCell ref="B28:D28"/>
    <mergeCell ref="B29:D29"/>
    <mergeCell ref="B14:D14"/>
    <mergeCell ref="I2:J2"/>
    <mergeCell ref="I3:J3"/>
    <mergeCell ref="B34:D34"/>
    <mergeCell ref="B35:D35"/>
    <mergeCell ref="B36:D36"/>
    <mergeCell ref="B37:D37"/>
    <mergeCell ref="B38:D38"/>
    <mergeCell ref="B39:D39"/>
    <mergeCell ref="A11:I11"/>
    <mergeCell ref="B10:D10"/>
    <mergeCell ref="A5:J6"/>
    <mergeCell ref="A7:A8"/>
    <mergeCell ref="B50:D50"/>
    <mergeCell ref="B51:D51"/>
    <mergeCell ref="B40:I40"/>
    <mergeCell ref="B41:D41"/>
    <mergeCell ref="I1:J1"/>
    <mergeCell ref="B30:D30"/>
    <mergeCell ref="B31:D31"/>
    <mergeCell ref="B32:D32"/>
    <mergeCell ref="B33:D33"/>
    <mergeCell ref="B25:D25"/>
    <mergeCell ref="B26:D26"/>
    <mergeCell ref="B27:D27"/>
    <mergeCell ref="B13:I13"/>
    <mergeCell ref="B7:D8"/>
    <mergeCell ref="D12:I12"/>
    <mergeCell ref="G10:H10"/>
  </mergeCells>
  <pageMargins left="0.25" right="0.25" top="0.75" bottom="0.75" header="0.3" footer="0.3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E15"/>
  <sheetViews>
    <sheetView topLeftCell="A22" workbookViewId="0">
      <selection activeCell="F40" sqref="F40"/>
    </sheetView>
  </sheetViews>
  <sheetFormatPr defaultColWidth="9.140625" defaultRowHeight="17.25"/>
  <cols>
    <col min="1" max="1" width="7.42578125" style="389" customWidth="1"/>
    <col min="2" max="2" width="9.42578125" style="389" customWidth="1"/>
    <col min="3" max="3" width="58.5703125" style="383" customWidth="1"/>
    <col min="4" max="4" width="22.7109375" style="397" customWidth="1"/>
    <col min="5" max="5" width="22" style="383" customWidth="1"/>
    <col min="6" max="7" width="9.140625" style="383"/>
    <col min="8" max="8" width="15.5703125" style="383" customWidth="1"/>
    <col min="9" max="16384" width="9.140625" style="383"/>
  </cols>
  <sheetData>
    <row r="1" spans="1:5" s="1" customFormat="1" ht="18" customHeight="1">
      <c r="C1" s="618" t="s">
        <v>222</v>
      </c>
      <c r="D1" s="618"/>
      <c r="E1" s="618"/>
    </row>
    <row r="2" spans="1:5" s="1" customFormat="1" ht="15.75" customHeight="1">
      <c r="C2" s="618" t="s">
        <v>48</v>
      </c>
      <c r="D2" s="618"/>
      <c r="E2" s="618"/>
    </row>
    <row r="3" spans="1:5" s="1" customFormat="1" ht="17.25" customHeight="1">
      <c r="C3" s="618" t="s">
        <v>9</v>
      </c>
      <c r="D3" s="618"/>
      <c r="E3" s="618"/>
    </row>
    <row r="4" spans="1:5" s="1" customFormat="1" ht="13.5"/>
    <row r="5" spans="1:5" ht="17.25" customHeight="1">
      <c r="A5" s="619"/>
      <c r="B5" s="619"/>
      <c r="C5" s="619"/>
      <c r="D5" s="619"/>
    </row>
    <row r="6" spans="1:5" ht="58.15" customHeight="1">
      <c r="A6" s="620" t="s">
        <v>267</v>
      </c>
      <c r="B6" s="620"/>
      <c r="C6" s="620"/>
      <c r="D6" s="620"/>
    </row>
    <row r="7" spans="1:5" ht="17.25" customHeight="1">
      <c r="A7" s="384"/>
      <c r="B7" s="384"/>
      <c r="C7" s="621" t="s">
        <v>264</v>
      </c>
      <c r="D7" s="621"/>
    </row>
    <row r="8" spans="1:5" s="385" customFormat="1" ht="31.5" customHeight="1">
      <c r="A8" s="622" t="s">
        <v>64</v>
      </c>
      <c r="B8" s="623"/>
      <c r="C8" s="624" t="s">
        <v>74</v>
      </c>
      <c r="D8" s="515" t="s">
        <v>265</v>
      </c>
    </row>
    <row r="9" spans="1:5" s="385" customFormat="1" ht="96" customHeight="1">
      <c r="A9" s="386" t="s">
        <v>68</v>
      </c>
      <c r="B9" s="386" t="s">
        <v>69</v>
      </c>
      <c r="C9" s="625"/>
      <c r="D9" s="517"/>
    </row>
    <row r="10" spans="1:5" s="389" customFormat="1" ht="30.75" customHeight="1">
      <c r="A10" s="387"/>
      <c r="B10" s="387"/>
      <c r="C10" s="388" t="s">
        <v>81</v>
      </c>
      <c r="D10" s="400">
        <f>+D12</f>
        <v>-188400</v>
      </c>
    </row>
    <row r="11" spans="1:5">
      <c r="A11" s="387"/>
      <c r="B11" s="387"/>
      <c r="C11" s="388" t="s">
        <v>82</v>
      </c>
      <c r="D11" s="399"/>
    </row>
    <row r="12" spans="1:5" s="391" customFormat="1" ht="34.5">
      <c r="A12" s="378"/>
      <c r="B12" s="390"/>
      <c r="C12" s="390" t="s">
        <v>72</v>
      </c>
      <c r="D12" s="400">
        <f>+D14+D15</f>
        <v>-188400</v>
      </c>
    </row>
    <row r="13" spans="1:5" s="391" customFormat="1">
      <c r="A13" s="378"/>
      <c r="B13" s="378"/>
      <c r="C13" s="378" t="s">
        <v>83</v>
      </c>
      <c r="D13" s="398"/>
    </row>
    <row r="14" spans="1:5" s="395" customFormat="1" ht="39" customHeight="1">
      <c r="A14" s="392">
        <v>1075</v>
      </c>
      <c r="B14" s="392">
        <v>21001</v>
      </c>
      <c r="C14" s="393" t="s">
        <v>184</v>
      </c>
      <c r="D14" s="400">
        <v>-186000</v>
      </c>
      <c r="E14" s="394"/>
    </row>
    <row r="15" spans="1:5" s="396" customFormat="1" ht="51.75">
      <c r="A15" s="392">
        <v>1196</v>
      </c>
      <c r="B15" s="392">
        <v>12001</v>
      </c>
      <c r="C15" s="393" t="s">
        <v>233</v>
      </c>
      <c r="D15" s="400">
        <f>-'Havelvats 1'!F64</f>
        <v>-2400</v>
      </c>
    </row>
  </sheetData>
  <mergeCells count="9">
    <mergeCell ref="C7:D7"/>
    <mergeCell ref="A8:B8"/>
    <mergeCell ref="C8:C9"/>
    <mergeCell ref="D8:D9"/>
    <mergeCell ref="C3:E3"/>
    <mergeCell ref="C2:E2"/>
    <mergeCell ref="C1:E1"/>
    <mergeCell ref="A5:D5"/>
    <mergeCell ref="A6:D6"/>
  </mergeCells>
  <printOptions horizontalCentered="1"/>
  <pageMargins left="0.36" right="0.3" top="0.28999999999999998" bottom="0.36" header="0.17" footer="0.17"/>
  <pageSetup paperSize="9" scale="91" firstPageNumber="296" orientation="portrait" useFirstPageNumber="1" horizontalDpi="4294967294" verticalDpi="4294967294" r:id="rId1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K85"/>
  <sheetViews>
    <sheetView tabSelected="1" zoomScale="85" zoomScaleNormal="85" zoomScaleSheetLayoutView="100" workbookViewId="0">
      <selection activeCell="F9" sqref="F9:F10"/>
    </sheetView>
  </sheetViews>
  <sheetFormatPr defaultColWidth="9.28515625" defaultRowHeight="13.5"/>
  <cols>
    <col min="1" max="1" width="7.7109375" style="1" customWidth="1"/>
    <col min="2" max="2" width="7.5703125" style="1" customWidth="1"/>
    <col min="3" max="3" width="8" style="1" customWidth="1"/>
    <col min="4" max="4" width="10.42578125" style="1" customWidth="1"/>
    <col min="5" max="5" width="12.42578125" style="1" customWidth="1"/>
    <col min="6" max="6" width="62.28515625" style="1" customWidth="1"/>
    <col min="7" max="7" width="14.28515625" style="1" customWidth="1"/>
    <col min="8" max="8" width="14.7109375" style="1" customWidth="1"/>
    <col min="9" max="9" width="13.28515625" style="1" customWidth="1"/>
    <col min="10" max="10" width="9.28515625" style="1"/>
    <col min="11" max="11" width="49.7109375" style="1" customWidth="1"/>
    <col min="12" max="12" width="14.42578125" style="1" customWidth="1"/>
    <col min="13" max="16384" width="9.28515625" style="1"/>
  </cols>
  <sheetData>
    <row r="1" spans="1:9" ht="18" customHeight="1">
      <c r="G1" s="543" t="s">
        <v>266</v>
      </c>
      <c r="H1" s="543"/>
      <c r="I1" s="543"/>
    </row>
    <row r="2" spans="1:9" ht="15.75" customHeight="1">
      <c r="G2" s="1" t="s">
        <v>48</v>
      </c>
    </row>
    <row r="3" spans="1:9" ht="17.25" customHeight="1">
      <c r="G3" s="1" t="s">
        <v>9</v>
      </c>
    </row>
    <row r="6" spans="1:9" ht="52.5" customHeight="1">
      <c r="A6" s="426" t="s">
        <v>220</v>
      </c>
      <c r="B6" s="426"/>
      <c r="C6" s="426"/>
      <c r="D6" s="426"/>
      <c r="E6" s="426"/>
      <c r="F6" s="426"/>
      <c r="G6" s="426"/>
      <c r="H6" s="426"/>
      <c r="I6" s="426"/>
    </row>
    <row r="8" spans="1:9" ht="14.25" thickBot="1">
      <c r="H8" s="1" t="s">
        <v>25</v>
      </c>
    </row>
    <row r="9" spans="1:9" s="75" customFormat="1" ht="48.75" customHeight="1">
      <c r="A9" s="427" t="s">
        <v>26</v>
      </c>
      <c r="B9" s="428"/>
      <c r="C9" s="429"/>
      <c r="D9" s="430" t="s">
        <v>14</v>
      </c>
      <c r="E9" s="430"/>
      <c r="F9" s="430" t="s">
        <v>20</v>
      </c>
      <c r="G9" s="428" t="s">
        <v>252</v>
      </c>
      <c r="H9" s="428"/>
      <c r="I9" s="630"/>
    </row>
    <row r="10" spans="1:9" s="75" customFormat="1" ht="45" customHeight="1">
      <c r="A10" s="198" t="s">
        <v>28</v>
      </c>
      <c r="B10" s="270" t="s">
        <v>29</v>
      </c>
      <c r="C10" s="270" t="s">
        <v>30</v>
      </c>
      <c r="D10" s="270" t="s">
        <v>18</v>
      </c>
      <c r="E10" s="270" t="s">
        <v>19</v>
      </c>
      <c r="F10" s="401"/>
      <c r="G10" s="271" t="s">
        <v>221</v>
      </c>
      <c r="H10" s="271" t="s">
        <v>16</v>
      </c>
      <c r="I10" s="272" t="s">
        <v>17</v>
      </c>
    </row>
    <row r="11" spans="1:9" s="75" customFormat="1" ht="22.5" customHeight="1">
      <c r="A11" s="273"/>
      <c r="B11" s="274"/>
      <c r="C11" s="274"/>
      <c r="D11" s="271"/>
      <c r="E11" s="271"/>
      <c r="F11" s="197" t="s">
        <v>24</v>
      </c>
      <c r="G11" s="275">
        <f>+G13+G32</f>
        <v>0</v>
      </c>
      <c r="H11" s="275">
        <f t="shared" ref="H11:I11" si="0">+H13+H32</f>
        <v>0</v>
      </c>
      <c r="I11" s="275">
        <f t="shared" si="0"/>
        <v>0</v>
      </c>
    </row>
    <row r="12" spans="1:9" s="75" customFormat="1" ht="22.5" customHeight="1">
      <c r="A12" s="273"/>
      <c r="B12" s="274"/>
      <c r="C12" s="274"/>
      <c r="D12" s="271"/>
      <c r="E12" s="271"/>
      <c r="F12" s="148" t="s">
        <v>42</v>
      </c>
      <c r="G12" s="275"/>
      <c r="H12" s="275"/>
      <c r="I12" s="275"/>
    </row>
    <row r="13" spans="1:9" s="217" customFormat="1" ht="27" customHeight="1" thickBot="1">
      <c r="A13" s="212"/>
      <c r="B13" s="213"/>
      <c r="C13" s="213"/>
      <c r="D13" s="214"/>
      <c r="E13" s="214"/>
      <c r="F13" s="215" t="s">
        <v>199</v>
      </c>
      <c r="G13" s="216">
        <f>+G14</f>
        <v>-37080</v>
      </c>
      <c r="H13" s="216">
        <f t="shared" ref="H13:I13" si="1">+H14</f>
        <v>-37080</v>
      </c>
      <c r="I13" s="216">
        <f t="shared" si="1"/>
        <v>-124863.64099999999</v>
      </c>
    </row>
    <row r="14" spans="1:9" ht="33">
      <c r="A14" s="481" t="s">
        <v>205</v>
      </c>
      <c r="B14" s="501"/>
      <c r="C14" s="475"/>
      <c r="D14" s="475"/>
      <c r="E14" s="478"/>
      <c r="F14" s="218" t="s">
        <v>206</v>
      </c>
      <c r="G14" s="275">
        <f t="shared" ref="G14:I14" si="2">+G16</f>
        <v>-37080</v>
      </c>
      <c r="H14" s="275">
        <f t="shared" si="2"/>
        <v>-37080</v>
      </c>
      <c r="I14" s="275">
        <f t="shared" si="2"/>
        <v>-124863.64099999999</v>
      </c>
    </row>
    <row r="15" spans="1:9" ht="15" thickBot="1">
      <c r="A15" s="482"/>
      <c r="B15" s="502"/>
      <c r="C15" s="476"/>
      <c r="D15" s="476"/>
      <c r="E15" s="479"/>
      <c r="F15" s="148" t="s">
        <v>21</v>
      </c>
      <c r="G15" s="219"/>
      <c r="H15" s="219"/>
      <c r="I15" s="219"/>
    </row>
    <row r="16" spans="1:9" ht="33">
      <c r="A16" s="482"/>
      <c r="B16" s="481" t="s">
        <v>31</v>
      </c>
      <c r="C16" s="476"/>
      <c r="D16" s="476"/>
      <c r="E16" s="479"/>
      <c r="F16" s="218" t="s">
        <v>207</v>
      </c>
      <c r="G16" s="275">
        <f t="shared" ref="G16:I16" si="3">+G18</f>
        <v>-37080</v>
      </c>
      <c r="H16" s="275">
        <f t="shared" si="3"/>
        <v>-37080</v>
      </c>
      <c r="I16" s="275">
        <f t="shared" si="3"/>
        <v>-124863.64099999999</v>
      </c>
    </row>
    <row r="17" spans="1:9" ht="15" thickBot="1">
      <c r="A17" s="482"/>
      <c r="B17" s="482"/>
      <c r="C17" s="477"/>
      <c r="D17" s="476"/>
      <c r="E17" s="479"/>
      <c r="F17" s="148" t="s">
        <v>21</v>
      </c>
      <c r="G17" s="219"/>
      <c r="H17" s="219"/>
      <c r="I17" s="219"/>
    </row>
    <row r="18" spans="1:9" ht="14.25">
      <c r="A18" s="482"/>
      <c r="B18" s="482"/>
      <c r="C18" s="481" t="s">
        <v>31</v>
      </c>
      <c r="D18" s="476"/>
      <c r="E18" s="479"/>
      <c r="F18" s="197" t="s">
        <v>200</v>
      </c>
      <c r="G18" s="276">
        <f>+G20</f>
        <v>-37080</v>
      </c>
      <c r="H18" s="276">
        <f t="shared" ref="H18:I18" si="4">+H20</f>
        <v>-37080</v>
      </c>
      <c r="I18" s="276">
        <f t="shared" si="4"/>
        <v>-124863.64099999999</v>
      </c>
    </row>
    <row r="19" spans="1:9" ht="14.25" customHeight="1">
      <c r="A19" s="482"/>
      <c r="B19" s="482"/>
      <c r="C19" s="482"/>
      <c r="D19" s="476"/>
      <c r="E19" s="479"/>
      <c r="F19" s="220" t="s">
        <v>21</v>
      </c>
      <c r="G19" s="221"/>
      <c r="H19" s="221"/>
      <c r="I19" s="221"/>
    </row>
    <row r="20" spans="1:9" ht="14.25">
      <c r="A20" s="482"/>
      <c r="B20" s="482"/>
      <c r="C20" s="482"/>
      <c r="D20" s="476"/>
      <c r="E20" s="479"/>
      <c r="F20" s="148" t="s">
        <v>208</v>
      </c>
      <c r="G20" s="276">
        <f t="shared" ref="G20:I20" si="5">+G22</f>
        <v>-37080</v>
      </c>
      <c r="H20" s="276">
        <f t="shared" si="5"/>
        <v>-37080</v>
      </c>
      <c r="I20" s="276">
        <f t="shared" si="5"/>
        <v>-124863.64099999999</v>
      </c>
    </row>
    <row r="21" spans="1:9" ht="15" thickBot="1">
      <c r="A21" s="482"/>
      <c r="B21" s="482"/>
      <c r="C21" s="482"/>
      <c r="D21" s="477"/>
      <c r="E21" s="480"/>
      <c r="F21" s="55" t="s">
        <v>21</v>
      </c>
      <c r="G21" s="277"/>
      <c r="H21" s="277"/>
      <c r="I21" s="277"/>
    </row>
    <row r="22" spans="1:9" s="279" customFormat="1" ht="22.5" customHeight="1" thickBot="1">
      <c r="A22" s="482"/>
      <c r="B22" s="482"/>
      <c r="C22" s="482"/>
      <c r="D22" s="481" t="s">
        <v>209</v>
      </c>
      <c r="E22" s="631" t="s">
        <v>210</v>
      </c>
      <c r="F22" s="632" t="s">
        <v>200</v>
      </c>
      <c r="G22" s="278">
        <f>+G24</f>
        <v>-37080</v>
      </c>
      <c r="H22" s="278">
        <f t="shared" ref="H22:I22" si="6">+H24</f>
        <v>-37080</v>
      </c>
      <c r="I22" s="278">
        <f t="shared" si="6"/>
        <v>-124863.64099999999</v>
      </c>
    </row>
    <row r="23" spans="1:9" ht="15" customHeight="1">
      <c r="A23" s="482"/>
      <c r="B23" s="482"/>
      <c r="C23" s="482"/>
      <c r="D23" s="482"/>
      <c r="E23" s="222"/>
      <c r="F23" s="223" t="s">
        <v>21</v>
      </c>
      <c r="G23" s="224"/>
      <c r="H23" s="224"/>
      <c r="I23" s="225"/>
    </row>
    <row r="24" spans="1:9" ht="13.5" customHeight="1">
      <c r="A24" s="482"/>
      <c r="B24" s="482"/>
      <c r="C24" s="482"/>
      <c r="D24" s="482"/>
      <c r="E24" s="226" t="s">
        <v>203</v>
      </c>
      <c r="F24" s="227" t="s">
        <v>200</v>
      </c>
      <c r="G24" s="235">
        <f t="shared" ref="G24:I24" si="7">+G26</f>
        <v>-37080</v>
      </c>
      <c r="H24" s="235">
        <f t="shared" si="7"/>
        <v>-37080</v>
      </c>
      <c r="I24" s="236">
        <f t="shared" si="7"/>
        <v>-124863.64099999999</v>
      </c>
    </row>
    <row r="25" spans="1:9" ht="13.5" customHeight="1">
      <c r="A25" s="482"/>
      <c r="B25" s="482"/>
      <c r="C25" s="482"/>
      <c r="D25" s="482"/>
      <c r="E25" s="488"/>
      <c r="F25" s="229" t="s">
        <v>71</v>
      </c>
      <c r="G25" s="170"/>
      <c r="H25" s="170"/>
      <c r="I25" s="174"/>
    </row>
    <row r="26" spans="1:9" ht="13.5" customHeight="1">
      <c r="A26" s="482"/>
      <c r="B26" s="482"/>
      <c r="C26" s="482"/>
      <c r="D26" s="482"/>
      <c r="E26" s="489"/>
      <c r="F26" s="63" t="s">
        <v>208</v>
      </c>
      <c r="G26" s="237">
        <f t="shared" ref="G26:I26" si="8">+G28</f>
        <v>-37080</v>
      </c>
      <c r="H26" s="237">
        <f t="shared" si="8"/>
        <v>-37080</v>
      </c>
      <c r="I26" s="238">
        <f t="shared" si="8"/>
        <v>-124863.64099999999</v>
      </c>
    </row>
    <row r="27" spans="1:9" ht="27">
      <c r="A27" s="482"/>
      <c r="B27" s="482"/>
      <c r="C27" s="482"/>
      <c r="D27" s="482"/>
      <c r="E27" s="489"/>
      <c r="F27" s="229" t="s">
        <v>211</v>
      </c>
      <c r="G27" s="170"/>
      <c r="H27" s="170"/>
      <c r="I27" s="174"/>
    </row>
    <row r="28" spans="1:9" ht="13.5" customHeight="1">
      <c r="A28" s="482"/>
      <c r="B28" s="482"/>
      <c r="C28" s="482"/>
      <c r="D28" s="482"/>
      <c r="E28" s="489"/>
      <c r="F28" s="280" t="s">
        <v>22</v>
      </c>
      <c r="G28" s="239">
        <f t="shared" ref="G28:I30" si="9">+G29</f>
        <v>-37080</v>
      </c>
      <c r="H28" s="239">
        <f t="shared" si="9"/>
        <v>-37080</v>
      </c>
      <c r="I28" s="240">
        <f t="shared" si="9"/>
        <v>-124863.64099999999</v>
      </c>
    </row>
    <row r="29" spans="1:9" ht="13.5" customHeight="1">
      <c r="A29" s="482"/>
      <c r="B29" s="482"/>
      <c r="C29" s="482"/>
      <c r="D29" s="482"/>
      <c r="E29" s="489"/>
      <c r="F29" s="281" t="s">
        <v>23</v>
      </c>
      <c r="G29" s="170">
        <f t="shared" si="9"/>
        <v>-37080</v>
      </c>
      <c r="H29" s="170">
        <f t="shared" si="9"/>
        <v>-37080</v>
      </c>
      <c r="I29" s="174">
        <f t="shared" si="9"/>
        <v>-124863.64099999999</v>
      </c>
    </row>
    <row r="30" spans="1:9" ht="13.5" customHeight="1">
      <c r="A30" s="482"/>
      <c r="B30" s="482"/>
      <c r="C30" s="482"/>
      <c r="D30" s="482"/>
      <c r="E30" s="489"/>
      <c r="F30" s="281" t="s">
        <v>214</v>
      </c>
      <c r="G30" s="170">
        <f t="shared" si="9"/>
        <v>-37080</v>
      </c>
      <c r="H30" s="170">
        <f t="shared" si="9"/>
        <v>-37080</v>
      </c>
      <c r="I30" s="174">
        <f t="shared" si="9"/>
        <v>-124863.64099999999</v>
      </c>
    </row>
    <row r="31" spans="1:9" ht="14.25" customHeight="1" thickBot="1">
      <c r="A31" s="482"/>
      <c r="B31" s="483"/>
      <c r="C31" s="483"/>
      <c r="D31" s="483"/>
      <c r="E31" s="491"/>
      <c r="F31" s="241" t="s">
        <v>213</v>
      </c>
      <c r="G31" s="242">
        <f>+'Havelvats 2'!G130</f>
        <v>-37080</v>
      </c>
      <c r="H31" s="242">
        <f>+'Havelvats 2'!H130</f>
        <v>-37080</v>
      </c>
      <c r="I31" s="242">
        <f>+'Havelvats 2'!I130</f>
        <v>-124863.64099999999</v>
      </c>
    </row>
    <row r="32" spans="1:9" s="217" customFormat="1" ht="27" customHeight="1" thickBot="1">
      <c r="A32" s="212"/>
      <c r="B32" s="213"/>
      <c r="C32" s="213"/>
      <c r="D32" s="213"/>
      <c r="E32" s="213"/>
      <c r="F32" s="215" t="s">
        <v>50</v>
      </c>
      <c r="G32" s="216">
        <f>+G33</f>
        <v>37080</v>
      </c>
      <c r="H32" s="216">
        <f t="shared" ref="H32:I32" si="10">+H33</f>
        <v>37080</v>
      </c>
      <c r="I32" s="216">
        <f t="shared" si="10"/>
        <v>124863.64099999999</v>
      </c>
    </row>
    <row r="33" spans="1:10" s="75" customFormat="1" ht="31.5" customHeight="1">
      <c r="A33" s="626" t="s">
        <v>43</v>
      </c>
      <c r="B33" s="495"/>
      <c r="C33" s="497"/>
      <c r="D33" s="456"/>
      <c r="E33" s="459"/>
      <c r="F33" s="353" t="s">
        <v>44</v>
      </c>
      <c r="G33" s="118">
        <f t="shared" ref="G33:I33" si="11">G35</f>
        <v>37080</v>
      </c>
      <c r="H33" s="118">
        <f t="shared" si="11"/>
        <v>37080</v>
      </c>
      <c r="I33" s="118">
        <f t="shared" si="11"/>
        <v>124863.64099999999</v>
      </c>
      <c r="J33" s="311"/>
    </row>
    <row r="34" spans="1:10" s="75" customFormat="1" ht="18.75" customHeight="1" thickBot="1">
      <c r="A34" s="627"/>
      <c r="B34" s="496"/>
      <c r="C34" s="498"/>
      <c r="D34" s="456"/>
      <c r="E34" s="459"/>
      <c r="F34" s="354" t="s">
        <v>21</v>
      </c>
      <c r="G34" s="27"/>
      <c r="H34" s="27"/>
      <c r="I34" s="27"/>
    </row>
    <row r="35" spans="1:10" s="75" customFormat="1" ht="16.5">
      <c r="A35" s="627"/>
      <c r="B35" s="626" t="s">
        <v>32</v>
      </c>
      <c r="C35" s="499"/>
      <c r="D35" s="456"/>
      <c r="E35" s="459"/>
      <c r="F35" s="355" t="s">
        <v>45</v>
      </c>
      <c r="G35" s="27">
        <f>+G37+G52</f>
        <v>37080</v>
      </c>
      <c r="H35" s="27">
        <f t="shared" ref="H35:I35" si="12">+H37+H52</f>
        <v>37080</v>
      </c>
      <c r="I35" s="27">
        <f t="shared" si="12"/>
        <v>124863.64099999999</v>
      </c>
      <c r="J35" s="311"/>
    </row>
    <row r="36" spans="1:10" s="75" customFormat="1" ht="17.25" thickBot="1">
      <c r="A36" s="627"/>
      <c r="B36" s="627"/>
      <c r="C36" s="500"/>
      <c r="D36" s="456"/>
      <c r="E36" s="459"/>
      <c r="F36" s="13" t="s">
        <v>21</v>
      </c>
      <c r="G36" s="28"/>
      <c r="H36" s="28"/>
      <c r="I36" s="28"/>
    </row>
    <row r="37" spans="1:10" s="75" customFormat="1" ht="16.5">
      <c r="A37" s="627"/>
      <c r="B37" s="627"/>
      <c r="C37" s="492" t="s">
        <v>232</v>
      </c>
      <c r="D37" s="457"/>
      <c r="E37" s="459"/>
      <c r="F37" s="20" t="s">
        <v>234</v>
      </c>
      <c r="G37" s="27">
        <f>+G39</f>
        <v>0</v>
      </c>
      <c r="H37" s="27">
        <f>+H39</f>
        <v>0</v>
      </c>
      <c r="I37" s="27">
        <f>+I39</f>
        <v>2400</v>
      </c>
    </row>
    <row r="38" spans="1:10" s="75" customFormat="1" ht="16.5">
      <c r="A38" s="627"/>
      <c r="B38" s="627"/>
      <c r="C38" s="493"/>
      <c r="D38" s="457"/>
      <c r="E38" s="459"/>
      <c r="F38" s="24" t="s">
        <v>21</v>
      </c>
      <c r="G38" s="11"/>
      <c r="H38" s="11"/>
      <c r="I38" s="11"/>
    </row>
    <row r="39" spans="1:10" s="75" customFormat="1" ht="16.5">
      <c r="A39" s="627"/>
      <c r="B39" s="627"/>
      <c r="C39" s="493"/>
      <c r="D39" s="457"/>
      <c r="E39" s="459"/>
      <c r="F39" s="13" t="s">
        <v>50</v>
      </c>
      <c r="G39" s="11">
        <f>+G41</f>
        <v>0</v>
      </c>
      <c r="H39" s="11">
        <f>+H41</f>
        <v>0</v>
      </c>
      <c r="I39" s="11">
        <f>+I41</f>
        <v>2400</v>
      </c>
    </row>
    <row r="40" spans="1:10" s="75" customFormat="1" ht="17.25" thickBot="1">
      <c r="A40" s="627"/>
      <c r="B40" s="627"/>
      <c r="C40" s="493"/>
      <c r="D40" s="458"/>
      <c r="E40" s="460"/>
      <c r="F40" s="55" t="s">
        <v>21</v>
      </c>
      <c r="G40" s="159"/>
      <c r="H40" s="39"/>
      <c r="I40" s="29"/>
    </row>
    <row r="41" spans="1:10" s="75" customFormat="1" ht="17.25" thickBot="1">
      <c r="A41" s="627"/>
      <c r="B41" s="627"/>
      <c r="C41" s="493"/>
      <c r="D41" s="443">
        <v>1196</v>
      </c>
      <c r="E41" s="468" t="s">
        <v>229</v>
      </c>
      <c r="F41" s="463"/>
      <c r="G41" s="79">
        <f>+G43</f>
        <v>0</v>
      </c>
      <c r="H41" s="79">
        <f t="shared" ref="H41:I41" si="13">+H43</f>
        <v>0</v>
      </c>
      <c r="I41" s="79">
        <f t="shared" si="13"/>
        <v>2400</v>
      </c>
    </row>
    <row r="42" spans="1:10" s="75" customFormat="1" ht="16.5">
      <c r="A42" s="627"/>
      <c r="B42" s="627"/>
      <c r="C42" s="493"/>
      <c r="D42" s="461"/>
      <c r="E42" s="320"/>
      <c r="F42" s="319" t="s">
        <v>21</v>
      </c>
      <c r="G42" s="160"/>
      <c r="H42" s="80"/>
      <c r="I42" s="81"/>
    </row>
    <row r="43" spans="1:10" s="75" customFormat="1" ht="42.75">
      <c r="A43" s="627"/>
      <c r="B43" s="627"/>
      <c r="C43" s="493"/>
      <c r="D43" s="461"/>
      <c r="E43" s="321">
        <v>12001</v>
      </c>
      <c r="F43" s="317" t="s">
        <v>233</v>
      </c>
      <c r="G43" s="74">
        <f>G45</f>
        <v>0</v>
      </c>
      <c r="H43" s="74">
        <f>H45</f>
        <v>0</v>
      </c>
      <c r="I43" s="173">
        <f>I45</f>
        <v>2400</v>
      </c>
    </row>
    <row r="44" spans="1:10" ht="15" customHeight="1">
      <c r="A44" s="627"/>
      <c r="B44" s="627"/>
      <c r="C44" s="493"/>
      <c r="D44" s="461"/>
      <c r="E44" s="469"/>
      <c r="F44" s="165" t="s">
        <v>46</v>
      </c>
      <c r="G44" s="161"/>
      <c r="H44" s="25"/>
      <c r="I44" s="26"/>
    </row>
    <row r="45" spans="1:10" s="76" customFormat="1" ht="16.5">
      <c r="A45" s="627"/>
      <c r="B45" s="627"/>
      <c r="C45" s="493"/>
      <c r="D45" s="461"/>
      <c r="E45" s="469"/>
      <c r="F45" s="164" t="s">
        <v>50</v>
      </c>
      <c r="G45" s="53">
        <f t="shared" ref="G45:I45" si="14">G47</f>
        <v>0</v>
      </c>
      <c r="H45" s="53">
        <f t="shared" si="14"/>
        <v>0</v>
      </c>
      <c r="I45" s="52">
        <f t="shared" si="14"/>
        <v>2400</v>
      </c>
    </row>
    <row r="46" spans="1:10" ht="27">
      <c r="A46" s="627"/>
      <c r="B46" s="627"/>
      <c r="C46" s="493"/>
      <c r="D46" s="461"/>
      <c r="E46" s="469"/>
      <c r="F46" s="165" t="s">
        <v>47</v>
      </c>
      <c r="G46" s="162"/>
      <c r="H46" s="25"/>
      <c r="I46" s="26"/>
    </row>
    <row r="47" spans="1:10" ht="15" customHeight="1">
      <c r="A47" s="627"/>
      <c r="B47" s="627"/>
      <c r="C47" s="493"/>
      <c r="D47" s="461"/>
      <c r="E47" s="469"/>
      <c r="F47" s="155" t="s">
        <v>22</v>
      </c>
      <c r="G47" s="287">
        <f>+G48</f>
        <v>0</v>
      </c>
      <c r="H47" s="287">
        <f t="shared" ref="H47:I48" si="15">+H48</f>
        <v>0</v>
      </c>
      <c r="I47" s="26">
        <f t="shared" si="15"/>
        <v>2400</v>
      </c>
    </row>
    <row r="48" spans="1:10" ht="15" customHeight="1">
      <c r="A48" s="627"/>
      <c r="B48" s="627"/>
      <c r="C48" s="493"/>
      <c r="D48" s="461"/>
      <c r="E48" s="469"/>
      <c r="F48" s="155" t="s">
        <v>58</v>
      </c>
      <c r="G48" s="287">
        <f>+G49</f>
        <v>0</v>
      </c>
      <c r="H48" s="287">
        <f t="shared" si="15"/>
        <v>0</v>
      </c>
      <c r="I48" s="26">
        <f t="shared" si="15"/>
        <v>2400</v>
      </c>
    </row>
    <row r="49" spans="1:11" ht="15" customHeight="1">
      <c r="A49" s="627"/>
      <c r="B49" s="627"/>
      <c r="C49" s="493"/>
      <c r="D49" s="461"/>
      <c r="E49" s="469"/>
      <c r="F49" s="155" t="s">
        <v>53</v>
      </c>
      <c r="G49" s="287">
        <f t="shared" ref="G49:I50" si="16">G50</f>
        <v>0</v>
      </c>
      <c r="H49" s="287">
        <f t="shared" si="16"/>
        <v>0</v>
      </c>
      <c r="I49" s="26">
        <f t="shared" si="16"/>
        <v>2400</v>
      </c>
    </row>
    <row r="50" spans="1:11" ht="27">
      <c r="A50" s="627"/>
      <c r="B50" s="627"/>
      <c r="C50" s="493"/>
      <c r="D50" s="461"/>
      <c r="E50" s="469"/>
      <c r="F50" s="155" t="s">
        <v>159</v>
      </c>
      <c r="G50" s="287">
        <f t="shared" si="16"/>
        <v>0</v>
      </c>
      <c r="H50" s="287">
        <f t="shared" si="16"/>
        <v>0</v>
      </c>
      <c r="I50" s="26">
        <f t="shared" si="16"/>
        <v>2400</v>
      </c>
    </row>
    <row r="51" spans="1:11" ht="27.75" thickBot="1">
      <c r="A51" s="627"/>
      <c r="B51" s="627"/>
      <c r="C51" s="629"/>
      <c r="D51" s="467"/>
      <c r="E51" s="470"/>
      <c r="F51" s="166" t="s">
        <v>160</v>
      </c>
      <c r="G51" s="56">
        <f>+'Havelvats 2'!G49</f>
        <v>0</v>
      </c>
      <c r="H51" s="56">
        <f>+'Havelvats 2'!H49</f>
        <v>0</v>
      </c>
      <c r="I51" s="56">
        <f>+'Havelvats 2'!I49</f>
        <v>2400</v>
      </c>
    </row>
    <row r="52" spans="1:11" s="75" customFormat="1" ht="28.5">
      <c r="A52" s="627"/>
      <c r="B52" s="627"/>
      <c r="C52" s="299" t="s">
        <v>157</v>
      </c>
      <c r="D52" s="77"/>
      <c r="E52" s="471"/>
      <c r="F52" s="20" t="s">
        <v>158</v>
      </c>
      <c r="G52" s="27">
        <f>+G54</f>
        <v>37080</v>
      </c>
      <c r="H52" s="27">
        <f>+H54</f>
        <v>37080</v>
      </c>
      <c r="I52" s="27">
        <f>+I54</f>
        <v>122463.64099999999</v>
      </c>
    </row>
    <row r="53" spans="1:11" s="75" customFormat="1" ht="16.5">
      <c r="A53" s="627"/>
      <c r="B53" s="627"/>
      <c r="C53" s="300"/>
      <c r="D53" s="77"/>
      <c r="E53" s="471"/>
      <c r="F53" s="24" t="s">
        <v>21</v>
      </c>
      <c r="G53" s="11"/>
      <c r="H53" s="11"/>
      <c r="I53" s="11"/>
    </row>
    <row r="54" spans="1:11" s="75" customFormat="1" ht="16.5">
      <c r="A54" s="627"/>
      <c r="B54" s="627"/>
      <c r="C54" s="300"/>
      <c r="D54" s="77"/>
      <c r="E54" s="471"/>
      <c r="F54" s="13" t="s">
        <v>50</v>
      </c>
      <c r="G54" s="11">
        <f>+G56</f>
        <v>37080</v>
      </c>
      <c r="H54" s="11">
        <f>+H56</f>
        <v>37080</v>
      </c>
      <c r="I54" s="11">
        <f>+I56</f>
        <v>122463.64099999999</v>
      </c>
    </row>
    <row r="55" spans="1:11" s="75" customFormat="1" ht="17.25" thickBot="1">
      <c r="A55" s="627"/>
      <c r="B55" s="627"/>
      <c r="C55" s="300"/>
      <c r="D55" s="78"/>
      <c r="E55" s="472"/>
      <c r="F55" s="55" t="s">
        <v>21</v>
      </c>
      <c r="G55" s="159"/>
      <c r="H55" s="39"/>
      <c r="I55" s="29"/>
    </row>
    <row r="56" spans="1:11" s="75" customFormat="1" ht="17.25" thickBot="1">
      <c r="A56" s="627"/>
      <c r="B56" s="627"/>
      <c r="C56" s="300"/>
      <c r="D56" s="481">
        <v>1075</v>
      </c>
      <c r="E56" s="462" t="s">
        <v>142</v>
      </c>
      <c r="F56" s="463"/>
      <c r="G56" s="352">
        <f>+G58+G67+G77</f>
        <v>37080</v>
      </c>
      <c r="H56" s="352">
        <f t="shared" ref="H56:I56" si="17">+H58+H67+H77</f>
        <v>37080</v>
      </c>
      <c r="I56" s="352">
        <f t="shared" si="17"/>
        <v>122463.64099999999</v>
      </c>
    </row>
    <row r="57" spans="1:11" s="75" customFormat="1" ht="17.25" thickBot="1">
      <c r="A57" s="627"/>
      <c r="B57" s="627"/>
      <c r="C57" s="300"/>
      <c r="D57" s="482"/>
      <c r="E57" s="350"/>
      <c r="F57" s="351" t="s">
        <v>21</v>
      </c>
      <c r="G57" s="160"/>
      <c r="H57" s="341"/>
      <c r="I57" s="342"/>
    </row>
    <row r="58" spans="1:11" s="75" customFormat="1" ht="43.5" thickBot="1">
      <c r="A58" s="627"/>
      <c r="B58" s="627"/>
      <c r="C58" s="300"/>
      <c r="D58" s="482"/>
      <c r="E58" s="343">
        <v>12002</v>
      </c>
      <c r="F58" s="337" t="s">
        <v>253</v>
      </c>
      <c r="G58" s="344">
        <f>G60</f>
        <v>37080</v>
      </c>
      <c r="H58" s="344">
        <f t="shared" ref="H58:I58" si="18">H60</f>
        <v>37080</v>
      </c>
      <c r="I58" s="345">
        <f t="shared" si="18"/>
        <v>37080</v>
      </c>
    </row>
    <row r="59" spans="1:11" s="75" customFormat="1" ht="16.5">
      <c r="A59" s="627"/>
      <c r="B59" s="627"/>
      <c r="C59" s="300"/>
      <c r="D59" s="482"/>
      <c r="E59" s="464"/>
      <c r="F59" s="319" t="s">
        <v>46</v>
      </c>
      <c r="G59" s="325"/>
      <c r="H59" s="325"/>
      <c r="I59" s="325"/>
      <c r="K59" s="312"/>
    </row>
    <row r="60" spans="1:11" s="75" customFormat="1" ht="16.5">
      <c r="A60" s="627"/>
      <c r="B60" s="627"/>
      <c r="C60" s="300"/>
      <c r="D60" s="482"/>
      <c r="E60" s="464"/>
      <c r="F60" s="336" t="s">
        <v>50</v>
      </c>
      <c r="G60" s="318">
        <f>G62</f>
        <v>37080</v>
      </c>
      <c r="H60" s="318">
        <f>H62</f>
        <v>37080</v>
      </c>
      <c r="I60" s="318">
        <f>I62</f>
        <v>37080</v>
      </c>
    </row>
    <row r="61" spans="1:11" s="75" customFormat="1" ht="27">
      <c r="A61" s="627"/>
      <c r="B61" s="627"/>
      <c r="C61" s="300"/>
      <c r="D61" s="482"/>
      <c r="E61" s="464"/>
      <c r="F61" s="335" t="s">
        <v>47</v>
      </c>
      <c r="G61" s="315"/>
      <c r="H61" s="346"/>
      <c r="I61" s="346"/>
    </row>
    <row r="62" spans="1:11" s="75" customFormat="1" ht="16.5">
      <c r="A62" s="627"/>
      <c r="B62" s="627"/>
      <c r="C62" s="300"/>
      <c r="D62" s="482"/>
      <c r="E62" s="464"/>
      <c r="F62" s="313" t="s">
        <v>22</v>
      </c>
      <c r="G62" s="318">
        <f>G63</f>
        <v>37080</v>
      </c>
      <c r="H62" s="318">
        <f t="shared" ref="H62:I65" si="19">H63</f>
        <v>37080</v>
      </c>
      <c r="I62" s="318">
        <f t="shared" si="19"/>
        <v>37080</v>
      </c>
    </row>
    <row r="63" spans="1:11" s="75" customFormat="1" ht="16.5">
      <c r="A63" s="627"/>
      <c r="B63" s="627"/>
      <c r="C63" s="300"/>
      <c r="D63" s="482"/>
      <c r="E63" s="464"/>
      <c r="F63" s="313" t="s">
        <v>58</v>
      </c>
      <c r="G63" s="318">
        <f>G64</f>
        <v>37080</v>
      </c>
      <c r="H63" s="318">
        <f t="shared" si="19"/>
        <v>37080</v>
      </c>
      <c r="I63" s="318">
        <f t="shared" si="19"/>
        <v>37080</v>
      </c>
    </row>
    <row r="64" spans="1:11" s="75" customFormat="1" ht="16.5">
      <c r="A64" s="627"/>
      <c r="B64" s="627"/>
      <c r="C64" s="300"/>
      <c r="D64" s="482"/>
      <c r="E64" s="464"/>
      <c r="F64" s="313" t="s">
        <v>53</v>
      </c>
      <c r="G64" s="318">
        <f>G65</f>
        <v>37080</v>
      </c>
      <c r="H64" s="318">
        <f t="shared" si="19"/>
        <v>37080</v>
      </c>
      <c r="I64" s="318">
        <f t="shared" si="19"/>
        <v>37080</v>
      </c>
    </row>
    <row r="65" spans="1:11" s="75" customFormat="1" ht="27">
      <c r="A65" s="627"/>
      <c r="B65" s="627"/>
      <c r="C65" s="300"/>
      <c r="D65" s="482"/>
      <c r="E65" s="464"/>
      <c r="F65" s="313" t="s">
        <v>159</v>
      </c>
      <c r="G65" s="318">
        <f>G66</f>
        <v>37080</v>
      </c>
      <c r="H65" s="318">
        <f t="shared" si="19"/>
        <v>37080</v>
      </c>
      <c r="I65" s="318">
        <f t="shared" si="19"/>
        <v>37080</v>
      </c>
    </row>
    <row r="66" spans="1:11" s="75" customFormat="1" ht="27.75" thickBot="1">
      <c r="A66" s="627"/>
      <c r="B66" s="627"/>
      <c r="C66" s="300"/>
      <c r="D66" s="482"/>
      <c r="E66" s="464"/>
      <c r="F66" s="324" t="s">
        <v>160</v>
      </c>
      <c r="G66" s="347">
        <f>+'Havelvats 2'!G64</f>
        <v>37080</v>
      </c>
      <c r="H66" s="347">
        <f>+'Havelvats 2'!H64</f>
        <v>37080</v>
      </c>
      <c r="I66" s="347">
        <f>+'Havelvats 2'!I64</f>
        <v>37080</v>
      </c>
    </row>
    <row r="67" spans="1:11" s="75" customFormat="1" ht="34.5" customHeight="1" thickBot="1">
      <c r="A67" s="627"/>
      <c r="B67" s="627"/>
      <c r="C67" s="300"/>
      <c r="D67" s="482"/>
      <c r="E67" s="348">
        <v>12003</v>
      </c>
      <c r="F67" s="337" t="s">
        <v>248</v>
      </c>
      <c r="G67" s="344">
        <f>G69</f>
        <v>0</v>
      </c>
      <c r="H67" s="344">
        <f t="shared" ref="H67:I67" si="20">H69</f>
        <v>0</v>
      </c>
      <c r="I67" s="345">
        <f t="shared" si="20"/>
        <v>8500</v>
      </c>
    </row>
    <row r="68" spans="1:11" s="75" customFormat="1" ht="16.5">
      <c r="A68" s="627"/>
      <c r="B68" s="627"/>
      <c r="C68" s="300"/>
      <c r="D68" s="482"/>
      <c r="E68" s="464"/>
      <c r="F68" s="319" t="s">
        <v>46</v>
      </c>
      <c r="G68" s="325"/>
      <c r="H68" s="325"/>
      <c r="I68" s="325"/>
      <c r="K68" s="312"/>
    </row>
    <row r="69" spans="1:11" s="75" customFormat="1" ht="16.5">
      <c r="A69" s="627"/>
      <c r="B69" s="627"/>
      <c r="C69" s="300"/>
      <c r="D69" s="482"/>
      <c r="E69" s="464"/>
      <c r="F69" s="336" t="s">
        <v>50</v>
      </c>
      <c r="G69" s="318">
        <f>G71</f>
        <v>0</v>
      </c>
      <c r="H69" s="318">
        <f t="shared" ref="H69:I69" si="21">H71</f>
        <v>0</v>
      </c>
      <c r="I69" s="318">
        <f t="shared" si="21"/>
        <v>8500</v>
      </c>
    </row>
    <row r="70" spans="1:11" s="75" customFormat="1" ht="27">
      <c r="A70" s="627"/>
      <c r="B70" s="627"/>
      <c r="C70" s="300"/>
      <c r="D70" s="482"/>
      <c r="E70" s="464"/>
      <c r="F70" s="335" t="s">
        <v>47</v>
      </c>
      <c r="G70" s="318"/>
      <c r="H70" s="318"/>
      <c r="I70" s="318"/>
    </row>
    <row r="71" spans="1:11" s="75" customFormat="1" ht="16.5">
      <c r="A71" s="627"/>
      <c r="B71" s="627"/>
      <c r="C71" s="300"/>
      <c r="D71" s="482"/>
      <c r="E71" s="464"/>
      <c r="F71" s="313" t="s">
        <v>22</v>
      </c>
      <c r="G71" s="318">
        <f>G72</f>
        <v>0</v>
      </c>
      <c r="H71" s="318">
        <f t="shared" ref="H71:I74" si="22">H72</f>
        <v>0</v>
      </c>
      <c r="I71" s="318">
        <f t="shared" si="22"/>
        <v>8500</v>
      </c>
    </row>
    <row r="72" spans="1:11" s="75" customFormat="1" ht="16.5">
      <c r="A72" s="627"/>
      <c r="B72" s="627"/>
      <c r="C72" s="300"/>
      <c r="D72" s="482"/>
      <c r="E72" s="464"/>
      <c r="F72" s="313" t="s">
        <v>58</v>
      </c>
      <c r="G72" s="318">
        <f>G73</f>
        <v>0</v>
      </c>
      <c r="H72" s="318">
        <f t="shared" si="22"/>
        <v>0</v>
      </c>
      <c r="I72" s="318">
        <f t="shared" si="22"/>
        <v>8500</v>
      </c>
    </row>
    <row r="73" spans="1:11" s="75" customFormat="1" ht="16.5">
      <c r="A73" s="627"/>
      <c r="B73" s="627"/>
      <c r="C73" s="300"/>
      <c r="D73" s="482"/>
      <c r="E73" s="464"/>
      <c r="F73" s="313" t="s">
        <v>53</v>
      </c>
      <c r="G73" s="318">
        <f>G74</f>
        <v>0</v>
      </c>
      <c r="H73" s="318">
        <f t="shared" si="22"/>
        <v>0</v>
      </c>
      <c r="I73" s="318">
        <f t="shared" si="22"/>
        <v>8500</v>
      </c>
    </row>
    <row r="74" spans="1:11" s="75" customFormat="1" ht="27">
      <c r="A74" s="627"/>
      <c r="B74" s="627"/>
      <c r="C74" s="300"/>
      <c r="D74" s="482"/>
      <c r="E74" s="464"/>
      <c r="F74" s="313" t="s">
        <v>159</v>
      </c>
      <c r="G74" s="318">
        <f>G75</f>
        <v>0</v>
      </c>
      <c r="H74" s="318">
        <f t="shared" si="22"/>
        <v>0</v>
      </c>
      <c r="I74" s="318">
        <f t="shared" si="22"/>
        <v>8500</v>
      </c>
    </row>
    <row r="75" spans="1:11" s="75" customFormat="1" ht="27">
      <c r="A75" s="627"/>
      <c r="B75" s="627"/>
      <c r="C75" s="300"/>
      <c r="D75" s="482"/>
      <c r="E75" s="464"/>
      <c r="F75" s="314" t="s">
        <v>160</v>
      </c>
      <c r="G75" s="318">
        <f>+'Havelvats 2'!G73</f>
        <v>0</v>
      </c>
      <c r="H75" s="318">
        <f>+'Havelvats 2'!H73</f>
        <v>0</v>
      </c>
      <c r="I75" s="318">
        <f>+'Havelvats 2'!I73</f>
        <v>8500</v>
      </c>
    </row>
    <row r="76" spans="1:11" s="75" customFormat="1" ht="17.25" thickBot="1">
      <c r="A76" s="627"/>
      <c r="B76" s="627"/>
      <c r="C76" s="300"/>
      <c r="D76" s="482"/>
      <c r="E76" s="464"/>
      <c r="F76" s="322"/>
      <c r="G76" s="316"/>
      <c r="H76" s="349"/>
      <c r="I76" s="349"/>
    </row>
    <row r="77" spans="1:11" s="172" customFormat="1" ht="29.25" thickBot="1">
      <c r="A77" s="627"/>
      <c r="B77" s="627"/>
      <c r="C77" s="633"/>
      <c r="D77" s="482"/>
      <c r="E77" s="245">
        <v>21004</v>
      </c>
      <c r="F77" s="175" t="s">
        <v>197</v>
      </c>
      <c r="G77" s="176">
        <f>+G79</f>
        <v>0</v>
      </c>
      <c r="H77" s="176">
        <f t="shared" ref="H77:I77" si="23">+H79</f>
        <v>0</v>
      </c>
      <c r="I77" s="177">
        <f t="shared" si="23"/>
        <v>76883.640999999989</v>
      </c>
    </row>
    <row r="78" spans="1:11" ht="19.5" customHeight="1">
      <c r="A78" s="627"/>
      <c r="B78" s="627"/>
      <c r="C78" s="633"/>
      <c r="D78" s="482"/>
      <c r="E78" s="473"/>
      <c r="F78" s="163" t="s">
        <v>46</v>
      </c>
      <c r="G78" s="161"/>
      <c r="H78" s="168"/>
      <c r="I78" s="169"/>
    </row>
    <row r="79" spans="1:11" s="76" customFormat="1" ht="18" customHeight="1">
      <c r="A79" s="627"/>
      <c r="B79" s="627"/>
      <c r="C79" s="633"/>
      <c r="D79" s="482"/>
      <c r="E79" s="473"/>
      <c r="F79" s="164" t="s">
        <v>50</v>
      </c>
      <c r="G79" s="171">
        <f>+G81</f>
        <v>0</v>
      </c>
      <c r="H79" s="171">
        <f t="shared" ref="H79:I79" si="24">+H81</f>
        <v>0</v>
      </c>
      <c r="I79" s="171">
        <f t="shared" si="24"/>
        <v>76883.640999999989</v>
      </c>
    </row>
    <row r="80" spans="1:11" ht="32.25" customHeight="1">
      <c r="A80" s="627"/>
      <c r="B80" s="627"/>
      <c r="C80" s="633"/>
      <c r="D80" s="482"/>
      <c r="E80" s="473"/>
      <c r="F80" s="165" t="s">
        <v>47</v>
      </c>
      <c r="G80" s="162"/>
      <c r="H80" s="25"/>
      <c r="I80" s="26"/>
    </row>
    <row r="81" spans="1:9" ht="21" customHeight="1">
      <c r="A81" s="627"/>
      <c r="B81" s="627"/>
      <c r="C81" s="633"/>
      <c r="D81" s="482"/>
      <c r="E81" s="473"/>
      <c r="F81" s="156" t="s">
        <v>22</v>
      </c>
      <c r="G81" s="25">
        <f>+G82</f>
        <v>0</v>
      </c>
      <c r="H81" s="25">
        <f t="shared" ref="H81:I81" si="25">+H82</f>
        <v>0</v>
      </c>
      <c r="I81" s="25">
        <f t="shared" si="25"/>
        <v>76883.640999999989</v>
      </c>
    </row>
    <row r="82" spans="1:9" ht="22.5" customHeight="1">
      <c r="A82" s="627"/>
      <c r="B82" s="627"/>
      <c r="C82" s="633"/>
      <c r="D82" s="482"/>
      <c r="E82" s="473"/>
      <c r="F82" s="167" t="s">
        <v>84</v>
      </c>
      <c r="G82" s="168">
        <f t="shared" ref="G82:I84" si="26">G83</f>
        <v>0</v>
      </c>
      <c r="H82" s="168">
        <f t="shared" si="26"/>
        <v>0</v>
      </c>
      <c r="I82" s="169">
        <f t="shared" si="26"/>
        <v>76883.640999999989</v>
      </c>
    </row>
    <row r="83" spans="1:9" ht="22.5" customHeight="1">
      <c r="A83" s="627"/>
      <c r="B83" s="627"/>
      <c r="C83" s="633"/>
      <c r="D83" s="482"/>
      <c r="E83" s="473"/>
      <c r="F83" s="155" t="s">
        <v>85</v>
      </c>
      <c r="G83" s="25">
        <f t="shared" si="26"/>
        <v>0</v>
      </c>
      <c r="H83" s="25">
        <f t="shared" si="26"/>
        <v>0</v>
      </c>
      <c r="I83" s="26">
        <f t="shared" si="26"/>
        <v>76883.640999999989</v>
      </c>
    </row>
    <row r="84" spans="1:9" ht="13.5" customHeight="1">
      <c r="A84" s="627"/>
      <c r="B84" s="627"/>
      <c r="C84" s="633"/>
      <c r="D84" s="482"/>
      <c r="E84" s="473"/>
      <c r="F84" s="155" t="s">
        <v>86</v>
      </c>
      <c r="G84" s="25">
        <f t="shared" si="26"/>
        <v>0</v>
      </c>
      <c r="H84" s="25">
        <f t="shared" si="26"/>
        <v>0</v>
      </c>
      <c r="I84" s="26">
        <f t="shared" si="26"/>
        <v>76883.640999999989</v>
      </c>
    </row>
    <row r="85" spans="1:9" ht="28.5" customHeight="1" thickBot="1">
      <c r="A85" s="628"/>
      <c r="B85" s="628"/>
      <c r="C85" s="634"/>
      <c r="D85" s="483"/>
      <c r="E85" s="474"/>
      <c r="F85" s="166" t="s">
        <v>87</v>
      </c>
      <c r="G85" s="56">
        <f>+'Havelvats 2'!G103</f>
        <v>0</v>
      </c>
      <c r="H85" s="56">
        <f>+'Havelvats 2'!H103</f>
        <v>0</v>
      </c>
      <c r="I85" s="56">
        <f>+'Havelvats 2'!I103</f>
        <v>76883.640999999989</v>
      </c>
    </row>
  </sheetData>
  <mergeCells count="33">
    <mergeCell ref="C77:C85"/>
    <mergeCell ref="A14:A31"/>
    <mergeCell ref="B14:B15"/>
    <mergeCell ref="C14:C17"/>
    <mergeCell ref="D14:D21"/>
    <mergeCell ref="E14:E21"/>
    <mergeCell ref="B16:B31"/>
    <mergeCell ref="C18:C31"/>
    <mergeCell ref="D22:D31"/>
    <mergeCell ref="E22:F22"/>
    <mergeCell ref="E25:E31"/>
    <mergeCell ref="G1:I1"/>
    <mergeCell ref="A6:I6"/>
    <mergeCell ref="A9:C9"/>
    <mergeCell ref="D9:E9"/>
    <mergeCell ref="F9:F10"/>
    <mergeCell ref="G9:I9"/>
    <mergeCell ref="E52:E55"/>
    <mergeCell ref="E56:F56"/>
    <mergeCell ref="E59:E66"/>
    <mergeCell ref="E68:E76"/>
    <mergeCell ref="A33:A85"/>
    <mergeCell ref="B35:B85"/>
    <mergeCell ref="D56:D85"/>
    <mergeCell ref="B33:B34"/>
    <mergeCell ref="C33:C36"/>
    <mergeCell ref="D33:D40"/>
    <mergeCell ref="E33:E40"/>
    <mergeCell ref="C37:C51"/>
    <mergeCell ref="D41:D51"/>
    <mergeCell ref="E41:F41"/>
    <mergeCell ref="E44:E51"/>
    <mergeCell ref="E78:E85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2</vt:i4>
      </vt:variant>
    </vt:vector>
  </HeadingPairs>
  <TitlesOfParts>
    <vt:vector size="12" baseType="lpstr">
      <vt:lpstr>Havelvats 1</vt:lpstr>
      <vt:lpstr>Havelvats 2</vt:lpstr>
      <vt:lpstr>Havelvats 3</vt:lpstr>
      <vt:lpstr>Havelvats 4</vt:lpstr>
      <vt:lpstr>Havelvats 5</vt:lpstr>
      <vt:lpstr>Havelvats 6</vt:lpstr>
      <vt:lpstr>Havelvats 7</vt:lpstr>
      <vt:lpstr>Havelvats 8</vt:lpstr>
      <vt:lpstr>Havelvats 9</vt:lpstr>
      <vt:lpstr>Havelvats 10</vt:lpstr>
      <vt:lpstr>'Havelvats 9'!Заголовки_для_печати</vt:lpstr>
      <vt:lpstr>'Havelvats 9'!Область_печати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https://mul-edu.gov.am/tasks/docs/attachment.php?id=339691&amp;fn=havelvacner+%285%29+%281%29+%281%29.xlsx&amp;out=1&amp;token=1c5a47fd4a5adf61b500</cp:keywords>
  <cp:lastModifiedBy>Home</cp:lastModifiedBy>
  <dcterms:modified xsi:type="dcterms:W3CDTF">2020-05-20T13:30:10Z</dcterms:modified>
</cp:coreProperties>
</file>