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tabRatio="423" firstSheet="1" activeTab="6"/>
  </bookViews>
  <sheets>
    <sheet name="Հավելված 1" sheetId="37" r:id="rId1"/>
    <sheet name="Հավելված 2" sheetId="42" r:id="rId2"/>
    <sheet name="Հավելված 3" sheetId="36" r:id="rId3"/>
    <sheet name="Հավելված 4" sheetId="43" r:id="rId4"/>
    <sheet name="Հավելված 5" sheetId="44" r:id="rId5"/>
    <sheet name="Հավելված 6" sheetId="45" r:id="rId6"/>
    <sheet name="Հավելված 7" sheetId="41" r:id="rId7"/>
  </sheets>
  <definedNames>
    <definedName name="_xlnm._FilterDatabase" localSheetId="6" hidden="1">'Հավելված 7'!$A$11:$G$154</definedName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2">'Հավելված 3'!$8:$9</definedName>
  </definedNames>
  <calcPr calcId="162913"/>
</workbook>
</file>

<file path=xl/calcChain.xml><?xml version="1.0" encoding="utf-8"?>
<calcChain xmlns="http://schemas.openxmlformats.org/spreadsheetml/2006/main">
  <c r="G154" i="41" l="1"/>
  <c r="G142" i="41"/>
  <c r="G138" i="41"/>
  <c r="G135" i="41"/>
  <c r="G131" i="41"/>
  <c r="G128" i="41"/>
  <c r="G127" i="41"/>
  <c r="G119" i="41"/>
  <c r="G117" i="41"/>
  <c r="G116" i="41"/>
  <c r="G115" i="41"/>
  <c r="G114" i="41"/>
  <c r="G113" i="41"/>
  <c r="G112" i="41"/>
  <c r="G106" i="41"/>
  <c r="G99" i="41"/>
  <c r="G98" i="41"/>
  <c r="G95" i="41"/>
  <c r="G94" i="41"/>
  <c r="G92" i="41"/>
  <c r="G90" i="41"/>
  <c r="G89" i="41"/>
  <c r="G88" i="41"/>
  <c r="G87" i="41"/>
  <c r="G86" i="41"/>
  <c r="G85" i="41"/>
  <c r="G83" i="41"/>
  <c r="G82" i="41"/>
  <c r="G81" i="41"/>
  <c r="G80" i="41"/>
  <c r="G78" i="41"/>
  <c r="G77" i="41"/>
  <c r="G74" i="41"/>
  <c r="G63" i="41"/>
  <c r="G57" i="41"/>
  <c r="G56" i="41"/>
  <c r="G55" i="41"/>
  <c r="G54" i="41"/>
  <c r="G50" i="41"/>
  <c r="G48" i="41"/>
  <c r="G44" i="41"/>
  <c r="G42" i="41"/>
  <c r="G41" i="41"/>
  <c r="G40" i="41"/>
  <c r="G39" i="41"/>
  <c r="G38" i="41"/>
  <c r="G37" i="41"/>
  <c r="G35" i="41"/>
  <c r="G32" i="41"/>
  <c r="G31" i="41"/>
  <c r="G21" i="41"/>
  <c r="G20" i="41"/>
  <c r="G19" i="41"/>
  <c r="G17" i="41"/>
  <c r="G16" i="41"/>
  <c r="G15" i="41"/>
  <c r="G14" i="41"/>
  <c r="G13" i="41"/>
  <c r="G12" i="41"/>
  <c r="H37" i="36" l="1"/>
  <c r="H39" i="36"/>
  <c r="H44" i="36"/>
  <c r="H43" i="36" s="1"/>
  <c r="H36" i="36" l="1"/>
  <c r="H33" i="36"/>
  <c r="H31" i="36" s="1"/>
  <c r="G36" i="36"/>
  <c r="G35" i="36" s="1"/>
  <c r="G33" i="36" s="1"/>
  <c r="G31" i="36" s="1"/>
  <c r="H63" i="36" l="1"/>
  <c r="D39" i="37"/>
  <c r="D32" i="37" s="1"/>
  <c r="D30" i="37" s="1"/>
  <c r="D13" i="43" l="1"/>
  <c r="D11" i="43" s="1"/>
  <c r="D9" i="43" s="1"/>
  <c r="H29" i="36" l="1"/>
  <c r="H28" i="36" s="1"/>
  <c r="H27" i="36" s="1"/>
  <c r="H26" i="36" s="1"/>
  <c r="H24" i="36" s="1"/>
  <c r="H22" i="36" s="1"/>
  <c r="H20" i="36" s="1"/>
  <c r="H18" i="36" l="1"/>
  <c r="H16" i="36" s="1"/>
  <c r="H14" i="36" s="1"/>
  <c r="H12" i="36" s="1"/>
  <c r="H61" i="36"/>
  <c r="H59" i="36" s="1"/>
  <c r="H58" i="36"/>
  <c r="H56" i="36" s="1"/>
  <c r="H54" i="36" s="1"/>
  <c r="H52" i="36" l="1"/>
  <c r="H50" i="36" s="1"/>
  <c r="H48" i="36" s="1"/>
  <c r="H46" i="36" s="1"/>
  <c r="H10" i="36" s="1"/>
  <c r="D13" i="42"/>
  <c r="H11" i="42"/>
  <c r="H9" i="42" s="1"/>
  <c r="G11" i="42"/>
  <c r="G9" i="42" s="1"/>
  <c r="F11" i="42"/>
  <c r="F9" i="42" s="1"/>
  <c r="E11" i="42"/>
  <c r="E9" i="42" s="1"/>
  <c r="D11" i="42"/>
  <c r="D9" i="42" s="1"/>
  <c r="G61" i="36" l="1"/>
  <c r="G59" i="36" s="1"/>
  <c r="G52" i="36" s="1"/>
  <c r="G50" i="36" s="1"/>
  <c r="G48" i="36" s="1"/>
  <c r="G46" i="36" s="1"/>
  <c r="G56" i="36"/>
  <c r="G54" i="36" s="1"/>
  <c r="G27" i="36" l="1"/>
  <c r="G26" i="36" s="1"/>
  <c r="G24" i="36" s="1"/>
  <c r="G22" i="36" s="1"/>
  <c r="G20" i="36" s="1"/>
  <c r="G18" i="36" l="1"/>
  <c r="G16" i="36" s="1"/>
  <c r="G14" i="36" s="1"/>
  <c r="G12" i="36" s="1"/>
  <c r="G10" i="36" s="1"/>
  <c r="G9" i="41"/>
</calcChain>
</file>

<file path=xl/sharedStrings.xml><?xml version="1.0" encoding="utf-8"?>
<sst xmlns="http://schemas.openxmlformats.org/spreadsheetml/2006/main" count="899" uniqueCount="369">
  <si>
    <t xml:space="preserve">ՀՀ կառավարության  2019 թվականի </t>
  </si>
  <si>
    <t>______________ ի    ___Ն որոշման</t>
  </si>
  <si>
    <t>Հավելված 1</t>
  </si>
  <si>
    <t>Հավելված 2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</si>
  <si>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</si>
  <si>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</si>
  <si>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</si>
  <si>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</si>
  <si>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</si>
  <si>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</si>
  <si>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</si>
  <si>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</si>
  <si>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</si>
  <si>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</si>
  <si>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</si>
  <si>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</si>
  <si>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>հազար դրամներով</t>
  </si>
  <si>
    <t xml:space="preserve"> 01</t>
  </si>
  <si>
    <t>այդ թվում` ըստ կատարողների</t>
  </si>
  <si>
    <t>հազար  դրամներով</t>
  </si>
  <si>
    <t>ՀՀ կառավարության  2019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</si>
  <si>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</si>
  <si>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</si>
  <si>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</si>
  <si>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</si>
  <si>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</si>
  <si>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</si>
  <si>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</si>
  <si>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</si>
  <si>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(ավելացումները նշված են դրական նշանով, իսկ նվազեցումները` փակագծերում)</t>
  </si>
  <si>
    <t>Դաս N 01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</si>
  <si>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</si>
  <si>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 xml:space="preserve"> ՄԱՍ II. ԾԱՌԱՅՈՒԹՅՈՒՆՆԵՐ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</si>
  <si>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</si>
  <si>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</si>
  <si>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</si>
  <si>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</si>
  <si>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</si>
  <si>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</si>
  <si>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</si>
  <si>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</si>
  <si>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</si>
  <si>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</si>
  <si>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</si>
  <si>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</si>
  <si>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</si>
  <si>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</si>
  <si>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</si>
  <si>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</si>
  <si>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</si>
  <si>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</si>
  <si>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</si>
  <si>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</si>
  <si>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</si>
  <si>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 xml:space="preserve"> - Պահուստային միջոցներ</t>
  </si>
  <si>
    <t xml:space="preserve"> Ցուցանիշների փոփոխություն                                                         (գումարների  ավելացումը նշված է դրական նշանով)    Գումարը</t>
  </si>
  <si>
    <t>Ընդհամենը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</si>
  <si>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</si>
  <si>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</si>
  <si>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</si>
  <si>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ԳՀ</t>
  </si>
  <si>
    <t>հատ</t>
  </si>
  <si>
    <t>ՀՀ դատախազություն</t>
  </si>
  <si>
    <t xml:space="preserve">Դատավարական ղեկավարում և դատախազական հսկողություն </t>
  </si>
  <si>
    <t>ՀՀ դատախազության տեխնիկական հագեցվածության բավարարում</t>
  </si>
  <si>
    <t>04</t>
  </si>
  <si>
    <t>03</t>
  </si>
  <si>
    <t>ՀՀ ԴԱՏԱԽԱԶՈՒԹՅՈՒՆ</t>
  </si>
  <si>
    <t>Բաժին N 03</t>
  </si>
  <si>
    <t>Խումբ N 04</t>
  </si>
  <si>
    <t xml:space="preserve">Դատավարական ղեկավարում և
 դատախազական հսկողություն 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</si>
  <si>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</si>
  <si>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</si>
  <si>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</si>
  <si>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</si>
  <si>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</si>
  <si>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</si>
  <si>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</si>
  <si>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</si>
  <si>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</si>
  <si>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</si>
  <si>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</si>
  <si>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</si>
  <si>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</si>
  <si>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Դատախազության տեխնիկական հագեցվածության բարելավում</t>
  </si>
  <si>
    <t xml:space="preserve"> Ծրագիրը</t>
  </si>
  <si>
    <t xml:space="preserve"> Բյուջետային գլխավոր կարգադրիչների, ծրագրերի, միջոցառումների, միջոցառումները կատարող պետական մարմինների և ուղղությունների անվանումները</t>
  </si>
  <si>
    <t>«ՀԱՅԱՍՏԱՆԻ ՀԱՆՐԱՊԵՏՈՒԹՅԱՆ 2019 ԹՎԱԿԱՆԻ ՊԵՏԱԿԱՆ ԲՅՈՒՋԵԻ ՄԱՍԻՆ» ՀԱՅԱՍՏԱՆԻ ՀԱՆՐԱՊԵՏՈՒԹՅԱՆ ՕՐԵՆՔԻ N 1 ՀԱՎԵԼՎԱԾԻ N 3 ԱՂՅՈՒՍԱԿՈՒՄ ԿԱՏԱՐՎՈՂ ԼՐԱՑՈՒՄԸ</t>
  </si>
  <si>
    <t xml:space="preserve"> Ծրագրայի դասիչը</t>
  </si>
  <si>
    <t>ծրագիրը</t>
  </si>
  <si>
    <t>միջոցառումը</t>
  </si>
  <si>
    <t>Բյուջետային հատկացւմների գլխավոր կարգադրիչների, ծրագրերի, միջոցառումների և միջոցառումները կատարող պետական մարմինների անվանումները</t>
  </si>
  <si>
    <t xml:space="preserve"> Միջոցառումը</t>
  </si>
  <si>
    <t>ԸՆԴԱՄԵՆԸ</t>
  </si>
  <si>
    <t>Հավելված N 4</t>
  </si>
  <si>
    <t>տարի</t>
  </si>
  <si>
    <t>Հավելված 5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</si>
  <si>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</si>
  <si>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</si>
  <si>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</si>
  <si>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</si>
  <si>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</si>
  <si>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</si>
  <si>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</si>
  <si>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</si>
  <si>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</si>
  <si>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</si>
  <si>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</si>
  <si>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</si>
  <si>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ՀՀ դատախազություն </t>
  </si>
  <si>
    <t>Ցուցանիշների փոփոխությունը 
(ավելացումները նշված են դրական նշանով)</t>
  </si>
  <si>
    <t xml:space="preserve"> Ակտիվն օգտագործող կազմակերպության  անվանումը </t>
  </si>
  <si>
    <t xml:space="preserve"> Միջոցառման վրա կատարվող ծախսը (հազ. դրամ) </t>
  </si>
  <si>
    <t>Հավելված 6</t>
  </si>
  <si>
    <t>ՀՀ կառավարություն</t>
  </si>
  <si>
    <t>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</si>
  <si>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</si>
  <si>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</si>
  <si>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Միջոցառումն իրականացնողի  անվանումը </t>
  </si>
  <si>
    <t xml:space="preserve"> ՄԱՍ 1. ՊԵՏԱԿԱՆ ՄԱՐՄՆԻ ԳԾՈՎ ԱՐԴՅՈՒՆՔԱՅԻՆ (ԿԱՏԱՐՈՂԱԿԱՆ) ՑՈՒՑԱՆԻՇՆԵՐԸ </t>
  </si>
  <si>
    <t xml:space="preserve"> Միջոցառում</t>
  </si>
  <si>
    <t xml:space="preserve"> ՀՀ-ում հանցավորության դեմ պայքար՝ հանցագործության դեպքերի կանխարգելում և կրճատում՝ հանցագործության բոլոր դեպքերի առնչությամբ բազմակողմանի՝լրիվ և օբյեկտիվ քննության ապահովում</t>
  </si>
  <si>
    <t xml:space="preserve"> ՀՀ-ում մարդու իրավունքների՝ ազատությունների և օրինական շահերի պաշտպանության արդյունավետության բարձրացում՝ հանցավորությունների կանխարգելման արդյունավետության աճ</t>
  </si>
  <si>
    <t xml:space="preserve"> Դատախազության աշխատանքային պայմանների բարելավման համար վարչական սարքավորումների ձեռքբերում_x000D_
</t>
  </si>
  <si>
    <t xml:space="preserve"> Պետական մարմինների կողմից օգտագործվող ոչ ֆինանսական ակտիվների հետ գործառնություններ</t>
  </si>
  <si>
    <t>1087   31001</t>
  </si>
  <si>
    <t>ՈՉ ՖԻՆԱՆՍԱԿԱՆ ԱԿՏԻՎՆԵՐԻ ԳԾՈՎ ԾՍԽՍԵՐ</t>
  </si>
  <si>
    <t>ՀԻՄՆԱԿԱՆ ՄԻՋՈՑՆԵՐ</t>
  </si>
  <si>
    <t>ՄԵՔԵՆԱՆԵՐԻ ԵՎ ՍԱՐՔԱՎՈՐՈՒՄՆԵՐԻ ՁԵՌՔԲԵՐՈՒՄ</t>
  </si>
  <si>
    <t xml:space="preserve"> Քրեական հետապնդման՝ դատավարական ղեկավարման և դատախազական հսկողության ծառայությունների տրամադրում</t>
  </si>
  <si>
    <t xml:space="preserve"> Քրեական հետապնդման՝ հարուցման՝ հետաքննության և նախաքննության օրինականության հսկողություն՝ մեղադրանքի պաշտպանություն հայցերի հարուցում՝ դատավճիռների և որոշումների բողոքարկում՝ պատիժների և հարկադրանքի այլ միջոցների կիրառման օրինականության հսկողություն</t>
  </si>
  <si>
    <t xml:space="preserve"> ԸՆԹԱՑԻԿ ԾԱԽՍԵՐ</t>
  </si>
  <si>
    <t xml:space="preserve"> Պայմանագրային այլ ծառայությունների ձեռքբերում</t>
  </si>
  <si>
    <t xml:space="preserve"> - Տեղեկատվական ծառայություններ</t>
  </si>
  <si>
    <t xml:space="preserve"> Նյութեր (Ապրանքներ)</t>
  </si>
  <si>
    <t xml:space="preserve"> - Գրասենյակային նյութեր և հագուստ</t>
  </si>
  <si>
    <t xml:space="preserve"> - Տրանսպորտային նյութեր</t>
  </si>
  <si>
    <t xml:space="preserve"> - Կենցաղային և հանրային սննդի նյութեր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</si>
  <si>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</si>
  <si>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</si>
  <si>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</si>
  <si>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Քրեական հետապնդման՝ դատավարական ղեկավարման և դատախազական հսկողության ծառայությունների տրամադրում </t>
  </si>
  <si>
    <t xml:space="preserve"> Քրեական հետապնդման՝ հարուցման՝ հետաքննության և նախաքննության օրինականության հսկողություն՝ մեղադրանքի պաշտպանություն հայցերի հարուցում՝ դատավճիռների և որոշումների բողոքարկում՝ պատիժների և հարկադրանքի այլ միջոցների կիրառման օրինականության հսկողություն </t>
  </si>
  <si>
    <t>լրակազմ</t>
  </si>
  <si>
    <t>18211100/2</t>
  </si>
  <si>
    <t>կիսավերարկու</t>
  </si>
  <si>
    <t>18221400/2</t>
  </si>
  <si>
    <t>անջրանցիկ վերարկու</t>
  </si>
  <si>
    <t>18231410/2</t>
  </si>
  <si>
    <t>կիտել-տաբատ</t>
  </si>
  <si>
    <t>18331200/1</t>
  </si>
  <si>
    <t>վերնաշապիկներ</t>
  </si>
  <si>
    <t>18331200/4</t>
  </si>
  <si>
    <t>18421120/1</t>
  </si>
  <si>
    <t>փողկապներ</t>
  </si>
  <si>
    <t>18421120/3</t>
  </si>
  <si>
    <t>18421170/1</t>
  </si>
  <si>
    <t>գոտիներ</t>
  </si>
  <si>
    <t>22451200/2</t>
  </si>
  <si>
    <t>վկայականներ</t>
  </si>
  <si>
    <t>22451240/4</t>
  </si>
  <si>
    <t>բլանկներ</t>
  </si>
  <si>
    <t>22451240/5</t>
  </si>
  <si>
    <t>22451240/6</t>
  </si>
  <si>
    <t>22451240/7</t>
  </si>
  <si>
    <t>22451240/8</t>
  </si>
  <si>
    <t>22451240/10</t>
  </si>
  <si>
    <t>22451240/11</t>
  </si>
  <si>
    <t>22451240/12</t>
  </si>
  <si>
    <t>22451240/13</t>
  </si>
  <si>
    <t>22451240/14</t>
  </si>
  <si>
    <t>22811110/3</t>
  </si>
  <si>
    <t>հաշվառման գրքեր</t>
  </si>
  <si>
    <t>22811110/4</t>
  </si>
  <si>
    <t>22811110/5</t>
  </si>
  <si>
    <t>22811110/6</t>
  </si>
  <si>
    <t>22811110/7</t>
  </si>
  <si>
    <t>22811110/8</t>
  </si>
  <si>
    <t>22811110/9</t>
  </si>
  <si>
    <t>22811110/10</t>
  </si>
  <si>
    <t>30121460/10</t>
  </si>
  <si>
    <t>տոներային քարթրիջներ</t>
  </si>
  <si>
    <t>30121460/11</t>
  </si>
  <si>
    <t>30121460/12</t>
  </si>
  <si>
    <t>30121460/13</t>
  </si>
  <si>
    <t>30121460/14</t>
  </si>
  <si>
    <t>30121460/15</t>
  </si>
  <si>
    <t>30121460/16</t>
  </si>
  <si>
    <t>30121460/17</t>
  </si>
  <si>
    <t>30121460/18</t>
  </si>
  <si>
    <t>30121460/19</t>
  </si>
  <si>
    <t>30121460/20</t>
  </si>
  <si>
    <t>30121460/21</t>
  </si>
  <si>
    <t>30121460/22</t>
  </si>
  <si>
    <t>30121460/23</t>
  </si>
  <si>
    <t>30121460/24</t>
  </si>
  <si>
    <t>30121460/25</t>
  </si>
  <si>
    <t>30121480/4</t>
  </si>
  <si>
    <t>լուսապատճենահանող սարքերի տոներ</t>
  </si>
  <si>
    <t>կիլոգրամ</t>
  </si>
  <si>
    <t>30121480/5</t>
  </si>
  <si>
    <t>30121480/6</t>
  </si>
  <si>
    <t>30192111/2</t>
  </si>
  <si>
    <t>թանաքի բարձիկներ</t>
  </si>
  <si>
    <t>30192114/2</t>
  </si>
  <si>
    <t>թանաք, կնիքի բարձիկի համար</t>
  </si>
  <si>
    <t>30192121/2</t>
  </si>
  <si>
    <t>գրիչ գնդիկավոր</t>
  </si>
  <si>
    <t>30192121/4</t>
  </si>
  <si>
    <t>30192128/2</t>
  </si>
  <si>
    <t>գրիչ գելային</t>
  </si>
  <si>
    <t>30192128/3</t>
  </si>
  <si>
    <t>30192130/2</t>
  </si>
  <si>
    <t>մատիտներ</t>
  </si>
  <si>
    <t>30192160/2</t>
  </si>
  <si>
    <t>շտրիխներ</t>
  </si>
  <si>
    <t>30192160/3</t>
  </si>
  <si>
    <t>30192210/2</t>
  </si>
  <si>
    <t>պոլիմերային ինքնակպչուն ժապավեն, 48մմx100մ տնտեսական, մեծ</t>
  </si>
  <si>
    <t>30192340/2</t>
  </si>
  <si>
    <t>ֆաքսի ժապավեն</t>
  </si>
  <si>
    <t>30192710/2</t>
  </si>
  <si>
    <t>սոսնձամատիտ, գրասենյակային</t>
  </si>
  <si>
    <t>գծանշիչ</t>
  </si>
  <si>
    <t>30192720/3</t>
  </si>
  <si>
    <t>30197100/1</t>
  </si>
  <si>
    <t>կարիչի մետաղական կապեր մեծ</t>
  </si>
  <si>
    <t>տուփ</t>
  </si>
  <si>
    <t>30197100/2</t>
  </si>
  <si>
    <t>30197111/2</t>
  </si>
  <si>
    <t>կարիչի մետաղական կապեր, փոքր</t>
  </si>
  <si>
    <t>30197112/2</t>
  </si>
  <si>
    <t>կարիչի մետաղական կապեր, միջին</t>
  </si>
  <si>
    <t>30197230/2</t>
  </si>
  <si>
    <t>թղթապանակ</t>
  </si>
  <si>
    <t>30197231/2</t>
  </si>
  <si>
    <t>թղթապանակ, պոլիմերային թաղանթ, ֆայլ</t>
  </si>
  <si>
    <t>30197231/3</t>
  </si>
  <si>
    <t>30197232/2</t>
  </si>
  <si>
    <t>թղթապանակ, արագակար, թղթյա</t>
  </si>
  <si>
    <t>30197232/3</t>
  </si>
  <si>
    <t>30197233/2</t>
  </si>
  <si>
    <t>թղթապանակ, թելով, թղթյա</t>
  </si>
  <si>
    <t>30197233/3</t>
  </si>
  <si>
    <t>30197234/2</t>
  </si>
  <si>
    <t>թղթապանակ, կոշտ կազմով</t>
  </si>
  <si>
    <t>30197234/3</t>
  </si>
  <si>
    <t>30197321/2</t>
  </si>
  <si>
    <t>կարիչ, մինչև 20 թերթի համար</t>
  </si>
  <si>
    <t>30197321/3</t>
  </si>
  <si>
    <t>30197322/3</t>
  </si>
  <si>
    <t>կարիչ, 20-50 թերթի համար</t>
  </si>
  <si>
    <t>30197323/1</t>
  </si>
  <si>
    <t>կարիչ, 50-ից ավելի թերթի համար</t>
  </si>
  <si>
    <t>30197622/1</t>
  </si>
  <si>
    <t>թուղթ, A4 ֆորմատի</t>
  </si>
  <si>
    <t>ԷԱՃ</t>
  </si>
  <si>
    <t>30199230/2</t>
  </si>
  <si>
    <t>նամակի ծրար, A5 ձևաչափի</t>
  </si>
  <si>
    <t>30199230/4</t>
  </si>
  <si>
    <t>30199232/2</t>
  </si>
  <si>
    <t>նամակի ծրար, A4 ձևաչափի</t>
  </si>
  <si>
    <t>30199232/4</t>
  </si>
  <si>
    <t>30199234/2</t>
  </si>
  <si>
    <t>նամակի ծրար, A3 ձևաչափի</t>
  </si>
  <si>
    <t>30199234/4</t>
  </si>
  <si>
    <t>30199430/2</t>
  </si>
  <si>
    <t>թուղթ նշումների, տրցակներով</t>
  </si>
  <si>
    <t>30234300/2</t>
  </si>
  <si>
    <t>դատարկ սկավառակ, առանց տուփի, CD</t>
  </si>
  <si>
    <t>30234300/3</t>
  </si>
  <si>
    <t>30234640/2</t>
  </si>
  <si>
    <t>ֆլեշ հիշողություն, 16GB</t>
  </si>
  <si>
    <t>30234640/3</t>
  </si>
  <si>
    <t>30237113/2</t>
  </si>
  <si>
    <t>կոնեկտոր (կցորդներ)</t>
  </si>
  <si>
    <t>30237411/2</t>
  </si>
  <si>
    <t>մկնիկ, համակարգչային, լարով</t>
  </si>
  <si>
    <t>30237411/3</t>
  </si>
  <si>
    <t>39241210/2</t>
  </si>
  <si>
    <t>մկրատ, գրասենյակային</t>
  </si>
  <si>
    <t>39241210/3</t>
  </si>
  <si>
    <t>39263200/2</t>
  </si>
  <si>
    <t>գրասենյակային գիրք, մատյան, 70-200էջ, տողանի, սպիտակ էջով</t>
  </si>
  <si>
    <t>39263200/3</t>
  </si>
  <si>
    <t>39263410/2</t>
  </si>
  <si>
    <t>ամրակ, փոքր</t>
  </si>
  <si>
    <t>39263410/3</t>
  </si>
  <si>
    <t>39263510/2</t>
  </si>
  <si>
    <t>սեղմակ, փոքր</t>
  </si>
  <si>
    <t>39263520/2</t>
  </si>
  <si>
    <t>սեղմակ, միջին</t>
  </si>
  <si>
    <t>39263530/2</t>
  </si>
  <si>
    <t>սեղմակ, մեծ</t>
  </si>
  <si>
    <t>09132200/2</t>
  </si>
  <si>
    <t>բենզին, ռեգուլյար</t>
  </si>
  <si>
    <t>ԲՄ</t>
  </si>
  <si>
    <t>լիտր</t>
  </si>
  <si>
    <t>09211100/1</t>
  </si>
  <si>
    <t>շարժիչի յուղեր</t>
  </si>
  <si>
    <t>09211100/2</t>
  </si>
  <si>
    <t>09211100/3</t>
  </si>
  <si>
    <t>24951310/1</t>
  </si>
  <si>
    <t>ՄԱ</t>
  </si>
  <si>
    <t>հակասառիչ հեղուկ՝ Aդասի կոնցենտրանտ, A-40 դասի՝ 40 C աստիճան սառեցման ջերմաստիճանով, A-65 դասի՝ 65 C սառեցման ջերմաստիճանով</t>
  </si>
  <si>
    <t>31442100/1</t>
  </si>
  <si>
    <t>կուտակիչ մարտկոցներ</t>
  </si>
  <si>
    <t>31442100/2</t>
  </si>
  <si>
    <t>34321121/1</t>
  </si>
  <si>
    <t>ավտոմեքենաների յուղի զտիչներ</t>
  </si>
  <si>
    <t>34321121/4</t>
  </si>
  <si>
    <t>34321121/6</t>
  </si>
  <si>
    <t>34321121/7</t>
  </si>
  <si>
    <t>34351200/1</t>
  </si>
  <si>
    <t>34351200/2</t>
  </si>
  <si>
    <t>ավտոմեքենաների անիվներ</t>
  </si>
  <si>
    <t>34351200/3</t>
  </si>
  <si>
    <t>34351200/4</t>
  </si>
  <si>
    <t>34351200/5</t>
  </si>
  <si>
    <t>34351200/6</t>
  </si>
  <si>
    <t>34351200/7</t>
  </si>
  <si>
    <t>34351200/8</t>
  </si>
  <si>
    <t>34351200/9</t>
  </si>
  <si>
    <t>34351200/10</t>
  </si>
  <si>
    <t>19641000/1</t>
  </si>
  <si>
    <t>պոլիէթիլենային պարկ, աղբի համար</t>
  </si>
  <si>
    <t>31221170/1</t>
  </si>
  <si>
    <t>գերլարումից պաշտպանող ռելեներ</t>
  </si>
  <si>
    <t>31531100/1</t>
  </si>
  <si>
    <t>էլեկտրական լամպեր</t>
  </si>
  <si>
    <t>31531300/1</t>
  </si>
  <si>
    <t>տնտեսող լամպեր</t>
  </si>
  <si>
    <t>33711480/2</t>
  </si>
  <si>
    <t>օճառ</t>
  </si>
  <si>
    <t>33761000/1</t>
  </si>
  <si>
    <t>զուգարանի թուղթ, ռուլոնով</t>
  </si>
  <si>
    <t>39221480/1</t>
  </si>
  <si>
    <t>զուգարանի խոզանակներ</t>
  </si>
  <si>
    <t>39513200/1</t>
  </si>
  <si>
    <t>թղթե անձեռոցիկ, երկշերտ</t>
  </si>
  <si>
    <t>39522250/1</t>
  </si>
  <si>
    <t>փոշու հավաքման կտորներ</t>
  </si>
  <si>
    <t>39522330/1</t>
  </si>
  <si>
    <t>մաքրող կտորներ</t>
  </si>
  <si>
    <t>39812600/1</t>
  </si>
  <si>
    <t>մաքրող մածուկներ և փոշիներ</t>
  </si>
  <si>
    <t>39831242/1</t>
  </si>
  <si>
    <t>լվացքի փոշի ձեռքով լվանալու համար</t>
  </si>
  <si>
    <t>39831245/1</t>
  </si>
  <si>
    <t>օճառ, հեղուկ</t>
  </si>
  <si>
    <t>39831276/1</t>
  </si>
  <si>
    <t>զուգարանների մաքրման նյութեր</t>
  </si>
  <si>
    <t>39836000/1</t>
  </si>
  <si>
    <t>ավել, սովորական</t>
  </si>
  <si>
    <t>44411120/1</t>
  </si>
  <si>
    <t>ջրի ծորակ 2 փականով</t>
  </si>
  <si>
    <t xml:space="preserve"> ՄԱՍ I. ԱՊՐԱՆՔՆԵՐ</t>
  </si>
  <si>
    <t>1087   11001</t>
  </si>
  <si>
    <t>Հավելված7</t>
  </si>
  <si>
    <t>ՀԱՅԱՍՏԱՆԻ ՀԱՆՐԱՊԵՏՈՒԹՅԱՆ ԿԱՌԱՎԱՐՈՒԹՅԱՆ 2018 ԹՎԱԿԱՆԻ ԴԵԿՏԵՄԲԵՐԻ 27-Ի N 1515-Ն ՈՐՈՇՄԱՆ N 5 ՀԱՎԵԼՎԱԾԻ N2 ԱՂՅՈՒՍԱԿՈՒՄ ԿԱՏԱՐՎՈՂ ԼՐԱՑՈՒՄՆԵՐԸ</t>
  </si>
  <si>
    <r>
      <t xml:space="preserve">ՀԱՅԱՍՏԱՆԻ ՀԱՆՐԱՊԵՏՈՒԹՅԱՆ ԿԱՌԱՎԱՐՈՒԹՅԱՆ </t>
    </r>
    <r>
      <rPr>
        <sz val="12"/>
        <color theme="1"/>
        <rFont val="Calibri"/>
        <family val="2"/>
        <scheme val="minor"/>
      </rPr>
      <t>2018</t>
    </r>
    <r>
      <rPr>
        <sz val="11"/>
        <color theme="1"/>
        <rFont val="Calibri"/>
        <family val="2"/>
        <charset val="1"/>
        <scheme val="minor"/>
      </rPr>
      <t xml:space="preserve"> ԹՎԱԿԱՆԻ ԴԵԿՏԵՄԲԵՐԻ 27-Ի 
N </t>
    </r>
    <r>
      <rPr>
        <sz val="12"/>
        <color theme="1"/>
        <rFont val="Calibri"/>
        <family val="2"/>
        <scheme val="minor"/>
      </rPr>
      <t>1515</t>
    </r>
    <r>
      <rPr>
        <sz val="11"/>
        <color theme="1"/>
        <rFont val="Calibri"/>
        <family val="2"/>
        <charset val="1"/>
        <scheme val="minor"/>
      </rPr>
      <t xml:space="preserve">-Ն ՈՐՈՇՄԱՆ </t>
    </r>
    <r>
      <rPr>
        <sz val="12"/>
        <color theme="1"/>
        <rFont val="Calibri"/>
        <family val="2"/>
        <scheme val="minor"/>
      </rPr>
      <t xml:space="preserve">N 11 </t>
    </r>
    <r>
      <rPr>
        <sz val="11"/>
        <color theme="1"/>
        <rFont val="Calibri"/>
        <family val="2"/>
        <charset val="1"/>
        <scheme val="minor"/>
      </rPr>
      <t xml:space="preserve">ՀԱՎԵԼՎԱԾԻ </t>
    </r>
    <r>
      <rPr>
        <sz val="12"/>
        <color theme="1"/>
        <rFont val="Calibri"/>
        <family val="2"/>
        <scheme val="minor"/>
      </rPr>
      <t xml:space="preserve">NN 11.6 ԵՎ 11.52 ԱՂՅՈՒՍԱԿՆԵՐՈՒՄ </t>
    </r>
    <r>
      <rPr>
        <sz val="11"/>
        <color theme="1"/>
        <rFont val="Calibri"/>
        <family val="2"/>
        <charset val="1"/>
        <scheme val="minor"/>
      </rPr>
      <t xml:space="preserve"> ԿԱՏԱՐՎՈՂ 
ՓՈՓՈԽՈՒԹՅՈՒՆՆԵՐԸ  ԵՎ ԼՐԱՑՈՒՄՆԵՐԸ</t>
    </r>
  </si>
  <si>
    <t>ՀԱՅԱՍՏԱՆԻ ՀԱՆՐԱՊԵՏՈՒԹՅԱՆ ԿԱՌԱՎԱՐՈՒԹՅԱՆ 2018 ԹՎԱԿԱՆԻ ԴԵԿՏԵՄԲԵՐԻ 27-Ի 
N 1515-Ն ՈՐՈՇՄԱՆ N 11.1 ՀԱՎԵԼՎԱԾԻ NN 11.1.6 ԵՎ 11.1.66 ԱՂՅՈՒՍԱԿՆԵՐՈՒՄ  ԿԱՏԱՐՎՈՂ 
ՓՈՓՈԽՈՒԹՅՈՒՆՆԵՐԸ  ԵՎ ԼՐԱՑՈՒՄՆԵՐԸ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</si>
  <si>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 ԵՎ ԼՐԱՑՈՒՄՆԵՐԸ</t>
  </si>
  <si>
    <t>Տրանսպորտային  սարքավորումներ</t>
  </si>
  <si>
    <t>22211500/2</t>
  </si>
  <si>
    <t>ամսագրեր</t>
  </si>
  <si>
    <t>30197622/4</t>
  </si>
  <si>
    <t>ամենագնաց մեքենա</t>
  </si>
  <si>
    <t>(14,900.0)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</si>
</sst>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##,##0.0;\(##,##0.0\);\-"/>
    <numFmt numFmtId="167" formatCode="#,##0.0_);\(#,##0.0\)"/>
    <numFmt numFmtId="168" formatCode="_(* #,##0.0_);_(* \(#,##0.0\);_(* &quot;-&quot;??_);_(@_)"/>
    <numFmt numFmtId="169" formatCode="#,##0.0"/>
  </numFmts>
  <fonts count="49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1"/>
      <color rgb="FF333333"/>
      <name val="GHEA Grapalat"/>
      <family val="3"/>
    </font>
    <font>
      <sz val="11"/>
      <color rgb="FFFF0000"/>
      <name val="GHEA Grapalat"/>
      <family val="3"/>
    </font>
    <font>
      <b/>
      <sz val="11"/>
      <color rgb="FFFF0000"/>
      <name val="GHEA Grapalat"/>
      <family val="3"/>
    </font>
    <font>
      <i/>
      <sz val="10"/>
      <color theme="1"/>
      <name val="Arial Armenian"/>
      <family val="2"/>
    </font>
    <font>
      <i/>
      <sz val="11"/>
      <color theme="1"/>
      <name val="GHEA Grapalat"/>
      <family val="3"/>
    </font>
    <font>
      <b/>
      <i/>
      <sz val="10"/>
      <color theme="1"/>
      <name val="Arial Armenian"/>
      <family val="2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4"/>
      <color theme="1"/>
      <name val="Calibri"/>
      <family val="2"/>
      <scheme val="minor"/>
    </font>
    <font>
      <i/>
      <sz val="8"/>
      <name val="GHEA Grapalat"/>
      <family val="2"/>
    </font>
    <font>
      <i/>
      <sz val="10"/>
      <name val="GHEA Grapalat"/>
      <family val="2"/>
    </font>
    <font>
      <i/>
      <sz val="12"/>
      <name val="GHEA Grapalat"/>
      <family val="2"/>
    </font>
    <font>
      <sz val="12"/>
      <color theme="1"/>
      <name val="Calibri"/>
      <family val="2"/>
      <scheme val="minor"/>
    </font>
    <font>
      <b/>
      <sz val="14"/>
      <name val="GHEA Grapalat"/>
      <family val="2"/>
    </font>
    <font>
      <sz val="11"/>
      <color rgb="FF33333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4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6" fontId="9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9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16" fillId="0" borderId="0"/>
    <xf numFmtId="43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165" fontId="16" fillId="0" borderId="0" applyFont="0" applyFill="0" applyBorder="0" applyAlignment="0" applyProtection="0"/>
  </cellStyleXfs>
  <cellXfs count="240">
    <xf numFmtId="0" fontId="0" fillId="0" borderId="0" xfId="0"/>
    <xf numFmtId="0" fontId="15" fillId="0" borderId="0" xfId="8" applyFont="1" applyAlignment="1">
      <alignment horizontal="left" vertical="center" wrapText="1"/>
    </xf>
    <xf numFmtId="0" fontId="11" fillId="0" borderId="0" xfId="8" applyFont="1" applyAlignment="1">
      <alignment horizontal="left" vertical="center" wrapText="1"/>
    </xf>
    <xf numFmtId="0" fontId="15" fillId="0" borderId="0" xfId="8" applyFont="1" applyAlignment="1">
      <alignment horizontal="center" vertical="center" wrapText="1"/>
    </xf>
    <xf numFmtId="0" fontId="12" fillId="0" borderId="0" xfId="10" applyFont="1" applyAlignment="1">
      <alignment vertical="center" wrapText="1"/>
    </xf>
    <xf numFmtId="49" fontId="8" fillId="0" borderId="0" xfId="10" applyNumberFormat="1" applyFont="1" applyFill="1" applyAlignment="1">
      <alignment horizontal="center" vertical="center" wrapText="1"/>
    </xf>
    <xf numFmtId="167" fontId="8" fillId="0" borderId="0" xfId="10" applyNumberFormat="1" applyFont="1" applyFill="1" applyAlignment="1">
      <alignment horizontal="center" vertical="center" wrapText="1"/>
    </xf>
    <xf numFmtId="0" fontId="12" fillId="0" borderId="0" xfId="10" applyFont="1" applyAlignment="1">
      <alignment horizontal="center" vertical="center" wrapText="1"/>
    </xf>
    <xf numFmtId="167" fontId="12" fillId="0" borderId="0" xfId="10" applyNumberFormat="1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1" fillId="0" borderId="0" xfId="8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0" fontId="17" fillId="0" borderId="0" xfId="8" applyFont="1" applyAlignment="1">
      <alignment horizontal="left" vertical="center" wrapText="1"/>
    </xf>
    <xf numFmtId="168" fontId="18" fillId="0" borderId="0" xfId="7" applyNumberFormat="1" applyFont="1" applyAlignment="1">
      <alignment vertical="center" wrapText="1"/>
    </xf>
    <xf numFmtId="0" fontId="18" fillId="0" borderId="0" xfId="0" applyFont="1" applyAlignment="1">
      <alignment horizontal="right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0" fontId="10" fillId="0" borderId="6" xfId="8" applyFont="1" applyBorder="1" applyAlignment="1">
      <alignment horizontal="left" vertical="center" wrapText="1" indent="2"/>
    </xf>
    <xf numFmtId="0" fontId="13" fillId="0" borderId="0" xfId="8" applyFont="1" applyAlignment="1">
      <alignment horizontal="center" vertical="center" wrapText="1"/>
    </xf>
    <xf numFmtId="0" fontId="19" fillId="0" borderId="0" xfId="8" applyFont="1" applyAlignment="1">
      <alignment horizontal="center" vertical="center" wrapText="1"/>
    </xf>
    <xf numFmtId="0" fontId="19" fillId="0" borderId="0" xfId="8" applyFont="1" applyAlignment="1">
      <alignment horizontal="left" vertical="center" wrapText="1"/>
    </xf>
    <xf numFmtId="0" fontId="19" fillId="0" borderId="6" xfId="8" applyFont="1" applyBorder="1" applyAlignment="1">
      <alignment horizontal="center" vertical="center" wrapText="1"/>
    </xf>
    <xf numFmtId="0" fontId="13" fillId="0" borderId="6" xfId="8" applyFont="1" applyBorder="1" applyAlignment="1">
      <alignment horizontal="left" vertical="center" wrapText="1"/>
    </xf>
    <xf numFmtId="166" fontId="13" fillId="0" borderId="6" xfId="9" applyNumberFormat="1" applyFont="1" applyBorder="1" applyAlignment="1">
      <alignment horizontal="right" vertical="center"/>
    </xf>
    <xf numFmtId="0" fontId="19" fillId="0" borderId="6" xfId="8" applyFont="1" applyBorder="1" applyAlignment="1">
      <alignment horizontal="left" vertical="center" wrapText="1" indent="2"/>
    </xf>
    <xf numFmtId="0" fontId="19" fillId="0" borderId="6" xfId="8" applyFont="1" applyBorder="1" applyAlignment="1">
      <alignment horizontal="left" vertical="center" wrapText="1"/>
    </xf>
    <xf numFmtId="0" fontId="13" fillId="0" borderId="6" xfId="8" quotePrefix="1" applyFont="1" applyBorder="1" applyAlignment="1">
      <alignment horizontal="center" vertical="center" wrapText="1"/>
    </xf>
    <xf numFmtId="0" fontId="13" fillId="0" borderId="6" xfId="8" applyFont="1" applyBorder="1" applyAlignment="1">
      <alignment horizontal="center" vertical="center" wrapText="1"/>
    </xf>
    <xf numFmtId="166" fontId="13" fillId="0" borderId="6" xfId="6" applyNumberFormat="1" applyFont="1" applyBorder="1" applyAlignment="1">
      <alignment horizontal="right" vertical="center"/>
    </xf>
    <xf numFmtId="166" fontId="19" fillId="0" borderId="6" xfId="6" applyNumberFormat="1" applyFont="1" applyBorder="1" applyAlignment="1">
      <alignment horizontal="right" vertical="center"/>
    </xf>
    <xf numFmtId="0" fontId="21" fillId="0" borderId="6" xfId="8" applyFont="1" applyBorder="1" applyAlignment="1">
      <alignment horizontal="center" vertical="center" wrapText="1"/>
    </xf>
    <xf numFmtId="166" fontId="22" fillId="0" borderId="6" xfId="6" applyNumberFormat="1" applyFont="1" applyBorder="1" applyAlignment="1">
      <alignment horizontal="right" vertical="center"/>
    </xf>
    <xf numFmtId="167" fontId="10" fillId="0" borderId="0" xfId="10" applyNumberFormat="1" applyFont="1" applyFill="1" applyAlignment="1">
      <alignment horizontal="center" vertical="center"/>
    </xf>
    <xf numFmtId="167" fontId="10" fillId="0" borderId="0" xfId="10" applyNumberFormat="1" applyFont="1" applyFill="1" applyBorder="1" applyAlignment="1">
      <alignment vertical="center"/>
    </xf>
    <xf numFmtId="0" fontId="13" fillId="0" borderId="0" xfId="10" applyNumberFormat="1" applyFont="1" applyFill="1" applyAlignment="1">
      <alignment vertical="center"/>
    </xf>
    <xf numFmtId="0" fontId="8" fillId="0" borderId="0" xfId="8" applyFont="1" applyAlignment="1">
      <alignment vertical="center" wrapText="1"/>
    </xf>
    <xf numFmtId="0" fontId="11" fillId="0" borderId="0" xfId="8" applyFont="1" applyAlignment="1">
      <alignment vertical="center" wrapText="1"/>
    </xf>
    <xf numFmtId="0" fontId="23" fillId="0" borderId="11" xfId="0" applyFont="1" applyBorder="1" applyAlignment="1">
      <alignment horizontal="left" vertical="top" wrapText="1"/>
    </xf>
    <xf numFmtId="0" fontId="23" fillId="0" borderId="0" xfId="0" applyFont="1" applyAlignment="1">
      <alignment horizontal="left" vertical="top" wrapText="1"/>
    </xf>
    <xf numFmtId="0" fontId="24" fillId="0" borderId="11" xfId="0" applyFont="1" applyBorder="1" applyAlignment="1">
      <alignment horizontal="left" vertical="top" wrapText="1"/>
    </xf>
    <xf numFmtId="166" fontId="19" fillId="0" borderId="11" xfId="6" applyNumberFormat="1" applyFont="1" applyBorder="1" applyAlignment="1">
      <alignment horizontal="right" vertical="top"/>
    </xf>
    <xf numFmtId="0" fontId="10" fillId="0" borderId="6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168" fontId="19" fillId="0" borderId="6" xfId="7" applyNumberFormat="1" applyFont="1" applyBorder="1" applyAlignment="1">
      <alignment horizontal="center" vertical="center" wrapText="1"/>
    </xf>
    <xf numFmtId="168" fontId="28" fillId="0" borderId="6" xfId="7" applyNumberFormat="1" applyFont="1" applyBorder="1" applyAlignment="1">
      <alignment horizontal="center" vertical="center" wrapText="1"/>
    </xf>
    <xf numFmtId="168" fontId="25" fillId="0" borderId="6" xfId="7" applyNumberFormat="1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66" fontId="13" fillId="0" borderId="11" xfId="9" applyNumberFormat="1" applyFont="1" applyBorder="1" applyAlignment="1">
      <alignment horizontal="right" vertical="top"/>
    </xf>
    <xf numFmtId="166" fontId="19" fillId="0" borderId="11" xfId="6" applyNumberFormat="1" applyFont="1" applyBorder="1" applyAlignment="1">
      <alignment vertical="top"/>
    </xf>
    <xf numFmtId="166" fontId="23" fillId="0" borderId="11" xfId="0" applyNumberFormat="1" applyFont="1" applyBorder="1" applyAlignment="1">
      <alignment vertical="center" wrapText="1"/>
    </xf>
    <xf numFmtId="0" fontId="23" fillId="0" borderId="11" xfId="0" applyFont="1" applyBorder="1" applyAlignment="1">
      <alignment vertical="center" wrapText="1"/>
    </xf>
    <xf numFmtId="0" fontId="23" fillId="0" borderId="11" xfId="0" applyFont="1" applyBorder="1" applyAlignment="1">
      <alignment horizontal="center" vertical="center" wrapText="1"/>
    </xf>
    <xf numFmtId="166" fontId="23" fillId="0" borderId="11" xfId="0" applyNumberFormat="1" applyFont="1" applyBorder="1" applyAlignment="1">
      <alignment horizontal="right" vertical="center" wrapText="1"/>
    </xf>
    <xf numFmtId="0" fontId="26" fillId="0" borderId="6" xfId="8" applyFont="1" applyBorder="1" applyAlignment="1">
      <alignment horizontal="center" vertical="center" wrapText="1"/>
    </xf>
    <xf numFmtId="0" fontId="30" fillId="0" borderId="6" xfId="8" applyFont="1" applyBorder="1" applyAlignment="1">
      <alignment horizontal="center" vertical="center" wrapText="1"/>
    </xf>
    <xf numFmtId="0" fontId="26" fillId="0" borderId="6" xfId="8" applyFont="1" applyBorder="1" applyAlignment="1">
      <alignment horizontal="left" vertical="center" wrapText="1"/>
    </xf>
    <xf numFmtId="166" fontId="26" fillId="0" borderId="6" xfId="9" applyNumberFormat="1" applyFont="1" applyBorder="1" applyAlignment="1">
      <alignment horizontal="right" vertical="center"/>
    </xf>
    <xf numFmtId="0" fontId="30" fillId="0" borderId="0" xfId="8" applyFont="1" applyAlignment="1">
      <alignment horizontal="left" vertical="center" wrapText="1"/>
    </xf>
    <xf numFmtId="0" fontId="30" fillId="0" borderId="6" xfId="8" applyFont="1" applyBorder="1" applyAlignment="1">
      <alignment horizontal="left" vertical="center" wrapText="1"/>
    </xf>
    <xf numFmtId="0" fontId="13" fillId="0" borderId="6" xfId="8" applyFont="1" applyBorder="1" applyAlignment="1">
      <alignment horizontal="center" vertical="center"/>
    </xf>
    <xf numFmtId="0" fontId="26" fillId="0" borderId="6" xfId="8" applyFont="1" applyFill="1" applyBorder="1" applyAlignment="1">
      <alignment horizontal="left" vertical="center" wrapText="1"/>
    </xf>
    <xf numFmtId="166" fontId="30" fillId="0" borderId="6" xfId="6" applyNumberFormat="1" applyFont="1" applyBorder="1" applyAlignment="1">
      <alignment horizontal="right" vertical="center"/>
    </xf>
    <xf numFmtId="0" fontId="30" fillId="0" borderId="5" xfId="8" applyFont="1" applyBorder="1" applyAlignment="1">
      <alignment horizontal="center" vertical="center" wrapText="1"/>
    </xf>
    <xf numFmtId="166" fontId="30" fillId="0" borderId="5" xfId="6" applyNumberFormat="1" applyFont="1" applyBorder="1" applyAlignment="1">
      <alignment horizontal="right" vertical="center"/>
    </xf>
    <xf numFmtId="0" fontId="31" fillId="0" borderId="6" xfId="8" applyFont="1" applyBorder="1" applyAlignment="1">
      <alignment horizontal="center" vertical="center" wrapText="1"/>
    </xf>
    <xf numFmtId="166" fontId="31" fillId="0" borderId="6" xfId="6" applyNumberFormat="1" applyFont="1" applyBorder="1" applyAlignment="1">
      <alignment horizontal="right" vertical="center"/>
    </xf>
    <xf numFmtId="0" fontId="31" fillId="0" borderId="0" xfId="8" applyFont="1" applyAlignment="1">
      <alignment horizontal="left" vertical="center" wrapText="1"/>
    </xf>
    <xf numFmtId="0" fontId="26" fillId="2" borderId="6" xfId="0" applyFont="1" applyFill="1" applyBorder="1" applyAlignment="1">
      <alignment horizontal="center" vertical="center"/>
    </xf>
    <xf numFmtId="0" fontId="26" fillId="2" borderId="6" xfId="0" applyFont="1" applyFill="1" applyBorder="1" applyAlignment="1">
      <alignment horizontal="center" vertical="center" wrapText="1"/>
    </xf>
    <xf numFmtId="49" fontId="26" fillId="2" borderId="6" xfId="0" applyNumberFormat="1" applyFont="1" applyFill="1" applyBorder="1" applyAlignment="1">
      <alignment horizontal="center" vertical="center" wrapText="1"/>
    </xf>
    <xf numFmtId="167" fontId="30" fillId="2" borderId="6" xfId="0" applyNumberFormat="1" applyFont="1" applyFill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0" fillId="0" borderId="6" xfId="0" applyFont="1" applyBorder="1" applyAlignment="1">
      <alignment horizontal="left" vertical="center" wrapText="1"/>
    </xf>
    <xf numFmtId="0" fontId="30" fillId="2" borderId="6" xfId="0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vertical="center" wrapText="1"/>
    </xf>
    <xf numFmtId="168" fontId="23" fillId="0" borderId="11" xfId="7" applyNumberFormat="1" applyFont="1" applyBorder="1" applyAlignment="1">
      <alignment horizontal="right" vertical="center" wrapText="1"/>
    </xf>
    <xf numFmtId="168" fontId="23" fillId="0" borderId="11" xfId="7" applyNumberFormat="1" applyFont="1" applyBorder="1" applyAlignment="1">
      <alignment horizontal="right" vertical="top" wrapText="1"/>
    </xf>
    <xf numFmtId="168" fontId="19" fillId="0" borderId="11" xfId="7" applyNumberFormat="1" applyFont="1" applyBorder="1" applyAlignment="1">
      <alignment horizontal="right" vertical="top"/>
    </xf>
    <xf numFmtId="168" fontId="23" fillId="0" borderId="11" xfId="7" applyNumberFormat="1" applyFont="1" applyBorder="1" applyAlignment="1">
      <alignment horizontal="left" vertical="top" wrapText="1"/>
    </xf>
    <xf numFmtId="168" fontId="13" fillId="0" borderId="11" xfId="7" applyNumberFormat="1" applyFont="1" applyBorder="1" applyAlignment="1">
      <alignment horizontal="center" vertical="center" wrapText="1"/>
    </xf>
    <xf numFmtId="0" fontId="33" fillId="0" borderId="13" xfId="0" applyFont="1" applyBorder="1" applyAlignment="1">
      <alignment wrapText="1"/>
    </xf>
    <xf numFmtId="0" fontId="35" fillId="0" borderId="6" xfId="8" applyFont="1" applyBorder="1" applyAlignment="1">
      <alignment horizontal="center" vertical="center" wrapText="1"/>
    </xf>
    <xf numFmtId="166" fontId="34" fillId="0" borderId="6" xfId="6" applyNumberFormat="1" applyFont="1" applyBorder="1" applyAlignment="1">
      <alignment horizontal="right" vertical="center"/>
    </xf>
    <xf numFmtId="0" fontId="19" fillId="0" borderId="11" xfId="0" applyFont="1" applyBorder="1" applyAlignment="1">
      <alignment horizontal="left" vertical="top" wrapText="1"/>
    </xf>
    <xf numFmtId="0" fontId="36" fillId="3" borderId="18" xfId="0" applyFont="1" applyFill="1" applyBorder="1" applyAlignment="1">
      <alignment vertical="top" wrapText="1"/>
    </xf>
    <xf numFmtId="0" fontId="36" fillId="3" borderId="19" xfId="0" applyFont="1" applyFill="1" applyBorder="1" applyAlignment="1">
      <alignment vertical="top" wrapText="1"/>
    </xf>
    <xf numFmtId="0" fontId="13" fillId="0" borderId="0" xfId="8" applyFont="1" applyAlignment="1">
      <alignment horizontal="center" vertical="center" wrapText="1"/>
    </xf>
    <xf numFmtId="49" fontId="13" fillId="0" borderId="6" xfId="8" quotePrefix="1" applyNumberFormat="1" applyFont="1" applyBorder="1" applyAlignment="1">
      <alignment horizontal="center" vertical="center" wrapText="1"/>
    </xf>
    <xf numFmtId="0" fontId="25" fillId="0" borderId="6" xfId="8" applyFont="1" applyBorder="1" applyAlignment="1">
      <alignment horizontal="left" vertical="center" wrapText="1"/>
    </xf>
    <xf numFmtId="0" fontId="37" fillId="0" borderId="6" xfId="8" applyFont="1" applyBorder="1" applyAlignment="1">
      <alignment horizontal="left" vertical="center" wrapText="1"/>
    </xf>
    <xf numFmtId="0" fontId="25" fillId="0" borderId="6" xfId="8" applyFont="1" applyBorder="1" applyAlignment="1">
      <alignment horizontal="center" vertical="center" wrapText="1"/>
    </xf>
    <xf numFmtId="0" fontId="38" fillId="3" borderId="18" xfId="0" applyFont="1" applyFill="1" applyBorder="1" applyAlignment="1">
      <alignment vertical="top" wrapText="1"/>
    </xf>
    <xf numFmtId="0" fontId="23" fillId="0" borderId="6" xfId="8" applyFont="1" applyBorder="1" applyAlignment="1">
      <alignment horizontal="left" vertical="center" wrapText="1"/>
    </xf>
    <xf numFmtId="0" fontId="23" fillId="0" borderId="6" xfId="0" applyFont="1" applyBorder="1" applyAlignment="1">
      <alignment horizontal="right" vertical="center" wrapText="1"/>
    </xf>
    <xf numFmtId="0" fontId="23" fillId="0" borderId="6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top" wrapText="1"/>
    </xf>
    <xf numFmtId="0" fontId="23" fillId="0" borderId="13" xfId="0" applyFont="1" applyBorder="1" applyAlignment="1">
      <alignment wrapText="1"/>
    </xf>
    <xf numFmtId="167" fontId="8" fillId="0" borderId="0" xfId="0" applyNumberFormat="1" applyFont="1" applyFill="1" applyAlignment="1">
      <alignment horizontal="right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39" fillId="0" borderId="13" xfId="0" applyNumberFormat="1" applyFont="1" applyFill="1" applyBorder="1" applyAlignment="1">
      <alignment horizontal="center" vertical="center" textRotation="90" wrapText="1"/>
    </xf>
    <xf numFmtId="49" fontId="40" fillId="0" borderId="13" xfId="0" applyNumberFormat="1" applyFont="1" applyFill="1" applyBorder="1" applyAlignment="1">
      <alignment horizontal="center" vertical="center" textRotation="90" wrapText="1"/>
    </xf>
    <xf numFmtId="0" fontId="12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41" fillId="0" borderId="13" xfId="0" applyFont="1" applyBorder="1" applyAlignment="1">
      <alignment horizontal="center" vertical="center" wrapText="1"/>
    </xf>
    <xf numFmtId="0" fontId="13" fillId="0" borderId="0" xfId="0" applyNumberFormat="1" applyFont="1" applyFill="1" applyAlignment="1">
      <alignment horizontal="center" vertical="center" wrapText="1"/>
    </xf>
    <xf numFmtId="0" fontId="40" fillId="0" borderId="13" xfId="0" applyNumberFormat="1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167" fontId="8" fillId="0" borderId="0" xfId="0" applyNumberFormat="1" applyFont="1" applyFill="1" applyAlignment="1">
      <alignment horizontal="center" vertical="center" wrapText="1"/>
    </xf>
    <xf numFmtId="167" fontId="40" fillId="0" borderId="18" xfId="0" applyNumberFormat="1" applyFont="1" applyFill="1" applyBorder="1" applyAlignment="1">
      <alignment horizontal="center" vertical="center" wrapText="1"/>
    </xf>
    <xf numFmtId="167" fontId="7" fillId="0" borderId="13" xfId="0" applyNumberFormat="1" applyFont="1" applyBorder="1" applyAlignment="1">
      <alignment horizontal="center" vertical="center" wrapText="1"/>
    </xf>
    <xf numFmtId="167" fontId="12" fillId="0" borderId="13" xfId="0" applyNumberFormat="1" applyFont="1" applyBorder="1" applyAlignment="1">
      <alignment horizontal="center" vertical="center" wrapText="1"/>
    </xf>
    <xf numFmtId="167" fontId="11" fillId="0" borderId="13" xfId="0" applyNumberFormat="1" applyFont="1" applyBorder="1" applyAlignment="1">
      <alignment horizontal="center" vertical="center" wrapText="1"/>
    </xf>
    <xf numFmtId="167" fontId="39" fillId="0" borderId="13" xfId="0" applyNumberFormat="1" applyFont="1" applyFill="1" applyBorder="1" applyAlignment="1">
      <alignment horizontal="center" vertical="center" wrapText="1"/>
    </xf>
    <xf numFmtId="0" fontId="8" fillId="0" borderId="0" xfId="8" applyFont="1" applyAlignment="1">
      <alignment horizontal="right" vertical="top" wrapText="1"/>
    </xf>
    <xf numFmtId="0" fontId="17" fillId="0" borderId="1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left" vertical="center" wrapText="1"/>
    </xf>
    <xf numFmtId="167" fontId="17" fillId="0" borderId="13" xfId="0" applyNumberFormat="1" applyFont="1" applyBorder="1" applyAlignment="1">
      <alignment horizontal="center" vertical="center" wrapText="1"/>
    </xf>
    <xf numFmtId="0" fontId="13" fillId="0" borderId="0" xfId="8" applyFont="1" applyAlignment="1">
      <alignment vertical="center" wrapText="1"/>
    </xf>
    <xf numFmtId="0" fontId="10" fillId="0" borderId="25" xfId="8" applyFont="1" applyBorder="1" applyAlignment="1">
      <alignment horizontal="center" vertical="center" wrapText="1"/>
    </xf>
    <xf numFmtId="0" fontId="15" fillId="0" borderId="13" xfId="8" applyFont="1" applyBorder="1" applyAlignment="1">
      <alignment horizontal="center" vertical="center" wrapText="1"/>
    </xf>
    <xf numFmtId="0" fontId="10" fillId="0" borderId="13" xfId="8" applyFont="1" applyBorder="1" applyAlignment="1">
      <alignment horizontal="center" vertical="center" wrapText="1"/>
    </xf>
    <xf numFmtId="0" fontId="10" fillId="0" borderId="18" xfId="8" applyFont="1" applyBorder="1" applyAlignment="1">
      <alignment horizontal="center" vertical="center" wrapText="1"/>
    </xf>
    <xf numFmtId="0" fontId="8" fillId="0" borderId="18" xfId="8" applyFont="1" applyBorder="1" applyAlignment="1">
      <alignment horizontal="center" vertical="center" wrapText="1"/>
    </xf>
    <xf numFmtId="0" fontId="20" fillId="0" borderId="0" xfId="8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13" xfId="0" applyBorder="1"/>
    <xf numFmtId="167" fontId="42" fillId="0" borderId="13" xfId="0" applyNumberFormat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14" fillId="0" borderId="13" xfId="0" applyFont="1" applyBorder="1" applyAlignment="1">
      <alignment horizontal="left" vertical="top" wrapText="1"/>
    </xf>
    <xf numFmtId="0" fontId="43" fillId="0" borderId="13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167" fontId="10" fillId="0" borderId="13" xfId="8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top" wrapText="1"/>
    </xf>
    <xf numFmtId="0" fontId="36" fillId="3" borderId="13" xfId="0" applyFont="1" applyFill="1" applyBorder="1" applyAlignment="1">
      <alignment vertical="top" wrapText="1"/>
    </xf>
    <xf numFmtId="0" fontId="44" fillId="0" borderId="13" xfId="0" applyFont="1" applyBorder="1" applyAlignment="1">
      <alignment horizontal="left" vertical="top" wrapText="1"/>
    </xf>
    <xf numFmtId="0" fontId="8" fillId="0" borderId="0" xfId="8" applyFont="1" applyAlignment="1">
      <alignment vertical="top" wrapText="1"/>
    </xf>
    <xf numFmtId="49" fontId="45" fillId="0" borderId="13" xfId="0" applyNumberFormat="1" applyFont="1" applyBorder="1" applyAlignment="1">
      <alignment horizontal="right" vertical="top" wrapText="1"/>
    </xf>
    <xf numFmtId="0" fontId="43" fillId="0" borderId="13" xfId="0" applyFont="1" applyBorder="1" applyAlignment="1">
      <alignment horizontal="left" vertical="top" wrapText="1"/>
    </xf>
    <xf numFmtId="0" fontId="14" fillId="0" borderId="13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left" vertical="top" wrapText="1"/>
    </xf>
    <xf numFmtId="0" fontId="43" fillId="0" borderId="13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center" vertical="top" wrapText="1"/>
    </xf>
    <xf numFmtId="0" fontId="36" fillId="3" borderId="6" xfId="0" applyFont="1" applyFill="1" applyBorder="1" applyAlignment="1">
      <alignment vertical="top" wrapText="1"/>
    </xf>
    <xf numFmtId="164" fontId="23" fillId="0" borderId="0" xfId="0" applyNumberFormat="1" applyFont="1" applyAlignment="1">
      <alignment horizontal="left" vertical="top" wrapText="1"/>
    </xf>
    <xf numFmtId="167" fontId="13" fillId="0" borderId="6" xfId="6" applyNumberFormat="1" applyFont="1" applyBorder="1" applyAlignment="1">
      <alignment horizontal="right" vertical="center"/>
    </xf>
    <xf numFmtId="0" fontId="27" fillId="3" borderId="13" xfId="0" applyFont="1" applyFill="1" applyBorder="1" applyAlignment="1">
      <alignment vertical="center" wrapText="1"/>
    </xf>
    <xf numFmtId="168" fontId="19" fillId="0" borderId="13" xfId="7" applyNumberFormat="1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left" vertical="top" wrapText="1"/>
    </xf>
    <xf numFmtId="0" fontId="43" fillId="4" borderId="13" xfId="0" applyFont="1" applyFill="1" applyBorder="1" applyAlignment="1">
      <alignment horizontal="left" vertical="top" wrapText="1"/>
    </xf>
    <xf numFmtId="0" fontId="0" fillId="4" borderId="13" xfId="0" applyFont="1" applyFill="1" applyBorder="1" applyAlignment="1">
      <alignment horizontal="center" vertical="top" wrapText="1"/>
    </xf>
    <xf numFmtId="0" fontId="36" fillId="4" borderId="13" xfId="0" applyFont="1" applyFill="1" applyBorder="1" applyAlignment="1">
      <alignment vertical="top" wrapText="1"/>
    </xf>
    <xf numFmtId="0" fontId="36" fillId="4" borderId="19" xfId="0" applyFont="1" applyFill="1" applyBorder="1" applyAlignment="1">
      <alignment vertical="top" wrapText="1"/>
    </xf>
    <xf numFmtId="0" fontId="44" fillId="4" borderId="13" xfId="0" applyFont="1" applyFill="1" applyBorder="1" applyAlignment="1">
      <alignment horizontal="left" vertical="top" wrapText="1"/>
    </xf>
    <xf numFmtId="49" fontId="45" fillId="4" borderId="13" xfId="0" applyNumberFormat="1" applyFont="1" applyFill="1" applyBorder="1" applyAlignment="1">
      <alignment horizontal="right" vertical="top" wrapText="1"/>
    </xf>
    <xf numFmtId="0" fontId="27" fillId="3" borderId="21" xfId="0" applyFont="1" applyFill="1" applyBorder="1" applyAlignment="1">
      <alignment vertical="center" wrapText="1"/>
    </xf>
    <xf numFmtId="0" fontId="27" fillId="3" borderId="13" xfId="0" applyFont="1" applyFill="1" applyBorder="1" applyAlignment="1">
      <alignment horizontal="left" vertical="center" wrapText="1"/>
    </xf>
    <xf numFmtId="0" fontId="48" fillId="3" borderId="13" xfId="0" applyFont="1" applyFill="1" applyBorder="1" applyAlignment="1">
      <alignment horizontal="left" vertical="top" wrapText="1"/>
    </xf>
    <xf numFmtId="0" fontId="48" fillId="0" borderId="13" xfId="0" applyFont="1" applyBorder="1" applyAlignment="1">
      <alignment horizontal="left"/>
    </xf>
    <xf numFmtId="0" fontId="8" fillId="0" borderId="0" xfId="8" applyFont="1" applyAlignment="1">
      <alignment horizontal="righ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3" fillId="0" borderId="10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13" fillId="0" borderId="0" xfId="10" applyNumberFormat="1" applyFont="1" applyFill="1" applyAlignment="1">
      <alignment horizontal="center" vertical="center" wrapText="1"/>
    </xf>
    <xf numFmtId="167" fontId="8" fillId="0" borderId="0" xfId="0" applyNumberFormat="1" applyFont="1" applyFill="1" applyAlignment="1">
      <alignment horizontal="right" vertical="center" wrapText="1"/>
    </xf>
    <xf numFmtId="0" fontId="13" fillId="0" borderId="0" xfId="0" applyNumberFormat="1" applyFont="1" applyFill="1" applyAlignment="1">
      <alignment horizontal="center" vertical="center" wrapText="1"/>
    </xf>
    <xf numFmtId="167" fontId="10" fillId="0" borderId="24" xfId="0" applyNumberFormat="1" applyFont="1" applyFill="1" applyBorder="1" applyAlignment="1">
      <alignment horizontal="right" vertical="center" wrapText="1"/>
    </xf>
    <xf numFmtId="49" fontId="39" fillId="0" borderId="20" xfId="0" applyNumberFormat="1" applyFont="1" applyFill="1" applyBorder="1" applyAlignment="1">
      <alignment horizontal="center" vertical="center" wrapText="1"/>
    </xf>
    <xf numFmtId="49" fontId="39" fillId="0" borderId="21" xfId="0" applyNumberFormat="1" applyFont="1" applyFill="1" applyBorder="1" applyAlignment="1">
      <alignment horizontal="center" vertical="center" wrapText="1"/>
    </xf>
    <xf numFmtId="0" fontId="39" fillId="0" borderId="22" xfId="0" applyNumberFormat="1" applyFont="1" applyFill="1" applyBorder="1" applyAlignment="1">
      <alignment horizontal="center" vertical="center" wrapText="1"/>
    </xf>
    <xf numFmtId="0" fontId="39" fillId="0" borderId="18" xfId="0" applyNumberFormat="1" applyFont="1" applyFill="1" applyBorder="1" applyAlignment="1">
      <alignment horizontal="center" vertical="center" wrapText="1"/>
    </xf>
    <xf numFmtId="167" fontId="39" fillId="0" borderId="22" xfId="0" applyNumberFormat="1" applyFont="1" applyFill="1" applyBorder="1" applyAlignment="1">
      <alignment horizontal="center" vertical="center" wrapText="1"/>
    </xf>
    <xf numFmtId="167" fontId="39" fillId="0" borderId="18" xfId="0" applyNumberFormat="1" applyFont="1" applyFill="1" applyBorder="1" applyAlignment="1">
      <alignment horizontal="center" vertical="center" wrapText="1"/>
    </xf>
    <xf numFmtId="167" fontId="39" fillId="0" borderId="20" xfId="0" applyNumberFormat="1" applyFont="1" applyFill="1" applyBorder="1" applyAlignment="1">
      <alignment horizontal="center" vertical="center" wrapText="1"/>
    </xf>
    <xf numFmtId="167" fontId="39" fillId="0" borderId="23" xfId="0" applyNumberFormat="1" applyFont="1" applyFill="1" applyBorder="1" applyAlignment="1">
      <alignment horizontal="center" vertical="center" wrapText="1"/>
    </xf>
    <xf numFmtId="167" fontId="39" fillId="0" borderId="21" xfId="0" applyNumberFormat="1" applyFont="1" applyFill="1" applyBorder="1" applyAlignment="1">
      <alignment horizontal="center" vertical="center" wrapText="1"/>
    </xf>
    <xf numFmtId="167" fontId="10" fillId="0" borderId="23" xfId="8" applyNumberFormat="1" applyFont="1" applyBorder="1" applyAlignment="1">
      <alignment horizontal="center" vertical="center" wrapText="1"/>
    </xf>
    <xf numFmtId="167" fontId="10" fillId="0" borderId="1" xfId="8" applyNumberFormat="1" applyFont="1" applyBorder="1" applyAlignment="1">
      <alignment horizontal="center" vertical="center" wrapText="1"/>
    </xf>
    <xf numFmtId="0" fontId="19" fillId="0" borderId="2" xfId="8" applyFont="1" applyBorder="1" applyAlignment="1">
      <alignment horizontal="center" vertical="center" wrapText="1"/>
    </xf>
    <xf numFmtId="0" fontId="19" fillId="0" borderId="3" xfId="8" applyFont="1" applyBorder="1" applyAlignment="1">
      <alignment horizontal="center" vertical="center" wrapText="1"/>
    </xf>
    <xf numFmtId="0" fontId="19" fillId="0" borderId="4" xfId="8" applyFont="1" applyBorder="1" applyAlignment="1">
      <alignment horizontal="center" vertical="center" wrapText="1"/>
    </xf>
    <xf numFmtId="0" fontId="19" fillId="0" borderId="8" xfId="8" applyFont="1" applyBorder="1" applyAlignment="1">
      <alignment horizontal="right" wrapText="1"/>
    </xf>
    <xf numFmtId="0" fontId="20" fillId="0" borderId="0" xfId="8" applyFont="1" applyAlignment="1">
      <alignment horizontal="right" vertical="center" wrapText="1"/>
    </xf>
    <xf numFmtId="0" fontId="15" fillId="0" borderId="0" xfId="8" applyFont="1" applyAlignment="1">
      <alignment horizontal="right" vertical="center" wrapText="1"/>
    </xf>
    <xf numFmtId="0" fontId="13" fillId="0" borderId="0" xfId="8" applyFont="1" applyAlignment="1">
      <alignment horizontal="center" vertical="center" wrapText="1"/>
    </xf>
    <xf numFmtId="0" fontId="10" fillId="0" borderId="2" xfId="8" applyFont="1" applyBorder="1" applyAlignment="1">
      <alignment horizontal="center" vertical="center" wrapText="1"/>
    </xf>
    <xf numFmtId="0" fontId="10" fillId="0" borderId="3" xfId="8" applyFont="1" applyBorder="1" applyAlignment="1">
      <alignment horizontal="center" vertical="center" wrapText="1"/>
    </xf>
    <xf numFmtId="0" fontId="10" fillId="0" borderId="4" xfId="8" applyFont="1" applyBorder="1" applyAlignment="1">
      <alignment horizontal="center" vertical="center" wrapText="1"/>
    </xf>
    <xf numFmtId="0" fontId="15" fillId="0" borderId="13" xfId="8" applyFont="1" applyBorder="1" applyAlignment="1">
      <alignment horizontal="center" vertical="center" wrapText="1"/>
    </xf>
    <xf numFmtId="0" fontId="10" fillId="0" borderId="5" xfId="8" applyFont="1" applyBorder="1" applyAlignment="1">
      <alignment horizontal="center" vertical="center" wrapText="1"/>
    </xf>
    <xf numFmtId="0" fontId="10" fillId="0" borderId="7" xfId="8" applyFont="1" applyBorder="1" applyAlignment="1">
      <alignment horizontal="center" vertical="center" wrapText="1"/>
    </xf>
    <xf numFmtId="0" fontId="13" fillId="0" borderId="13" xfId="8" applyFont="1" applyBorder="1" applyAlignment="1">
      <alignment horizontal="center" vertical="center" wrapText="1"/>
    </xf>
    <xf numFmtId="0" fontId="0" fillId="0" borderId="13" xfId="0" applyFont="1" applyBorder="1" applyAlignment="1">
      <alignment horizontal="left" vertical="top" wrapText="1"/>
    </xf>
    <xf numFmtId="0" fontId="43" fillId="0" borderId="13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center" vertical="top" wrapText="1"/>
    </xf>
    <xf numFmtId="0" fontId="8" fillId="0" borderId="0" xfId="8" applyFont="1" applyAlignment="1">
      <alignment horizontal="center" vertical="top" wrapText="1"/>
    </xf>
    <xf numFmtId="0" fontId="8" fillId="0" borderId="0" xfId="8" applyFont="1" applyAlignment="1">
      <alignment horizontal="right" vertical="top" wrapText="1"/>
    </xf>
    <xf numFmtId="0" fontId="14" fillId="0" borderId="0" xfId="0" applyFont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14" fillId="0" borderId="13" xfId="0" applyFont="1" applyBorder="1" applyAlignment="1">
      <alignment horizontal="left" vertical="top" wrapText="1"/>
    </xf>
    <xf numFmtId="0" fontId="43" fillId="0" borderId="20" xfId="0" applyFont="1" applyBorder="1" applyAlignment="1">
      <alignment horizontal="left" vertical="top" wrapText="1"/>
    </xf>
    <xf numFmtId="0" fontId="43" fillId="0" borderId="21" xfId="0" applyFont="1" applyBorder="1" applyAlignment="1">
      <alignment horizontal="left" vertical="top" wrapText="1"/>
    </xf>
    <xf numFmtId="0" fontId="14" fillId="0" borderId="20" xfId="0" applyFont="1" applyBorder="1" applyAlignment="1">
      <alignment horizontal="left" vertical="top" wrapText="1"/>
    </xf>
    <xf numFmtId="0" fontId="14" fillId="0" borderId="21" xfId="0" applyFont="1" applyBorder="1" applyAlignment="1">
      <alignment horizontal="left" vertical="top" wrapText="1"/>
    </xf>
    <xf numFmtId="0" fontId="14" fillId="0" borderId="23" xfId="0" applyFont="1" applyBorder="1" applyAlignment="1">
      <alignment horizontal="left" vertical="top" wrapText="1"/>
    </xf>
    <xf numFmtId="0" fontId="47" fillId="0" borderId="0" xfId="0" applyFont="1" applyAlignment="1">
      <alignment horizontal="center" vertical="top"/>
    </xf>
    <xf numFmtId="0" fontId="0" fillId="4" borderId="13" xfId="0" applyFont="1" applyFill="1" applyBorder="1" applyAlignment="1">
      <alignment horizontal="center" vertical="top" wrapText="1"/>
    </xf>
    <xf numFmtId="0" fontId="0" fillId="4" borderId="20" xfId="0" applyFont="1" applyFill="1" applyBorder="1" applyAlignment="1">
      <alignment horizontal="center" vertical="top" wrapText="1"/>
    </xf>
    <xf numFmtId="0" fontId="0" fillId="4" borderId="21" xfId="0" applyFont="1" applyFill="1" applyBorder="1" applyAlignment="1">
      <alignment horizontal="center" vertical="top" wrapText="1"/>
    </xf>
    <xf numFmtId="0" fontId="0" fillId="4" borderId="13" xfId="0" applyFont="1" applyFill="1" applyBorder="1" applyAlignment="1">
      <alignment horizontal="left" vertical="top" wrapText="1"/>
    </xf>
    <xf numFmtId="0" fontId="23" fillId="0" borderId="20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left" vertical="center" wrapText="1"/>
    </xf>
    <xf numFmtId="0" fontId="23" fillId="0" borderId="23" xfId="0" applyFont="1" applyBorder="1" applyAlignment="1">
      <alignment horizontal="left" vertical="center" wrapText="1"/>
    </xf>
    <xf numFmtId="0" fontId="23" fillId="0" borderId="6" xfId="0" applyFont="1" applyBorder="1" applyAlignment="1">
      <alignment vertical="center" wrapText="1"/>
    </xf>
    <xf numFmtId="0" fontId="27" fillId="3" borderId="6" xfId="0" applyFont="1" applyFill="1" applyBorder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0" fontId="29" fillId="0" borderId="6" xfId="0" applyFont="1" applyBorder="1" applyAlignment="1">
      <alignment vertical="center" wrapText="1"/>
    </xf>
    <xf numFmtId="168" fontId="28" fillId="0" borderId="6" xfId="7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right" vertical="center" wrapText="1"/>
    </xf>
    <xf numFmtId="0" fontId="6" fillId="0" borderId="6" xfId="0" applyFont="1" applyBorder="1" applyAlignment="1">
      <alignment horizontal="center" vertical="center" wrapText="1"/>
    </xf>
    <xf numFmtId="168" fontId="6" fillId="0" borderId="6" xfId="7" applyNumberFormat="1" applyFont="1" applyBorder="1" applyAlignment="1">
      <alignment horizontal="center" vertical="center" wrapText="1"/>
    </xf>
    <xf numFmtId="169" fontId="45" fillId="0" borderId="13" xfId="0" applyNumberFormat="1" applyFont="1" applyBorder="1" applyAlignment="1">
      <alignment horizontal="right" vertical="top" wrapText="1"/>
    </xf>
    <xf numFmtId="167" fontId="45" fillId="0" borderId="13" xfId="0" applyNumberFormat="1" applyFont="1" applyBorder="1" applyAlignment="1">
      <alignment horizontal="right" vertical="top" wrapText="1"/>
    </xf>
  </cellXfs>
  <cellStyles count="14">
    <cellStyle name="Comma" xfId="7" builtinId="3"/>
    <cellStyle name="Comma 2" xfId="11"/>
    <cellStyle name="Comma 3" xfId="1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opLeftCell="A25" zoomScaleNormal="100" workbookViewId="0">
      <selection activeCell="H28" sqref="H28"/>
    </sheetView>
  </sheetViews>
  <sheetFormatPr defaultColWidth="9.140625" defaultRowHeight="17.25" x14ac:dyDescent="0.25"/>
  <cols>
    <col min="1" max="1" width="9.42578125" style="7" customWidth="1"/>
    <col min="2" max="2" width="14.7109375" style="7" customWidth="1"/>
    <col min="3" max="3" width="72" style="4" customWidth="1"/>
    <col min="4" max="4" width="25.140625" style="8" customWidth="1"/>
    <col min="5" max="5" width="14.42578125" style="8" customWidth="1"/>
    <col min="6" max="6" width="15.28515625" style="8" customWidth="1"/>
    <col min="7" max="8" width="15.5703125" style="8" customWidth="1"/>
    <col min="9" max="9" width="7.28515625" style="4" customWidth="1"/>
    <col min="10" max="10" width="12.85546875" style="4" bestFit="1" customWidth="1"/>
    <col min="11" max="11" width="13.85546875" style="4" bestFit="1" customWidth="1"/>
    <col min="12" max="13" width="9.140625" style="4"/>
    <col min="14" max="14" width="19.42578125" style="4" customWidth="1"/>
    <col min="15" max="16384" width="9.140625" style="4"/>
  </cols>
  <sheetData>
    <row r="1" spans="1:9" ht="16.5" customHeight="1" x14ac:dyDescent="0.25">
      <c r="A1" s="165" t="s">
        <v>2</v>
      </c>
      <c r="B1" s="165"/>
      <c r="C1" s="165"/>
      <c r="D1" s="165"/>
      <c r="E1" s="34"/>
      <c r="F1" s="34"/>
      <c r="G1" s="34"/>
      <c r="H1" s="34"/>
      <c r="I1" s="35"/>
    </row>
    <row r="2" spans="1:9" ht="16.5" customHeight="1" x14ac:dyDescent="0.25">
      <c r="A2" s="165" t="s">
        <v>0</v>
      </c>
      <c r="B2" s="165"/>
      <c r="C2" s="165"/>
      <c r="D2" s="165"/>
      <c r="E2" s="34"/>
      <c r="F2" s="34"/>
      <c r="G2" s="34"/>
      <c r="H2" s="34"/>
      <c r="I2" s="35"/>
    </row>
    <row r="3" spans="1:9" ht="16.5" customHeight="1" x14ac:dyDescent="0.25">
      <c r="A3" s="165" t="s">
        <v>1</v>
      </c>
      <c r="B3" s="165"/>
      <c r="C3" s="165"/>
      <c r="D3" s="165"/>
      <c r="E3" s="34"/>
      <c r="F3" s="34"/>
      <c r="G3" s="34"/>
      <c r="H3" s="34"/>
      <c r="I3" s="35"/>
    </row>
    <row r="4" spans="1:9" ht="78.75" customHeight="1" x14ac:dyDescent="0.25">
      <c r="A4" s="175" t="s">
        <v>362</v>
      </c>
      <c r="B4" s="175"/>
      <c r="C4" s="175"/>
      <c r="D4" s="175"/>
      <c r="E4" s="33"/>
      <c r="F4" s="33"/>
      <c r="G4" s="33"/>
      <c r="H4" s="33"/>
    </row>
    <row r="5" spans="1:9" ht="17.25" customHeight="1" x14ac:dyDescent="0.25">
      <c r="A5" s="5"/>
      <c r="B5" s="5"/>
      <c r="C5" s="15"/>
      <c r="D5" s="31" t="s">
        <v>19</v>
      </c>
      <c r="E5" s="6"/>
      <c r="F5" s="6"/>
      <c r="G5" s="32"/>
      <c r="H5" s="32"/>
    </row>
    <row r="6" spans="1:9" s="37" customFormat="1" ht="37.5" customHeight="1" x14ac:dyDescent="0.25">
      <c r="A6" s="166" t="s">
        <v>33</v>
      </c>
      <c r="B6" s="167"/>
      <c r="C6" s="171" t="s">
        <v>40</v>
      </c>
      <c r="D6" s="173" t="s">
        <v>55</v>
      </c>
    </row>
    <row r="7" spans="1:9" s="37" customFormat="1" ht="37.5" customHeight="1" x14ac:dyDescent="0.25">
      <c r="A7" s="40" t="s">
        <v>7</v>
      </c>
      <c r="B7" s="40" t="s">
        <v>120</v>
      </c>
      <c r="C7" s="172"/>
      <c r="D7" s="174"/>
    </row>
    <row r="8" spans="1:9" s="37" customFormat="1" ht="37.5" customHeight="1" x14ac:dyDescent="0.25">
      <c r="A8" s="36"/>
      <c r="B8" s="36"/>
      <c r="C8" s="45" t="s">
        <v>56</v>
      </c>
      <c r="D8" s="78"/>
    </row>
    <row r="9" spans="1:9" s="37" customFormat="1" ht="34.5" customHeight="1" x14ac:dyDescent="0.25">
      <c r="A9" s="36"/>
      <c r="B9" s="36"/>
      <c r="C9" s="45" t="s">
        <v>62</v>
      </c>
      <c r="D9" s="78"/>
    </row>
    <row r="10" spans="1:9" s="37" customFormat="1" ht="16.5" x14ac:dyDescent="0.25">
      <c r="A10" s="82">
        <v>1087</v>
      </c>
      <c r="B10" s="36"/>
      <c r="C10" s="38" t="s">
        <v>34</v>
      </c>
      <c r="D10" s="76"/>
    </row>
    <row r="11" spans="1:9" s="37" customFormat="1" ht="16.5" x14ac:dyDescent="0.25">
      <c r="A11" s="36"/>
      <c r="B11" s="36"/>
      <c r="C11" s="82" t="s">
        <v>63</v>
      </c>
      <c r="D11" s="75"/>
    </row>
    <row r="12" spans="1:9" s="37" customFormat="1" ht="16.5" x14ac:dyDescent="0.25">
      <c r="A12" s="36"/>
      <c r="B12" s="36"/>
      <c r="C12" s="38" t="s">
        <v>35</v>
      </c>
      <c r="D12" s="77"/>
    </row>
    <row r="13" spans="1:9" s="37" customFormat="1" ht="38.25" x14ac:dyDescent="0.25">
      <c r="A13" s="36"/>
      <c r="B13" s="36"/>
      <c r="C13" s="84" t="s">
        <v>121</v>
      </c>
      <c r="D13" s="77"/>
    </row>
    <row r="14" spans="1:9" s="37" customFormat="1" ht="16.5" x14ac:dyDescent="0.25">
      <c r="A14" s="36"/>
      <c r="B14" s="36"/>
      <c r="C14" s="38" t="s">
        <v>36</v>
      </c>
      <c r="D14" s="77"/>
    </row>
    <row r="15" spans="1:9" s="37" customFormat="1" ht="38.25" x14ac:dyDescent="0.25">
      <c r="A15" s="36"/>
      <c r="B15" s="36"/>
      <c r="C15" s="84" t="s">
        <v>122</v>
      </c>
      <c r="D15" s="77"/>
    </row>
    <row r="16" spans="1:9" s="37" customFormat="1" ht="19.5" customHeight="1" x14ac:dyDescent="0.25">
      <c r="A16" s="168" t="s">
        <v>41</v>
      </c>
      <c r="B16" s="169"/>
      <c r="C16" s="169"/>
      <c r="D16" s="170"/>
    </row>
    <row r="17" spans="1:6" s="37" customFormat="1" ht="16.5" x14ac:dyDescent="0.25">
      <c r="A17" s="36"/>
      <c r="B17" s="82">
        <v>31001</v>
      </c>
      <c r="C17" s="38" t="s">
        <v>37</v>
      </c>
      <c r="D17" s="76"/>
    </row>
    <row r="18" spans="1:6" s="37" customFormat="1" ht="23.25" customHeight="1" x14ac:dyDescent="0.25">
      <c r="A18" s="36"/>
      <c r="B18" s="36"/>
      <c r="C18" s="83" t="s">
        <v>64</v>
      </c>
      <c r="D18" s="77"/>
    </row>
    <row r="19" spans="1:6" s="37" customFormat="1" ht="16.5" x14ac:dyDescent="0.25">
      <c r="A19" s="36"/>
      <c r="B19" s="36"/>
      <c r="C19" s="38" t="s">
        <v>38</v>
      </c>
      <c r="D19" s="77"/>
    </row>
    <row r="20" spans="1:6" s="37" customFormat="1" ht="27.75" customHeight="1" x14ac:dyDescent="0.25">
      <c r="A20" s="36"/>
      <c r="B20" s="36"/>
      <c r="C20" s="84" t="s">
        <v>123</v>
      </c>
      <c r="D20" s="77"/>
    </row>
    <row r="21" spans="1:6" s="37" customFormat="1" ht="16.5" x14ac:dyDescent="0.25">
      <c r="A21" s="36"/>
      <c r="B21" s="36"/>
      <c r="C21" s="38" t="s">
        <v>42</v>
      </c>
      <c r="D21" s="77"/>
    </row>
    <row r="22" spans="1:6" s="37" customFormat="1" ht="25.5" x14ac:dyDescent="0.25">
      <c r="A22" s="36"/>
      <c r="B22" s="36"/>
      <c r="C22" s="84" t="s">
        <v>124</v>
      </c>
      <c r="D22" s="77">
        <v>14900</v>
      </c>
    </row>
    <row r="23" spans="1:6" s="37" customFormat="1" ht="19.5" customHeight="1" x14ac:dyDescent="0.25">
      <c r="A23" s="168" t="s">
        <v>41</v>
      </c>
      <c r="B23" s="169"/>
      <c r="C23" s="169"/>
      <c r="D23" s="170"/>
    </row>
    <row r="24" spans="1:6" s="37" customFormat="1" ht="16.5" x14ac:dyDescent="0.25">
      <c r="A24" s="36"/>
      <c r="B24" s="82">
        <v>11001</v>
      </c>
      <c r="C24" s="38" t="s">
        <v>37</v>
      </c>
      <c r="D24" s="76"/>
    </row>
    <row r="25" spans="1:6" s="37" customFormat="1" ht="27.75" customHeight="1" x14ac:dyDescent="0.25">
      <c r="A25" s="36"/>
      <c r="B25" s="36"/>
      <c r="C25" s="84" t="s">
        <v>129</v>
      </c>
      <c r="D25" s="77"/>
      <c r="F25" s="148"/>
    </row>
    <row r="26" spans="1:6" s="37" customFormat="1" ht="16.5" x14ac:dyDescent="0.25">
      <c r="A26" s="36"/>
      <c r="B26" s="36"/>
      <c r="C26" s="38" t="s">
        <v>38</v>
      </c>
      <c r="D26" s="77"/>
    </row>
    <row r="27" spans="1:6" s="37" customFormat="1" ht="51.75" customHeight="1" x14ac:dyDescent="0.25">
      <c r="A27" s="36"/>
      <c r="B27" s="36"/>
      <c r="C27" s="84" t="s">
        <v>130</v>
      </c>
      <c r="D27" s="77"/>
    </row>
    <row r="28" spans="1:6" s="37" customFormat="1" ht="16.5" x14ac:dyDescent="0.25">
      <c r="A28" s="36"/>
      <c r="B28" s="36"/>
      <c r="C28" s="38" t="s">
        <v>42</v>
      </c>
      <c r="D28" s="77"/>
    </row>
    <row r="29" spans="1:6" s="37" customFormat="1" ht="16.5" x14ac:dyDescent="0.25">
      <c r="A29" s="36"/>
      <c r="B29" s="36"/>
      <c r="C29" s="84" t="s">
        <v>39</v>
      </c>
      <c r="D29" s="77">
        <v>-14900</v>
      </c>
    </row>
    <row r="30" spans="1:6" s="37" customFormat="1" ht="25.5" customHeight="1" x14ac:dyDescent="0.25">
      <c r="A30" s="36"/>
      <c r="B30" s="36"/>
      <c r="C30" s="45" t="s">
        <v>43</v>
      </c>
      <c r="D30" s="46">
        <f>+D32</f>
        <v>0</v>
      </c>
    </row>
    <row r="31" spans="1:6" s="37" customFormat="1" ht="16.5" x14ac:dyDescent="0.25">
      <c r="A31" s="36" t="s">
        <v>44</v>
      </c>
      <c r="B31" s="36"/>
      <c r="C31" s="38" t="s">
        <v>34</v>
      </c>
      <c r="D31" s="47"/>
    </row>
    <row r="32" spans="1:6" s="37" customFormat="1" ht="16.5" x14ac:dyDescent="0.25">
      <c r="A32" s="36"/>
      <c r="B32" s="36"/>
      <c r="C32" s="36" t="s">
        <v>45</v>
      </c>
      <c r="D32" s="48">
        <f>+D39+D45</f>
        <v>0</v>
      </c>
    </row>
    <row r="33" spans="1:4" s="37" customFormat="1" ht="16.5" x14ac:dyDescent="0.25">
      <c r="A33" s="36"/>
      <c r="B33" s="36"/>
      <c r="C33" s="38" t="s">
        <v>35</v>
      </c>
      <c r="D33" s="49"/>
    </row>
    <row r="34" spans="1:4" s="37" customFormat="1" ht="33" x14ac:dyDescent="0.25">
      <c r="A34" s="36"/>
      <c r="B34" s="36"/>
      <c r="C34" s="36" t="s">
        <v>46</v>
      </c>
      <c r="D34" s="50"/>
    </row>
    <row r="35" spans="1:4" s="37" customFormat="1" ht="16.5" x14ac:dyDescent="0.25">
      <c r="A35" s="36"/>
      <c r="B35" s="36"/>
      <c r="C35" s="38" t="s">
        <v>36</v>
      </c>
      <c r="D35" s="50"/>
    </row>
    <row r="36" spans="1:4" s="37" customFormat="1" ht="33" x14ac:dyDescent="0.25">
      <c r="A36" s="36"/>
      <c r="B36" s="36"/>
      <c r="C36" s="36" t="s">
        <v>47</v>
      </c>
      <c r="D36" s="50"/>
    </row>
    <row r="37" spans="1:4" s="37" customFormat="1" ht="15" customHeight="1" x14ac:dyDescent="0.25">
      <c r="A37" s="168" t="s">
        <v>41</v>
      </c>
      <c r="B37" s="169"/>
      <c r="C37" s="169"/>
      <c r="D37" s="170"/>
    </row>
    <row r="38" spans="1:4" s="37" customFormat="1" ht="16.5" x14ac:dyDescent="0.25">
      <c r="A38" s="36"/>
      <c r="B38" s="36">
        <v>11001</v>
      </c>
      <c r="C38" s="38" t="s">
        <v>37</v>
      </c>
      <c r="D38" s="39"/>
    </row>
    <row r="39" spans="1:4" s="37" customFormat="1" ht="15" customHeight="1" x14ac:dyDescent="0.25">
      <c r="A39" s="36"/>
      <c r="B39" s="36"/>
      <c r="C39" s="36" t="s">
        <v>45</v>
      </c>
      <c r="D39" s="74">
        <f>-D45</f>
        <v>0</v>
      </c>
    </row>
    <row r="40" spans="1:4" s="37" customFormat="1" ht="16.5" x14ac:dyDescent="0.25">
      <c r="A40" s="36"/>
      <c r="B40" s="36"/>
      <c r="C40" s="38" t="s">
        <v>38</v>
      </c>
      <c r="D40" s="75"/>
    </row>
    <row r="41" spans="1:4" s="37" customFormat="1" ht="66" x14ac:dyDescent="0.25">
      <c r="A41" s="36"/>
      <c r="B41" s="36"/>
      <c r="C41" s="36" t="s">
        <v>48</v>
      </c>
      <c r="D41" s="75"/>
    </row>
    <row r="42" spans="1:4" s="37" customFormat="1" ht="16.5" x14ac:dyDescent="0.25">
      <c r="A42" s="36"/>
      <c r="B42" s="36"/>
      <c r="C42" s="38" t="s">
        <v>42</v>
      </c>
      <c r="D42" s="75"/>
    </row>
    <row r="43" spans="1:4" s="37" customFormat="1" ht="16.5" x14ac:dyDescent="0.25">
      <c r="A43" s="36"/>
      <c r="B43" s="36"/>
      <c r="C43" s="36" t="s">
        <v>39</v>
      </c>
      <c r="D43" s="75">
        <v>-14900</v>
      </c>
    </row>
    <row r="44" spans="1:4" s="37" customFormat="1" ht="16.5" x14ac:dyDescent="0.25">
      <c r="A44" s="36"/>
      <c r="B44" s="36">
        <v>11001</v>
      </c>
      <c r="C44" s="38" t="s">
        <v>37</v>
      </c>
      <c r="D44" s="76"/>
    </row>
    <row r="45" spans="1:4" s="37" customFormat="1" ht="15" customHeight="1" x14ac:dyDescent="0.25">
      <c r="A45" s="36"/>
      <c r="B45" s="36"/>
      <c r="C45" s="36" t="s">
        <v>45</v>
      </c>
      <c r="D45" s="74"/>
    </row>
    <row r="46" spans="1:4" s="37" customFormat="1" ht="16.5" x14ac:dyDescent="0.25">
      <c r="A46" s="36"/>
      <c r="B46" s="36"/>
      <c r="C46" s="38" t="s">
        <v>38</v>
      </c>
      <c r="D46" s="75"/>
    </row>
    <row r="47" spans="1:4" s="37" customFormat="1" ht="66" x14ac:dyDescent="0.25">
      <c r="A47" s="36"/>
      <c r="B47" s="36"/>
      <c r="C47" s="36" t="s">
        <v>48</v>
      </c>
      <c r="D47" s="75"/>
    </row>
    <row r="48" spans="1:4" s="37" customFormat="1" ht="16.5" x14ac:dyDescent="0.25">
      <c r="A48" s="36"/>
      <c r="B48" s="36"/>
      <c r="C48" s="38" t="s">
        <v>42</v>
      </c>
      <c r="D48" s="75"/>
    </row>
    <row r="49" spans="1:4" s="37" customFormat="1" ht="16.5" x14ac:dyDescent="0.25">
      <c r="A49" s="36"/>
      <c r="B49" s="36"/>
      <c r="C49" s="36" t="s">
        <v>39</v>
      </c>
      <c r="D49" s="74">
        <v>14900</v>
      </c>
    </row>
  </sheetData>
  <mergeCells count="10">
    <mergeCell ref="A1:D1"/>
    <mergeCell ref="A2:D2"/>
    <mergeCell ref="A3:D3"/>
    <mergeCell ref="A6:B6"/>
    <mergeCell ref="A37:D37"/>
    <mergeCell ref="C6:C7"/>
    <mergeCell ref="D6:D7"/>
    <mergeCell ref="A23:D23"/>
    <mergeCell ref="A4:D4"/>
    <mergeCell ref="A16:D16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1" firstPageNumber="23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C13" sqref="C13"/>
    </sheetView>
  </sheetViews>
  <sheetFormatPr defaultRowHeight="15" x14ac:dyDescent="0.25"/>
  <cols>
    <col min="1" max="1" width="9" customWidth="1"/>
    <col min="2" max="2" width="10.5703125" customWidth="1"/>
    <col min="3" max="3" width="38.85546875" customWidth="1"/>
    <col min="4" max="4" width="12.5703125" customWidth="1"/>
    <col min="5" max="5" width="16.42578125" customWidth="1"/>
    <col min="6" max="6" width="21.7109375" customWidth="1"/>
    <col min="7" max="7" width="20" customWidth="1"/>
    <col min="8" max="8" width="17.7109375" customWidth="1"/>
  </cols>
  <sheetData>
    <row r="1" spans="1:8" x14ac:dyDescent="0.25">
      <c r="A1" s="165"/>
      <c r="B1" s="165"/>
      <c r="C1" s="165"/>
      <c r="D1" s="165"/>
      <c r="E1" s="165" t="s">
        <v>3</v>
      </c>
      <c r="F1" s="165"/>
      <c r="G1" s="165"/>
      <c r="H1" s="165"/>
    </row>
    <row r="2" spans="1:8" x14ac:dyDescent="0.25">
      <c r="A2" s="165"/>
      <c r="B2" s="165"/>
      <c r="C2" s="165"/>
      <c r="D2" s="165"/>
      <c r="E2" s="165" t="s">
        <v>0</v>
      </c>
      <c r="F2" s="165"/>
      <c r="G2" s="165"/>
      <c r="H2" s="165"/>
    </row>
    <row r="3" spans="1:8" ht="15" customHeight="1" x14ac:dyDescent="0.25">
      <c r="A3" s="165"/>
      <c r="B3" s="165"/>
      <c r="C3" s="165"/>
      <c r="D3" s="165"/>
      <c r="E3" s="165" t="s">
        <v>1</v>
      </c>
      <c r="F3" s="165"/>
      <c r="G3" s="165"/>
      <c r="H3" s="165"/>
    </row>
    <row r="4" spans="1:8" x14ac:dyDescent="0.25">
      <c r="A4" s="176"/>
      <c r="B4" s="176"/>
      <c r="C4" s="176"/>
      <c r="D4" s="176"/>
      <c r="E4" s="176"/>
      <c r="F4" s="176"/>
      <c r="G4" s="176"/>
      <c r="H4" s="176"/>
    </row>
    <row r="5" spans="1:8" ht="72" customHeight="1" x14ac:dyDescent="0.25">
      <c r="A5" s="177" t="s">
        <v>87</v>
      </c>
      <c r="B5" s="177"/>
      <c r="C5" s="177"/>
      <c r="D5" s="177"/>
      <c r="E5" s="177"/>
      <c r="F5" s="177"/>
      <c r="G5" s="177"/>
      <c r="H5" s="177"/>
    </row>
    <row r="6" spans="1:8" ht="16.5" x14ac:dyDescent="0.25">
      <c r="A6" s="97"/>
      <c r="B6" s="97"/>
      <c r="C6" s="103"/>
      <c r="D6" s="107"/>
      <c r="E6" s="107"/>
      <c r="F6" s="107"/>
      <c r="G6" s="178" t="s">
        <v>19</v>
      </c>
      <c r="H6" s="178"/>
    </row>
    <row r="7" spans="1:8" x14ac:dyDescent="0.25">
      <c r="A7" s="179" t="s">
        <v>71</v>
      </c>
      <c r="B7" s="180"/>
      <c r="C7" s="181" t="s">
        <v>72</v>
      </c>
      <c r="D7" s="183" t="s">
        <v>73</v>
      </c>
      <c r="E7" s="185" t="s">
        <v>74</v>
      </c>
      <c r="F7" s="186"/>
      <c r="G7" s="186"/>
      <c r="H7" s="187"/>
    </row>
    <row r="8" spans="1:8" ht="85.5" x14ac:dyDescent="0.25">
      <c r="A8" s="98" t="s">
        <v>75</v>
      </c>
      <c r="B8" s="98" t="s">
        <v>76</v>
      </c>
      <c r="C8" s="182"/>
      <c r="D8" s="184"/>
      <c r="E8" s="112" t="s">
        <v>77</v>
      </c>
      <c r="F8" s="112" t="s">
        <v>78</v>
      </c>
      <c r="G8" s="112" t="s">
        <v>79</v>
      </c>
      <c r="H8" s="112" t="s">
        <v>80</v>
      </c>
    </row>
    <row r="9" spans="1:8" ht="17.25" x14ac:dyDescent="0.25">
      <c r="A9" s="99"/>
      <c r="B9" s="99"/>
      <c r="C9" s="104" t="s">
        <v>81</v>
      </c>
      <c r="D9" s="108">
        <f>D11</f>
        <v>14900</v>
      </c>
      <c r="E9" s="108">
        <f t="shared" ref="E9:H9" si="0">E11</f>
        <v>0</v>
      </c>
      <c r="F9" s="108">
        <f t="shared" si="0"/>
        <v>0</v>
      </c>
      <c r="G9" s="108">
        <f t="shared" si="0"/>
        <v>0</v>
      </c>
      <c r="H9" s="108">
        <f t="shared" si="0"/>
        <v>14900</v>
      </c>
    </row>
    <row r="10" spans="1:8" ht="17.25" x14ac:dyDescent="0.25">
      <c r="A10" s="99"/>
      <c r="B10" s="99"/>
      <c r="C10" s="104" t="s">
        <v>82</v>
      </c>
      <c r="D10" s="108"/>
      <c r="E10" s="108"/>
      <c r="F10" s="108"/>
      <c r="G10" s="108"/>
      <c r="H10" s="108"/>
    </row>
    <row r="11" spans="1:8" ht="17.25" x14ac:dyDescent="0.25">
      <c r="A11" s="100"/>
      <c r="B11" s="102"/>
      <c r="C11" s="102" t="s">
        <v>67</v>
      </c>
      <c r="D11" s="109">
        <f>D13</f>
        <v>14900</v>
      </c>
      <c r="E11" s="109">
        <f>E13</f>
        <v>0</v>
      </c>
      <c r="F11" s="109">
        <f>F13</f>
        <v>0</v>
      </c>
      <c r="G11" s="109">
        <f>G13</f>
        <v>0</v>
      </c>
      <c r="H11" s="109">
        <f>H13</f>
        <v>14900</v>
      </c>
    </row>
    <row r="12" spans="1:8" ht="17.25" x14ac:dyDescent="0.25">
      <c r="A12" s="100"/>
      <c r="B12" s="100"/>
      <c r="C12" s="100" t="s">
        <v>83</v>
      </c>
      <c r="D12" s="110"/>
      <c r="E12" s="110"/>
      <c r="F12" s="110"/>
      <c r="G12" s="110"/>
      <c r="H12" s="110"/>
    </row>
    <row r="13" spans="1:8" ht="25.5" x14ac:dyDescent="0.25">
      <c r="A13" s="101">
        <v>1087</v>
      </c>
      <c r="B13" s="101">
        <v>31001</v>
      </c>
      <c r="C13" s="90" t="s">
        <v>64</v>
      </c>
      <c r="D13" s="111">
        <f>SUM(E13:H13)</f>
        <v>14900</v>
      </c>
      <c r="E13" s="111"/>
      <c r="F13" s="111"/>
      <c r="G13" s="111"/>
      <c r="H13" s="111">
        <v>14900</v>
      </c>
    </row>
    <row r="14" spans="1:8" ht="17.25" x14ac:dyDescent="0.25">
      <c r="A14" s="100"/>
      <c r="B14" s="100"/>
      <c r="C14" s="106"/>
      <c r="D14" s="110"/>
      <c r="E14" s="110"/>
      <c r="F14" s="110"/>
      <c r="G14" s="110"/>
      <c r="H14" s="110"/>
    </row>
  </sheetData>
  <mergeCells count="13">
    <mergeCell ref="A4:H4"/>
    <mergeCell ref="A5:H5"/>
    <mergeCell ref="G6:H6"/>
    <mergeCell ref="A7:B7"/>
    <mergeCell ref="C7:C8"/>
    <mergeCell ref="D7:D8"/>
    <mergeCell ref="E7:H7"/>
    <mergeCell ref="A1:D1"/>
    <mergeCell ref="E1:H1"/>
    <mergeCell ref="A2:D2"/>
    <mergeCell ref="E2:H2"/>
    <mergeCell ref="A3:D3"/>
    <mergeCell ref="E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3"/>
  <sheetViews>
    <sheetView zoomScaleNormal="100" workbookViewId="0">
      <selection activeCell="H30" sqref="H30"/>
    </sheetView>
  </sheetViews>
  <sheetFormatPr defaultColWidth="9.140625" defaultRowHeight="17.25" x14ac:dyDescent="0.25"/>
  <cols>
    <col min="1" max="3" width="9.140625" style="3" customWidth="1"/>
    <col min="4" max="4" width="11.28515625" style="3" customWidth="1"/>
    <col min="5" max="5" width="15.5703125" style="3" customWidth="1"/>
    <col min="6" max="6" width="76.140625" style="1" customWidth="1"/>
    <col min="7" max="7" width="16" style="1" hidden="1" customWidth="1"/>
    <col min="8" max="8" width="28.28515625" style="1" customWidth="1"/>
    <col min="9" max="9" width="15" style="1" bestFit="1" customWidth="1"/>
    <col min="10" max="16384" width="9.140625" style="1"/>
  </cols>
  <sheetData>
    <row r="1" spans="1:8" ht="14.25" customHeight="1" x14ac:dyDescent="0.25">
      <c r="A1" s="194" t="s">
        <v>8</v>
      </c>
      <c r="B1" s="194"/>
      <c r="C1" s="194"/>
      <c r="D1" s="194"/>
      <c r="E1" s="194"/>
      <c r="F1" s="194"/>
      <c r="G1" s="194"/>
      <c r="H1" s="194"/>
    </row>
    <row r="2" spans="1:8" ht="15" customHeight="1" x14ac:dyDescent="0.25">
      <c r="A2" s="194" t="s">
        <v>0</v>
      </c>
      <c r="B2" s="194"/>
      <c r="C2" s="194"/>
      <c r="D2" s="194"/>
      <c r="E2" s="194"/>
      <c r="F2" s="194"/>
      <c r="G2" s="194"/>
      <c r="H2" s="194"/>
    </row>
    <row r="3" spans="1:8" x14ac:dyDescent="0.25">
      <c r="A3" s="194" t="s">
        <v>1</v>
      </c>
      <c r="B3" s="194"/>
      <c r="C3" s="194"/>
      <c r="D3" s="194"/>
      <c r="E3" s="194"/>
      <c r="F3" s="194"/>
      <c r="G3" s="194"/>
      <c r="H3" s="194"/>
    </row>
    <row r="4" spans="1:8" x14ac:dyDescent="0.25">
      <c r="A4" s="195"/>
      <c r="B4" s="195"/>
      <c r="C4" s="195"/>
      <c r="D4" s="195"/>
      <c r="E4" s="195"/>
      <c r="F4" s="195"/>
      <c r="G4" s="195"/>
      <c r="H4" s="195"/>
    </row>
    <row r="5" spans="1:8" s="2" customFormat="1" ht="46.5" customHeight="1" x14ac:dyDescent="0.25">
      <c r="A5" s="196" t="s">
        <v>15</v>
      </c>
      <c r="B5" s="196"/>
      <c r="C5" s="196"/>
      <c r="D5" s="196"/>
      <c r="E5" s="196"/>
      <c r="F5" s="196"/>
      <c r="G5" s="196"/>
      <c r="H5" s="196"/>
    </row>
    <row r="6" spans="1:8" s="2" customFormat="1" ht="9" customHeight="1" x14ac:dyDescent="0.25">
      <c r="A6" s="17"/>
      <c r="B6" s="17"/>
      <c r="C6" s="17"/>
      <c r="D6" s="17"/>
      <c r="E6" s="17"/>
      <c r="F6" s="17"/>
      <c r="G6" s="17"/>
      <c r="H6" s="17"/>
    </row>
    <row r="7" spans="1:8" x14ac:dyDescent="0.3">
      <c r="A7" s="18"/>
      <c r="B7" s="18"/>
      <c r="C7" s="18"/>
      <c r="D7" s="18"/>
      <c r="E7" s="18"/>
      <c r="F7" s="19"/>
      <c r="G7" s="193" t="s">
        <v>16</v>
      </c>
      <c r="H7" s="193"/>
    </row>
    <row r="8" spans="1:8" ht="66.75" customHeight="1" x14ac:dyDescent="0.25">
      <c r="A8" s="197" t="s">
        <v>11</v>
      </c>
      <c r="B8" s="198"/>
      <c r="C8" s="199"/>
      <c r="D8" s="200" t="s">
        <v>88</v>
      </c>
      <c r="E8" s="200"/>
      <c r="F8" s="181" t="s">
        <v>91</v>
      </c>
      <c r="G8" s="188" t="s">
        <v>28</v>
      </c>
      <c r="H8" s="189"/>
    </row>
    <row r="9" spans="1:8" ht="35.25" customHeight="1" x14ac:dyDescent="0.25">
      <c r="A9" s="40" t="s">
        <v>12</v>
      </c>
      <c r="B9" s="40" t="s">
        <v>13</v>
      </c>
      <c r="C9" s="40" t="s">
        <v>14</v>
      </c>
      <c r="D9" s="119" t="s">
        <v>89</v>
      </c>
      <c r="E9" s="119" t="s">
        <v>90</v>
      </c>
      <c r="F9" s="182"/>
      <c r="G9" s="118" t="s">
        <v>5</v>
      </c>
      <c r="H9" s="41" t="s">
        <v>6</v>
      </c>
    </row>
    <row r="10" spans="1:8" x14ac:dyDescent="0.25">
      <c r="A10" s="20"/>
      <c r="B10" s="20"/>
      <c r="C10" s="20"/>
      <c r="D10" s="20"/>
      <c r="E10" s="20"/>
      <c r="F10" s="21" t="s">
        <v>10</v>
      </c>
      <c r="G10" s="22" t="e">
        <f>+G12+G46</f>
        <v>#REF!</v>
      </c>
      <c r="H10" s="22">
        <f>+H12+H46</f>
        <v>0</v>
      </c>
    </row>
    <row r="11" spans="1:8" x14ac:dyDescent="0.25">
      <c r="A11" s="20"/>
      <c r="B11" s="20"/>
      <c r="C11" s="20"/>
      <c r="D11" s="20"/>
      <c r="E11" s="20"/>
      <c r="F11" s="16" t="s">
        <v>9</v>
      </c>
      <c r="G11" s="24"/>
      <c r="H11" s="24"/>
    </row>
    <row r="12" spans="1:8" x14ac:dyDescent="0.25">
      <c r="A12" s="86" t="s">
        <v>66</v>
      </c>
      <c r="B12" s="20"/>
      <c r="C12" s="20"/>
      <c r="D12" s="20"/>
      <c r="E12" s="20"/>
      <c r="F12" s="21" t="s">
        <v>57</v>
      </c>
      <c r="G12" s="22" t="e">
        <f t="shared" ref="G12:H12" si="0">G14</f>
        <v>#REF!</v>
      </c>
      <c r="H12" s="22">
        <f t="shared" si="0"/>
        <v>0</v>
      </c>
    </row>
    <row r="13" spans="1:8" x14ac:dyDescent="0.25">
      <c r="A13" s="20"/>
      <c r="B13" s="20"/>
      <c r="C13" s="20"/>
      <c r="D13" s="20"/>
      <c r="E13" s="20"/>
      <c r="F13" s="16" t="s">
        <v>9</v>
      </c>
      <c r="G13" s="24"/>
      <c r="H13" s="24"/>
    </row>
    <row r="14" spans="1:8" ht="49.5" x14ac:dyDescent="0.25">
      <c r="A14" s="20"/>
      <c r="B14" s="86" t="s">
        <v>65</v>
      </c>
      <c r="C14" s="20"/>
      <c r="D14" s="20"/>
      <c r="E14" s="20"/>
      <c r="F14" s="21" t="s">
        <v>58</v>
      </c>
      <c r="G14" s="22" t="e">
        <f t="shared" ref="G14:H14" si="1">G16</f>
        <v>#REF!</v>
      </c>
      <c r="H14" s="22">
        <f t="shared" si="1"/>
        <v>0</v>
      </c>
    </row>
    <row r="15" spans="1:8" x14ac:dyDescent="0.25">
      <c r="A15" s="20"/>
      <c r="B15" s="20"/>
      <c r="C15" s="20"/>
      <c r="D15" s="20"/>
      <c r="E15" s="20"/>
      <c r="F15" s="16" t="s">
        <v>9</v>
      </c>
      <c r="G15" s="24"/>
      <c r="H15" s="24"/>
    </row>
    <row r="16" spans="1:8" x14ac:dyDescent="0.25">
      <c r="A16" s="20"/>
      <c r="B16" s="20"/>
      <c r="C16" s="25" t="s">
        <v>17</v>
      </c>
      <c r="D16" s="20"/>
      <c r="E16" s="20"/>
      <c r="F16" s="21" t="s">
        <v>59</v>
      </c>
      <c r="G16" s="22" t="e">
        <f t="shared" ref="G16:H16" si="2">G18</f>
        <v>#REF!</v>
      </c>
      <c r="H16" s="22">
        <f t="shared" si="2"/>
        <v>0</v>
      </c>
    </row>
    <row r="17" spans="1:9" x14ac:dyDescent="0.25">
      <c r="A17" s="20"/>
      <c r="B17" s="20"/>
      <c r="C17" s="20"/>
      <c r="D17" s="20"/>
      <c r="E17" s="20"/>
      <c r="F17" s="16" t="s">
        <v>9</v>
      </c>
      <c r="G17" s="24"/>
      <c r="H17" s="24"/>
    </row>
    <row r="18" spans="1:9" ht="42.75" customHeight="1" x14ac:dyDescent="0.25">
      <c r="A18" s="190"/>
      <c r="B18" s="191"/>
      <c r="C18" s="191"/>
      <c r="D18" s="191"/>
      <c r="E18" s="192"/>
      <c r="F18" s="87" t="s">
        <v>67</v>
      </c>
      <c r="G18" s="22" t="e">
        <f t="shared" ref="G18:H18" si="3">G20</f>
        <v>#REF!</v>
      </c>
      <c r="H18" s="22">
        <f t="shared" si="3"/>
        <v>0</v>
      </c>
    </row>
    <row r="19" spans="1:9" x14ac:dyDescent="0.25">
      <c r="A19" s="20"/>
      <c r="B19" s="20"/>
      <c r="C19" s="20"/>
      <c r="D19" s="20"/>
      <c r="E19" s="20"/>
      <c r="F19" s="16" t="s">
        <v>9</v>
      </c>
      <c r="G19" s="24"/>
      <c r="H19" s="24"/>
    </row>
    <row r="20" spans="1:9" s="2" customFormat="1" ht="33.75" customHeight="1" x14ac:dyDescent="0.25">
      <c r="A20" s="26"/>
      <c r="B20" s="26"/>
      <c r="C20" s="26"/>
      <c r="D20" s="89">
        <v>1087</v>
      </c>
      <c r="E20" s="80"/>
      <c r="F20" s="94" t="s">
        <v>63</v>
      </c>
      <c r="G20" s="27" t="e">
        <f>+G22+#REF!</f>
        <v>#REF!</v>
      </c>
      <c r="H20" s="149">
        <f>+H22+H36</f>
        <v>0</v>
      </c>
    </row>
    <row r="21" spans="1:9" s="2" customFormat="1" x14ac:dyDescent="0.25">
      <c r="A21" s="26"/>
      <c r="B21" s="26"/>
      <c r="C21" s="26"/>
      <c r="D21" s="26"/>
      <c r="E21" s="26"/>
      <c r="F21" s="16" t="s">
        <v>9</v>
      </c>
      <c r="G21" s="27"/>
      <c r="H21" s="27"/>
    </row>
    <row r="22" spans="1:9" s="2" customFormat="1" ht="18.75" customHeight="1" x14ac:dyDescent="0.25">
      <c r="A22" s="26"/>
      <c r="B22" s="26"/>
      <c r="C22" s="26"/>
      <c r="D22" s="26"/>
      <c r="E22" s="89">
        <v>31001</v>
      </c>
      <c r="F22" s="90" t="s">
        <v>64</v>
      </c>
      <c r="G22" s="27">
        <f>+G24</f>
        <v>0</v>
      </c>
      <c r="H22" s="27">
        <f>+H24</f>
        <v>14900</v>
      </c>
    </row>
    <row r="23" spans="1:9" x14ac:dyDescent="0.25">
      <c r="A23" s="20"/>
      <c r="B23" s="20"/>
      <c r="C23" s="20"/>
      <c r="D23" s="20"/>
      <c r="E23" s="20"/>
      <c r="F23" s="16" t="s">
        <v>18</v>
      </c>
      <c r="G23" s="28"/>
      <c r="H23" s="28"/>
    </row>
    <row r="24" spans="1:9" s="12" customFormat="1" ht="26.25" customHeight="1" x14ac:dyDescent="0.25">
      <c r="A24" s="29"/>
      <c r="B24" s="29"/>
      <c r="C24" s="29"/>
      <c r="D24" s="29"/>
      <c r="E24" s="29"/>
      <c r="F24" s="88" t="s">
        <v>62</v>
      </c>
      <c r="G24" s="30">
        <f>+G26</f>
        <v>0</v>
      </c>
      <c r="H24" s="30">
        <f>+H26</f>
        <v>14900</v>
      </c>
    </row>
    <row r="25" spans="1:9" ht="27" x14ac:dyDescent="0.25">
      <c r="A25" s="20"/>
      <c r="B25" s="20"/>
      <c r="C25" s="20"/>
      <c r="D25" s="20"/>
      <c r="E25" s="20"/>
      <c r="F25" s="16" t="s">
        <v>53</v>
      </c>
      <c r="G25" s="28"/>
      <c r="H25" s="28"/>
    </row>
    <row r="26" spans="1:9" x14ac:dyDescent="0.25">
      <c r="A26" s="20"/>
      <c r="B26" s="20"/>
      <c r="C26" s="20"/>
      <c r="D26" s="20"/>
      <c r="E26" s="20"/>
      <c r="F26" s="23" t="s">
        <v>10</v>
      </c>
      <c r="G26" s="28">
        <f>+G27</f>
        <v>0</v>
      </c>
      <c r="H26" s="30">
        <f>+H27</f>
        <v>14900</v>
      </c>
      <c r="I26" s="2"/>
    </row>
    <row r="27" spans="1:9" x14ac:dyDescent="0.25">
      <c r="A27" s="20"/>
      <c r="B27" s="20"/>
      <c r="C27" s="20"/>
      <c r="D27" s="20"/>
      <c r="E27" s="20"/>
      <c r="F27" s="24" t="s">
        <v>126</v>
      </c>
      <c r="G27" s="28">
        <f>+G28</f>
        <v>0</v>
      </c>
      <c r="H27" s="30">
        <f>+H28</f>
        <v>14900</v>
      </c>
    </row>
    <row r="28" spans="1:9" x14ac:dyDescent="0.25">
      <c r="A28" s="20"/>
      <c r="B28" s="20"/>
      <c r="C28" s="20"/>
      <c r="D28" s="20"/>
      <c r="E28" s="20"/>
      <c r="F28" s="24" t="s">
        <v>127</v>
      </c>
      <c r="G28" s="28"/>
      <c r="H28" s="30">
        <f>+H29</f>
        <v>14900</v>
      </c>
    </row>
    <row r="29" spans="1:9" x14ac:dyDescent="0.25">
      <c r="A29" s="20"/>
      <c r="B29" s="20"/>
      <c r="C29" s="20"/>
      <c r="D29" s="20"/>
      <c r="E29" s="20"/>
      <c r="F29" s="24" t="s">
        <v>128</v>
      </c>
      <c r="G29" s="28"/>
      <c r="H29" s="30">
        <f>+H30</f>
        <v>14900</v>
      </c>
    </row>
    <row r="30" spans="1:9" x14ac:dyDescent="0.25">
      <c r="A30" s="20"/>
      <c r="B30" s="20"/>
      <c r="C30" s="20"/>
      <c r="D30" s="20"/>
      <c r="E30" s="20"/>
      <c r="F30" s="91" t="s">
        <v>363</v>
      </c>
      <c r="G30" s="81"/>
      <c r="H30" s="30">
        <v>14900</v>
      </c>
    </row>
    <row r="31" spans="1:9" s="2" customFormat="1" ht="25.5" x14ac:dyDescent="0.25">
      <c r="A31" s="26"/>
      <c r="B31" s="26"/>
      <c r="C31" s="26"/>
      <c r="D31" s="26"/>
      <c r="E31" s="89">
        <v>11001</v>
      </c>
      <c r="F31" s="90" t="s">
        <v>129</v>
      </c>
      <c r="G31" s="27" t="e">
        <f>+G33</f>
        <v>#REF!</v>
      </c>
      <c r="H31" s="27">
        <f>+H33</f>
        <v>0</v>
      </c>
    </row>
    <row r="32" spans="1:9" x14ac:dyDescent="0.25">
      <c r="A32" s="20"/>
      <c r="B32" s="20"/>
      <c r="C32" s="20"/>
      <c r="D32" s="20"/>
      <c r="E32" s="20"/>
      <c r="F32" s="16" t="s">
        <v>18</v>
      </c>
      <c r="G32" s="28"/>
      <c r="H32" s="28"/>
    </row>
    <row r="33" spans="1:8" s="12" customFormat="1" ht="27.75" customHeight="1" x14ac:dyDescent="0.25">
      <c r="A33" s="29"/>
      <c r="B33" s="29"/>
      <c r="C33" s="29"/>
      <c r="D33" s="29"/>
      <c r="E33" s="29"/>
      <c r="F33" s="88" t="s">
        <v>62</v>
      </c>
      <c r="G33" s="30" t="e">
        <f>+G35</f>
        <v>#REF!</v>
      </c>
      <c r="H33" s="30">
        <f>+H35</f>
        <v>0</v>
      </c>
    </row>
    <row r="34" spans="1:8" ht="21.75" customHeight="1" x14ac:dyDescent="0.25">
      <c r="A34" s="20"/>
      <c r="B34" s="20"/>
      <c r="C34" s="20"/>
      <c r="D34" s="20"/>
      <c r="E34" s="20"/>
      <c r="F34" s="16" t="s">
        <v>53</v>
      </c>
      <c r="G34" s="28"/>
      <c r="H34" s="28"/>
    </row>
    <row r="35" spans="1:8" x14ac:dyDescent="0.25">
      <c r="A35" s="20"/>
      <c r="B35" s="20"/>
      <c r="C35" s="20"/>
      <c r="D35" s="20"/>
      <c r="E35" s="20"/>
      <c r="F35" s="23" t="s">
        <v>10</v>
      </c>
      <c r="G35" s="28" t="e">
        <f t="shared" ref="G35" si="4">+G36</f>
        <v>#REF!</v>
      </c>
      <c r="H35" s="28"/>
    </row>
    <row r="36" spans="1:8" x14ac:dyDescent="0.25">
      <c r="A36" s="20"/>
      <c r="B36" s="20"/>
      <c r="C36" s="20"/>
      <c r="D36" s="20"/>
      <c r="E36" s="20"/>
      <c r="F36" s="23" t="s">
        <v>131</v>
      </c>
      <c r="G36" s="28" t="e">
        <f>+#REF!</f>
        <v>#REF!</v>
      </c>
      <c r="H36" s="28">
        <f>H37+H39+H43</f>
        <v>-14900</v>
      </c>
    </row>
    <row r="37" spans="1:8" x14ac:dyDescent="0.25">
      <c r="A37" s="20"/>
      <c r="B37" s="20"/>
      <c r="C37" s="20"/>
      <c r="D37" s="20"/>
      <c r="E37" s="20"/>
      <c r="F37" s="91" t="s">
        <v>132</v>
      </c>
      <c r="G37" s="28"/>
      <c r="H37" s="28">
        <f>SUM(H38:H38)</f>
        <v>-270</v>
      </c>
    </row>
    <row r="38" spans="1:8" x14ac:dyDescent="0.25">
      <c r="A38" s="20"/>
      <c r="B38" s="20"/>
      <c r="C38" s="20"/>
      <c r="D38" s="20"/>
      <c r="E38" s="20"/>
      <c r="F38" s="91" t="s">
        <v>133</v>
      </c>
      <c r="G38" s="28"/>
      <c r="H38" s="28">
        <v>-270</v>
      </c>
    </row>
    <row r="39" spans="1:8" x14ac:dyDescent="0.25">
      <c r="A39" s="20"/>
      <c r="B39" s="20"/>
      <c r="C39" s="20"/>
      <c r="D39" s="20"/>
      <c r="E39" s="20"/>
      <c r="F39" s="91" t="s">
        <v>134</v>
      </c>
      <c r="G39" s="28"/>
      <c r="H39" s="28">
        <f>SUM(H40:H42)</f>
        <v>-7473.8</v>
      </c>
    </row>
    <row r="40" spans="1:8" x14ac:dyDescent="0.25">
      <c r="A40" s="20"/>
      <c r="B40" s="20"/>
      <c r="C40" s="20"/>
      <c r="D40" s="20"/>
      <c r="E40" s="20"/>
      <c r="F40" s="91" t="s">
        <v>135</v>
      </c>
      <c r="G40" s="28"/>
      <c r="H40" s="28">
        <v>-5358.1</v>
      </c>
    </row>
    <row r="41" spans="1:8" x14ac:dyDescent="0.25">
      <c r="A41" s="20"/>
      <c r="B41" s="20"/>
      <c r="C41" s="20"/>
      <c r="D41" s="20"/>
      <c r="E41" s="20"/>
      <c r="F41" s="91" t="s">
        <v>136</v>
      </c>
      <c r="G41" s="28"/>
      <c r="H41" s="28">
        <v>-1703.2</v>
      </c>
    </row>
    <row r="42" spans="1:8" x14ac:dyDescent="0.25">
      <c r="A42" s="20"/>
      <c r="B42" s="20"/>
      <c r="C42" s="20"/>
      <c r="D42" s="20"/>
      <c r="E42" s="20"/>
      <c r="F42" s="91" t="s">
        <v>137</v>
      </c>
      <c r="G42" s="28"/>
      <c r="H42" s="28">
        <v>-412.5</v>
      </c>
    </row>
    <row r="43" spans="1:8" x14ac:dyDescent="0.25">
      <c r="A43" s="20"/>
      <c r="B43" s="20"/>
      <c r="C43" s="20"/>
      <c r="D43" s="20"/>
      <c r="E43" s="20"/>
      <c r="F43" s="23" t="s">
        <v>138</v>
      </c>
      <c r="G43" s="28"/>
      <c r="H43" s="28">
        <f>H44</f>
        <v>-7156.2</v>
      </c>
    </row>
    <row r="44" spans="1:8" ht="33" x14ac:dyDescent="0.25">
      <c r="A44" s="20"/>
      <c r="B44" s="20"/>
      <c r="C44" s="20"/>
      <c r="D44" s="20"/>
      <c r="E44" s="20"/>
      <c r="F44" s="91" t="s">
        <v>139</v>
      </c>
      <c r="G44" s="28"/>
      <c r="H44" s="28">
        <f>H45</f>
        <v>-7156.2</v>
      </c>
    </row>
    <row r="45" spans="1:8" x14ac:dyDescent="0.25">
      <c r="A45" s="20"/>
      <c r="B45" s="20"/>
      <c r="C45" s="20"/>
      <c r="D45" s="20"/>
      <c r="E45" s="20"/>
      <c r="F45" s="91" t="s">
        <v>140</v>
      </c>
      <c r="G45" s="28"/>
      <c r="H45" s="28">
        <v>-7156.2</v>
      </c>
    </row>
    <row r="46" spans="1:8" s="56" customFormat="1" ht="16.5" x14ac:dyDescent="0.25">
      <c r="A46" s="52" t="s">
        <v>49</v>
      </c>
      <c r="B46" s="53"/>
      <c r="C46" s="53"/>
      <c r="D46" s="53"/>
      <c r="E46" s="53"/>
      <c r="F46" s="54" t="s">
        <v>50</v>
      </c>
      <c r="G46" s="55">
        <f t="shared" ref="G46:H46" si="5">G48</f>
        <v>0</v>
      </c>
      <c r="H46" s="55">
        <f t="shared" si="5"/>
        <v>0</v>
      </c>
    </row>
    <row r="47" spans="1:8" s="56" customFormat="1" ht="16.5" x14ac:dyDescent="0.25">
      <c r="A47" s="53"/>
      <c r="B47" s="53"/>
      <c r="C47" s="53"/>
      <c r="D47" s="53"/>
      <c r="E47" s="53"/>
      <c r="F47" s="38" t="s">
        <v>9</v>
      </c>
      <c r="G47" s="57"/>
      <c r="H47" s="57"/>
    </row>
    <row r="48" spans="1:8" s="56" customFormat="1" ht="16.5" x14ac:dyDescent="0.25">
      <c r="A48" s="53"/>
      <c r="B48" s="52" t="s">
        <v>17</v>
      </c>
      <c r="C48" s="53"/>
      <c r="D48" s="53"/>
      <c r="E48" s="53"/>
      <c r="F48" s="54" t="s">
        <v>51</v>
      </c>
      <c r="G48" s="55">
        <f t="shared" ref="G48:H48" si="6">G50</f>
        <v>0</v>
      </c>
      <c r="H48" s="55">
        <f t="shared" si="6"/>
        <v>0</v>
      </c>
    </row>
    <row r="49" spans="1:8" s="56" customFormat="1" ht="16.5" x14ac:dyDescent="0.25">
      <c r="A49" s="53"/>
      <c r="B49" s="53"/>
      <c r="C49" s="53"/>
      <c r="D49" s="53"/>
      <c r="E49" s="53"/>
      <c r="F49" s="38" t="s">
        <v>9</v>
      </c>
      <c r="G49" s="57"/>
      <c r="H49" s="57"/>
    </row>
    <row r="50" spans="1:8" s="56" customFormat="1" ht="16.5" x14ac:dyDescent="0.25">
      <c r="A50" s="53"/>
      <c r="B50" s="53"/>
      <c r="C50" s="52" t="s">
        <v>17</v>
      </c>
      <c r="D50" s="53"/>
      <c r="E50" s="53"/>
      <c r="F50" s="54" t="s">
        <v>45</v>
      </c>
      <c r="G50" s="55">
        <f>+G52</f>
        <v>0</v>
      </c>
      <c r="H50" s="55">
        <f>+H52</f>
        <v>0</v>
      </c>
    </row>
    <row r="51" spans="1:8" s="56" customFormat="1" ht="16.5" x14ac:dyDescent="0.25">
      <c r="A51" s="53"/>
      <c r="B51" s="53"/>
      <c r="C51" s="53"/>
      <c r="D51" s="53"/>
      <c r="E51" s="53"/>
      <c r="F51" s="38" t="s">
        <v>9</v>
      </c>
      <c r="G51" s="57"/>
      <c r="H51" s="57"/>
    </row>
    <row r="52" spans="1:8" s="56" customFormat="1" ht="16.5" x14ac:dyDescent="0.25">
      <c r="A52" s="53"/>
      <c r="B52" s="53"/>
      <c r="C52" s="53"/>
      <c r="D52" s="58" t="s">
        <v>44</v>
      </c>
      <c r="E52" s="53"/>
      <c r="F52" s="59" t="s">
        <v>45</v>
      </c>
      <c r="G52" s="60">
        <f>G59</f>
        <v>0</v>
      </c>
      <c r="H52" s="60">
        <f>-H54-H59</f>
        <v>0</v>
      </c>
    </row>
    <row r="53" spans="1:8" s="56" customFormat="1" ht="16.5" x14ac:dyDescent="0.25">
      <c r="A53" s="61"/>
      <c r="B53" s="61"/>
      <c r="C53" s="61"/>
      <c r="D53" s="53"/>
      <c r="E53" s="53"/>
      <c r="F53" s="38" t="s">
        <v>9</v>
      </c>
      <c r="G53" s="62"/>
      <c r="H53" s="62"/>
    </row>
    <row r="54" spans="1:8" s="56" customFormat="1" ht="16.5" x14ac:dyDescent="0.25">
      <c r="A54" s="53"/>
      <c r="B54" s="53"/>
      <c r="C54" s="53"/>
      <c r="D54" s="58"/>
      <c r="E54" s="58" t="s">
        <v>52</v>
      </c>
      <c r="F54" s="59" t="s">
        <v>45</v>
      </c>
      <c r="G54" s="60">
        <f t="shared" ref="G54:H54" si="7">G56</f>
        <v>0</v>
      </c>
      <c r="H54" s="60">
        <f t="shared" si="7"/>
        <v>-14900</v>
      </c>
    </row>
    <row r="55" spans="1:8" s="56" customFormat="1" ht="16.5" x14ac:dyDescent="0.25">
      <c r="A55" s="53"/>
      <c r="B55" s="53"/>
      <c r="C55" s="53"/>
      <c r="D55" s="53"/>
      <c r="E55" s="53"/>
      <c r="F55" s="38" t="s">
        <v>18</v>
      </c>
      <c r="G55" s="60"/>
      <c r="H55" s="60"/>
    </row>
    <row r="56" spans="1:8" s="65" customFormat="1" ht="16.5" x14ac:dyDescent="0.25">
      <c r="A56" s="63"/>
      <c r="B56" s="63"/>
      <c r="C56" s="63"/>
      <c r="D56" s="53"/>
      <c r="E56" s="53"/>
      <c r="F56" s="59" t="s">
        <v>43</v>
      </c>
      <c r="G56" s="64">
        <f t="shared" ref="G56:H56" si="8">G58</f>
        <v>0</v>
      </c>
      <c r="H56" s="64">
        <f t="shared" si="8"/>
        <v>-14900</v>
      </c>
    </row>
    <row r="57" spans="1:8" s="70" customFormat="1" ht="16.5" x14ac:dyDescent="0.25">
      <c r="A57" s="66"/>
      <c r="B57" s="67"/>
      <c r="C57" s="68"/>
      <c r="D57" s="58"/>
      <c r="E57" s="58"/>
      <c r="F57" s="38" t="s">
        <v>53</v>
      </c>
      <c r="G57" s="69"/>
      <c r="H57" s="69"/>
    </row>
    <row r="58" spans="1:8" s="70" customFormat="1" ht="16.5" x14ac:dyDescent="0.25">
      <c r="A58" s="66"/>
      <c r="B58" s="67"/>
      <c r="C58" s="68"/>
      <c r="D58" s="58"/>
      <c r="E58" s="58"/>
      <c r="F58" s="71" t="s">
        <v>54</v>
      </c>
      <c r="G58" s="69"/>
      <c r="H58" s="69">
        <f>-H63</f>
        <v>-14900</v>
      </c>
    </row>
    <row r="59" spans="1:8" s="56" customFormat="1" ht="16.5" x14ac:dyDescent="0.25">
      <c r="A59" s="53"/>
      <c r="B59" s="53"/>
      <c r="C59" s="53"/>
      <c r="D59" s="58"/>
      <c r="E59" s="58" t="s">
        <v>52</v>
      </c>
      <c r="F59" s="59" t="s">
        <v>45</v>
      </c>
      <c r="G59" s="60">
        <f t="shared" ref="G59:H59" si="9">G61</f>
        <v>0</v>
      </c>
      <c r="H59" s="60">
        <f t="shared" si="9"/>
        <v>14900</v>
      </c>
    </row>
    <row r="60" spans="1:8" s="56" customFormat="1" ht="16.5" x14ac:dyDescent="0.25">
      <c r="A60" s="53"/>
      <c r="B60" s="53"/>
      <c r="C60" s="53"/>
      <c r="D60" s="58"/>
      <c r="E60" s="53"/>
      <c r="F60" s="38" t="s">
        <v>18</v>
      </c>
      <c r="G60" s="60"/>
      <c r="H60" s="60"/>
    </row>
    <row r="61" spans="1:8" s="65" customFormat="1" ht="16.5" x14ac:dyDescent="0.25">
      <c r="A61" s="63"/>
      <c r="B61" s="63"/>
      <c r="C61" s="63"/>
      <c r="D61" s="63"/>
      <c r="E61" s="53"/>
      <c r="F61" s="59" t="s">
        <v>43</v>
      </c>
      <c r="G61" s="64">
        <f t="shared" ref="G61:H61" si="10">G63</f>
        <v>0</v>
      </c>
      <c r="H61" s="64">
        <f t="shared" si="10"/>
        <v>14900</v>
      </c>
    </row>
    <row r="62" spans="1:8" s="70" customFormat="1" ht="16.5" x14ac:dyDescent="0.25">
      <c r="A62" s="66"/>
      <c r="B62" s="67"/>
      <c r="C62" s="68"/>
      <c r="D62" s="68"/>
      <c r="E62" s="68"/>
      <c r="F62" s="38" t="s">
        <v>53</v>
      </c>
      <c r="G62" s="69"/>
      <c r="H62" s="69"/>
    </row>
    <row r="63" spans="1:8" s="70" customFormat="1" ht="16.5" x14ac:dyDescent="0.25">
      <c r="A63" s="66"/>
      <c r="B63" s="67"/>
      <c r="C63" s="68"/>
      <c r="D63" s="72"/>
      <c r="E63" s="73"/>
      <c r="F63" s="71" t="s">
        <v>54</v>
      </c>
      <c r="G63" s="69"/>
      <c r="H63" s="51">
        <f>-H36</f>
        <v>14900</v>
      </c>
    </row>
  </sheetData>
  <mergeCells count="11">
    <mergeCell ref="G8:H8"/>
    <mergeCell ref="A18:E18"/>
    <mergeCell ref="G7:H7"/>
    <mergeCell ref="A1:H1"/>
    <mergeCell ref="A2:H2"/>
    <mergeCell ref="A4:H4"/>
    <mergeCell ref="A5:H5"/>
    <mergeCell ref="A3:H3"/>
    <mergeCell ref="A8:C8"/>
    <mergeCell ref="D8:E8"/>
    <mergeCell ref="F8:F9"/>
  </mergeCells>
  <pageMargins left="0.2" right="0.2" top="0.33" bottom="0.37" header="0.17" footer="0.17"/>
  <pageSetup paperSize="9" scale="84" orientation="landscape" r:id="rId1"/>
  <ignoredErrors>
    <ignoredError sqref="A46:E63 A13:E13 B12:E12 A15:E19 A14 C14:E14 A21:E21 A20:C20 E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10" workbookViewId="0">
      <selection activeCell="C15" sqref="C15"/>
    </sheetView>
  </sheetViews>
  <sheetFormatPr defaultRowHeight="15" x14ac:dyDescent="0.25"/>
  <cols>
    <col min="2" max="2" width="16.85546875" customWidth="1"/>
    <col min="3" max="3" width="47.7109375" customWidth="1"/>
    <col min="4" max="4" width="15" customWidth="1"/>
  </cols>
  <sheetData>
    <row r="1" spans="1:7" ht="15" customHeight="1" x14ac:dyDescent="0.25">
      <c r="A1" s="176" t="s">
        <v>94</v>
      </c>
      <c r="B1" s="176"/>
      <c r="C1" s="176"/>
      <c r="D1" s="176"/>
    </row>
    <row r="2" spans="1:7" ht="15" customHeight="1" x14ac:dyDescent="0.25">
      <c r="A2" s="194" t="s">
        <v>0</v>
      </c>
      <c r="B2" s="194"/>
      <c r="C2" s="194"/>
      <c r="D2" s="194"/>
      <c r="E2" s="123"/>
      <c r="F2" s="123"/>
      <c r="G2" s="123"/>
    </row>
    <row r="3" spans="1:7" ht="15" customHeight="1" x14ac:dyDescent="0.25">
      <c r="A3" s="194" t="s">
        <v>1</v>
      </c>
      <c r="B3" s="194"/>
      <c r="C3" s="194"/>
      <c r="D3" s="194"/>
      <c r="E3" s="123"/>
      <c r="F3" s="123"/>
      <c r="G3" s="123"/>
    </row>
    <row r="4" spans="1:7" x14ac:dyDescent="0.25">
      <c r="A4" s="96"/>
      <c r="B4" s="96"/>
      <c r="C4" s="96"/>
      <c r="D4" s="96"/>
    </row>
    <row r="5" spans="1:7" ht="60.75" customHeight="1" x14ac:dyDescent="0.25">
      <c r="A5" s="196" t="s">
        <v>359</v>
      </c>
      <c r="B5" s="196"/>
      <c r="C5" s="196"/>
      <c r="D5" s="196"/>
      <c r="E5" s="117"/>
      <c r="F5" s="117"/>
      <c r="G5" s="117"/>
    </row>
    <row r="6" spans="1:7" ht="41.25" customHeight="1" x14ac:dyDescent="0.25">
      <c r="A6" s="85"/>
      <c r="B6" s="85"/>
      <c r="C6" s="85"/>
      <c r="D6" s="85"/>
      <c r="E6" s="117"/>
      <c r="F6" s="117"/>
      <c r="G6" s="117"/>
    </row>
    <row r="7" spans="1:7" ht="38.25" customHeight="1" x14ac:dyDescent="0.25">
      <c r="A7" s="197" t="s">
        <v>4</v>
      </c>
      <c r="B7" s="199"/>
      <c r="C7" s="201" t="s">
        <v>86</v>
      </c>
      <c r="D7" s="203" t="s">
        <v>95</v>
      </c>
      <c r="E7" s="117"/>
      <c r="F7" s="117"/>
      <c r="G7" s="117"/>
    </row>
    <row r="8" spans="1:7" ht="39.75" customHeight="1" x14ac:dyDescent="0.25">
      <c r="A8" s="40" t="s">
        <v>85</v>
      </c>
      <c r="B8" s="40" t="s">
        <v>92</v>
      </c>
      <c r="C8" s="202"/>
      <c r="D8" s="203"/>
    </row>
    <row r="9" spans="1:7" ht="19.5" customHeight="1" x14ac:dyDescent="0.3">
      <c r="A9" s="120"/>
      <c r="B9" s="120"/>
      <c r="C9" s="122" t="s">
        <v>93</v>
      </c>
      <c r="D9" s="126">
        <f>D11</f>
        <v>14900</v>
      </c>
    </row>
    <row r="10" spans="1:7" ht="18.75" customHeight="1" x14ac:dyDescent="0.25">
      <c r="A10" s="120"/>
      <c r="B10" s="120"/>
      <c r="C10" s="121" t="s">
        <v>74</v>
      </c>
      <c r="D10" s="125"/>
    </row>
    <row r="11" spans="1:7" ht="18.75" customHeight="1" x14ac:dyDescent="0.25">
      <c r="A11" s="100"/>
      <c r="B11" s="102"/>
      <c r="C11" s="102" t="s">
        <v>67</v>
      </c>
      <c r="D11" s="109">
        <f>D13</f>
        <v>14900</v>
      </c>
    </row>
    <row r="12" spans="1:7" ht="17.25" x14ac:dyDescent="0.25">
      <c r="A12" s="100"/>
      <c r="B12" s="100"/>
      <c r="C12" s="100" t="s">
        <v>83</v>
      </c>
      <c r="D12" s="110"/>
    </row>
    <row r="13" spans="1:7" ht="34.5" x14ac:dyDescent="0.25">
      <c r="A13" s="101">
        <v>1087</v>
      </c>
      <c r="B13" s="101">
        <v>31001</v>
      </c>
      <c r="C13" s="105" t="s">
        <v>84</v>
      </c>
      <c r="D13" s="111">
        <f>D15</f>
        <v>14900</v>
      </c>
    </row>
    <row r="14" spans="1:7" ht="17.25" x14ac:dyDescent="0.25">
      <c r="A14" s="101"/>
      <c r="B14" s="101"/>
      <c r="C14" s="100" t="s">
        <v>18</v>
      </c>
      <c r="D14" s="111"/>
    </row>
    <row r="15" spans="1:7" ht="17.25" x14ac:dyDescent="0.25">
      <c r="A15" s="114"/>
      <c r="B15" s="114"/>
      <c r="C15" s="115" t="s">
        <v>62</v>
      </c>
      <c r="D15" s="116">
        <v>14900</v>
      </c>
    </row>
  </sheetData>
  <mergeCells count="7">
    <mergeCell ref="A5:D5"/>
    <mergeCell ref="A7:B7"/>
    <mergeCell ref="C7:C8"/>
    <mergeCell ref="A1:D1"/>
    <mergeCell ref="A2:D2"/>
    <mergeCell ref="A3:D3"/>
    <mergeCell ref="D7:D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3" workbookViewId="0">
      <selection activeCell="B60" sqref="B60"/>
    </sheetView>
  </sheetViews>
  <sheetFormatPr defaultRowHeight="15" x14ac:dyDescent="0.25"/>
  <cols>
    <col min="1" max="1" width="28.7109375" customWidth="1"/>
    <col min="2" max="2" width="48.28515625" customWidth="1"/>
    <col min="3" max="3" width="18.7109375" customWidth="1"/>
  </cols>
  <sheetData>
    <row r="1" spans="1:7" x14ac:dyDescent="0.25">
      <c r="A1" s="208" t="s">
        <v>96</v>
      </c>
      <c r="B1" s="208"/>
      <c r="C1" s="208"/>
      <c r="D1" s="138"/>
      <c r="E1" s="138"/>
      <c r="F1" s="138"/>
      <c r="G1" s="138"/>
    </row>
    <row r="2" spans="1:7" ht="15" customHeight="1" x14ac:dyDescent="0.25">
      <c r="A2" s="208" t="s">
        <v>20</v>
      </c>
      <c r="B2" s="208"/>
      <c r="C2" s="208"/>
      <c r="D2" s="138"/>
      <c r="E2" s="138"/>
      <c r="F2" s="138"/>
      <c r="G2" s="138"/>
    </row>
    <row r="3" spans="1:7" ht="15" customHeight="1" x14ac:dyDescent="0.25">
      <c r="A3" s="208" t="s">
        <v>1</v>
      </c>
      <c r="B3" s="208"/>
      <c r="C3" s="208"/>
      <c r="D3" s="138"/>
      <c r="E3" s="138"/>
      <c r="F3" s="138"/>
      <c r="G3" s="138"/>
    </row>
    <row r="5" spans="1:7" ht="48" customHeight="1" x14ac:dyDescent="0.25">
      <c r="A5" s="207" t="s">
        <v>360</v>
      </c>
      <c r="B5" s="207"/>
      <c r="C5" s="207"/>
    </row>
    <row r="6" spans="1:7" ht="23.25" customHeight="1" x14ac:dyDescent="0.25"/>
    <row r="7" spans="1:7" x14ac:dyDescent="0.25">
      <c r="B7" s="124" t="s">
        <v>62</v>
      </c>
    </row>
    <row r="9" spans="1:7" x14ac:dyDescent="0.25">
      <c r="A9" s="209" t="s">
        <v>97</v>
      </c>
      <c r="B9" s="209"/>
      <c r="C9" s="209"/>
    </row>
    <row r="10" spans="1:7" x14ac:dyDescent="0.25">
      <c r="A10" s="127"/>
      <c r="B10" s="127"/>
      <c r="C10" s="128"/>
    </row>
    <row r="11" spans="1:7" x14ac:dyDescent="0.25">
      <c r="A11" s="130" t="s">
        <v>98</v>
      </c>
      <c r="B11" s="214" t="s">
        <v>99</v>
      </c>
      <c r="C11" s="214"/>
    </row>
    <row r="12" spans="1:7" x14ac:dyDescent="0.25">
      <c r="A12" s="131">
        <v>1087</v>
      </c>
      <c r="B12" s="205" t="s">
        <v>63</v>
      </c>
      <c r="C12" s="205"/>
    </row>
    <row r="13" spans="1:7" x14ac:dyDescent="0.25">
      <c r="A13" s="132"/>
      <c r="B13" s="132"/>
      <c r="C13" s="133"/>
    </row>
    <row r="14" spans="1:7" x14ac:dyDescent="0.25">
      <c r="A14" s="214" t="s">
        <v>100</v>
      </c>
      <c r="B14" s="214"/>
      <c r="C14" s="214"/>
    </row>
    <row r="15" spans="1:7" ht="78.75" customHeight="1" x14ac:dyDescent="0.25">
      <c r="A15" s="132"/>
      <c r="B15" s="132"/>
      <c r="C15" s="134" t="s">
        <v>110</v>
      </c>
    </row>
    <row r="16" spans="1:7" ht="45" customHeight="1" x14ac:dyDescent="0.25">
      <c r="A16" s="133" t="s">
        <v>101</v>
      </c>
      <c r="B16" s="131">
        <v>1087</v>
      </c>
      <c r="C16" s="135"/>
    </row>
    <row r="17" spans="1:3" x14ac:dyDescent="0.25">
      <c r="A17" s="144" t="s">
        <v>102</v>
      </c>
      <c r="B17" s="145">
        <v>31001</v>
      </c>
      <c r="C17" s="146" t="s">
        <v>103</v>
      </c>
    </row>
    <row r="18" spans="1:3" ht="25.5" x14ac:dyDescent="0.25">
      <c r="A18" s="144" t="s">
        <v>104</v>
      </c>
      <c r="B18" s="136" t="s">
        <v>64</v>
      </c>
      <c r="C18" s="144"/>
    </row>
    <row r="19" spans="1:3" ht="42" customHeight="1" x14ac:dyDescent="0.25">
      <c r="A19" s="144" t="s">
        <v>105</v>
      </c>
      <c r="B19" s="136" t="s">
        <v>123</v>
      </c>
      <c r="C19" s="144"/>
    </row>
    <row r="20" spans="1:3" ht="25.5" x14ac:dyDescent="0.25">
      <c r="A20" s="144" t="s">
        <v>106</v>
      </c>
      <c r="B20" s="84" t="s">
        <v>124</v>
      </c>
      <c r="C20" s="144"/>
    </row>
    <row r="21" spans="1:3" ht="45" x14ac:dyDescent="0.25">
      <c r="A21" s="144" t="s">
        <v>111</v>
      </c>
      <c r="B21" s="137" t="s">
        <v>62</v>
      </c>
      <c r="C21" s="144"/>
    </row>
    <row r="22" spans="1:3" x14ac:dyDescent="0.25">
      <c r="A22" s="212" t="s">
        <v>108</v>
      </c>
      <c r="B22" s="213"/>
      <c r="C22" s="144"/>
    </row>
    <row r="23" spans="1:3" x14ac:dyDescent="0.25">
      <c r="A23" s="212"/>
      <c r="B23" s="213"/>
      <c r="C23" s="144"/>
    </row>
    <row r="24" spans="1:3" ht="17.25" customHeight="1" x14ac:dyDescent="0.25">
      <c r="A24" s="210" t="s">
        <v>112</v>
      </c>
      <c r="B24" s="211"/>
      <c r="C24" s="238">
        <v>14900</v>
      </c>
    </row>
    <row r="25" spans="1:3" x14ac:dyDescent="0.25">
      <c r="A25" s="144" t="s">
        <v>102</v>
      </c>
      <c r="B25" s="145">
        <v>11001</v>
      </c>
      <c r="C25" s="146" t="s">
        <v>103</v>
      </c>
    </row>
    <row r="26" spans="1:3" ht="38.25" x14ac:dyDescent="0.25">
      <c r="A26" s="144" t="s">
        <v>104</v>
      </c>
      <c r="B26" s="147" t="s">
        <v>141</v>
      </c>
      <c r="C26" s="144"/>
    </row>
    <row r="27" spans="1:3" ht="89.25" x14ac:dyDescent="0.25">
      <c r="A27" s="144" t="s">
        <v>105</v>
      </c>
      <c r="B27" s="147" t="s">
        <v>142</v>
      </c>
      <c r="C27" s="144"/>
    </row>
    <row r="28" spans="1:3" x14ac:dyDescent="0.25">
      <c r="A28" s="144" t="s">
        <v>106</v>
      </c>
      <c r="B28" s="84" t="s">
        <v>107</v>
      </c>
      <c r="C28" s="144"/>
    </row>
    <row r="29" spans="1:3" ht="45" x14ac:dyDescent="0.25">
      <c r="A29" s="144" t="s">
        <v>111</v>
      </c>
      <c r="B29" s="137" t="s">
        <v>62</v>
      </c>
      <c r="C29" s="144"/>
    </row>
    <row r="30" spans="1:3" x14ac:dyDescent="0.25">
      <c r="A30" s="206" t="s">
        <v>108</v>
      </c>
      <c r="B30" s="206"/>
      <c r="C30" s="144"/>
    </row>
    <row r="31" spans="1:3" ht="17.25" x14ac:dyDescent="0.25">
      <c r="A31" s="204" t="s">
        <v>112</v>
      </c>
      <c r="B31" s="204"/>
      <c r="C31" s="239">
        <v>-14900</v>
      </c>
    </row>
    <row r="32" spans="1:3" ht="31.5" customHeight="1" x14ac:dyDescent="0.25">
      <c r="B32" s="124" t="s">
        <v>114</v>
      </c>
    </row>
    <row r="34" spans="1:3" x14ac:dyDescent="0.25">
      <c r="A34" s="209" t="s">
        <v>97</v>
      </c>
      <c r="B34" s="209"/>
      <c r="C34" s="209"/>
    </row>
    <row r="35" spans="1:3" x14ac:dyDescent="0.25">
      <c r="A35" s="127"/>
      <c r="B35" s="127"/>
      <c r="C35" s="128"/>
    </row>
    <row r="36" spans="1:3" x14ac:dyDescent="0.25">
      <c r="A36" s="130" t="s">
        <v>98</v>
      </c>
      <c r="B36" s="214" t="s">
        <v>99</v>
      </c>
      <c r="C36" s="214"/>
    </row>
    <row r="37" spans="1:3" x14ac:dyDescent="0.25">
      <c r="A37" s="131">
        <v>1139</v>
      </c>
      <c r="B37" s="205" t="s">
        <v>115</v>
      </c>
      <c r="C37" s="205"/>
    </row>
    <row r="38" spans="1:3" x14ac:dyDescent="0.25">
      <c r="A38" s="132"/>
      <c r="B38" s="132"/>
      <c r="C38" s="133"/>
    </row>
    <row r="39" spans="1:3" x14ac:dyDescent="0.25">
      <c r="A39" s="214" t="s">
        <v>100</v>
      </c>
      <c r="B39" s="214"/>
      <c r="C39" s="214"/>
    </row>
    <row r="40" spans="1:3" ht="67.5" x14ac:dyDescent="0.25">
      <c r="A40" s="132"/>
      <c r="B40" s="132"/>
      <c r="C40" s="134" t="s">
        <v>110</v>
      </c>
    </row>
    <row r="41" spans="1:3" x14ac:dyDescent="0.25">
      <c r="A41" s="133" t="s">
        <v>101</v>
      </c>
      <c r="B41" s="131">
        <v>1139</v>
      </c>
      <c r="C41" s="135"/>
    </row>
    <row r="42" spans="1:3" x14ac:dyDescent="0.25">
      <c r="A42" s="133" t="s">
        <v>102</v>
      </c>
      <c r="B42" s="131">
        <v>11001</v>
      </c>
      <c r="C42" s="135" t="s">
        <v>103</v>
      </c>
    </row>
    <row r="43" spans="1:3" x14ac:dyDescent="0.25">
      <c r="A43" s="133" t="s">
        <v>104</v>
      </c>
      <c r="B43" s="205" t="s">
        <v>115</v>
      </c>
      <c r="C43" s="205"/>
    </row>
    <row r="44" spans="1:3" ht="51" x14ac:dyDescent="0.25">
      <c r="A44" s="133" t="s">
        <v>105</v>
      </c>
      <c r="B44" s="129" t="s">
        <v>116</v>
      </c>
      <c r="C44" s="133"/>
    </row>
    <row r="45" spans="1:3" x14ac:dyDescent="0.25">
      <c r="A45" s="133" t="s">
        <v>106</v>
      </c>
      <c r="B45" s="131" t="s">
        <v>107</v>
      </c>
      <c r="C45" s="133"/>
    </row>
    <row r="46" spans="1:3" ht="45" x14ac:dyDescent="0.25">
      <c r="A46" s="133" t="s">
        <v>118</v>
      </c>
      <c r="B46" s="129" t="s">
        <v>117</v>
      </c>
      <c r="C46" s="133"/>
    </row>
    <row r="47" spans="1:3" x14ac:dyDescent="0.25">
      <c r="A47" s="206" t="s">
        <v>108</v>
      </c>
      <c r="B47" s="206"/>
      <c r="C47" s="133"/>
    </row>
    <row r="48" spans="1:3" ht="17.25" x14ac:dyDescent="0.25">
      <c r="A48" s="204" t="s">
        <v>112</v>
      </c>
      <c r="B48" s="204"/>
      <c r="C48" s="239">
        <v>-14900</v>
      </c>
    </row>
    <row r="49" spans="1:3" x14ac:dyDescent="0.25">
      <c r="A49" s="142" t="s">
        <v>102</v>
      </c>
      <c r="B49" s="140">
        <v>11001</v>
      </c>
      <c r="C49" s="143"/>
    </row>
    <row r="50" spans="1:3" x14ac:dyDescent="0.25">
      <c r="A50" s="142" t="s">
        <v>104</v>
      </c>
      <c r="B50" s="205" t="s">
        <v>115</v>
      </c>
      <c r="C50" s="205"/>
    </row>
    <row r="51" spans="1:3" ht="51" x14ac:dyDescent="0.25">
      <c r="A51" s="142" t="s">
        <v>105</v>
      </c>
      <c r="B51" s="129" t="s">
        <v>116</v>
      </c>
      <c r="C51" s="142"/>
    </row>
    <row r="52" spans="1:3" x14ac:dyDescent="0.25">
      <c r="A52" s="142" t="s">
        <v>106</v>
      </c>
      <c r="B52" s="140" t="s">
        <v>107</v>
      </c>
      <c r="C52" s="142"/>
    </row>
    <row r="53" spans="1:3" ht="45" x14ac:dyDescent="0.25">
      <c r="A53" s="142" t="s">
        <v>118</v>
      </c>
      <c r="B53" s="129" t="s">
        <v>117</v>
      </c>
      <c r="C53" s="142"/>
    </row>
    <row r="54" spans="1:3" x14ac:dyDescent="0.25">
      <c r="A54" s="206" t="s">
        <v>108</v>
      </c>
      <c r="B54" s="206"/>
      <c r="C54" s="142"/>
    </row>
    <row r="55" spans="1:3" ht="17.25" x14ac:dyDescent="0.25">
      <c r="A55" s="204" t="s">
        <v>112</v>
      </c>
      <c r="B55" s="204"/>
      <c r="C55" s="238">
        <v>14900</v>
      </c>
    </row>
  </sheetData>
  <mergeCells count="23">
    <mergeCell ref="B12:C12"/>
    <mergeCell ref="A14:C14"/>
    <mergeCell ref="A22:B22"/>
    <mergeCell ref="B43:C43"/>
    <mergeCell ref="B36:C36"/>
    <mergeCell ref="B37:C37"/>
    <mergeCell ref="A39:C39"/>
    <mergeCell ref="A55:B55"/>
    <mergeCell ref="B50:C50"/>
    <mergeCell ref="A54:B54"/>
    <mergeCell ref="A5:C5"/>
    <mergeCell ref="A1:C1"/>
    <mergeCell ref="A2:C2"/>
    <mergeCell ref="A3:C3"/>
    <mergeCell ref="A34:C34"/>
    <mergeCell ref="A48:B48"/>
    <mergeCell ref="A24:B24"/>
    <mergeCell ref="A47:B47"/>
    <mergeCell ref="A23:B23"/>
    <mergeCell ref="A9:C9"/>
    <mergeCell ref="A30:B30"/>
    <mergeCell ref="A31:B31"/>
    <mergeCell ref="B11:C11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topLeftCell="A43" workbookViewId="0">
      <selection activeCell="F33" sqref="F33"/>
    </sheetView>
  </sheetViews>
  <sheetFormatPr defaultRowHeight="15" x14ac:dyDescent="0.25"/>
  <cols>
    <col min="1" max="1" width="32.42578125" customWidth="1"/>
    <col min="2" max="2" width="45.42578125" customWidth="1"/>
    <col min="3" max="3" width="19.42578125" customWidth="1"/>
  </cols>
  <sheetData>
    <row r="1" spans="1:3" x14ac:dyDescent="0.25">
      <c r="A1" s="208" t="s">
        <v>113</v>
      </c>
      <c r="B1" s="208"/>
      <c r="C1" s="208"/>
    </row>
    <row r="2" spans="1:3" x14ac:dyDescent="0.25">
      <c r="A2" s="208" t="s">
        <v>20</v>
      </c>
      <c r="B2" s="208"/>
      <c r="C2" s="208"/>
    </row>
    <row r="3" spans="1:3" x14ac:dyDescent="0.25">
      <c r="A3" s="208" t="s">
        <v>1</v>
      </c>
      <c r="B3" s="208"/>
      <c r="C3" s="208"/>
    </row>
    <row r="4" spans="1:3" x14ac:dyDescent="0.25">
      <c r="A4" s="113"/>
      <c r="B4" s="113"/>
      <c r="C4" s="113"/>
    </row>
    <row r="5" spans="1:3" ht="15" customHeight="1" x14ac:dyDescent="0.25">
      <c r="A5" s="207" t="s">
        <v>361</v>
      </c>
      <c r="B5" s="207"/>
      <c r="C5" s="207"/>
    </row>
    <row r="6" spans="1:3" ht="15" customHeight="1" x14ac:dyDescent="0.25">
      <c r="A6" s="207"/>
      <c r="B6" s="207"/>
      <c r="C6" s="207"/>
    </row>
    <row r="7" spans="1:3" ht="15" customHeight="1" x14ac:dyDescent="0.25">
      <c r="A7" s="207"/>
      <c r="B7" s="207"/>
      <c r="C7" s="207"/>
    </row>
    <row r="9" spans="1:3" ht="20.25" x14ac:dyDescent="0.25">
      <c r="A9" s="220" t="s">
        <v>109</v>
      </c>
      <c r="B9" s="220"/>
      <c r="C9" s="220"/>
    </row>
    <row r="10" spans="1:3" x14ac:dyDescent="0.25">
      <c r="A10" s="209" t="s">
        <v>119</v>
      </c>
      <c r="B10" s="209"/>
      <c r="C10" s="209"/>
    </row>
    <row r="11" spans="1:3" x14ac:dyDescent="0.25">
      <c r="A11" s="127"/>
      <c r="B11" s="127"/>
      <c r="C11" s="128"/>
    </row>
    <row r="12" spans="1:3" x14ac:dyDescent="0.25">
      <c r="A12" s="130" t="s">
        <v>98</v>
      </c>
      <c r="B12" s="214" t="s">
        <v>99</v>
      </c>
      <c r="C12" s="214"/>
    </row>
    <row r="13" spans="1:3" x14ac:dyDescent="0.25">
      <c r="A13" s="131">
        <v>1087</v>
      </c>
      <c r="B13" s="205" t="s">
        <v>63</v>
      </c>
      <c r="C13" s="205"/>
    </row>
    <row r="14" spans="1:3" x14ac:dyDescent="0.25">
      <c r="A14" s="132"/>
      <c r="B14" s="132"/>
      <c r="C14" s="133"/>
    </row>
    <row r="15" spans="1:3" x14ac:dyDescent="0.25">
      <c r="A15" s="214" t="s">
        <v>100</v>
      </c>
      <c r="B15" s="214"/>
      <c r="C15" s="214"/>
    </row>
    <row r="16" spans="1:3" ht="67.5" x14ac:dyDescent="0.25">
      <c r="A16" s="132"/>
      <c r="B16" s="132"/>
      <c r="C16" s="134" t="s">
        <v>110</v>
      </c>
    </row>
    <row r="17" spans="1:3" x14ac:dyDescent="0.25">
      <c r="A17" s="133" t="s">
        <v>101</v>
      </c>
      <c r="B17" s="131">
        <v>1087</v>
      </c>
      <c r="C17" s="135"/>
    </row>
    <row r="18" spans="1:3" x14ac:dyDescent="0.25">
      <c r="A18" s="144" t="s">
        <v>102</v>
      </c>
      <c r="B18" s="145">
        <v>11001</v>
      </c>
      <c r="C18" s="146" t="s">
        <v>103</v>
      </c>
    </row>
    <row r="19" spans="1:3" ht="38.25" x14ac:dyDescent="0.25">
      <c r="A19" s="144" t="s">
        <v>104</v>
      </c>
      <c r="B19" s="136" t="s">
        <v>141</v>
      </c>
      <c r="C19" s="144"/>
    </row>
    <row r="20" spans="1:3" ht="41.25" customHeight="1" x14ac:dyDescent="0.25">
      <c r="A20" s="144" t="s">
        <v>105</v>
      </c>
      <c r="B20" s="136" t="s">
        <v>142</v>
      </c>
      <c r="C20" s="144"/>
    </row>
    <row r="21" spans="1:3" ht="15" customHeight="1" x14ac:dyDescent="0.25">
      <c r="A21" s="144" t="s">
        <v>106</v>
      </c>
      <c r="B21" s="136" t="s">
        <v>107</v>
      </c>
      <c r="C21" s="144"/>
    </row>
    <row r="22" spans="1:3" ht="30" x14ac:dyDescent="0.25">
      <c r="A22" s="144" t="s">
        <v>111</v>
      </c>
      <c r="B22" s="137" t="s">
        <v>62</v>
      </c>
      <c r="C22" s="144"/>
    </row>
    <row r="23" spans="1:3" x14ac:dyDescent="0.25">
      <c r="A23" s="206" t="s">
        <v>108</v>
      </c>
      <c r="B23" s="206"/>
      <c r="C23" s="144"/>
    </row>
    <row r="24" spans="1:3" ht="17.25" x14ac:dyDescent="0.25">
      <c r="A24" s="204" t="s">
        <v>112</v>
      </c>
      <c r="B24" s="204"/>
      <c r="C24" s="238">
        <v>14900</v>
      </c>
    </row>
    <row r="25" spans="1:3" x14ac:dyDescent="0.25">
      <c r="A25" s="144" t="s">
        <v>102</v>
      </c>
      <c r="B25" s="145">
        <v>11001</v>
      </c>
      <c r="C25" s="146" t="s">
        <v>103</v>
      </c>
    </row>
    <row r="26" spans="1:3" ht="38.25" x14ac:dyDescent="0.25">
      <c r="A26" s="144" t="s">
        <v>104</v>
      </c>
      <c r="B26" s="136" t="s">
        <v>141</v>
      </c>
      <c r="C26" s="144"/>
    </row>
    <row r="27" spans="1:3" ht="40.5" customHeight="1" x14ac:dyDescent="0.25">
      <c r="A27" s="144" t="s">
        <v>105</v>
      </c>
      <c r="B27" s="136" t="s">
        <v>142</v>
      </c>
      <c r="C27" s="144"/>
    </row>
    <row r="28" spans="1:3" ht="17.25" customHeight="1" x14ac:dyDescent="0.25">
      <c r="A28" s="144" t="s">
        <v>106</v>
      </c>
      <c r="B28" s="136" t="s">
        <v>107</v>
      </c>
      <c r="C28" s="144"/>
    </row>
    <row r="29" spans="1:3" ht="30" x14ac:dyDescent="0.25">
      <c r="A29" s="144" t="s">
        <v>111</v>
      </c>
      <c r="B29" s="137" t="s">
        <v>62</v>
      </c>
      <c r="C29" s="144"/>
    </row>
    <row r="30" spans="1:3" x14ac:dyDescent="0.25">
      <c r="A30" s="206" t="s">
        <v>108</v>
      </c>
      <c r="B30" s="206"/>
      <c r="C30" s="144"/>
    </row>
    <row r="31" spans="1:3" ht="17.25" customHeight="1" x14ac:dyDescent="0.25">
      <c r="A31" s="204" t="s">
        <v>112</v>
      </c>
      <c r="B31" s="204"/>
      <c r="C31" s="139" t="s">
        <v>368</v>
      </c>
    </row>
    <row r="32" spans="1:3" x14ac:dyDescent="0.25">
      <c r="A32" s="154" t="s">
        <v>102</v>
      </c>
      <c r="B32" s="155">
        <v>31001</v>
      </c>
      <c r="C32" s="156" t="s">
        <v>103</v>
      </c>
    </row>
    <row r="33" spans="1:3" ht="25.5" x14ac:dyDescent="0.25">
      <c r="A33" s="154" t="s">
        <v>104</v>
      </c>
      <c r="B33" s="157" t="s">
        <v>64</v>
      </c>
      <c r="C33" s="154"/>
    </row>
    <row r="34" spans="1:3" ht="40.5" customHeight="1" x14ac:dyDescent="0.25">
      <c r="A34" s="154" t="s">
        <v>105</v>
      </c>
      <c r="B34" s="157" t="s">
        <v>123</v>
      </c>
      <c r="C34" s="154"/>
    </row>
    <row r="35" spans="1:3" ht="27" customHeight="1" x14ac:dyDescent="0.25">
      <c r="A35" s="154" t="s">
        <v>106</v>
      </c>
      <c r="B35" s="158" t="s">
        <v>124</v>
      </c>
      <c r="C35" s="154"/>
    </row>
    <row r="36" spans="1:3" ht="30" x14ac:dyDescent="0.25">
      <c r="A36" s="154" t="s">
        <v>111</v>
      </c>
      <c r="B36" s="159" t="s">
        <v>62</v>
      </c>
      <c r="C36" s="154"/>
    </row>
    <row r="37" spans="1:3" x14ac:dyDescent="0.25">
      <c r="A37" s="221" t="s">
        <v>108</v>
      </c>
      <c r="B37" s="221"/>
      <c r="C37" s="154"/>
    </row>
    <row r="38" spans="1:3" x14ac:dyDescent="0.25">
      <c r="A38" s="222"/>
      <c r="B38" s="223"/>
      <c r="C38" s="154"/>
    </row>
    <row r="39" spans="1:3" ht="17.25" customHeight="1" x14ac:dyDescent="0.25">
      <c r="A39" s="224" t="s">
        <v>112</v>
      </c>
      <c r="B39" s="224"/>
      <c r="C39" s="160"/>
    </row>
    <row r="40" spans="1:3" x14ac:dyDescent="0.25">
      <c r="A40" s="127"/>
      <c r="B40" s="127"/>
      <c r="C40" s="128"/>
    </row>
    <row r="41" spans="1:3" x14ac:dyDescent="0.25">
      <c r="B41" s="124" t="s">
        <v>114</v>
      </c>
    </row>
    <row r="43" spans="1:3" x14ac:dyDescent="0.25">
      <c r="A43" s="209" t="s">
        <v>97</v>
      </c>
      <c r="B43" s="209"/>
      <c r="C43" s="209"/>
    </row>
    <row r="44" spans="1:3" x14ac:dyDescent="0.25">
      <c r="A44" s="127"/>
      <c r="B44" s="127"/>
      <c r="C44" s="128"/>
    </row>
    <row r="45" spans="1:3" x14ac:dyDescent="0.25">
      <c r="A45" s="141" t="s">
        <v>98</v>
      </c>
      <c r="B45" s="217" t="s">
        <v>99</v>
      </c>
      <c r="C45" s="218"/>
    </row>
    <row r="46" spans="1:3" x14ac:dyDescent="0.25">
      <c r="A46" s="140">
        <v>1139</v>
      </c>
      <c r="B46" s="215" t="s">
        <v>115</v>
      </c>
      <c r="C46" s="216"/>
    </row>
    <row r="47" spans="1:3" x14ac:dyDescent="0.25">
      <c r="A47" s="132"/>
      <c r="B47" s="132"/>
      <c r="C47" s="142"/>
    </row>
    <row r="48" spans="1:3" x14ac:dyDescent="0.25">
      <c r="A48" s="217" t="s">
        <v>100</v>
      </c>
      <c r="B48" s="219"/>
      <c r="C48" s="218"/>
    </row>
    <row r="49" spans="1:3" ht="67.5" x14ac:dyDescent="0.25">
      <c r="A49" s="132"/>
      <c r="B49" s="132"/>
      <c r="C49" s="134" t="s">
        <v>110</v>
      </c>
    </row>
    <row r="50" spans="1:3" x14ac:dyDescent="0.25">
      <c r="A50" s="142" t="s">
        <v>101</v>
      </c>
      <c r="B50" s="140">
        <v>1139</v>
      </c>
      <c r="C50" s="143"/>
    </row>
    <row r="51" spans="1:3" x14ac:dyDescent="0.25">
      <c r="A51" s="142" t="s">
        <v>102</v>
      </c>
      <c r="B51" s="140">
        <v>11001</v>
      </c>
      <c r="C51" s="143" t="s">
        <v>103</v>
      </c>
    </row>
    <row r="52" spans="1:3" x14ac:dyDescent="0.25">
      <c r="A52" s="142" t="s">
        <v>104</v>
      </c>
      <c r="B52" s="215" t="s">
        <v>115</v>
      </c>
      <c r="C52" s="216"/>
    </row>
    <row r="53" spans="1:3" ht="51" x14ac:dyDescent="0.25">
      <c r="A53" s="142" t="s">
        <v>105</v>
      </c>
      <c r="B53" s="129" t="s">
        <v>116</v>
      </c>
      <c r="C53" s="142"/>
    </row>
    <row r="54" spans="1:3" x14ac:dyDescent="0.25">
      <c r="A54" s="133" t="s">
        <v>106</v>
      </c>
      <c r="B54" s="131" t="s">
        <v>107</v>
      </c>
      <c r="C54" s="133"/>
    </row>
    <row r="55" spans="1:3" ht="30" x14ac:dyDescent="0.25">
      <c r="A55" s="133" t="s">
        <v>118</v>
      </c>
      <c r="B55" s="129" t="s">
        <v>117</v>
      </c>
      <c r="C55" s="133"/>
    </row>
    <row r="56" spans="1:3" x14ac:dyDescent="0.25">
      <c r="A56" s="206" t="s">
        <v>108</v>
      </c>
      <c r="B56" s="206"/>
      <c r="C56" s="133"/>
    </row>
    <row r="57" spans="1:3" ht="17.25" x14ac:dyDescent="0.25">
      <c r="A57" s="204" t="s">
        <v>112</v>
      </c>
      <c r="B57" s="204"/>
      <c r="C57" s="139" t="s">
        <v>368</v>
      </c>
    </row>
    <row r="58" spans="1:3" x14ac:dyDescent="0.25">
      <c r="A58" s="142" t="s">
        <v>102</v>
      </c>
      <c r="B58" s="140">
        <v>11001</v>
      </c>
      <c r="C58" s="143"/>
    </row>
    <row r="59" spans="1:3" x14ac:dyDescent="0.25">
      <c r="A59" s="142" t="s">
        <v>104</v>
      </c>
      <c r="B59" s="215" t="s">
        <v>115</v>
      </c>
      <c r="C59" s="216"/>
    </row>
    <row r="60" spans="1:3" ht="51" x14ac:dyDescent="0.25">
      <c r="A60" s="142" t="s">
        <v>105</v>
      </c>
      <c r="B60" s="129" t="s">
        <v>116</v>
      </c>
      <c r="C60" s="142"/>
    </row>
    <row r="61" spans="1:3" x14ac:dyDescent="0.25">
      <c r="A61" s="142" t="s">
        <v>106</v>
      </c>
      <c r="B61" s="140" t="s">
        <v>107</v>
      </c>
      <c r="C61" s="142"/>
    </row>
    <row r="62" spans="1:3" ht="30" x14ac:dyDescent="0.25">
      <c r="A62" s="142" t="s">
        <v>118</v>
      </c>
      <c r="B62" s="129" t="s">
        <v>117</v>
      </c>
      <c r="C62" s="142"/>
    </row>
    <row r="63" spans="1:3" x14ac:dyDescent="0.25">
      <c r="A63" s="206" t="s">
        <v>108</v>
      </c>
      <c r="B63" s="206"/>
      <c r="C63" s="142"/>
    </row>
    <row r="64" spans="1:3" ht="17.25" x14ac:dyDescent="0.25">
      <c r="A64" s="204" t="s">
        <v>112</v>
      </c>
      <c r="B64" s="204"/>
      <c r="C64" s="238">
        <v>14900</v>
      </c>
    </row>
  </sheetData>
  <mergeCells count="26">
    <mergeCell ref="A37:B37"/>
    <mergeCell ref="A38:B38"/>
    <mergeCell ref="A39:B39"/>
    <mergeCell ref="A24:B24"/>
    <mergeCell ref="A31:B31"/>
    <mergeCell ref="A30:B30"/>
    <mergeCell ref="A10:C10"/>
    <mergeCell ref="B12:C12"/>
    <mergeCell ref="B13:C13"/>
    <mergeCell ref="A15:C15"/>
    <mergeCell ref="A23:B23"/>
    <mergeCell ref="A1:C1"/>
    <mergeCell ref="A2:C2"/>
    <mergeCell ref="A3:C3"/>
    <mergeCell ref="A5:C7"/>
    <mergeCell ref="A9:C9"/>
    <mergeCell ref="B59:C59"/>
    <mergeCell ref="A63:B63"/>
    <mergeCell ref="A64:B64"/>
    <mergeCell ref="A43:C43"/>
    <mergeCell ref="B45:C45"/>
    <mergeCell ref="A56:B56"/>
    <mergeCell ref="A57:B57"/>
    <mergeCell ref="A48:C48"/>
    <mergeCell ref="B52:C52"/>
    <mergeCell ref="B46:C4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4"/>
  <sheetViews>
    <sheetView tabSelected="1" workbookViewId="0">
      <selection activeCell="H163" sqref="H163"/>
    </sheetView>
  </sheetViews>
  <sheetFormatPr defaultColWidth="9.140625" defaultRowHeight="17.25" x14ac:dyDescent="0.25"/>
  <cols>
    <col min="1" max="1" width="15.28515625" style="14" customWidth="1"/>
    <col min="2" max="2" width="35.7109375" style="9" customWidth="1"/>
    <col min="3" max="3" width="12" style="9" customWidth="1"/>
    <col min="4" max="4" width="11.7109375" style="9" customWidth="1"/>
    <col min="5" max="5" width="16.85546875" style="13" customWidth="1"/>
    <col min="6" max="6" width="11.85546875" style="13" customWidth="1"/>
    <col min="7" max="7" width="18.28515625" style="13" customWidth="1"/>
    <col min="8" max="16384" width="9.140625" style="9"/>
  </cols>
  <sheetData>
    <row r="1" spans="1:7" s="10" customFormat="1" ht="17.25" customHeight="1" x14ac:dyDescent="0.25">
      <c r="A1" s="208" t="s">
        <v>358</v>
      </c>
      <c r="B1" s="208"/>
      <c r="C1" s="208"/>
      <c r="D1" s="208"/>
      <c r="E1" s="208"/>
      <c r="F1" s="208"/>
      <c r="G1" s="208"/>
    </row>
    <row r="2" spans="1:7" s="10" customFormat="1" x14ac:dyDescent="0.25">
      <c r="A2" s="208" t="s">
        <v>20</v>
      </c>
      <c r="B2" s="208"/>
      <c r="C2" s="208"/>
      <c r="D2" s="208"/>
      <c r="E2" s="208"/>
      <c r="F2" s="208"/>
      <c r="G2" s="208"/>
    </row>
    <row r="3" spans="1:7" s="10" customFormat="1" x14ac:dyDescent="0.25">
      <c r="A3" s="208" t="s">
        <v>1</v>
      </c>
      <c r="B3" s="208"/>
      <c r="C3" s="208"/>
      <c r="D3" s="208"/>
      <c r="E3" s="208"/>
      <c r="F3" s="208"/>
      <c r="G3" s="208"/>
    </row>
    <row r="5" spans="1:7" ht="55.5" customHeight="1" x14ac:dyDescent="0.25">
      <c r="A5" s="232" t="s">
        <v>31</v>
      </c>
      <c r="B5" s="232"/>
      <c r="C5" s="232"/>
      <c r="D5" s="232"/>
      <c r="E5" s="232"/>
      <c r="F5" s="232"/>
      <c r="G5" s="232"/>
    </row>
    <row r="6" spans="1:7" ht="71.25" customHeight="1" x14ac:dyDescent="0.25">
      <c r="A6" s="235" t="s">
        <v>21</v>
      </c>
      <c r="B6" s="236" t="s">
        <v>22</v>
      </c>
      <c r="C6" s="236" t="s">
        <v>23</v>
      </c>
      <c r="D6" s="236" t="s">
        <v>24</v>
      </c>
      <c r="E6" s="237" t="s">
        <v>25</v>
      </c>
      <c r="F6" s="234" t="s">
        <v>29</v>
      </c>
      <c r="G6" s="234"/>
    </row>
    <row r="7" spans="1:7" ht="41.25" customHeight="1" x14ac:dyDescent="0.25">
      <c r="A7" s="235"/>
      <c r="B7" s="236"/>
      <c r="C7" s="236"/>
      <c r="D7" s="236"/>
      <c r="E7" s="237"/>
      <c r="F7" s="43" t="s">
        <v>26</v>
      </c>
      <c r="G7" s="43" t="s">
        <v>27</v>
      </c>
    </row>
    <row r="8" spans="1:7" s="11" customFormat="1" x14ac:dyDescent="0.25">
      <c r="A8" s="233" t="s">
        <v>62</v>
      </c>
      <c r="B8" s="233"/>
      <c r="C8" s="233"/>
      <c r="D8" s="233"/>
      <c r="E8" s="233"/>
      <c r="F8" s="233"/>
      <c r="G8" s="44"/>
    </row>
    <row r="9" spans="1:7" ht="45.75" customHeight="1" x14ac:dyDescent="0.25">
      <c r="A9" s="92" t="s">
        <v>68</v>
      </c>
      <c r="B9" s="93" t="s">
        <v>69</v>
      </c>
      <c r="C9" s="93" t="s">
        <v>30</v>
      </c>
      <c r="D9" s="230" t="s">
        <v>70</v>
      </c>
      <c r="E9" s="230"/>
      <c r="F9" s="230"/>
      <c r="G9" s="42">
        <f>G11+G151</f>
        <v>0</v>
      </c>
    </row>
    <row r="10" spans="1:7" ht="31.5" customHeight="1" x14ac:dyDescent="0.25">
      <c r="A10" s="92" t="s">
        <v>357</v>
      </c>
      <c r="B10" s="230" t="s">
        <v>129</v>
      </c>
      <c r="C10" s="230"/>
      <c r="D10" s="230"/>
      <c r="E10" s="230"/>
      <c r="F10" s="230"/>
      <c r="G10" s="42"/>
    </row>
    <row r="11" spans="1:7" x14ac:dyDescent="0.25">
      <c r="A11" s="231" t="s">
        <v>356</v>
      </c>
      <c r="B11" s="231"/>
      <c r="C11" s="231"/>
      <c r="D11" s="231"/>
      <c r="E11" s="231"/>
      <c r="F11" s="231"/>
      <c r="G11" s="42"/>
    </row>
    <row r="12" spans="1:7" x14ac:dyDescent="0.25">
      <c r="A12" s="150" t="s">
        <v>144</v>
      </c>
      <c r="B12" s="150" t="s">
        <v>145</v>
      </c>
      <c r="C12" s="150" t="s">
        <v>60</v>
      </c>
      <c r="D12" s="150" t="s">
        <v>61</v>
      </c>
      <c r="E12" s="150"/>
      <c r="F12" s="150"/>
      <c r="G12" s="151">
        <f>-165300/1000</f>
        <v>-165.3</v>
      </c>
    </row>
    <row r="13" spans="1:7" x14ac:dyDescent="0.25">
      <c r="A13" s="150" t="s">
        <v>146</v>
      </c>
      <c r="B13" s="150" t="s">
        <v>147</v>
      </c>
      <c r="C13" s="150" t="s">
        <v>60</v>
      </c>
      <c r="D13" s="150" t="s">
        <v>61</v>
      </c>
      <c r="E13" s="150"/>
      <c r="F13" s="150"/>
      <c r="G13" s="151">
        <f>-328600/1000</f>
        <v>-328.6</v>
      </c>
    </row>
    <row r="14" spans="1:7" x14ac:dyDescent="0.25">
      <c r="A14" s="150" t="s">
        <v>148</v>
      </c>
      <c r="B14" s="150" t="s">
        <v>149</v>
      </c>
      <c r="C14" s="150" t="s">
        <v>60</v>
      </c>
      <c r="D14" s="150" t="s">
        <v>143</v>
      </c>
      <c r="E14" s="150"/>
      <c r="F14" s="150"/>
      <c r="G14" s="151">
        <f>-60000/1000</f>
        <v>-60</v>
      </c>
    </row>
    <row r="15" spans="1:7" x14ac:dyDescent="0.25">
      <c r="A15" s="150" t="s">
        <v>150</v>
      </c>
      <c r="B15" s="150" t="s">
        <v>151</v>
      </c>
      <c r="C15" s="150" t="s">
        <v>60</v>
      </c>
      <c r="D15" s="150" t="s">
        <v>61</v>
      </c>
      <c r="E15" s="150"/>
      <c r="F15" s="150"/>
      <c r="G15" s="151">
        <f>-58100/1000</f>
        <v>-58.1</v>
      </c>
    </row>
    <row r="16" spans="1:7" x14ac:dyDescent="0.25">
      <c r="A16" s="150" t="s">
        <v>152</v>
      </c>
      <c r="B16" s="150" t="s">
        <v>151</v>
      </c>
      <c r="C16" s="150" t="s">
        <v>60</v>
      </c>
      <c r="D16" s="150" t="s">
        <v>61</v>
      </c>
      <c r="E16" s="150"/>
      <c r="F16" s="150"/>
      <c r="G16" s="151">
        <f>-58100/1000</f>
        <v>-58.1</v>
      </c>
    </row>
    <row r="17" spans="1:7" x14ac:dyDescent="0.25">
      <c r="A17" s="150" t="s">
        <v>153</v>
      </c>
      <c r="B17" s="150" t="s">
        <v>154</v>
      </c>
      <c r="C17" s="150" t="s">
        <v>60</v>
      </c>
      <c r="D17" s="150" t="s">
        <v>61</v>
      </c>
      <c r="E17" s="150"/>
      <c r="F17" s="150"/>
      <c r="G17" s="151">
        <f>-143000/1000</f>
        <v>-143</v>
      </c>
    </row>
    <row r="18" spans="1:7" x14ac:dyDescent="0.25">
      <c r="A18" s="150" t="s">
        <v>155</v>
      </c>
      <c r="B18" s="150" t="s">
        <v>154</v>
      </c>
      <c r="C18" s="150" t="s">
        <v>60</v>
      </c>
      <c r="D18" s="150" t="s">
        <v>61</v>
      </c>
      <c r="E18" s="150"/>
      <c r="F18" s="150"/>
      <c r="G18" s="151">
        <v>-21.5</v>
      </c>
    </row>
    <row r="19" spans="1:7" x14ac:dyDescent="0.25">
      <c r="A19" s="150" t="s">
        <v>156</v>
      </c>
      <c r="B19" s="150" t="s">
        <v>157</v>
      </c>
      <c r="C19" s="150" t="s">
        <v>60</v>
      </c>
      <c r="D19" s="150" t="s">
        <v>61</v>
      </c>
      <c r="E19" s="150"/>
      <c r="F19" s="150"/>
      <c r="G19" s="151">
        <f>-165300/1000</f>
        <v>-165.3</v>
      </c>
    </row>
    <row r="20" spans="1:7" x14ac:dyDescent="0.25">
      <c r="A20" s="150" t="s">
        <v>158</v>
      </c>
      <c r="B20" s="150" t="s">
        <v>159</v>
      </c>
      <c r="C20" s="150" t="s">
        <v>60</v>
      </c>
      <c r="D20" s="150" t="s">
        <v>61</v>
      </c>
      <c r="E20" s="150"/>
      <c r="F20" s="150"/>
      <c r="G20" s="151">
        <f>-40000/1000</f>
        <v>-40</v>
      </c>
    </row>
    <row r="21" spans="1:7" x14ac:dyDescent="0.25">
      <c r="A21" s="150" t="s">
        <v>160</v>
      </c>
      <c r="B21" s="150" t="s">
        <v>161</v>
      </c>
      <c r="C21" s="150" t="s">
        <v>60</v>
      </c>
      <c r="D21" s="150" t="s">
        <v>61</v>
      </c>
      <c r="E21" s="150"/>
      <c r="F21" s="150"/>
      <c r="G21" s="151">
        <f>-50000/1000</f>
        <v>-50</v>
      </c>
    </row>
    <row r="22" spans="1:7" x14ac:dyDescent="0.25">
      <c r="A22" s="150" t="s">
        <v>162</v>
      </c>
      <c r="B22" s="150" t="s">
        <v>161</v>
      </c>
      <c r="C22" s="150" t="s">
        <v>60</v>
      </c>
      <c r="D22" s="150" t="s">
        <v>61</v>
      </c>
      <c r="E22" s="150"/>
      <c r="F22" s="150"/>
      <c r="G22" s="151">
        <v>-9.4</v>
      </c>
    </row>
    <row r="23" spans="1:7" x14ac:dyDescent="0.25">
      <c r="A23" s="150" t="s">
        <v>163</v>
      </c>
      <c r="B23" s="150" t="s">
        <v>161</v>
      </c>
      <c r="C23" s="150" t="s">
        <v>60</v>
      </c>
      <c r="D23" s="150" t="s">
        <v>61</v>
      </c>
      <c r="E23" s="150"/>
      <c r="F23" s="150"/>
      <c r="G23" s="151">
        <v>-5.0999999999999996</v>
      </c>
    </row>
    <row r="24" spans="1:7" x14ac:dyDescent="0.25">
      <c r="A24" s="150" t="s">
        <v>164</v>
      </c>
      <c r="B24" s="150" t="s">
        <v>161</v>
      </c>
      <c r="C24" s="150" t="s">
        <v>60</v>
      </c>
      <c r="D24" s="150" t="s">
        <v>61</v>
      </c>
      <c r="E24" s="150"/>
      <c r="F24" s="150"/>
      <c r="G24" s="151">
        <v>-21.3</v>
      </c>
    </row>
    <row r="25" spans="1:7" x14ac:dyDescent="0.25">
      <c r="A25" s="150" t="s">
        <v>165</v>
      </c>
      <c r="B25" s="150" t="s">
        <v>161</v>
      </c>
      <c r="C25" s="150" t="s">
        <v>60</v>
      </c>
      <c r="D25" s="150" t="s">
        <v>61</v>
      </c>
      <c r="E25" s="150"/>
      <c r="F25" s="150"/>
      <c r="G25" s="151">
        <v>-5.0999999999999996</v>
      </c>
    </row>
    <row r="26" spans="1:7" x14ac:dyDescent="0.25">
      <c r="A26" s="150" t="s">
        <v>166</v>
      </c>
      <c r="B26" s="150" t="s">
        <v>161</v>
      </c>
      <c r="C26" s="150" t="s">
        <v>60</v>
      </c>
      <c r="D26" s="150" t="s">
        <v>61</v>
      </c>
      <c r="E26" s="150"/>
      <c r="F26" s="150"/>
      <c r="G26" s="151">
        <v>-5.0999999999999996</v>
      </c>
    </row>
    <row r="27" spans="1:7" x14ac:dyDescent="0.25">
      <c r="A27" s="150" t="s">
        <v>167</v>
      </c>
      <c r="B27" s="150" t="s">
        <v>161</v>
      </c>
      <c r="C27" s="150" t="s">
        <v>60</v>
      </c>
      <c r="D27" s="150" t="s">
        <v>61</v>
      </c>
      <c r="E27" s="150"/>
      <c r="F27" s="150"/>
      <c r="G27" s="151">
        <v>-12.2</v>
      </c>
    </row>
    <row r="28" spans="1:7" x14ac:dyDescent="0.25">
      <c r="A28" s="150" t="s">
        <v>168</v>
      </c>
      <c r="B28" s="150" t="s">
        <v>161</v>
      </c>
      <c r="C28" s="150" t="s">
        <v>60</v>
      </c>
      <c r="D28" s="150" t="s">
        <v>61</v>
      </c>
      <c r="E28" s="150"/>
      <c r="F28" s="150"/>
      <c r="G28" s="151">
        <v>-5.0999999999999996</v>
      </c>
    </row>
    <row r="29" spans="1:7" x14ac:dyDescent="0.25">
      <c r="A29" s="150" t="s">
        <v>169</v>
      </c>
      <c r="B29" s="150" t="s">
        <v>161</v>
      </c>
      <c r="C29" s="150" t="s">
        <v>60</v>
      </c>
      <c r="D29" s="150" t="s">
        <v>61</v>
      </c>
      <c r="E29" s="150"/>
      <c r="F29" s="150"/>
      <c r="G29" s="151">
        <v>-5.0999999999999996</v>
      </c>
    </row>
    <row r="30" spans="1:7" x14ac:dyDescent="0.25">
      <c r="A30" s="150" t="s">
        <v>170</v>
      </c>
      <c r="B30" s="150" t="s">
        <v>161</v>
      </c>
      <c r="C30" s="150" t="s">
        <v>60</v>
      </c>
      <c r="D30" s="150" t="s">
        <v>61</v>
      </c>
      <c r="E30" s="150"/>
      <c r="F30" s="150"/>
      <c r="G30" s="151">
        <v>-12.2</v>
      </c>
    </row>
    <row r="31" spans="1:7" x14ac:dyDescent="0.25">
      <c r="A31" s="150" t="s">
        <v>171</v>
      </c>
      <c r="B31" s="150" t="s">
        <v>172</v>
      </c>
      <c r="C31" s="150" t="s">
        <v>60</v>
      </c>
      <c r="D31" s="150" t="s">
        <v>61</v>
      </c>
      <c r="E31" s="150"/>
      <c r="F31" s="150"/>
      <c r="G31" s="151">
        <f>-42600/1000</f>
        <v>-42.6</v>
      </c>
    </row>
    <row r="32" spans="1:7" x14ac:dyDescent="0.25">
      <c r="A32" s="150" t="s">
        <v>173</v>
      </c>
      <c r="B32" s="150" t="s">
        <v>172</v>
      </c>
      <c r="C32" s="150" t="s">
        <v>60</v>
      </c>
      <c r="D32" s="150" t="s">
        <v>61</v>
      </c>
      <c r="E32" s="150"/>
      <c r="F32" s="150"/>
      <c r="G32" s="151">
        <f>-37200/1000</f>
        <v>-37.200000000000003</v>
      </c>
    </row>
    <row r="33" spans="1:7" x14ac:dyDescent="0.25">
      <c r="A33" s="150" t="s">
        <v>174</v>
      </c>
      <c r="B33" s="150" t="s">
        <v>172</v>
      </c>
      <c r="C33" s="150" t="s">
        <v>60</v>
      </c>
      <c r="D33" s="150" t="s">
        <v>61</v>
      </c>
      <c r="E33" s="150"/>
      <c r="F33" s="150"/>
      <c r="G33" s="151">
        <v>-16.5</v>
      </c>
    </row>
    <row r="34" spans="1:7" x14ac:dyDescent="0.25">
      <c r="A34" s="150" t="s">
        <v>175</v>
      </c>
      <c r="B34" s="150" t="s">
        <v>172</v>
      </c>
      <c r="C34" s="150" t="s">
        <v>60</v>
      </c>
      <c r="D34" s="150" t="s">
        <v>61</v>
      </c>
      <c r="E34" s="150"/>
      <c r="F34" s="150"/>
      <c r="G34" s="151">
        <v>-12.3</v>
      </c>
    </row>
    <row r="35" spans="1:7" x14ac:dyDescent="0.25">
      <c r="A35" s="150" t="s">
        <v>176</v>
      </c>
      <c r="B35" s="150" t="s">
        <v>172</v>
      </c>
      <c r="C35" s="150" t="s">
        <v>60</v>
      </c>
      <c r="D35" s="150" t="s">
        <v>61</v>
      </c>
      <c r="E35" s="150"/>
      <c r="F35" s="150"/>
      <c r="G35" s="151">
        <f>-43000/1000</f>
        <v>-43</v>
      </c>
    </row>
    <row r="36" spans="1:7" x14ac:dyDescent="0.25">
      <c r="A36" s="150" t="s">
        <v>177</v>
      </c>
      <c r="B36" s="150" t="s">
        <v>172</v>
      </c>
      <c r="C36" s="150" t="s">
        <v>60</v>
      </c>
      <c r="D36" s="150" t="s">
        <v>61</v>
      </c>
      <c r="E36" s="150"/>
      <c r="F36" s="150"/>
      <c r="G36" s="151">
        <v>-24.7</v>
      </c>
    </row>
    <row r="37" spans="1:7" x14ac:dyDescent="0.25">
      <c r="A37" s="150" t="s">
        <v>178</v>
      </c>
      <c r="B37" s="150" t="s">
        <v>172</v>
      </c>
      <c r="C37" s="150" t="s">
        <v>60</v>
      </c>
      <c r="D37" s="150" t="s">
        <v>61</v>
      </c>
      <c r="E37" s="150"/>
      <c r="F37" s="150"/>
      <c r="G37" s="151">
        <f>-81000/1000</f>
        <v>-81</v>
      </c>
    </row>
    <row r="38" spans="1:7" x14ac:dyDescent="0.25">
      <c r="A38" s="150" t="s">
        <v>179</v>
      </c>
      <c r="B38" s="150" t="s">
        <v>172</v>
      </c>
      <c r="C38" s="150" t="s">
        <v>60</v>
      </c>
      <c r="D38" s="150" t="s">
        <v>61</v>
      </c>
      <c r="E38" s="150"/>
      <c r="F38" s="150"/>
      <c r="G38" s="151">
        <f>-48600/1000</f>
        <v>-48.6</v>
      </c>
    </row>
    <row r="39" spans="1:7" x14ac:dyDescent="0.25">
      <c r="A39" s="150" t="s">
        <v>180</v>
      </c>
      <c r="B39" s="150" t="s">
        <v>181</v>
      </c>
      <c r="C39" s="150" t="s">
        <v>60</v>
      </c>
      <c r="D39" s="150" t="s">
        <v>61</v>
      </c>
      <c r="E39" s="150"/>
      <c r="F39" s="150"/>
      <c r="G39" s="151">
        <f>-301200/1000</f>
        <v>-301.2</v>
      </c>
    </row>
    <row r="40" spans="1:7" x14ac:dyDescent="0.25">
      <c r="A40" s="150" t="s">
        <v>182</v>
      </c>
      <c r="B40" s="150" t="s">
        <v>181</v>
      </c>
      <c r="C40" s="150" t="s">
        <v>60</v>
      </c>
      <c r="D40" s="150" t="s">
        <v>61</v>
      </c>
      <c r="E40" s="150"/>
      <c r="F40" s="150"/>
      <c r="G40" s="151">
        <f>-70400/1000</f>
        <v>-70.400000000000006</v>
      </c>
    </row>
    <row r="41" spans="1:7" x14ac:dyDescent="0.25">
      <c r="A41" s="150" t="s">
        <v>183</v>
      </c>
      <c r="B41" s="150" t="s">
        <v>181</v>
      </c>
      <c r="C41" s="150" t="s">
        <v>60</v>
      </c>
      <c r="D41" s="150" t="s">
        <v>61</v>
      </c>
      <c r="E41" s="150"/>
      <c r="F41" s="150"/>
      <c r="G41" s="151">
        <f>-75000/1000</f>
        <v>-75</v>
      </c>
    </row>
    <row r="42" spans="1:7" x14ac:dyDescent="0.25">
      <c r="A42" s="150" t="s">
        <v>184</v>
      </c>
      <c r="B42" s="150" t="s">
        <v>181</v>
      </c>
      <c r="C42" s="150" t="s">
        <v>60</v>
      </c>
      <c r="D42" s="150" t="s">
        <v>61</v>
      </c>
      <c r="E42" s="150"/>
      <c r="F42" s="150"/>
      <c r="G42" s="151">
        <f>-67500/1000</f>
        <v>-67.5</v>
      </c>
    </row>
    <row r="43" spans="1:7" x14ac:dyDescent="0.25">
      <c r="A43" s="150" t="s">
        <v>185</v>
      </c>
      <c r="B43" s="150" t="s">
        <v>181</v>
      </c>
      <c r="C43" s="150" t="s">
        <v>60</v>
      </c>
      <c r="D43" s="150" t="s">
        <v>61</v>
      </c>
      <c r="E43" s="150"/>
      <c r="F43" s="150"/>
      <c r="G43" s="151">
        <v>-28.6</v>
      </c>
    </row>
    <row r="44" spans="1:7" x14ac:dyDescent="0.25">
      <c r="A44" s="150" t="s">
        <v>186</v>
      </c>
      <c r="B44" s="150" t="s">
        <v>181</v>
      </c>
      <c r="C44" s="150" t="s">
        <v>60</v>
      </c>
      <c r="D44" s="150" t="s">
        <v>61</v>
      </c>
      <c r="E44" s="150"/>
      <c r="F44" s="150"/>
      <c r="G44" s="151">
        <f>-37500/1000</f>
        <v>-37.5</v>
      </c>
    </row>
    <row r="45" spans="1:7" x14ac:dyDescent="0.25">
      <c r="A45" s="150" t="s">
        <v>187</v>
      </c>
      <c r="B45" s="150" t="s">
        <v>181</v>
      </c>
      <c r="C45" s="150" t="s">
        <v>60</v>
      </c>
      <c r="D45" s="150" t="s">
        <v>61</v>
      </c>
      <c r="E45" s="150"/>
      <c r="F45" s="150"/>
      <c r="G45" s="151">
        <v>-20.5</v>
      </c>
    </row>
    <row r="46" spans="1:7" x14ac:dyDescent="0.25">
      <c r="A46" s="150" t="s">
        <v>188</v>
      </c>
      <c r="B46" s="150" t="s">
        <v>181</v>
      </c>
      <c r="C46" s="150" t="s">
        <v>60</v>
      </c>
      <c r="D46" s="150" t="s">
        <v>61</v>
      </c>
      <c r="E46" s="150"/>
      <c r="F46" s="150"/>
      <c r="G46" s="151">
        <v>-19.5</v>
      </c>
    </row>
    <row r="47" spans="1:7" x14ac:dyDescent="0.25">
      <c r="A47" s="150" t="s">
        <v>189</v>
      </c>
      <c r="B47" s="150" t="s">
        <v>181</v>
      </c>
      <c r="C47" s="150" t="s">
        <v>60</v>
      </c>
      <c r="D47" s="150" t="s">
        <v>61</v>
      </c>
      <c r="E47" s="150"/>
      <c r="F47" s="150"/>
      <c r="G47" s="151">
        <v>-7.6</v>
      </c>
    </row>
    <row r="48" spans="1:7" x14ac:dyDescent="0.25">
      <c r="A48" s="150" t="s">
        <v>190</v>
      </c>
      <c r="B48" s="150" t="s">
        <v>181</v>
      </c>
      <c r="C48" s="150" t="s">
        <v>60</v>
      </c>
      <c r="D48" s="150" t="s">
        <v>61</v>
      </c>
      <c r="E48" s="150"/>
      <c r="F48" s="150"/>
      <c r="G48" s="151">
        <f>-296000/1000</f>
        <v>-296</v>
      </c>
    </row>
    <row r="49" spans="1:7" x14ac:dyDescent="0.25">
      <c r="A49" s="150" t="s">
        <v>191</v>
      </c>
      <c r="B49" s="150" t="s">
        <v>181</v>
      </c>
      <c r="C49" s="150" t="s">
        <v>60</v>
      </c>
      <c r="D49" s="150" t="s">
        <v>61</v>
      </c>
      <c r="E49" s="150"/>
      <c r="F49" s="150"/>
      <c r="G49" s="151">
        <v>-20</v>
      </c>
    </row>
    <row r="50" spans="1:7" x14ac:dyDescent="0.25">
      <c r="A50" s="150" t="s">
        <v>192</v>
      </c>
      <c r="B50" s="150" t="s">
        <v>181</v>
      </c>
      <c r="C50" s="150" t="s">
        <v>60</v>
      </c>
      <c r="D50" s="150" t="s">
        <v>61</v>
      </c>
      <c r="E50" s="150"/>
      <c r="F50" s="150"/>
      <c r="G50" s="151">
        <f>-80000/1000</f>
        <v>-80</v>
      </c>
    </row>
    <row r="51" spans="1:7" x14ac:dyDescent="0.25">
      <c r="A51" s="150" t="s">
        <v>193</v>
      </c>
      <c r="B51" s="150" t="s">
        <v>181</v>
      </c>
      <c r="C51" s="150" t="s">
        <v>60</v>
      </c>
      <c r="D51" s="150" t="s">
        <v>61</v>
      </c>
      <c r="E51" s="150"/>
      <c r="F51" s="150"/>
      <c r="G51" s="151">
        <v>-24.8</v>
      </c>
    </row>
    <row r="52" spans="1:7" x14ac:dyDescent="0.25">
      <c r="A52" s="150" t="s">
        <v>194</v>
      </c>
      <c r="B52" s="150" t="s">
        <v>181</v>
      </c>
      <c r="C52" s="150" t="s">
        <v>60</v>
      </c>
      <c r="D52" s="150" t="s">
        <v>61</v>
      </c>
      <c r="E52" s="150"/>
      <c r="F52" s="150"/>
      <c r="G52" s="151">
        <v>-20</v>
      </c>
    </row>
    <row r="53" spans="1:7" x14ac:dyDescent="0.25">
      <c r="A53" s="150" t="s">
        <v>195</v>
      </c>
      <c r="B53" s="150" t="s">
        <v>181</v>
      </c>
      <c r="C53" s="150" t="s">
        <v>60</v>
      </c>
      <c r="D53" s="150" t="s">
        <v>61</v>
      </c>
      <c r="E53" s="150"/>
      <c r="F53" s="150"/>
      <c r="G53" s="151">
        <v>-21</v>
      </c>
    </row>
    <row r="54" spans="1:7" x14ac:dyDescent="0.25">
      <c r="A54" s="150" t="s">
        <v>196</v>
      </c>
      <c r="B54" s="150" t="s">
        <v>181</v>
      </c>
      <c r="C54" s="150" t="s">
        <v>60</v>
      </c>
      <c r="D54" s="150" t="s">
        <v>61</v>
      </c>
      <c r="E54" s="150"/>
      <c r="F54" s="150"/>
      <c r="G54" s="151">
        <f>-80000/1000</f>
        <v>-80</v>
      </c>
    </row>
    <row r="55" spans="1:7" ht="33" x14ac:dyDescent="0.25">
      <c r="A55" s="150" t="s">
        <v>197</v>
      </c>
      <c r="B55" s="150" t="s">
        <v>198</v>
      </c>
      <c r="C55" s="150" t="s">
        <v>60</v>
      </c>
      <c r="D55" s="150" t="s">
        <v>199</v>
      </c>
      <c r="E55" s="150"/>
      <c r="F55" s="150"/>
      <c r="G55" s="151">
        <f>-91200/1000</f>
        <v>-91.2</v>
      </c>
    </row>
    <row r="56" spans="1:7" ht="33" x14ac:dyDescent="0.25">
      <c r="A56" s="150" t="s">
        <v>200</v>
      </c>
      <c r="B56" s="150" t="s">
        <v>198</v>
      </c>
      <c r="C56" s="150" t="s">
        <v>60</v>
      </c>
      <c r="D56" s="150" t="s">
        <v>199</v>
      </c>
      <c r="E56" s="150"/>
      <c r="F56" s="150"/>
      <c r="G56" s="151">
        <f>-43200/1000</f>
        <v>-43.2</v>
      </c>
    </row>
    <row r="57" spans="1:7" ht="33" x14ac:dyDescent="0.25">
      <c r="A57" s="150" t="s">
        <v>201</v>
      </c>
      <c r="B57" s="150" t="s">
        <v>198</v>
      </c>
      <c r="C57" s="150" t="s">
        <v>60</v>
      </c>
      <c r="D57" s="150" t="s">
        <v>199</v>
      </c>
      <c r="E57" s="150"/>
      <c r="F57" s="150"/>
      <c r="G57" s="151">
        <f>-40500/1000</f>
        <v>-40.5</v>
      </c>
    </row>
    <row r="58" spans="1:7" x14ac:dyDescent="0.25">
      <c r="A58" s="150" t="s">
        <v>202</v>
      </c>
      <c r="B58" s="150" t="s">
        <v>203</v>
      </c>
      <c r="C58" s="150" t="s">
        <v>60</v>
      </c>
      <c r="D58" s="150" t="s">
        <v>61</v>
      </c>
      <c r="E58" s="150"/>
      <c r="F58" s="150"/>
      <c r="G58" s="151">
        <v>-4</v>
      </c>
    </row>
    <row r="59" spans="1:7" x14ac:dyDescent="0.25">
      <c r="A59" s="150" t="s">
        <v>204</v>
      </c>
      <c r="B59" s="150" t="s">
        <v>205</v>
      </c>
      <c r="C59" s="150" t="s">
        <v>60</v>
      </c>
      <c r="D59" s="150" t="s">
        <v>61</v>
      </c>
      <c r="E59" s="150"/>
      <c r="F59" s="150"/>
      <c r="G59" s="151">
        <v>-2</v>
      </c>
    </row>
    <row r="60" spans="1:7" x14ac:dyDescent="0.25">
      <c r="A60" s="150" t="s">
        <v>206</v>
      </c>
      <c r="B60" s="150" t="s">
        <v>207</v>
      </c>
      <c r="C60" s="150" t="s">
        <v>60</v>
      </c>
      <c r="D60" s="150" t="s">
        <v>61</v>
      </c>
      <c r="E60" s="150"/>
      <c r="F60" s="150"/>
      <c r="G60" s="151">
        <v>-24</v>
      </c>
    </row>
    <row r="61" spans="1:7" x14ac:dyDescent="0.25">
      <c r="A61" s="150" t="s">
        <v>208</v>
      </c>
      <c r="B61" s="150" t="s">
        <v>207</v>
      </c>
      <c r="C61" s="150" t="s">
        <v>60</v>
      </c>
      <c r="D61" s="150" t="s">
        <v>61</v>
      </c>
      <c r="E61" s="150"/>
      <c r="F61" s="150"/>
      <c r="G61" s="151">
        <v>-14</v>
      </c>
    </row>
    <row r="62" spans="1:7" x14ac:dyDescent="0.25">
      <c r="A62" s="150" t="s">
        <v>209</v>
      </c>
      <c r="B62" s="150" t="s">
        <v>210</v>
      </c>
      <c r="C62" s="150" t="s">
        <v>60</v>
      </c>
      <c r="D62" s="150" t="s">
        <v>61</v>
      </c>
      <c r="E62" s="150"/>
      <c r="F62" s="150"/>
      <c r="G62" s="151">
        <v>-22</v>
      </c>
    </row>
    <row r="63" spans="1:7" x14ac:dyDescent="0.25">
      <c r="A63" s="150" t="s">
        <v>211</v>
      </c>
      <c r="B63" s="150" t="s">
        <v>210</v>
      </c>
      <c r="C63" s="150" t="s">
        <v>60</v>
      </c>
      <c r="D63" s="150" t="s">
        <v>61</v>
      </c>
      <c r="E63" s="150"/>
      <c r="F63" s="150"/>
      <c r="G63" s="151">
        <f>-56000/1000</f>
        <v>-56</v>
      </c>
    </row>
    <row r="64" spans="1:7" x14ac:dyDescent="0.25">
      <c r="A64" s="150" t="s">
        <v>212</v>
      </c>
      <c r="B64" s="150" t="s">
        <v>213</v>
      </c>
      <c r="C64" s="150" t="s">
        <v>60</v>
      </c>
      <c r="D64" s="150" t="s">
        <v>61</v>
      </c>
      <c r="E64" s="150"/>
      <c r="F64" s="150"/>
      <c r="G64" s="151">
        <v>-5.5</v>
      </c>
    </row>
    <row r="65" spans="1:7" x14ac:dyDescent="0.25">
      <c r="A65" s="150" t="s">
        <v>214</v>
      </c>
      <c r="B65" s="150" t="s">
        <v>215</v>
      </c>
      <c r="C65" s="150" t="s">
        <v>60</v>
      </c>
      <c r="D65" s="150" t="s">
        <v>61</v>
      </c>
      <c r="E65" s="150"/>
      <c r="F65" s="150"/>
      <c r="G65" s="151">
        <v>-15</v>
      </c>
    </row>
    <row r="66" spans="1:7" x14ac:dyDescent="0.25">
      <c r="A66" s="150" t="s">
        <v>216</v>
      </c>
      <c r="B66" s="150" t="s">
        <v>215</v>
      </c>
      <c r="C66" s="150" t="s">
        <v>60</v>
      </c>
      <c r="D66" s="150" t="s">
        <v>61</v>
      </c>
      <c r="E66" s="150"/>
      <c r="F66" s="150"/>
      <c r="G66" s="151">
        <v>-11</v>
      </c>
    </row>
    <row r="67" spans="1:7" ht="49.5" x14ac:dyDescent="0.25">
      <c r="A67" s="150" t="s">
        <v>217</v>
      </c>
      <c r="B67" s="150" t="s">
        <v>218</v>
      </c>
      <c r="C67" s="150" t="s">
        <v>60</v>
      </c>
      <c r="D67" s="150" t="s">
        <v>61</v>
      </c>
      <c r="E67" s="150"/>
      <c r="F67" s="150"/>
      <c r="G67" s="151">
        <v>-3</v>
      </c>
    </row>
    <row r="68" spans="1:7" x14ac:dyDescent="0.25">
      <c r="A68" s="150" t="s">
        <v>219</v>
      </c>
      <c r="B68" s="150" t="s">
        <v>220</v>
      </c>
      <c r="C68" s="150" t="s">
        <v>60</v>
      </c>
      <c r="D68" s="150" t="s">
        <v>61</v>
      </c>
      <c r="E68" s="150"/>
      <c r="F68" s="150"/>
      <c r="G68" s="151">
        <v>-12</v>
      </c>
    </row>
    <row r="69" spans="1:7" x14ac:dyDescent="0.25">
      <c r="A69" s="150" t="s">
        <v>221</v>
      </c>
      <c r="B69" s="150" t="s">
        <v>222</v>
      </c>
      <c r="C69" s="150" t="s">
        <v>60</v>
      </c>
      <c r="D69" s="150" t="s">
        <v>61</v>
      </c>
      <c r="E69" s="150"/>
      <c r="F69" s="150"/>
      <c r="G69" s="151">
        <v>-8.4</v>
      </c>
    </row>
    <row r="70" spans="1:7" x14ac:dyDescent="0.25">
      <c r="A70" s="150" t="s">
        <v>224</v>
      </c>
      <c r="B70" s="150" t="s">
        <v>223</v>
      </c>
      <c r="C70" s="150" t="s">
        <v>60</v>
      </c>
      <c r="D70" s="150" t="s">
        <v>61</v>
      </c>
      <c r="E70" s="150"/>
      <c r="F70" s="150"/>
      <c r="G70" s="151">
        <v>-12</v>
      </c>
    </row>
    <row r="71" spans="1:7" x14ac:dyDescent="0.25">
      <c r="A71" s="150" t="s">
        <v>225</v>
      </c>
      <c r="B71" s="150" t="s">
        <v>226</v>
      </c>
      <c r="C71" s="150" t="s">
        <v>60</v>
      </c>
      <c r="D71" s="150" t="s">
        <v>227</v>
      </c>
      <c r="E71" s="150"/>
      <c r="F71" s="150"/>
      <c r="G71" s="151">
        <v>-12</v>
      </c>
    </row>
    <row r="72" spans="1:7" x14ac:dyDescent="0.25">
      <c r="A72" s="150" t="s">
        <v>228</v>
      </c>
      <c r="B72" s="150" t="s">
        <v>226</v>
      </c>
      <c r="C72" s="150" t="s">
        <v>60</v>
      </c>
      <c r="D72" s="150" t="s">
        <v>227</v>
      </c>
      <c r="E72" s="150"/>
      <c r="F72" s="150"/>
      <c r="G72" s="151">
        <v>-10</v>
      </c>
    </row>
    <row r="73" spans="1:7" ht="16.5" customHeight="1" x14ac:dyDescent="0.25">
      <c r="A73" s="150" t="s">
        <v>229</v>
      </c>
      <c r="B73" s="150" t="s">
        <v>230</v>
      </c>
      <c r="C73" s="150" t="s">
        <v>60</v>
      </c>
      <c r="D73" s="150" t="s">
        <v>227</v>
      </c>
      <c r="E73" s="150"/>
      <c r="F73" s="150"/>
      <c r="G73" s="151">
        <v>-4.0999999999999996</v>
      </c>
    </row>
    <row r="74" spans="1:7" ht="33" x14ac:dyDescent="0.25">
      <c r="A74" s="150" t="s">
        <v>231</v>
      </c>
      <c r="B74" s="150" t="s">
        <v>232</v>
      </c>
      <c r="C74" s="150" t="s">
        <v>60</v>
      </c>
      <c r="D74" s="150" t="s">
        <v>227</v>
      </c>
      <c r="E74" s="150"/>
      <c r="F74" s="150"/>
      <c r="G74" s="151">
        <f>-35000/1000</f>
        <v>-35</v>
      </c>
    </row>
    <row r="75" spans="1:7" x14ac:dyDescent="0.25">
      <c r="A75" s="150" t="s">
        <v>233</v>
      </c>
      <c r="B75" s="150" t="s">
        <v>234</v>
      </c>
      <c r="C75" s="150" t="s">
        <v>60</v>
      </c>
      <c r="D75" s="150" t="s">
        <v>61</v>
      </c>
      <c r="E75" s="150"/>
      <c r="F75" s="150"/>
      <c r="G75" s="151">
        <v>-7.5</v>
      </c>
    </row>
    <row r="76" spans="1:7" ht="33" x14ac:dyDescent="0.25">
      <c r="A76" s="150" t="s">
        <v>235</v>
      </c>
      <c r="B76" s="150" t="s">
        <v>236</v>
      </c>
      <c r="C76" s="150" t="s">
        <v>60</v>
      </c>
      <c r="D76" s="150" t="s">
        <v>61</v>
      </c>
      <c r="E76" s="150"/>
      <c r="F76" s="150"/>
      <c r="G76" s="151">
        <v>-5</v>
      </c>
    </row>
    <row r="77" spans="1:7" ht="33" x14ac:dyDescent="0.25">
      <c r="A77" s="150" t="s">
        <v>237</v>
      </c>
      <c r="B77" s="150" t="s">
        <v>236</v>
      </c>
      <c r="C77" s="150" t="s">
        <v>60</v>
      </c>
      <c r="D77" s="150" t="s">
        <v>61</v>
      </c>
      <c r="E77" s="150"/>
      <c r="F77" s="150"/>
      <c r="G77" s="151">
        <f>-45000/1000</f>
        <v>-45</v>
      </c>
    </row>
    <row r="78" spans="1:7" ht="18" customHeight="1" x14ac:dyDescent="0.25">
      <c r="A78" s="150" t="s">
        <v>238</v>
      </c>
      <c r="B78" s="150" t="s">
        <v>239</v>
      </c>
      <c r="C78" s="150" t="s">
        <v>60</v>
      </c>
      <c r="D78" s="150" t="s">
        <v>61</v>
      </c>
      <c r="E78" s="150"/>
      <c r="F78" s="150"/>
      <c r="G78" s="151">
        <f>-126000/1000</f>
        <v>-126</v>
      </c>
    </row>
    <row r="79" spans="1:7" ht="20.25" customHeight="1" x14ac:dyDescent="0.25">
      <c r="A79" s="150" t="s">
        <v>240</v>
      </c>
      <c r="B79" s="150" t="s">
        <v>239</v>
      </c>
      <c r="C79" s="150" t="s">
        <v>60</v>
      </c>
      <c r="D79" s="150" t="s">
        <v>61</v>
      </c>
      <c r="E79" s="150"/>
      <c r="F79" s="150"/>
      <c r="G79" s="151">
        <v>-4.5</v>
      </c>
    </row>
    <row r="80" spans="1:7" x14ac:dyDescent="0.25">
      <c r="A80" s="150" t="s">
        <v>241</v>
      </c>
      <c r="B80" s="150" t="s">
        <v>242</v>
      </c>
      <c r="C80" s="150" t="s">
        <v>60</v>
      </c>
      <c r="D80" s="150" t="s">
        <v>61</v>
      </c>
      <c r="E80" s="150"/>
      <c r="F80" s="150"/>
      <c r="G80" s="151">
        <f>-48000/1000</f>
        <v>-48</v>
      </c>
    </row>
    <row r="81" spans="1:7" x14ac:dyDescent="0.25">
      <c r="A81" s="150" t="s">
        <v>243</v>
      </c>
      <c r="B81" s="150" t="s">
        <v>242</v>
      </c>
      <c r="C81" s="150" t="s">
        <v>60</v>
      </c>
      <c r="D81" s="150" t="s">
        <v>61</v>
      </c>
      <c r="E81" s="150"/>
      <c r="F81" s="150"/>
      <c r="G81" s="151">
        <f>-142000/1000</f>
        <v>-142</v>
      </c>
    </row>
    <row r="82" spans="1:7" x14ac:dyDescent="0.25">
      <c r="A82" s="150" t="s">
        <v>244</v>
      </c>
      <c r="B82" s="150" t="s">
        <v>245</v>
      </c>
      <c r="C82" s="150" t="s">
        <v>60</v>
      </c>
      <c r="D82" s="150" t="s">
        <v>61</v>
      </c>
      <c r="E82" s="150"/>
      <c r="F82" s="150"/>
      <c r="G82" s="151">
        <f>-42000/1000</f>
        <v>-42</v>
      </c>
    </row>
    <row r="83" spans="1:7" x14ac:dyDescent="0.25">
      <c r="A83" s="150" t="s">
        <v>246</v>
      </c>
      <c r="B83" s="150" t="s">
        <v>245</v>
      </c>
      <c r="C83" s="150" t="s">
        <v>60</v>
      </c>
      <c r="D83" s="150" t="s">
        <v>61</v>
      </c>
      <c r="E83" s="150"/>
      <c r="F83" s="150"/>
      <c r="G83" s="151">
        <f>-90000/1000</f>
        <v>-90</v>
      </c>
    </row>
    <row r="84" spans="1:7" x14ac:dyDescent="0.25">
      <c r="A84" s="150" t="s">
        <v>247</v>
      </c>
      <c r="B84" s="150" t="s">
        <v>248</v>
      </c>
      <c r="C84" s="150" t="s">
        <v>60</v>
      </c>
      <c r="D84" s="150" t="s">
        <v>61</v>
      </c>
      <c r="E84" s="150"/>
      <c r="F84" s="150"/>
      <c r="G84" s="151">
        <v>-3</v>
      </c>
    </row>
    <row r="85" spans="1:7" x14ac:dyDescent="0.25">
      <c r="A85" s="150" t="s">
        <v>249</v>
      </c>
      <c r="B85" s="150" t="s">
        <v>248</v>
      </c>
      <c r="C85" s="150" t="s">
        <v>60</v>
      </c>
      <c r="D85" s="150" t="s">
        <v>61</v>
      </c>
      <c r="E85" s="150"/>
      <c r="F85" s="150"/>
      <c r="G85" s="151">
        <f>-42600/1000</f>
        <v>-42.6</v>
      </c>
    </row>
    <row r="86" spans="1:7" x14ac:dyDescent="0.25">
      <c r="A86" s="150" t="s">
        <v>250</v>
      </c>
      <c r="B86" s="150" t="s">
        <v>251</v>
      </c>
      <c r="C86" s="150" t="s">
        <v>60</v>
      </c>
      <c r="D86" s="150" t="s">
        <v>61</v>
      </c>
      <c r="E86" s="150"/>
      <c r="F86" s="150"/>
      <c r="G86" s="151">
        <f>-102600/1000</f>
        <v>-102.6</v>
      </c>
    </row>
    <row r="87" spans="1:7" ht="16.5" customHeight="1" x14ac:dyDescent="0.25">
      <c r="A87" s="150" t="s">
        <v>252</v>
      </c>
      <c r="B87" s="150" t="s">
        <v>253</v>
      </c>
      <c r="C87" s="150" t="s">
        <v>60</v>
      </c>
      <c r="D87" s="150" t="s">
        <v>61</v>
      </c>
      <c r="E87" s="150"/>
      <c r="F87" s="150"/>
      <c r="G87" s="151">
        <f>-294000/1000</f>
        <v>-294</v>
      </c>
    </row>
    <row r="88" spans="1:7" x14ac:dyDescent="0.25">
      <c r="A88" s="150" t="s">
        <v>254</v>
      </c>
      <c r="B88" s="150" t="s">
        <v>255</v>
      </c>
      <c r="C88" s="150" t="s">
        <v>256</v>
      </c>
      <c r="D88" s="150" t="s">
        <v>199</v>
      </c>
      <c r="E88" s="150"/>
      <c r="F88" s="150"/>
      <c r="G88" s="151">
        <f>-580000/1000</f>
        <v>-580</v>
      </c>
    </row>
    <row r="89" spans="1:7" x14ac:dyDescent="0.25">
      <c r="A89" s="150" t="s">
        <v>257</v>
      </c>
      <c r="B89" s="150" t="s">
        <v>258</v>
      </c>
      <c r="C89" s="150" t="s">
        <v>60</v>
      </c>
      <c r="D89" s="150" t="s">
        <v>61</v>
      </c>
      <c r="E89" s="150"/>
      <c r="F89" s="150"/>
      <c r="G89" s="151">
        <f>-40000/1000</f>
        <v>-40</v>
      </c>
    </row>
    <row r="90" spans="1:7" x14ac:dyDescent="0.25">
      <c r="A90" s="150" t="s">
        <v>259</v>
      </c>
      <c r="B90" s="150" t="s">
        <v>258</v>
      </c>
      <c r="C90" s="150" t="s">
        <v>60</v>
      </c>
      <c r="D90" s="150" t="s">
        <v>61</v>
      </c>
      <c r="E90" s="150"/>
      <c r="F90" s="150"/>
      <c r="G90" s="151">
        <f>-37700/1000</f>
        <v>-37.700000000000003</v>
      </c>
    </row>
    <row r="91" spans="1:7" x14ac:dyDescent="0.25">
      <c r="A91" s="150" t="s">
        <v>260</v>
      </c>
      <c r="B91" s="150" t="s">
        <v>261</v>
      </c>
      <c r="C91" s="150" t="s">
        <v>60</v>
      </c>
      <c r="D91" s="150" t="s">
        <v>61</v>
      </c>
      <c r="E91" s="150"/>
      <c r="F91" s="150"/>
      <c r="G91" s="151">
        <v>-20.399999999999999</v>
      </c>
    </row>
    <row r="92" spans="1:7" x14ac:dyDescent="0.25">
      <c r="A92" s="150" t="s">
        <v>262</v>
      </c>
      <c r="B92" s="150" t="s">
        <v>261</v>
      </c>
      <c r="C92" s="150" t="s">
        <v>60</v>
      </c>
      <c r="D92" s="150" t="s">
        <v>61</v>
      </c>
      <c r="E92" s="150"/>
      <c r="F92" s="150"/>
      <c r="G92" s="151">
        <f>-36000/1000</f>
        <v>-36</v>
      </c>
    </row>
    <row r="93" spans="1:7" x14ac:dyDescent="0.25">
      <c r="A93" s="150" t="s">
        <v>263</v>
      </c>
      <c r="B93" s="150" t="s">
        <v>264</v>
      </c>
      <c r="C93" s="150" t="s">
        <v>60</v>
      </c>
      <c r="D93" s="150" t="s">
        <v>61</v>
      </c>
      <c r="E93" s="150"/>
      <c r="F93" s="150"/>
      <c r="G93" s="151">
        <v>-8</v>
      </c>
    </row>
    <row r="94" spans="1:7" x14ac:dyDescent="0.25">
      <c r="A94" s="150" t="s">
        <v>265</v>
      </c>
      <c r="B94" s="150" t="s">
        <v>264</v>
      </c>
      <c r="C94" s="150" t="s">
        <v>60</v>
      </c>
      <c r="D94" s="150" t="s">
        <v>61</v>
      </c>
      <c r="E94" s="150"/>
      <c r="F94" s="150"/>
      <c r="G94" s="151">
        <f>-112000/1000</f>
        <v>-112</v>
      </c>
    </row>
    <row r="95" spans="1:7" x14ac:dyDescent="0.25">
      <c r="A95" s="150" t="s">
        <v>266</v>
      </c>
      <c r="B95" s="150" t="s">
        <v>267</v>
      </c>
      <c r="C95" s="150" t="s">
        <v>60</v>
      </c>
      <c r="D95" s="150" t="s">
        <v>61</v>
      </c>
      <c r="E95" s="150"/>
      <c r="F95" s="150"/>
      <c r="G95" s="151">
        <f>-122500/1000</f>
        <v>-122.5</v>
      </c>
    </row>
    <row r="96" spans="1:7" ht="33" x14ac:dyDescent="0.25">
      <c r="A96" s="150" t="s">
        <v>268</v>
      </c>
      <c r="B96" s="150" t="s">
        <v>269</v>
      </c>
      <c r="C96" s="150" t="s">
        <v>60</v>
      </c>
      <c r="D96" s="150" t="s">
        <v>61</v>
      </c>
      <c r="E96" s="150"/>
      <c r="F96" s="150"/>
      <c r="G96" s="151">
        <v>-4</v>
      </c>
    </row>
    <row r="97" spans="1:7" ht="33" x14ac:dyDescent="0.25">
      <c r="A97" s="150" t="s">
        <v>270</v>
      </c>
      <c r="B97" s="150" t="s">
        <v>269</v>
      </c>
      <c r="C97" s="150" t="s">
        <v>60</v>
      </c>
      <c r="D97" s="150" t="s">
        <v>61</v>
      </c>
      <c r="E97" s="150"/>
      <c r="F97" s="150"/>
      <c r="G97" s="151">
        <v>-4</v>
      </c>
    </row>
    <row r="98" spans="1:7" x14ac:dyDescent="0.25">
      <c r="A98" s="150" t="s">
        <v>271</v>
      </c>
      <c r="B98" s="150" t="s">
        <v>272</v>
      </c>
      <c r="C98" s="150" t="s">
        <v>60</v>
      </c>
      <c r="D98" s="150" t="s">
        <v>61</v>
      </c>
      <c r="E98" s="150"/>
      <c r="F98" s="150"/>
      <c r="G98" s="151">
        <f>-50000/1000</f>
        <v>-50</v>
      </c>
    </row>
    <row r="99" spans="1:7" x14ac:dyDescent="0.25">
      <c r="A99" s="150" t="s">
        <v>273</v>
      </c>
      <c r="B99" s="150" t="s">
        <v>272</v>
      </c>
      <c r="C99" s="150" t="s">
        <v>60</v>
      </c>
      <c r="D99" s="150" t="s">
        <v>61</v>
      </c>
      <c r="E99" s="150"/>
      <c r="F99" s="150"/>
      <c r="G99" s="151">
        <f>-49000/1000</f>
        <v>-49</v>
      </c>
    </row>
    <row r="100" spans="1:7" x14ac:dyDescent="0.25">
      <c r="A100" s="150" t="s">
        <v>274</v>
      </c>
      <c r="B100" s="150" t="s">
        <v>275</v>
      </c>
      <c r="C100" s="150" t="s">
        <v>60</v>
      </c>
      <c r="D100" s="150" t="s">
        <v>61</v>
      </c>
      <c r="E100" s="150"/>
      <c r="F100" s="150"/>
      <c r="G100" s="151">
        <v>-10</v>
      </c>
    </row>
    <row r="101" spans="1:7" x14ac:dyDescent="0.25">
      <c r="A101" s="150" t="s">
        <v>276</v>
      </c>
      <c r="B101" s="150" t="s">
        <v>277</v>
      </c>
      <c r="C101" s="150" t="s">
        <v>60</v>
      </c>
      <c r="D101" s="150" t="s">
        <v>61</v>
      </c>
      <c r="E101" s="150"/>
      <c r="F101" s="150"/>
      <c r="G101" s="151">
        <v>-11</v>
      </c>
    </row>
    <row r="102" spans="1:7" x14ac:dyDescent="0.25">
      <c r="A102" s="150" t="s">
        <v>278</v>
      </c>
      <c r="B102" s="150" t="s">
        <v>277</v>
      </c>
      <c r="C102" s="150" t="s">
        <v>60</v>
      </c>
      <c r="D102" s="150" t="s">
        <v>61</v>
      </c>
      <c r="E102" s="150"/>
      <c r="F102" s="150"/>
      <c r="G102" s="151">
        <v>-9.3000000000000007</v>
      </c>
    </row>
    <row r="103" spans="1:7" x14ac:dyDescent="0.25">
      <c r="A103" s="150" t="s">
        <v>279</v>
      </c>
      <c r="B103" s="150" t="s">
        <v>280</v>
      </c>
      <c r="C103" s="150" t="s">
        <v>60</v>
      </c>
      <c r="D103" s="150" t="s">
        <v>61</v>
      </c>
      <c r="E103" s="150"/>
      <c r="F103" s="150"/>
      <c r="G103" s="151">
        <v>-10</v>
      </c>
    </row>
    <row r="104" spans="1:7" x14ac:dyDescent="0.25">
      <c r="A104" s="150" t="s">
        <v>281</v>
      </c>
      <c r="B104" s="150" t="s">
        <v>280</v>
      </c>
      <c r="C104" s="150" t="s">
        <v>60</v>
      </c>
      <c r="D104" s="150" t="s">
        <v>61</v>
      </c>
      <c r="E104" s="150"/>
      <c r="F104" s="150"/>
      <c r="G104" s="151">
        <v>-5.7</v>
      </c>
    </row>
    <row r="105" spans="1:7" ht="33" x14ac:dyDescent="0.25">
      <c r="A105" s="150" t="s">
        <v>282</v>
      </c>
      <c r="B105" s="150" t="s">
        <v>283</v>
      </c>
      <c r="C105" s="150" t="s">
        <v>60</v>
      </c>
      <c r="D105" s="150" t="s">
        <v>61</v>
      </c>
      <c r="E105" s="150"/>
      <c r="F105" s="150"/>
      <c r="G105" s="151">
        <v>-6</v>
      </c>
    </row>
    <row r="106" spans="1:7" ht="33" x14ac:dyDescent="0.25">
      <c r="A106" s="150" t="s">
        <v>284</v>
      </c>
      <c r="B106" s="150" t="s">
        <v>283</v>
      </c>
      <c r="C106" s="150" t="s">
        <v>60</v>
      </c>
      <c r="D106" s="150" t="s">
        <v>61</v>
      </c>
      <c r="E106" s="150"/>
      <c r="F106" s="150"/>
      <c r="G106" s="151">
        <f>-35000/1000</f>
        <v>-35</v>
      </c>
    </row>
    <row r="107" spans="1:7" x14ac:dyDescent="0.25">
      <c r="A107" s="150" t="s">
        <v>285</v>
      </c>
      <c r="B107" s="150" t="s">
        <v>286</v>
      </c>
      <c r="C107" s="150" t="s">
        <v>60</v>
      </c>
      <c r="D107" s="150" t="s">
        <v>227</v>
      </c>
      <c r="E107" s="150"/>
      <c r="F107" s="150"/>
      <c r="G107" s="151">
        <v>-16</v>
      </c>
    </row>
    <row r="108" spans="1:7" x14ac:dyDescent="0.25">
      <c r="A108" s="150" t="s">
        <v>287</v>
      </c>
      <c r="B108" s="150" t="s">
        <v>286</v>
      </c>
      <c r="C108" s="150" t="s">
        <v>60</v>
      </c>
      <c r="D108" s="150" t="s">
        <v>227</v>
      </c>
      <c r="E108" s="150"/>
      <c r="F108" s="150"/>
      <c r="G108" s="151">
        <v>-6.5</v>
      </c>
    </row>
    <row r="109" spans="1:7" x14ac:dyDescent="0.25">
      <c r="A109" s="150" t="s">
        <v>288</v>
      </c>
      <c r="B109" s="150" t="s">
        <v>289</v>
      </c>
      <c r="C109" s="150" t="s">
        <v>60</v>
      </c>
      <c r="D109" s="150" t="s">
        <v>61</v>
      </c>
      <c r="E109" s="150"/>
      <c r="F109" s="150"/>
      <c r="G109" s="151">
        <v>-4.2</v>
      </c>
    </row>
    <row r="110" spans="1:7" x14ac:dyDescent="0.25">
      <c r="A110" s="150" t="s">
        <v>290</v>
      </c>
      <c r="B110" s="150" t="s">
        <v>291</v>
      </c>
      <c r="C110" s="150" t="s">
        <v>60</v>
      </c>
      <c r="D110" s="150" t="s">
        <v>61</v>
      </c>
      <c r="E110" s="150"/>
      <c r="F110" s="150"/>
      <c r="G110" s="151">
        <v>-5.8</v>
      </c>
    </row>
    <row r="111" spans="1:7" x14ac:dyDescent="0.25">
      <c r="A111" s="150" t="s">
        <v>292</v>
      </c>
      <c r="B111" s="150" t="s">
        <v>293</v>
      </c>
      <c r="C111" s="150" t="s">
        <v>60</v>
      </c>
      <c r="D111" s="150" t="s">
        <v>61</v>
      </c>
      <c r="E111" s="150"/>
      <c r="F111" s="150"/>
      <c r="G111" s="151">
        <v>-5.9</v>
      </c>
    </row>
    <row r="112" spans="1:7" x14ac:dyDescent="0.25">
      <c r="A112" s="150" t="s">
        <v>294</v>
      </c>
      <c r="B112" s="150" t="s">
        <v>295</v>
      </c>
      <c r="C112" s="150" t="s">
        <v>296</v>
      </c>
      <c r="D112" s="150" t="s">
        <v>297</v>
      </c>
      <c r="E112" s="150"/>
      <c r="F112" s="150"/>
      <c r="G112" s="151">
        <f>-230600/1000</f>
        <v>-230.6</v>
      </c>
    </row>
    <row r="113" spans="1:7" x14ac:dyDescent="0.25">
      <c r="A113" s="150" t="s">
        <v>298</v>
      </c>
      <c r="B113" s="150" t="s">
        <v>299</v>
      </c>
      <c r="C113" s="150" t="s">
        <v>256</v>
      </c>
      <c r="D113" s="150" t="s">
        <v>297</v>
      </c>
      <c r="E113" s="150"/>
      <c r="F113" s="150"/>
      <c r="G113" s="151">
        <f>-257000/1000</f>
        <v>-257</v>
      </c>
    </row>
    <row r="114" spans="1:7" x14ac:dyDescent="0.25">
      <c r="A114" s="150" t="s">
        <v>300</v>
      </c>
      <c r="B114" s="150" t="s">
        <v>299</v>
      </c>
      <c r="C114" s="150" t="s">
        <v>256</v>
      </c>
      <c r="D114" s="150" t="s">
        <v>297</v>
      </c>
      <c r="E114" s="150"/>
      <c r="F114" s="150"/>
      <c r="G114" s="151">
        <f>-336000/1000</f>
        <v>-336</v>
      </c>
    </row>
    <row r="115" spans="1:7" x14ac:dyDescent="0.25">
      <c r="A115" s="150" t="s">
        <v>301</v>
      </c>
      <c r="B115" s="150" t="s">
        <v>299</v>
      </c>
      <c r="C115" s="150" t="s">
        <v>256</v>
      </c>
      <c r="D115" s="150" t="s">
        <v>297</v>
      </c>
      <c r="E115" s="150"/>
      <c r="F115" s="150"/>
      <c r="G115" s="151">
        <f>-203600/1000</f>
        <v>-203.6</v>
      </c>
    </row>
    <row r="116" spans="1:7" ht="82.5" x14ac:dyDescent="0.25">
      <c r="A116" s="150" t="s">
        <v>302</v>
      </c>
      <c r="B116" s="150" t="s">
        <v>304</v>
      </c>
      <c r="C116" s="150" t="s">
        <v>303</v>
      </c>
      <c r="D116" s="150" t="s">
        <v>297</v>
      </c>
      <c r="E116" s="150"/>
      <c r="F116" s="150"/>
      <c r="G116" s="151">
        <f>-40000/1000</f>
        <v>-40</v>
      </c>
    </row>
    <row r="117" spans="1:7" x14ac:dyDescent="0.25">
      <c r="A117" s="150" t="s">
        <v>305</v>
      </c>
      <c r="B117" s="150" t="s">
        <v>306</v>
      </c>
      <c r="C117" s="150" t="s">
        <v>256</v>
      </c>
      <c r="D117" s="150" t="s">
        <v>61</v>
      </c>
      <c r="E117" s="150"/>
      <c r="F117" s="150"/>
      <c r="G117" s="151">
        <f>-54600/1000</f>
        <v>-54.6</v>
      </c>
    </row>
    <row r="118" spans="1:7" x14ac:dyDescent="0.25">
      <c r="A118" s="150" t="s">
        <v>307</v>
      </c>
      <c r="B118" s="150" t="s">
        <v>306</v>
      </c>
      <c r="C118" s="150" t="s">
        <v>256</v>
      </c>
      <c r="D118" s="150" t="s">
        <v>61</v>
      </c>
      <c r="E118" s="150"/>
      <c r="F118" s="150"/>
      <c r="G118" s="151">
        <v>-10.199999999999999</v>
      </c>
    </row>
    <row r="119" spans="1:7" x14ac:dyDescent="0.25">
      <c r="A119" s="150" t="s">
        <v>308</v>
      </c>
      <c r="B119" s="150" t="s">
        <v>309</v>
      </c>
      <c r="C119" s="150" t="s">
        <v>256</v>
      </c>
      <c r="D119" s="150" t="s">
        <v>61</v>
      </c>
      <c r="E119" s="150"/>
      <c r="F119" s="150"/>
      <c r="G119" s="151">
        <f>-34400/1000</f>
        <v>-34.4</v>
      </c>
    </row>
    <row r="120" spans="1:7" x14ac:dyDescent="0.25">
      <c r="A120" s="150" t="s">
        <v>310</v>
      </c>
      <c r="B120" s="150" t="s">
        <v>309</v>
      </c>
      <c r="C120" s="150" t="s">
        <v>256</v>
      </c>
      <c r="D120" s="150" t="s">
        <v>61</v>
      </c>
      <c r="E120" s="150"/>
      <c r="F120" s="150"/>
      <c r="G120" s="151">
        <v>-7.1</v>
      </c>
    </row>
    <row r="121" spans="1:7" x14ac:dyDescent="0.25">
      <c r="A121" s="150" t="s">
        <v>311</v>
      </c>
      <c r="B121" s="150" t="s">
        <v>309</v>
      </c>
      <c r="C121" s="150" t="s">
        <v>256</v>
      </c>
      <c r="D121" s="150" t="s">
        <v>61</v>
      </c>
      <c r="E121" s="150"/>
      <c r="F121" s="150"/>
      <c r="G121" s="151">
        <v>-2.8</v>
      </c>
    </row>
    <row r="122" spans="1:7" x14ac:dyDescent="0.25">
      <c r="A122" s="150" t="s">
        <v>312</v>
      </c>
      <c r="B122" s="150" t="s">
        <v>309</v>
      </c>
      <c r="C122" s="150" t="s">
        <v>256</v>
      </c>
      <c r="D122" s="150" t="s">
        <v>61</v>
      </c>
      <c r="E122" s="150"/>
      <c r="F122" s="150"/>
      <c r="G122" s="151">
        <v>-18.399999999999999</v>
      </c>
    </row>
    <row r="123" spans="1:7" x14ac:dyDescent="0.25">
      <c r="A123" s="150" t="s">
        <v>313</v>
      </c>
      <c r="B123" s="150" t="s">
        <v>315</v>
      </c>
      <c r="C123" s="150" t="s">
        <v>256</v>
      </c>
      <c r="D123" s="150" t="s">
        <v>61</v>
      </c>
      <c r="E123" s="150"/>
      <c r="F123" s="150"/>
      <c r="G123" s="151">
        <v>-10.5</v>
      </c>
    </row>
    <row r="124" spans="1:7" x14ac:dyDescent="0.25">
      <c r="A124" s="150" t="s">
        <v>314</v>
      </c>
      <c r="B124" s="150" t="s">
        <v>315</v>
      </c>
      <c r="C124" s="150" t="s">
        <v>256</v>
      </c>
      <c r="D124" s="150" t="s">
        <v>61</v>
      </c>
      <c r="E124" s="150"/>
      <c r="F124" s="150"/>
      <c r="G124" s="151">
        <v>-23.2</v>
      </c>
    </row>
    <row r="125" spans="1:7" x14ac:dyDescent="0.25">
      <c r="A125" s="150" t="s">
        <v>316</v>
      </c>
      <c r="B125" s="150" t="s">
        <v>315</v>
      </c>
      <c r="C125" s="150" t="s">
        <v>256</v>
      </c>
      <c r="D125" s="150" t="s">
        <v>61</v>
      </c>
      <c r="E125" s="150"/>
      <c r="F125" s="150"/>
      <c r="G125" s="151">
        <v>-32</v>
      </c>
    </row>
    <row r="126" spans="1:7" x14ac:dyDescent="0.25">
      <c r="A126" s="150" t="s">
        <v>317</v>
      </c>
      <c r="B126" s="150" t="s">
        <v>315</v>
      </c>
      <c r="C126" s="150" t="s">
        <v>256</v>
      </c>
      <c r="D126" s="150" t="s">
        <v>61</v>
      </c>
      <c r="E126" s="150"/>
      <c r="F126" s="150"/>
      <c r="G126" s="151">
        <v>-28</v>
      </c>
    </row>
    <row r="127" spans="1:7" x14ac:dyDescent="0.25">
      <c r="A127" s="150" t="s">
        <v>318</v>
      </c>
      <c r="B127" s="150" t="s">
        <v>315</v>
      </c>
      <c r="C127" s="150" t="s">
        <v>256</v>
      </c>
      <c r="D127" s="150" t="s">
        <v>61</v>
      </c>
      <c r="E127" s="150"/>
      <c r="F127" s="150"/>
      <c r="G127" s="151">
        <f>-37500/1000</f>
        <v>-37.5</v>
      </c>
    </row>
    <row r="128" spans="1:7" x14ac:dyDescent="0.25">
      <c r="A128" s="150" t="s">
        <v>319</v>
      </c>
      <c r="B128" s="150" t="s">
        <v>315</v>
      </c>
      <c r="C128" s="150" t="s">
        <v>256</v>
      </c>
      <c r="D128" s="150" t="s">
        <v>61</v>
      </c>
      <c r="E128" s="150"/>
      <c r="F128" s="150"/>
      <c r="G128" s="151">
        <f>-292000/1000</f>
        <v>-292</v>
      </c>
    </row>
    <row r="129" spans="1:7" x14ac:dyDescent="0.25">
      <c r="A129" s="150" t="s">
        <v>320</v>
      </c>
      <c r="B129" s="150" t="s">
        <v>315</v>
      </c>
      <c r="C129" s="150" t="s">
        <v>256</v>
      </c>
      <c r="D129" s="150" t="s">
        <v>61</v>
      </c>
      <c r="E129" s="150"/>
      <c r="F129" s="150"/>
      <c r="G129" s="151">
        <v>-13.2</v>
      </c>
    </row>
    <row r="130" spans="1:7" x14ac:dyDescent="0.25">
      <c r="A130" s="150" t="s">
        <v>321</v>
      </c>
      <c r="B130" s="150" t="s">
        <v>315</v>
      </c>
      <c r="C130" s="150" t="s">
        <v>256</v>
      </c>
      <c r="D130" s="150" t="s">
        <v>61</v>
      </c>
      <c r="E130" s="150"/>
      <c r="F130" s="150"/>
      <c r="G130" s="151">
        <v>-13.9</v>
      </c>
    </row>
    <row r="131" spans="1:7" x14ac:dyDescent="0.25">
      <c r="A131" s="150" t="s">
        <v>322</v>
      </c>
      <c r="B131" s="150" t="s">
        <v>315</v>
      </c>
      <c r="C131" s="150" t="s">
        <v>256</v>
      </c>
      <c r="D131" s="150" t="s">
        <v>61</v>
      </c>
      <c r="E131" s="150"/>
      <c r="F131" s="150"/>
      <c r="G131" s="151">
        <f>-39200/1000</f>
        <v>-39.200000000000003</v>
      </c>
    </row>
    <row r="132" spans="1:7" x14ac:dyDescent="0.25">
      <c r="A132" s="150" t="s">
        <v>323</v>
      </c>
      <c r="B132" s="150" t="s">
        <v>315</v>
      </c>
      <c r="C132" s="150" t="s">
        <v>256</v>
      </c>
      <c r="D132" s="150" t="s">
        <v>61</v>
      </c>
      <c r="E132" s="150"/>
      <c r="F132" s="150"/>
      <c r="G132" s="151">
        <v>-19</v>
      </c>
    </row>
    <row r="133" spans="1:7" ht="33" x14ac:dyDescent="0.25">
      <c r="A133" s="150" t="s">
        <v>324</v>
      </c>
      <c r="B133" s="150" t="s">
        <v>325</v>
      </c>
      <c r="C133" s="150" t="s">
        <v>256</v>
      </c>
      <c r="D133" s="150" t="s">
        <v>61</v>
      </c>
      <c r="E133" s="150"/>
      <c r="F133" s="150"/>
      <c r="G133" s="151">
        <v>-19.399999999999999</v>
      </c>
    </row>
    <row r="134" spans="1:7" ht="33" x14ac:dyDescent="0.25">
      <c r="A134" s="150" t="s">
        <v>326</v>
      </c>
      <c r="B134" s="150" t="s">
        <v>327</v>
      </c>
      <c r="C134" s="150" t="s">
        <v>303</v>
      </c>
      <c r="D134" s="150" t="s">
        <v>61</v>
      </c>
      <c r="E134" s="150"/>
      <c r="F134" s="150"/>
      <c r="G134" s="151">
        <v>-8</v>
      </c>
    </row>
    <row r="135" spans="1:7" x14ac:dyDescent="0.25">
      <c r="A135" s="150" t="s">
        <v>328</v>
      </c>
      <c r="B135" s="150" t="s">
        <v>329</v>
      </c>
      <c r="C135" s="150" t="s">
        <v>256</v>
      </c>
      <c r="D135" s="150" t="s">
        <v>61</v>
      </c>
      <c r="E135" s="150"/>
      <c r="F135" s="150"/>
      <c r="G135" s="151">
        <f>-92000/1000</f>
        <v>-92</v>
      </c>
    </row>
    <row r="136" spans="1:7" x14ac:dyDescent="0.25">
      <c r="A136" s="150" t="s">
        <v>330</v>
      </c>
      <c r="B136" s="150" t="s">
        <v>331</v>
      </c>
      <c r="C136" s="150" t="s">
        <v>256</v>
      </c>
      <c r="D136" s="150" t="s">
        <v>61</v>
      </c>
      <c r="E136" s="150"/>
      <c r="F136" s="150"/>
      <c r="G136" s="151">
        <v>-28.7</v>
      </c>
    </row>
    <row r="137" spans="1:7" x14ac:dyDescent="0.25">
      <c r="A137" s="150" t="s">
        <v>332</v>
      </c>
      <c r="B137" s="150" t="s">
        <v>333</v>
      </c>
      <c r="C137" s="150" t="s">
        <v>256</v>
      </c>
      <c r="D137" s="150" t="s">
        <v>61</v>
      </c>
      <c r="E137" s="150"/>
      <c r="F137" s="150"/>
      <c r="G137" s="151">
        <v>-4.2</v>
      </c>
    </row>
    <row r="138" spans="1:7" x14ac:dyDescent="0.25">
      <c r="A138" s="150" t="s">
        <v>334</v>
      </c>
      <c r="B138" s="150" t="s">
        <v>335</v>
      </c>
      <c r="C138" s="150" t="s">
        <v>256</v>
      </c>
      <c r="D138" s="150" t="s">
        <v>61</v>
      </c>
      <c r="E138" s="150"/>
      <c r="F138" s="150"/>
      <c r="G138" s="151">
        <f>-113700/1000</f>
        <v>-113.7</v>
      </c>
    </row>
    <row r="139" spans="1:7" x14ac:dyDescent="0.25">
      <c r="A139" s="150" t="s">
        <v>336</v>
      </c>
      <c r="B139" s="150" t="s">
        <v>337</v>
      </c>
      <c r="C139" s="150" t="s">
        <v>256</v>
      </c>
      <c r="D139" s="150" t="s">
        <v>61</v>
      </c>
      <c r="E139" s="150"/>
      <c r="F139" s="150"/>
      <c r="G139" s="151">
        <v>-6.9</v>
      </c>
    </row>
    <row r="140" spans="1:7" x14ac:dyDescent="0.25">
      <c r="A140" s="150" t="s">
        <v>338</v>
      </c>
      <c r="B140" s="150" t="s">
        <v>339</v>
      </c>
      <c r="C140" s="150" t="s">
        <v>256</v>
      </c>
      <c r="D140" s="150" t="s">
        <v>61</v>
      </c>
      <c r="E140" s="150"/>
      <c r="F140" s="150"/>
      <c r="G140" s="151">
        <v>-6</v>
      </c>
    </row>
    <row r="141" spans="1:7" x14ac:dyDescent="0.25">
      <c r="A141" s="150" t="s">
        <v>340</v>
      </c>
      <c r="B141" s="150" t="s">
        <v>341</v>
      </c>
      <c r="C141" s="150" t="s">
        <v>256</v>
      </c>
      <c r="D141" s="150" t="s">
        <v>61</v>
      </c>
      <c r="E141" s="150"/>
      <c r="F141" s="150"/>
      <c r="G141" s="151">
        <v>-17.8</v>
      </c>
    </row>
    <row r="142" spans="1:7" x14ac:dyDescent="0.25">
      <c r="A142" s="150" t="s">
        <v>342</v>
      </c>
      <c r="B142" s="150" t="s">
        <v>343</v>
      </c>
      <c r="C142" s="150" t="s">
        <v>256</v>
      </c>
      <c r="D142" s="150" t="s">
        <v>61</v>
      </c>
      <c r="E142" s="150"/>
      <c r="F142" s="150"/>
      <c r="G142" s="151">
        <f>-50700/1000</f>
        <v>-50.7</v>
      </c>
    </row>
    <row r="143" spans="1:7" x14ac:dyDescent="0.25">
      <c r="A143" s="150" t="s">
        <v>344</v>
      </c>
      <c r="B143" s="150" t="s">
        <v>345</v>
      </c>
      <c r="C143" s="150" t="s">
        <v>256</v>
      </c>
      <c r="D143" s="150" t="s">
        <v>61</v>
      </c>
      <c r="E143" s="150"/>
      <c r="F143" s="150"/>
      <c r="G143" s="151">
        <v>-11.1</v>
      </c>
    </row>
    <row r="144" spans="1:7" ht="33" x14ac:dyDescent="0.25">
      <c r="A144" s="150" t="s">
        <v>346</v>
      </c>
      <c r="B144" s="150" t="s">
        <v>347</v>
      </c>
      <c r="C144" s="150" t="s">
        <v>256</v>
      </c>
      <c r="D144" s="150" t="s">
        <v>61</v>
      </c>
      <c r="E144" s="150"/>
      <c r="F144" s="150"/>
      <c r="G144" s="151">
        <v>-8.1</v>
      </c>
    </row>
    <row r="145" spans="1:7" x14ac:dyDescent="0.25">
      <c r="A145" s="150" t="s">
        <v>348</v>
      </c>
      <c r="B145" s="150" t="s">
        <v>349</v>
      </c>
      <c r="C145" s="150" t="s">
        <v>256</v>
      </c>
      <c r="D145" s="150" t="s">
        <v>297</v>
      </c>
      <c r="E145" s="150"/>
      <c r="F145" s="150"/>
      <c r="G145" s="151">
        <v>-5.9</v>
      </c>
    </row>
    <row r="146" spans="1:7" x14ac:dyDescent="0.25">
      <c r="A146" s="150" t="s">
        <v>350</v>
      </c>
      <c r="B146" s="150" t="s">
        <v>351</v>
      </c>
      <c r="C146" s="150" t="s">
        <v>256</v>
      </c>
      <c r="D146" s="150" t="s">
        <v>297</v>
      </c>
      <c r="E146" s="150"/>
      <c r="F146" s="150"/>
      <c r="G146" s="151">
        <v>-2.2999999999999998</v>
      </c>
    </row>
    <row r="147" spans="1:7" x14ac:dyDescent="0.25">
      <c r="A147" s="150" t="s">
        <v>352</v>
      </c>
      <c r="B147" s="150" t="s">
        <v>353</v>
      </c>
      <c r="C147" s="150" t="s">
        <v>256</v>
      </c>
      <c r="D147" s="150" t="s">
        <v>61</v>
      </c>
      <c r="E147" s="150"/>
      <c r="F147" s="150"/>
      <c r="G147" s="151">
        <v>-17.7</v>
      </c>
    </row>
    <row r="148" spans="1:7" x14ac:dyDescent="0.25">
      <c r="A148" s="162" t="s">
        <v>354</v>
      </c>
      <c r="B148" s="162" t="s">
        <v>355</v>
      </c>
      <c r="C148" s="161" t="s">
        <v>256</v>
      </c>
      <c r="D148" s="150" t="s">
        <v>61</v>
      </c>
      <c r="E148" s="150"/>
      <c r="F148" s="150"/>
      <c r="G148" s="151">
        <v>-20</v>
      </c>
    </row>
    <row r="149" spans="1:7" x14ac:dyDescent="0.25">
      <c r="A149" s="163" t="s">
        <v>366</v>
      </c>
      <c r="B149" s="163" t="s">
        <v>255</v>
      </c>
      <c r="C149" s="161" t="s">
        <v>60</v>
      </c>
      <c r="D149" s="150" t="s">
        <v>199</v>
      </c>
      <c r="E149" s="150"/>
      <c r="F149" s="150"/>
      <c r="G149" s="151">
        <v>-146</v>
      </c>
    </row>
    <row r="150" spans="1:7" x14ac:dyDescent="0.2">
      <c r="A150" s="164" t="s">
        <v>364</v>
      </c>
      <c r="B150" s="164" t="s">
        <v>365</v>
      </c>
      <c r="C150" s="161" t="s">
        <v>60</v>
      </c>
      <c r="D150" s="150" t="s">
        <v>61</v>
      </c>
      <c r="E150" s="150"/>
      <c r="F150" s="150"/>
      <c r="G150" s="151">
        <v>-270</v>
      </c>
    </row>
    <row r="151" spans="1:7" x14ac:dyDescent="0.25">
      <c r="A151" s="231" t="s">
        <v>32</v>
      </c>
      <c r="B151" s="231"/>
      <c r="C151" s="231"/>
      <c r="D151" s="231"/>
      <c r="E151" s="231"/>
      <c r="F151" s="231"/>
      <c r="G151" s="44"/>
    </row>
    <row r="152" spans="1:7" ht="17.25" customHeight="1" x14ac:dyDescent="0.25">
      <c r="A152" s="92" t="s">
        <v>125</v>
      </c>
      <c r="B152" s="225" t="s">
        <v>64</v>
      </c>
      <c r="C152" s="226"/>
      <c r="D152" s="226"/>
      <c r="E152" s="226"/>
      <c r="F152" s="226"/>
      <c r="G152" s="227"/>
    </row>
    <row r="153" spans="1:7" ht="17.25" customHeight="1" x14ac:dyDescent="0.25">
      <c r="A153" s="228" t="s">
        <v>356</v>
      </c>
      <c r="B153" s="229"/>
      <c r="C153" s="152"/>
      <c r="D153" s="152"/>
      <c r="E153" s="152"/>
      <c r="F153" s="152"/>
      <c r="G153" s="153"/>
    </row>
    <row r="154" spans="1:7" x14ac:dyDescent="0.3">
      <c r="A154" s="150">
        <v>34111160</v>
      </c>
      <c r="B154" s="125" t="s">
        <v>367</v>
      </c>
      <c r="C154" s="95" t="s">
        <v>303</v>
      </c>
      <c r="D154" s="79" t="s">
        <v>61</v>
      </c>
      <c r="E154" s="44">
        <v>14900000</v>
      </c>
      <c r="F154" s="44">
        <v>1</v>
      </c>
      <c r="G154" s="44">
        <f>E154*F154/1000</f>
        <v>14900</v>
      </c>
    </row>
  </sheetData>
  <autoFilter ref="A11:G154">
    <filterColumn colId="0" showButton="0"/>
    <filterColumn colId="1" showButton="0"/>
    <filterColumn colId="2" showButton="0"/>
    <filterColumn colId="3" showButton="0"/>
    <filterColumn colId="4" showButton="0"/>
  </autoFilter>
  <mergeCells count="17">
    <mergeCell ref="A5:G5"/>
    <mergeCell ref="A1:G1"/>
    <mergeCell ref="A2:G2"/>
    <mergeCell ref="A3:G3"/>
    <mergeCell ref="A8:F8"/>
    <mergeCell ref="F6:G6"/>
    <mergeCell ref="A6:A7"/>
    <mergeCell ref="B6:B7"/>
    <mergeCell ref="C6:C7"/>
    <mergeCell ref="D6:D7"/>
    <mergeCell ref="E6:E7"/>
    <mergeCell ref="B152:G152"/>
    <mergeCell ref="A153:B153"/>
    <mergeCell ref="D9:F9"/>
    <mergeCell ref="B10:F10"/>
    <mergeCell ref="A151:F151"/>
    <mergeCell ref="A11:F11"/>
  </mergeCells>
  <pageMargins left="0.27559055118110237" right="0.23622047244094491" top="0.74803149606299213" bottom="0.74803149606299213" header="0.31496062992125984" footer="0.31496062992125984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Shishyan</dc:creator>
  <cp:keywords>https://mul2.gov.am/tasks/178345/oneclick/2.Havelvatsner.xlsx?token=6a79d7f1e2c4732c9bf299ae14b48964</cp:keywords>
  <cp:lastModifiedBy>Arpine Martirosyan</cp:lastModifiedBy>
  <dcterms:created xsi:type="dcterms:W3CDTF">2019-10-15T06:34:16Z</dcterms:created>
  <dcterms:modified xsi:type="dcterms:W3CDTF">2019-12-16T11:49:28Z</dcterms:modified>
</cp:coreProperties>
</file>