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820" activeTab="1"/>
  </bookViews>
  <sheets>
    <sheet name="Հավելված N 1" sheetId="62" r:id="rId1"/>
    <sheet name="Հավելված N 2" sheetId="32" r:id="rId2"/>
    <sheet name="Հավելված N 3" sheetId="55" r:id="rId3"/>
    <sheet name="Հավելված N 4" sheetId="56" r:id="rId4"/>
    <sheet name="Հավելված N 5" sheetId="67" r:id="rId5"/>
    <sheet name="Հավելված N 6" sheetId="63" r:id="rId6"/>
    <sheet name="Հավելված N 7" sheetId="66" r:id="rId7"/>
  </sheets>
  <definedNames>
    <definedName name="a" localSheetId="0">#REF!</definedName>
    <definedName name="a" localSheetId="4">#REF!</definedName>
    <definedName name="a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åû">#REF!</definedName>
    <definedName name="BOP" localSheetId="0">#REF!</definedName>
    <definedName name="BOP" localSheetId="5">#REF!</definedName>
    <definedName name="BOP" localSheetId="6">#REF!</definedName>
    <definedName name="BOP">#REF!</definedName>
    <definedName name="BOPfoot" localSheetId="0">#REF!</definedName>
    <definedName name="BOPfoot" localSheetId="5">#REF!</definedName>
    <definedName name="BOPfoot" localSheetId="6">#REF!</definedName>
    <definedName name="BOPfoot">#REF!</definedName>
    <definedName name="davit" localSheetId="4">#REF!</definedName>
    <definedName name="davit">#REF!</definedName>
    <definedName name="DebtCG" localSheetId="0">#REF!</definedName>
    <definedName name="DebtCG" localSheetId="5">#REF!</definedName>
    <definedName name="DebtCG" localSheetId="6">#REF!</definedName>
    <definedName name="DebtCG">#REF!</definedName>
    <definedName name="DebtGG" localSheetId="0">#REF!</definedName>
    <definedName name="DebtGG" localSheetId="5">#REF!</definedName>
    <definedName name="DebtGG" localSheetId="6">#REF!</definedName>
    <definedName name="DebtGG">#REF!</definedName>
    <definedName name="Functional1" localSheetId="1">#REF!</definedName>
    <definedName name="Functional1" localSheetId="4">#REF!</definedName>
    <definedName name="Functional1">#REF!</definedName>
    <definedName name="ggg" localSheetId="4">#REF!</definedName>
    <definedName name="ggg">#REF!</definedName>
    <definedName name="hav" localSheetId="0">#REF!</definedName>
    <definedName name="hav" localSheetId="5">#REF!</definedName>
    <definedName name="hav" localSheetId="6">#REF!</definedName>
    <definedName name="hav">#REF!</definedName>
    <definedName name="mas">#REF!</definedName>
    <definedName name="mass">#REF!</definedName>
    <definedName name="MonExo" localSheetId="0">#REF!</definedName>
    <definedName name="MonExo" localSheetId="5">#REF!</definedName>
    <definedName name="MonExo" localSheetId="6">#REF!</definedName>
    <definedName name="MonExo">#REF!</definedName>
    <definedName name="MonGrow" localSheetId="0">#REF!</definedName>
    <definedName name="MonGrow" localSheetId="5">#REF!</definedName>
    <definedName name="MonGrow" localSheetId="6">#REF!</definedName>
    <definedName name="MonGrow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RealExo" localSheetId="0">#REF!</definedName>
    <definedName name="RealExo" localSheetId="5">#REF!</definedName>
    <definedName name="RealExo" localSheetId="6">#REF!</definedName>
    <definedName name="RealExo">#REF!</definedName>
    <definedName name="RealPercent" localSheetId="0">#REF!</definedName>
    <definedName name="RealPercent" localSheetId="5">#REF!</definedName>
    <definedName name="RealPercent" localSheetId="6">#REF!</definedName>
    <definedName name="RealPercent">#REF!</definedName>
    <definedName name="Table_2._Turkey__Exogenous_assumptions" localSheetId="0">#REF!</definedName>
    <definedName name="Table_2._Turkey__Exogenous_assumptions" localSheetId="5">#REF!</definedName>
    <definedName name="Table_2._Turkey__Exogenous_assumptions" localSheetId="6">#REF!</definedName>
    <definedName name="Table_2._Turkey__Exogenous_assumptions">#REF!</definedName>
    <definedName name="vlom" localSheetId="0">#REF!</definedName>
    <definedName name="vlom" localSheetId="5">#REF!</definedName>
    <definedName name="vlom" localSheetId="6">#REF!</definedName>
    <definedName name="vlom">#REF!</definedName>
    <definedName name="x">#REF!</definedName>
    <definedName name="Z_248BE2BA_E445_11D3_BFE0_00003960F508_.wvu.Cols" localSheetId="0">#REF!</definedName>
    <definedName name="Z_248BE2BA_E445_11D3_BFE0_00003960F508_.wvu.Cols" localSheetId="5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4">#REF!</definedName>
    <definedName name="Հավելված">#REF!</definedName>
    <definedName name="Հավելված10" localSheetId="0">#REF!</definedName>
    <definedName name="Հավելված10" localSheetId="4">#REF!</definedName>
    <definedName name="Հավելված10" localSheetId="5">#REF!</definedName>
    <definedName name="Հավելված10" localSheetId="6">#REF!</definedName>
    <definedName name="Հավելված10">#REF!</definedName>
    <definedName name="Հավելված11" localSheetId="0">#REF!</definedName>
    <definedName name="Հավելված11" localSheetId="4">#REF!</definedName>
    <definedName name="Հավելված11" localSheetId="5">#REF!</definedName>
    <definedName name="Հավելված11" localSheetId="6">#REF!</definedName>
    <definedName name="Հավելված11">#REF!</definedName>
    <definedName name="Հավելված20" localSheetId="0">#REF!</definedName>
    <definedName name="Հավելված20" localSheetId="4">#REF!</definedName>
    <definedName name="Հավելված20" localSheetId="5">#REF!</definedName>
    <definedName name="Հավելված20" localSheetId="6">#REF!</definedName>
    <definedName name="Հավելված20">#REF!</definedName>
    <definedName name="Հավելված9" localSheetId="0">#REF!</definedName>
    <definedName name="Հավելված9" localSheetId="4">#REF!</definedName>
    <definedName name="Հավելված9" localSheetId="5">#REF!</definedName>
    <definedName name="Հավելված9" localSheetId="6">#REF!</definedName>
    <definedName name="Հավելված9">#REF!</definedName>
    <definedName name="Մաս" localSheetId="4">#REF!</definedName>
    <definedName name="Մաս">#REF!</definedName>
    <definedName name="շախմատիստ" localSheetId="4">#REF!</definedName>
    <definedName name="շախմատիստ">#REF!</definedName>
    <definedName name="վֆյգյգ" localSheetId="0">#REF!</definedName>
    <definedName name="վֆյգյգ" localSheetId="5">#REF!</definedName>
    <definedName name="վֆյգյգ" localSheetId="6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11" i="66" l="1"/>
  <c r="J48" i="66"/>
  <c r="J47" i="66" s="1"/>
  <c r="J46" i="66" s="1"/>
  <c r="J13" i="63"/>
  <c r="J15" i="63"/>
  <c r="J14" i="63" s="1"/>
  <c r="G15" i="62"/>
  <c r="G17" i="62"/>
  <c r="G16" i="62" s="1"/>
  <c r="G13" i="32"/>
  <c r="G109" i="32"/>
  <c r="G119" i="32"/>
  <c r="G118" i="32" s="1"/>
  <c r="G117" i="32" s="1"/>
  <c r="G116" i="32" s="1"/>
  <c r="G115" i="32" s="1"/>
  <c r="G113" i="32" s="1"/>
  <c r="G111" i="32" s="1"/>
  <c r="E23" i="55"/>
  <c r="E30" i="55"/>
  <c r="E40" i="56"/>
  <c r="D28" i="67"/>
  <c r="E27" i="67"/>
  <c r="E26" i="67"/>
  <c r="G107" i="32" l="1"/>
  <c r="G105" i="32" s="1"/>
  <c r="G103" i="32" s="1"/>
  <c r="E25" i="67"/>
  <c r="F27" i="67"/>
  <c r="F26" i="67" s="1"/>
  <c r="F25" i="67" s="1"/>
  <c r="F24" i="67" s="1"/>
  <c r="F22" i="67" s="1"/>
  <c r="F20" i="67" s="1"/>
  <c r="F18" i="67" s="1"/>
  <c r="F16" i="67" s="1"/>
  <c r="F15" i="67" s="1"/>
  <c r="F13" i="67" s="1"/>
  <c r="E24" i="67" l="1"/>
  <c r="D25" i="67"/>
  <c r="D27" i="67"/>
  <c r="D26" i="67"/>
  <c r="D24" i="67" l="1"/>
  <c r="E22" i="67"/>
  <c r="D22" i="67" l="1"/>
  <c r="E20" i="67"/>
  <c r="D20" i="67" l="1"/>
  <c r="E18" i="67"/>
  <c r="D18" i="67" l="1"/>
  <c r="E16" i="67"/>
  <c r="D16" i="67" l="1"/>
  <c r="E15" i="67"/>
  <c r="D15" i="67" l="1"/>
  <c r="E13" i="67"/>
  <c r="D13" i="67" s="1"/>
  <c r="G138" i="32" l="1"/>
  <c r="G66" i="32" l="1"/>
  <c r="G68" i="32"/>
  <c r="G67" i="32" s="1"/>
  <c r="E29" i="56"/>
  <c r="E27" i="56" s="1"/>
  <c r="F24" i="55"/>
  <c r="G24" i="55"/>
  <c r="H24" i="55"/>
  <c r="E24" i="55"/>
  <c r="D27" i="55"/>
  <c r="E31" i="56"/>
  <c r="F26" i="55"/>
  <c r="G186" i="32" l="1"/>
  <c r="G185" i="32" s="1"/>
  <c r="G184" i="32" s="1"/>
  <c r="G182" i="32" s="1"/>
  <c r="G178" i="32"/>
  <c r="G177" i="32"/>
  <c r="G176" i="32"/>
  <c r="G174" i="32" s="1"/>
  <c r="G160" i="32"/>
  <c r="G159" i="32" s="1"/>
  <c r="G158" i="32" s="1"/>
  <c r="G157" i="32" s="1"/>
  <c r="G155" i="32" s="1"/>
  <c r="J60" i="66" l="1"/>
  <c r="G172" i="32"/>
  <c r="G153" i="32"/>
  <c r="J55" i="66"/>
  <c r="J54" i="66" s="1"/>
  <c r="G180" i="32"/>
  <c r="G35" i="62" s="1"/>
  <c r="J68" i="63" s="1"/>
  <c r="J65" i="66"/>
  <c r="D20" i="55"/>
  <c r="E21" i="56" s="1"/>
  <c r="E19" i="56" s="1"/>
  <c r="H18" i="55"/>
  <c r="G18" i="55"/>
  <c r="F18" i="55"/>
  <c r="D18" i="55" s="1"/>
  <c r="E18" i="55"/>
  <c r="G151" i="32" l="1"/>
  <c r="G32" i="62"/>
  <c r="G34" i="62"/>
  <c r="G170" i="32"/>
  <c r="G168" i="32" s="1"/>
  <c r="G166" i="32" s="1"/>
  <c r="G164" i="32" s="1"/>
  <c r="G162" i="32" s="1"/>
  <c r="J59" i="66"/>
  <c r="J53" i="66" s="1"/>
  <c r="E17" i="56"/>
  <c r="G40" i="32"/>
  <c r="G39" i="32" s="1"/>
  <c r="G38" i="32" s="1"/>
  <c r="G37" i="32" s="1"/>
  <c r="G36" i="32" s="1"/>
  <c r="G34" i="32" s="1"/>
  <c r="G75" i="32"/>
  <c r="G74" i="32" s="1"/>
  <c r="G73" i="32" s="1"/>
  <c r="G72" i="32" s="1"/>
  <c r="G71" i="32" s="1"/>
  <c r="G69" i="32" s="1"/>
  <c r="J77" i="66" s="1"/>
  <c r="E33" i="56"/>
  <c r="J63" i="63" l="1"/>
  <c r="J62" i="63" s="1"/>
  <c r="G33" i="62"/>
  <c r="G31" i="62"/>
  <c r="G30" i="62" s="1"/>
  <c r="J58" i="63"/>
  <c r="J57" i="63" s="1"/>
  <c r="J56" i="63" s="1"/>
  <c r="G32" i="32"/>
  <c r="J15" i="66"/>
  <c r="G84" i="32"/>
  <c r="G83" i="32" s="1"/>
  <c r="E41" i="56"/>
  <c r="G86" i="32" s="1"/>
  <c r="G85" i="32" s="1"/>
  <c r="E42" i="56"/>
  <c r="G93" i="32" s="1"/>
  <c r="G92" i="32" s="1"/>
  <c r="G91" i="32" s="1"/>
  <c r="G90" i="32" s="1"/>
  <c r="G89" i="32" s="1"/>
  <c r="G87" i="32" s="1"/>
  <c r="J81" i="66" s="1"/>
  <c r="F28" i="55"/>
  <c r="G28" i="55"/>
  <c r="H28" i="55"/>
  <c r="E28" i="55"/>
  <c r="F31" i="55"/>
  <c r="D31" i="55" s="1"/>
  <c r="F30" i="55"/>
  <c r="D30" i="55" s="1"/>
  <c r="D23" i="55"/>
  <c r="E26" i="56" s="1"/>
  <c r="E24" i="56" s="1"/>
  <c r="E22" i="56" s="1"/>
  <c r="H21" i="55"/>
  <c r="G21" i="55"/>
  <c r="E21" i="55"/>
  <c r="D17" i="55"/>
  <c r="E16" i="56" s="1"/>
  <c r="E14" i="56" s="1"/>
  <c r="H15" i="55"/>
  <c r="G15" i="55"/>
  <c r="E15" i="55"/>
  <c r="E13" i="55" l="1"/>
  <c r="E11" i="55" s="1"/>
  <c r="G20" i="62"/>
  <c r="J25" i="63" s="1"/>
  <c r="E38" i="56"/>
  <c r="E36" i="56" s="1"/>
  <c r="G82" i="32"/>
  <c r="G81" i="32" s="1"/>
  <c r="G80" i="32" s="1"/>
  <c r="G78" i="32" s="1"/>
  <c r="G57" i="32"/>
  <c r="G56" i="32" s="1"/>
  <c r="G55" i="32" s="1"/>
  <c r="G54" i="32" s="1"/>
  <c r="G53" i="32" s="1"/>
  <c r="G51" i="32" s="1"/>
  <c r="E12" i="56"/>
  <c r="G31" i="32"/>
  <c r="G30" i="32" s="1"/>
  <c r="G29" i="32" s="1"/>
  <c r="G28" i="32" s="1"/>
  <c r="D28" i="55"/>
  <c r="D21" i="55"/>
  <c r="F21" i="55"/>
  <c r="F15" i="55"/>
  <c r="D15" i="55" s="1"/>
  <c r="D49" i="56"/>
  <c r="G13" i="55"/>
  <c r="G11" i="55" s="1"/>
  <c r="G76" i="32" l="1"/>
  <c r="G23" i="62" s="1"/>
  <c r="J39" i="63" s="1"/>
  <c r="J29" i="66"/>
  <c r="G49" i="32"/>
  <c r="G21" i="62" s="1"/>
  <c r="J20" i="66"/>
  <c r="G27" i="32"/>
  <c r="G25" i="32" s="1"/>
  <c r="G32" i="55"/>
  <c r="F32" i="55"/>
  <c r="E32" i="55"/>
  <c r="J30" i="63" l="1"/>
  <c r="G23" i="32"/>
  <c r="G21" i="32" s="1"/>
  <c r="J73" i="66"/>
  <c r="D34" i="55"/>
  <c r="E49" i="56" s="1"/>
  <c r="H32" i="55"/>
  <c r="H13" i="55" s="1"/>
  <c r="H11" i="55" s="1"/>
  <c r="J72" i="66" l="1"/>
  <c r="J71" i="66" s="1"/>
  <c r="G19" i="32"/>
  <c r="G17" i="32" s="1"/>
  <c r="G15" i="32" s="1"/>
  <c r="G19" i="62"/>
  <c r="D32" i="55"/>
  <c r="E47" i="56"/>
  <c r="D26" i="55"/>
  <c r="F13" i="55" l="1"/>
  <c r="F11" i="55" s="1"/>
  <c r="J21" i="63"/>
  <c r="G65" i="32"/>
  <c r="G102" i="32"/>
  <c r="E45" i="56"/>
  <c r="E10" i="56" s="1"/>
  <c r="G64" i="32" l="1"/>
  <c r="G63" i="32" s="1"/>
  <c r="G62" i="32" s="1"/>
  <c r="G60" i="32" s="1"/>
  <c r="G101" i="32"/>
  <c r="G100" i="32" s="1"/>
  <c r="G99" i="32" s="1"/>
  <c r="G98" i="32" s="1"/>
  <c r="G96" i="32" s="1"/>
  <c r="J34" i="66" s="1"/>
  <c r="D24" i="55"/>
  <c r="G58" i="32" l="1"/>
  <c r="G22" i="62" s="1"/>
  <c r="J34" i="63" s="1"/>
  <c r="J24" i="66"/>
  <c r="J14" i="66"/>
  <c r="J13" i="66" s="1"/>
  <c r="G94" i="32"/>
  <c r="G47" i="32" l="1"/>
  <c r="G45" i="32" s="1"/>
  <c r="G43" i="32" s="1"/>
  <c r="G41" i="32" s="1"/>
  <c r="G24" i="62"/>
  <c r="G18" i="62" s="1"/>
  <c r="D13" i="55"/>
  <c r="D11" i="55"/>
  <c r="G12" i="32" l="1"/>
  <c r="G149" i="32"/>
  <c r="G147" i="32" s="1"/>
  <c r="G145" i="32" s="1"/>
  <c r="G143" i="32" s="1"/>
  <c r="G142" i="32" s="1"/>
  <c r="J44" i="63"/>
  <c r="G137" i="32" l="1"/>
  <c r="G136" i="32" s="1"/>
  <c r="G134" i="32" s="1"/>
  <c r="G10" i="32"/>
  <c r="J40" i="66"/>
  <c r="J39" i="66" s="1"/>
  <c r="G132" i="32"/>
  <c r="G130" i="32" s="1"/>
  <c r="G128" i="32" s="1"/>
  <c r="G126" i="32" s="1"/>
  <c r="G124" i="32" s="1"/>
  <c r="G122" i="32" s="1"/>
  <c r="G121" i="32" s="1"/>
  <c r="J20" i="63"/>
  <c r="G28" i="62" l="1"/>
  <c r="G27" i="62" l="1"/>
  <c r="G26" i="62" s="1"/>
  <c r="G13" i="62" s="1"/>
  <c r="J50" i="63"/>
  <c r="J49" i="63" s="1"/>
  <c r="J11" i="63" s="1"/>
</calcChain>
</file>

<file path=xl/sharedStrings.xml><?xml version="1.0" encoding="utf-8"?>
<sst xmlns="http://schemas.openxmlformats.org/spreadsheetml/2006/main" count="600" uniqueCount="229">
  <si>
    <t>______________ ի    ___Ն որոշման</t>
  </si>
  <si>
    <t xml:space="preserve"> Տարի </t>
  </si>
  <si>
    <t xml:space="preserve"> Ծրագրային դասիչը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</si>
  <si>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</si>
  <si>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</si>
  <si>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</si>
  <si>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</si>
  <si>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</si>
  <si>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</si>
  <si>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</si>
  <si>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</si>
  <si>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</si>
  <si>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02</t>
  </si>
  <si>
    <t>այդ թվում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</si>
  <si>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</si>
  <si>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</si>
  <si>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</si>
  <si>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</si>
  <si>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</si>
  <si>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</si>
  <si>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</si>
  <si>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</si>
  <si>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</si>
  <si>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Հավելված N 4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</si>
  <si>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</si>
  <si>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</si>
  <si>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</si>
  <si>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</si>
  <si>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</si>
  <si>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>Հավելված N 6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</si>
  <si>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</si>
  <si>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</si>
  <si>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</si>
  <si>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</si>
  <si>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</si>
  <si>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</si>
  <si>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</si>
  <si>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</si>
  <si>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</si>
  <si>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</si>
  <si>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Տարի</t>
  </si>
  <si>
    <t>այդ  թվում՝</t>
  </si>
  <si>
    <t xml:space="preserve"> այդ թվում՝ ըստ ուղղությունների</t>
  </si>
  <si>
    <t>ՀՀ կառավարության  2026 թվականի</t>
  </si>
  <si>
    <t xml:space="preserve">ՀՀ կառավարության  2026 թվականի 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</si>
  <si>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</si>
  <si>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</si>
  <si>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</si>
  <si>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</si>
  <si>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</si>
  <si>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</si>
  <si>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</si>
  <si>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</si>
  <si>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</si>
  <si>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այդ թվում՝</t>
  </si>
  <si>
    <t>Այլ պետական կազմակերպությունների կողմից օգտագործվող ոչ ֆինանսական ակտիվների հետ գործառնություններ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</si>
  <si>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</si>
  <si>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</si>
  <si>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</si>
  <si>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</si>
  <si>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</si>
  <si>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</si>
  <si>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</si>
  <si>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</si>
  <si>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</si>
  <si>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ԸՆԴԱՄԵՆԸ </t>
  </si>
  <si>
    <t>ՀՀ ԿՐԹՈՒԹՅԱՆ, ԳԻՏՈՒԹՅԱՆ, ՄՇԱԿՈԻՅԹԻ ԵՎ ՍՊՈՐՏԻ ՆԱԽԱՐԱՐՈՒԹՅՈՒՆ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</si>
  <si>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</si>
  <si>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5</t>
  </si>
  <si>
    <t xml:space="preserve"> ԲՍԿ</t>
  </si>
  <si>
    <t>01</t>
  </si>
  <si>
    <t xml:space="preserve"> Հիմնական ընդհանուր կրթություն</t>
  </si>
  <si>
    <t>Հանրակրթական դպրոցների, մանկապարտեզների և կրթահամալիրների գույքով և տեխնիկայով ապահովում</t>
  </si>
  <si>
    <t>Հանրակրթական դպրոցների շենքերի վերակառուցում, հիմնանորոգում</t>
  </si>
  <si>
    <t>ՀՀ քաղաքաշինության կոմիտե</t>
  </si>
  <si>
    <t xml:space="preserve"> ԿՐԹՈՒԹՅՈՒՆ</t>
  </si>
  <si>
    <t>09</t>
  </si>
  <si>
    <t xml:space="preserve"> Միջնակարգ ընդհանուր կրթություն</t>
  </si>
  <si>
    <t xml:space="preserve"> Հանրակրթական և նախադպրոցական հաստատությունների հիմնում, կառուցում, բարելավում</t>
  </si>
  <si>
    <t xml:space="preserve"> ՄԵՔԵՆԱՆԵՐ  ԵՎ  ՍԱՐՔԱՎՈՐՈՒՄՆԵՐ</t>
  </si>
  <si>
    <t xml:space="preserve"> - Այլ մեքենաներ և սարքավորումներ</t>
  </si>
  <si>
    <t xml:space="preserve"> Հանրակրթական դպրոցների շենքերի վերակառուցում, հիմնանորոգում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</si>
  <si>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</si>
  <si>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</si>
  <si>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</si>
  <si>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1236 - 32006</t>
  </si>
  <si>
    <t>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</si>
  <si>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</si>
  <si>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</si>
  <si>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Հանրակրթական և նախադպրոցական հաստատությունների հիմնում, կառուցում, բարելավում </t>
  </si>
  <si>
    <t xml:space="preserve"> 1236 - 32004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</si>
  <si>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</si>
  <si>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Ակտիվն օգտագործող կազմակերպության անվանումը` Հանրակրթական դպրոցներ </t>
  </si>
  <si>
    <t xml:space="preserve"> Կրթական ժամանակակից նորմերին և կրթական չափորոշիչներին համապատասխան ուսուցման ծրագրերն իրականացնելու նպատակով հանրակրթական և նախադպրոցական հաստատությունների համար գույքի և տեխնիկայի ձեռքբերում </t>
  </si>
  <si>
    <t>ՀՀ ՔԱՂԱՔԱՇԻՆՈՒԹՅԱՆ ԿՈՄԻՏԵ</t>
  </si>
  <si>
    <t>Մանկապարտեզների նոր շենքերի կառուցում</t>
  </si>
  <si>
    <t>Հանրակրթական դպրոցների նոր շենքերի կառուցում</t>
  </si>
  <si>
    <t>Կրթահամալիրների կառուցում</t>
  </si>
  <si>
    <t>ՀՀ մարզերում կրթական որակյալ ծառայությունների հասանելիության ապահովման ծրագրի շրջանակներում կրթահամալիրների կառուցման նախագծանախահաշվային փաստաթղթերի կազմում և փորձաքննություն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</si>
  <si>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</si>
  <si>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</si>
  <si>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- Շենքերի և շինությունների շինարարություն</t>
  </si>
  <si>
    <t xml:space="preserve"> ԱՅԼ ՀԻՄՆԱԿԱՆ ՄԻՋՈՑՆԵՐ</t>
  </si>
  <si>
    <t xml:space="preserve"> - Նախագծահետազոտական ծախսեր</t>
  </si>
  <si>
    <t xml:space="preserve">այդ թվում՝ բյուջետային ծախսերի տնտեսագիտական դասակարգման հոդվածներ
</t>
  </si>
  <si>
    <t xml:space="preserve"> ԸՆԹԱՑԻԿ ԾԱԽՍԵՐ</t>
  </si>
  <si>
    <t xml:space="preserve"> ԱՅԼ  ԾԱԽՍԵՐ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</si>
  <si>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</si>
  <si>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</si>
  <si>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</si>
  <si>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</si>
  <si>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1236 - 32005</t>
  </si>
  <si>
    <t>Ծառայությունների մատուցում</t>
  </si>
  <si>
    <t xml:space="preserve"> 1236 - 32003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</si>
  <si>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</si>
  <si>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</si>
  <si>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</si>
  <si>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 xml:space="preserve"> 1236 - 32001</t>
  </si>
  <si>
    <t xml:space="preserve"> Ակտիվն օգտագործող կազմակերպության անվանումը` Ստեղծվող կրթահամալիրներ </t>
  </si>
  <si>
    <t xml:space="preserve"> Ակտիվն օգտագործող կազմակերպության անվանումը` Հանրակրթական դպրոցներ, մանկապարտեզներ և կրթահամալիրներ </t>
  </si>
  <si>
    <t xml:space="preserve"> Ծառայությունների մատուցում </t>
  </si>
  <si>
    <t>ՀԱՅԱՍՏԱՆԻ ՀԱՆՐԱՊԵՏՈՒԹՅԱՆ ԿԱՌԱՎԱՐՈՒԹՅԱՆ 2025 ԹՎԱԿԱՆԻ ԴԵԿՏԵՄԲԵՐԻ 25-Ի N 1910-Ն ՈՐՈՇՄԱՆ N 5 ՀԱՎԵԼՎԱԾԻ N 2 ԱՂՅՈՒՍԱԿՈՒՄ ԿԱՏԱՐՎՈՂ ՓՈՓՈԽՈՒԹՅՈՒՆԸ ԵՎ ԼՐԱՑՈՒՄՆԵՐԸ</t>
  </si>
  <si>
    <t>ՀԱՅԱՍՏԱՆԻ ՀԱՆՐԱՊԵՏՈՒԹՅԱՆ ԿԱՌԱՎԱՐՈՒԹՅԱՆ 2025 ԹՎԱԿԱՆԻ ԴԵԿՏԵՄԲԵՐԻ 25-Ի N 1910-Ն ՈՐՈՇՄԱՆ N 9.1 ՀԱՎԵԼՎԱԾՆՈՒՄ ԿԱՏԱՐՎՈՂ ՓՈՓՈԽՈՒԹՅՈՒՆՆԵՐԸ ԵՎ ԼՐԱՑՈՒՄՆԵՐԸ</t>
  </si>
  <si>
    <t xml:space="preserve"> Մանկապարտեզների շենքերի վերակառուցում, հիմնանորոգում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</si>
  <si>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</si>
  <si>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</si>
  <si>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1236 - 32002</t>
  </si>
  <si>
    <t xml:space="preserve"> 1236 - 32002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</si>
  <si>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</si>
  <si>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>Նախակրթարանների թիվը, որոնց հիմնման համար կատարվում են ներդրումներ, հատ</t>
  </si>
  <si>
    <t>03</t>
  </si>
  <si>
    <t xml:space="preserve"> ԸՆԴՀԱՆՈՒՐ ԲՆՈՒՅԹԻ ՀԱՆՐԱՅԻՆ ԾԱՌԱՅՈՒԹՅՈՒՆՆԵՐ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</si>
  <si>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</si>
  <si>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</si>
  <si>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ՀՀ ԲԱՐՁՐ ՏԵԽՆՈԼՈԳԻԱԿԱՆ ԱՐԴՅՈՒՆԱԲԵՐՈՒԹՅԱՆ ՆԱԽԱՐԱՐՈՒԹՅՈՒՆ</t>
  </si>
  <si>
    <t>ՀՀ բարձր տեխնոլոգիական արդյունաբերության նախարարություն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</si>
  <si>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</si>
  <si>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</si>
  <si>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</si>
  <si>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</si>
  <si>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Բարձր տեխնոլոգիական արդյունաբերության էկոհամակարգի և շուկայի զարգացման ծրագիր</t>
  </si>
  <si>
    <t>04</t>
  </si>
  <si>
    <t xml:space="preserve"> ՊԱՇՏՊԱՆՈՒԹՅՈՒՆ</t>
  </si>
  <si>
    <t xml:space="preserve"> Հետազոտական և նախագծային աշխատանքներ պաշտպանության ոլորտում</t>
  </si>
  <si>
    <t xml:space="preserve"> Ռազմարդյունաբերության համալիրի զարգացում</t>
  </si>
  <si>
    <t xml:space="preserve"> Ռազմական նշանակության հատուկ գիտահետազոտական և փորձակոնստրուկտորական աշխատանքներ</t>
  </si>
  <si>
    <t xml:space="preserve"> </t>
  </si>
  <si>
    <t xml:space="preserve"> - Այլ ծախսեր</t>
  </si>
  <si>
    <t xml:space="preserve"> Փորձանմուշների արտադրություն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</si>
  <si>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ՓՈՓՈԽՈՒԹՅՈՒՆԸ ԵՎ ԼՐԱՑՈՒՄՆԵՐԸ</t>
  </si>
  <si>
    <t>Հանրակրթական դպրոցների շենքերի վերակառուցման, հիմնանորոգման նախագծանախահաշվային փաստաթղթերի կազմում և փորձաքննություն</t>
  </si>
  <si>
    <t>ՀՀ ԲԱՐՁՐ ՏԵԽՆՈԼՈԳԻԱԿԱՆ ԱՐԴՅՈՒՆԱԲԵՐՈՒԹՅԱՆ ՆԱԽԱՐԱՐՈՒԹՅՈՒՆ</t>
  </si>
  <si>
    <t>1043</t>
  </si>
  <si>
    <t>Բարձր տեխնոլոգիական արդյունաբերության էկոհամակարգի և շուկայի զարգացման ծրագիր</t>
  </si>
  <si>
    <t>Բարձր տեխնոլոգիաների ենթակառուցվածքների բարելավում</t>
  </si>
  <si>
    <t>Բարձր տեխնոլոգիաների ոլորտի աճ</t>
  </si>
  <si>
    <t>1043 - 11018</t>
  </si>
  <si>
    <t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</t>
  </si>
  <si>
    <t>1220</t>
  </si>
  <si>
    <t>Ռազմարդյունաբերության համալիրի զարգացում</t>
  </si>
  <si>
    <t>Նոր արտադրությունների հիմնում, ներկրման և արտադրության  մեխանիզմի ստեղծում</t>
  </si>
  <si>
    <t>1220 - 11001</t>
  </si>
  <si>
    <t>Ռազմական նշանակության հատուկ գիտահետազոտական և փորձակոնստրուկտորական աշխատանքներ</t>
  </si>
  <si>
    <t>ՀՀ պաշտպանության և անվտանգության համակարգերի ապահովման և նոր նմուշների ստեղծման նպատակով գիտահետազոտական և փորձակոնստրուկտորական աշխատանքների իրականացում</t>
  </si>
  <si>
    <t>1220 - 11003</t>
  </si>
  <si>
    <t>Փորձանմուշների արտադրություն</t>
  </si>
  <si>
    <t>Զորային և պետական փորձարկումների համար նախատեսված ռազմարդյունաբերական փորձանմուշների համար անհրաժեշտ հումքի, նյութերի, բաղկացուցիչների արտադրության կազմակերպում</t>
  </si>
  <si>
    <t>Նախագծանախահաշվային փաստաթղթերի քանակ, հատ</t>
  </si>
  <si>
    <t xml:space="preserve">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</si>
  <si>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 xml:space="preserve">Ծառայությունը մատուցողի անվանումը`  ՀՀ բարձր տեխնոլոգիական արդյունաբերության նախարարություն </t>
  </si>
  <si>
    <t xml:space="preserve"> Ռազմարդյունաբերության համալիրի զարգացում </t>
  </si>
  <si>
    <t xml:space="preserve"> ՀՀ պաշտպանության և անվտանգության համակարգերի ապահովման և նոր նմուշների ստեղծման նպատակով գիտահետազոտական և փորձակոնստրուկտորական աշխատանքների իրականացում </t>
  </si>
  <si>
    <t xml:space="preserve"> Ծառայությունը մատուցողի անվանումը` Մասնագիտացված կազմակերպություն </t>
  </si>
  <si>
    <t xml:space="preserve"> Զորային և պետական փորձարկումների համար նախատեսված ռազմարդյունաբերական փորձանմուշների համար անհրաժեշտ հումքի, նյութերի, բաղկացուցիչների արտադրության կազմակերպում </t>
  </si>
  <si>
    <t xml:space="preserve">Ծառայությունը մատուցողի անվանումը` Մասնագիտացված կազմակերպություն </t>
  </si>
  <si>
    <t>Նոր կնքվող ԳՀՓԿԱ պայմանագրերի քանակը, հատ</t>
  </si>
  <si>
    <t>Նախագծերի շրջանակում իրականացվող փորձանմուշների արտադրություն, քանակը, հատ</t>
  </si>
  <si>
    <t>ՀԱՅԱՍՏԱՆԻ ՀԱՆՐԱՊԵՏՈՒԹՅԱՆ ԿԱՌԱՎԱՐՈՒԹՅԱՆ 2025 ԹՎԱԿԱՆԻ ԴԵԿՏԵՄԲԵՐԻ 25-Ի N 1910-Ն ՈՐՈՇՄԱՆ N 9 ՀԱՎԵԼՎԱԾՆՈՒՄ ԿԱՏԱՐՎՈՂ ՓՈՓՈԽՈՒԹՅՈՒՆՆԵՐԸ ԵՎ ԼՐԱՑՈՒՄՆԵՐԸ</t>
  </si>
  <si>
    <t>ՀԱՅԱՍՏԱՆԻ ՀԱՆՐԱՊԵՏՈՒԹՅԱՆ ԿԱՌԱՎԱՐՈՒԹՅԱՆ 2025 ԹՎԱԿԱՆԻ ԴԵԿՏԵՄԲԵՐԻ 29-Ի N1910-Ն ՈՐՈՇՄԱՆ N 3 ԵՎ N 4 ՀԱՎԵԼՎԱԾՆԵՐՈՒՄ ԿԱՏԱՐՎՈՂ ՓՈՓՈԽՈՒԹՅՈՒՆՆԵՐԸ ԵՎ ԼՐԱՑՈՒՄՆԵՐԸ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</si>
  <si>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</si>
  <si>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Պետական պարտքի կառավարում</t>
  </si>
  <si>
    <t xml:space="preserve"> Պետական պարտքի գծով գործառնություններ</t>
  </si>
  <si>
    <t>07</t>
  </si>
  <si>
    <t xml:space="preserve"> Կառավարության պարտքի սպասարկում</t>
  </si>
  <si>
    <t xml:space="preserve"> ՀՀ ֆինանսների նախարարություն</t>
  </si>
  <si>
    <t xml:space="preserve"> ՏՈԿՈՍԱՎՃԱՐՆԵՐ</t>
  </si>
  <si>
    <t xml:space="preserve"> - Ներքին տոկոսավճարներ</t>
  </si>
  <si>
    <t xml:space="preserve"> - Արտաքին տոկոսավճարներ</t>
  </si>
  <si>
    <t>1006</t>
  </si>
  <si>
    <t>Պետական պարտքի կառավարում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</si>
  <si>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</si>
  <si>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</si>
  <si>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1006 - 13001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</si>
  <si>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</si>
  <si>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</si>
  <si>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</si>
  <si>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 xml:space="preserve"> Պետական պարտքի կառավարում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</si>
  <si>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</si>
  <si>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</si>
  <si>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ՀՀ ՖԻՆԱՆՍՆԵՐԻ ՆԱԽԱՐԱՐՈՒԹՅՈՒՆ</t>
  </si>
  <si>
    <t xml:space="preserve"> Միջոցառումն իրականացնողի անվանումը`  ՀՀ ֆինանսների նախարարություն </t>
  </si>
  <si>
    <t xml:space="preserve">Ցուցանիշների փոփոխությունը (ավելացումները նշված են դրական նշանով)  </t>
  </si>
  <si>
    <t xml:space="preserve"> Ընդամենը  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</si>
  <si>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</si>
  <si>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</si>
  <si>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</si>
  <si>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 ՀՀ  կրթության, գիտության, մշակույթի և սպորտի նախարարություն</t>
  </si>
  <si>
    <t xml:space="preserve"> Դպրոցների սեյսմիկ անվտանգության մակարդակի բարձրացման ծրագիր</t>
  </si>
  <si>
    <t xml:space="preserve"> 12003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</si>
  <si>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</si>
  <si>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ՀՀ տարածքային կառավարման և ենթակառուցվածքների նախարարություն</t>
  </si>
  <si>
    <t>Հավելված N 7</t>
  </si>
  <si>
    <t>«ՀԱՅԱՍՏԱՆԻ ՀԱՆՐԱՊԵՏՈՒԹՅԱՆ 2026 ԹՎԱԿԱՆԻ ՊԵՏԱԿԱՆ ԲՅՈՒՋԵԻ ՄԱՍԻՆ» ՕՐԵՆՔԻ N 1 ՀԱՎԵԼՎԱԾԻ N 4 ԱՂՅՈՒՍԱԿՈՒՄ ԵՎ ՀԱՅԱՍՏԱՆԻ ՀԱՆՐԱՊԵՏՈՒԹՅԱՆ ԿԱՌԱՎԱՐՈՒԹՅԱՆ 2025 ԹՎԱԿԱՆԻ ԴԵԿՏԵՄԲԵՐԻ 25-Ի N 1910-Ն ՈՐՈՇՄԱՆ N 5 ՀԱՎԵԼՎԱԾԻ N 3 ԱՂՅՈՒՍԱԿՈՒՄ ԿԱՏԱՐՎՈՂ ԼՐԱՑՈՒՄԸ</t>
  </si>
  <si>
    <t>06</t>
  </si>
  <si>
    <t xml:space="preserve"> Կրթությանը տրամադրվող օժանդակ ծառայություններ</t>
  </si>
  <si>
    <t>Դպրոցների սեյսմիկ անվտանգության մակարդակի բարձրացման ծրագիր</t>
  </si>
  <si>
    <t>1189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</si>
  <si>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</si>
  <si>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</si>
  <si>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1189 - 12003</t>
  </si>
  <si>
    <t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</si>
  <si>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>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</t>
  </si>
  <si>
    <t>Տրանսֆերտների տրամադրում</t>
  </si>
  <si>
    <t xml:space="preserve"> Դպրոցների սեյսմիկ անվտանգության մակարդակի բարձրացման ծրագիր </t>
  </si>
  <si>
    <t xml:space="preserve"> 1189 - 12003 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</si>
  <si>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</si>
  <si>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 xml:space="preserve"> Տրանսֆերտների տրամադրում </t>
  </si>
  <si>
    <t xml:space="preserve"> Շահառուների ընտրության չափորոշիչները` Մասնագիտացված կազմակերպություն  </t>
  </si>
  <si>
    <t>ՀՀ ՏԱՐԱԾՔԱՅԻՆ ԿԱՌԱՎԱՐՄԱՆ ԵՎ ԵՆԹԱԿԱՌՈՒՑՎԱԾՔՆԵՐԻ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</si>
</sst>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\ _р_._-;\-* #,##0.0\ _р_._-;_-* &quot;-&quot;?\ _р_._-;_-@_-"/>
    <numFmt numFmtId="172" formatCode="_-* #,##0.00\ _р_._-;\-* #,##0.00\ _р_._-;_-* &quot;-&quot;??\ _р_._-;_-@_-"/>
    <numFmt numFmtId="173" formatCode="0.000%"/>
    <numFmt numFmtId="174" formatCode="_(* #,##0_);_(* \(#,##0\);_(* &quot;-&quot;??_);_(@_)"/>
    <numFmt numFmtId="175" formatCode="_(* #,##0.000_);_(* \(#,##0.000\);_(* &quot;-&quot;??_);_(@_)"/>
  </numFmts>
  <fonts count="104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i/>
      <sz val="12"/>
      <name val="Calibri"/>
      <family val="2"/>
      <charset val="1"/>
      <scheme val="minor"/>
    </font>
    <font>
      <b/>
      <sz val="12"/>
      <color indexed="8"/>
      <name val="GHEA Grapalat"/>
      <family val="3"/>
    </font>
    <font>
      <sz val="10"/>
      <color rgb="FF000000"/>
      <name val="Times New Roman"/>
      <family val="1"/>
    </font>
    <font>
      <sz val="12"/>
      <color indexed="8"/>
      <name val="GHEA Grapalat"/>
      <family val="3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9"/>
      <name val="GHEA Grapalat"/>
      <family val="2"/>
    </font>
    <font>
      <b/>
      <sz val="11"/>
      <name val="GHEA Grapalat"/>
      <family val="2"/>
    </font>
    <font>
      <sz val="11"/>
      <name val="GHEA Grapalat"/>
      <family val="2"/>
    </font>
    <font>
      <b/>
      <sz val="12"/>
      <name val="GHEA Grapalat"/>
      <family val="2"/>
    </font>
    <font>
      <sz val="12"/>
      <name val="GHEA Grapalat"/>
      <family val="2"/>
    </font>
    <font>
      <sz val="14"/>
      <name val="GHEA Grapalat"/>
      <family val="3"/>
    </font>
    <font>
      <b/>
      <sz val="11"/>
      <name val="GHEA Grapalat"/>
      <family val="3"/>
    </font>
    <font>
      <b/>
      <sz val="12"/>
      <color rgb="FFFF0000"/>
      <name val="GHEA Grapalat"/>
      <family val="3"/>
    </font>
    <font>
      <i/>
      <sz val="12"/>
      <color rgb="FFFF0000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03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5">
      <protection locked="0"/>
    </xf>
    <xf numFmtId="170" fontId="83" fillId="56" borderId="2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2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0" fontId="11" fillId="0" borderId="0"/>
    <xf numFmtId="0" fontId="1" fillId="0" borderId="0"/>
    <xf numFmtId="0" fontId="91" fillId="0" borderId="0"/>
    <xf numFmtId="165" fontId="95" fillId="0" borderId="0" applyFill="0" applyBorder="0" applyProtection="0">
      <alignment horizontal="right" vertical="top"/>
    </xf>
  </cellStyleXfs>
  <cellXfs count="385">
    <xf numFmtId="0" fontId="0" fillId="0" borderId="0" xfId="0"/>
    <xf numFmtId="0" fontId="74" fillId="2" borderId="0" xfId="0" applyFont="1" applyFill="1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85" fillId="2" borderId="0" xfId="0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left" vertical="top" wrapText="1"/>
    </xf>
    <xf numFmtId="0" fontId="74" fillId="2" borderId="26" xfId="0" applyFont="1" applyFill="1" applyBorder="1"/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1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4" fillId="2" borderId="0" xfId="299" applyFont="1" applyFill="1"/>
    <xf numFmtId="171" fontId="74" fillId="2" borderId="0" xfId="299" applyNumberFormat="1" applyFont="1" applyFill="1"/>
    <xf numFmtId="0" fontId="74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4" fillId="2" borderId="0" xfId="2028" applyFont="1" applyFill="1"/>
    <xf numFmtId="172" fontId="74" fillId="2" borderId="0" xfId="2027" applyFont="1" applyFill="1"/>
    <xf numFmtId="49" fontId="17" fillId="2" borderId="26" xfId="96" applyNumberFormat="1" applyFont="1" applyFill="1" applyBorder="1" applyAlignment="1">
      <alignment horizontal="center" vertical="center" textRotation="90" wrapText="1"/>
    </xf>
    <xf numFmtId="167" fontId="17" fillId="2" borderId="26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horizontal="center" vertical="center" wrapText="1"/>
    </xf>
    <xf numFmtId="165" fontId="17" fillId="2" borderId="26" xfId="6" applyFont="1" applyFill="1" applyBorder="1" applyAlignment="1">
      <alignment horizontal="center" vertical="center"/>
    </xf>
    <xf numFmtId="168" fontId="17" fillId="2" borderId="26" xfId="96" applyNumberFormat="1" applyFont="1" applyFill="1" applyBorder="1" applyAlignment="1">
      <alignment horizontal="center" vertical="center" wrapText="1"/>
    </xf>
    <xf numFmtId="167" fontId="17" fillId="2" borderId="2" xfId="96" applyNumberFormat="1" applyFont="1" applyFill="1" applyBorder="1" applyAlignment="1">
      <alignment horizontal="center" vertical="center" wrapText="1"/>
    </xf>
    <xf numFmtId="43" fontId="74" fillId="2" borderId="0" xfId="299" applyNumberFormat="1" applyFont="1" applyFill="1"/>
    <xf numFmtId="0" fontId="73" fillId="2" borderId="26" xfId="96" applyFont="1" applyFill="1" applyBorder="1" applyAlignment="1">
      <alignment horizontal="center" vertical="center" wrapText="1"/>
    </xf>
    <xf numFmtId="0" fontId="87" fillId="2" borderId="26" xfId="96" applyFont="1" applyFill="1" applyBorder="1" applyAlignment="1">
      <alignment horizontal="center" vertical="center" wrapText="1"/>
    </xf>
    <xf numFmtId="167" fontId="73" fillId="2" borderId="26" xfId="96" applyNumberFormat="1" applyFont="1" applyFill="1" applyBorder="1" applyAlignment="1">
      <alignment horizontal="center" vertical="center" wrapText="1"/>
    </xf>
    <xf numFmtId="0" fontId="17" fillId="2" borderId="26" xfId="96" applyFont="1" applyFill="1" applyBorder="1" applyAlignment="1">
      <alignment vertical="center" wrapText="1"/>
    </xf>
    <xf numFmtId="173" fontId="74" fillId="2" borderId="26" xfId="2029" applyNumberFormat="1" applyFont="1" applyFill="1" applyBorder="1"/>
    <xf numFmtId="0" fontId="88" fillId="2" borderId="29" xfId="96" applyFont="1" applyFill="1" applyBorder="1" applyAlignment="1">
      <alignment horizontal="left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4" fillId="2" borderId="0" xfId="253" applyFont="1" applyFill="1" applyAlignment="1">
      <alignment horizontal="center"/>
    </xf>
    <xf numFmtId="167" fontId="90" fillId="2" borderId="22" xfId="96" applyNumberFormat="1" applyFont="1" applyFill="1" applyBorder="1" applyAlignment="1">
      <alignment horizontal="center" vertical="center" wrapText="1"/>
    </xf>
    <xf numFmtId="0" fontId="87" fillId="2" borderId="26" xfId="253" applyFont="1" applyFill="1" applyBorder="1" applyAlignment="1">
      <alignment horizontal="center" vertical="center" wrapText="1"/>
    </xf>
    <xf numFmtId="167" fontId="90" fillId="2" borderId="26" xfId="96" applyNumberFormat="1" applyFont="1" applyFill="1" applyBorder="1" applyAlignment="1">
      <alignment horizontal="center" vertical="center" wrapText="1"/>
    </xf>
    <xf numFmtId="0" fontId="85" fillId="2" borderId="26" xfId="253" applyFont="1" applyFill="1" applyBorder="1" applyAlignment="1">
      <alignment horizontal="center" vertical="center" wrapText="1"/>
    </xf>
    <xf numFmtId="165" fontId="88" fillId="2" borderId="26" xfId="6" applyFont="1" applyFill="1" applyBorder="1" applyAlignment="1">
      <alignment horizontal="center" vertical="center"/>
    </xf>
    <xf numFmtId="0" fontId="74" fillId="2" borderId="26" xfId="0" applyFont="1" applyFill="1" applyBorder="1" applyAlignment="1">
      <alignment horizontal="center"/>
    </xf>
    <xf numFmtId="166" fontId="74" fillId="2" borderId="26" xfId="0" applyNumberFormat="1" applyFont="1" applyFill="1" applyBorder="1"/>
    <xf numFmtId="166" fontId="89" fillId="2" borderId="0" xfId="0" applyNumberFormat="1" applyFont="1" applyFill="1"/>
    <xf numFmtId="0" fontId="89" fillId="2" borderId="0" xfId="0" applyFont="1" applyFill="1"/>
    <xf numFmtId="0" fontId="74" fillId="2" borderId="26" xfId="253" applyFont="1" applyFill="1" applyBorder="1"/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0" fontId="73" fillId="2" borderId="2" xfId="0" applyFont="1" applyFill="1" applyBorder="1" applyAlignment="1">
      <alignment vertical="top" wrapText="1"/>
    </xf>
    <xf numFmtId="0" fontId="88" fillId="2" borderId="23" xfId="96" applyFont="1" applyFill="1" applyBorder="1" applyAlignment="1">
      <alignment horizontal="center" vertical="center" wrapText="1"/>
    </xf>
    <xf numFmtId="0" fontId="74" fillId="2" borderId="23" xfId="299" applyFont="1" applyFill="1" applyBorder="1" applyAlignment="1">
      <alignment horizontal="center"/>
    </xf>
    <xf numFmtId="0" fontId="74" fillId="2" borderId="23" xfId="0" applyFont="1" applyFill="1" applyBorder="1" applyAlignment="1">
      <alignment horizontal="center"/>
    </xf>
    <xf numFmtId="0" fontId="88" fillId="2" borderId="23" xfId="96" applyFont="1" applyFill="1" applyBorder="1" applyAlignment="1">
      <alignment horizontal="left" vertical="center" wrapText="1"/>
    </xf>
    <xf numFmtId="0" fontId="17" fillId="2" borderId="30" xfId="96" applyFont="1" applyFill="1" applyBorder="1" applyAlignment="1">
      <alignment horizontal="center" vertical="center" wrapText="1"/>
    </xf>
    <xf numFmtId="49" fontId="17" fillId="2" borderId="30" xfId="96" applyNumberFormat="1" applyFont="1" applyFill="1" applyBorder="1" applyAlignment="1">
      <alignment vertical="center" textRotation="90" wrapText="1"/>
    </xf>
    <xf numFmtId="0" fontId="73" fillId="2" borderId="0" xfId="299" applyFont="1" applyFill="1"/>
    <xf numFmtId="0" fontId="73" fillId="2" borderId="30" xfId="0" applyFont="1" applyFill="1" applyBorder="1" applyAlignment="1">
      <alignment horizontal="left" vertical="top" wrapText="1"/>
    </xf>
    <xf numFmtId="0" fontId="17" fillId="2" borderId="30" xfId="0" applyFont="1" applyFill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center" wrapText="1"/>
    </xf>
    <xf numFmtId="0" fontId="85" fillId="2" borderId="30" xfId="165" applyFont="1" applyFill="1" applyBorder="1">
      <alignment horizontal="left" vertical="top" wrapText="1"/>
    </xf>
    <xf numFmtId="0" fontId="73" fillId="2" borderId="30" xfId="0" applyFont="1" applyFill="1" applyBorder="1" applyAlignment="1">
      <alignment horizontal="center" vertical="top" wrapText="1"/>
    </xf>
    <xf numFmtId="166" fontId="73" fillId="2" borderId="30" xfId="7" applyNumberFormat="1" applyFont="1" applyFill="1" applyBorder="1" applyAlignment="1">
      <alignment horizontal="right" vertical="center" wrapText="1"/>
    </xf>
    <xf numFmtId="0" fontId="17" fillId="0" borderId="30" xfId="96" applyFont="1" applyBorder="1" applyAlignment="1">
      <alignment horizontal="left" vertical="center" wrapText="1"/>
    </xf>
    <xf numFmtId="165" fontId="17" fillId="0" borderId="30" xfId="6" applyFont="1" applyBorder="1" applyAlignment="1">
      <alignment horizontal="center" vertical="center"/>
    </xf>
    <xf numFmtId="43" fontId="73" fillId="2" borderId="0" xfId="299" applyNumberFormat="1" applyFont="1" applyFill="1" applyAlignment="1">
      <alignment horizontal="center"/>
    </xf>
    <xf numFmtId="0" fontId="73" fillId="2" borderId="0" xfId="299" applyFont="1" applyFill="1" applyAlignment="1">
      <alignment horizontal="center"/>
    </xf>
    <xf numFmtId="43" fontId="73" fillId="2" borderId="0" xfId="7" applyFont="1" applyFill="1" applyAlignment="1">
      <alignment horizontal="center"/>
    </xf>
    <xf numFmtId="0" fontId="17" fillId="2" borderId="30" xfId="96" applyFont="1" applyFill="1" applyBorder="1" applyAlignment="1">
      <alignment vertical="center" wrapText="1"/>
    </xf>
    <xf numFmtId="0" fontId="73" fillId="2" borderId="30" xfId="0" applyFont="1" applyFill="1" applyBorder="1" applyAlignment="1">
      <alignment horizontal="center"/>
    </xf>
    <xf numFmtId="165" fontId="73" fillId="2" borderId="30" xfId="0" applyNumberFormat="1" applyFont="1" applyFill="1" applyBorder="1"/>
    <xf numFmtId="173" fontId="73" fillId="2" borderId="30" xfId="2029" applyNumberFormat="1" applyFont="1" applyFill="1" applyBorder="1"/>
    <xf numFmtId="166" fontId="73" fillId="2" borderId="30" xfId="0" applyNumberFormat="1" applyFont="1" applyFill="1" applyBorder="1"/>
    <xf numFmtId="0" fontId="73" fillId="2" borderId="30" xfId="0" applyFont="1" applyFill="1" applyBorder="1"/>
    <xf numFmtId="0" fontId="73" fillId="2" borderId="0" xfId="0" applyFont="1" applyFill="1" applyAlignment="1">
      <alignment horizontal="center"/>
    </xf>
    <xf numFmtId="0" fontId="73" fillId="2" borderId="22" xfId="0" applyFont="1" applyFill="1" applyBorder="1"/>
    <xf numFmtId="0" fontId="17" fillId="0" borderId="30" xfId="96" applyFont="1" applyBorder="1" applyAlignment="1">
      <alignment horizontal="center" vertical="center" wrapText="1"/>
    </xf>
    <xf numFmtId="166" fontId="88" fillId="2" borderId="30" xfId="223" applyNumberFormat="1" applyFont="1" applyFill="1" applyBorder="1" applyAlignment="1">
      <alignment vertical="center"/>
    </xf>
    <xf numFmtId="166" fontId="89" fillId="2" borderId="0" xfId="0" applyNumberFormat="1" applyFont="1" applyFill="1" applyAlignment="1">
      <alignment horizontal="center"/>
    </xf>
    <xf numFmtId="0" fontId="89" fillId="2" borderId="0" xfId="0" applyFont="1" applyFill="1" applyAlignment="1">
      <alignment horizontal="center"/>
    </xf>
    <xf numFmtId="43" fontId="89" fillId="2" borderId="0" xfId="7" applyFont="1" applyFill="1" applyAlignment="1">
      <alignment horizontal="center"/>
    </xf>
    <xf numFmtId="0" fontId="88" fillId="0" borderId="30" xfId="96" applyFont="1" applyBorder="1" applyAlignment="1">
      <alignment horizontal="left" vertical="center" wrapText="1"/>
    </xf>
    <xf numFmtId="166" fontId="88" fillId="2" borderId="30" xfId="223" applyNumberFormat="1" applyFont="1" applyFill="1" applyBorder="1"/>
    <xf numFmtId="0" fontId="73" fillId="2" borderId="0" xfId="253" applyFont="1" applyFill="1"/>
    <xf numFmtId="168" fontId="17" fillId="2" borderId="30" xfId="96" applyNumberFormat="1" applyFont="1" applyFill="1" applyBorder="1" applyAlignment="1">
      <alignment horizontal="center" vertical="center" wrapText="1"/>
    </xf>
    <xf numFmtId="0" fontId="93" fillId="2" borderId="1" xfId="0" applyFont="1" applyFill="1" applyBorder="1"/>
    <xf numFmtId="0" fontId="73" fillId="2" borderId="30" xfId="299" applyFont="1" applyFill="1" applyBorder="1" applyAlignment="1">
      <alignment horizontal="center"/>
    </xf>
    <xf numFmtId="166" fontId="94" fillId="2" borderId="30" xfId="96" applyNumberFormat="1" applyFont="1" applyFill="1" applyBorder="1" applyAlignment="1">
      <alignment vertical="center" wrapText="1"/>
    </xf>
    <xf numFmtId="43" fontId="73" fillId="2" borderId="0" xfId="253" applyNumberFormat="1" applyFont="1" applyFill="1"/>
    <xf numFmtId="0" fontId="93" fillId="2" borderId="30" xfId="0" applyFont="1" applyFill="1" applyBorder="1"/>
    <xf numFmtId="166" fontId="88" fillId="2" borderId="30" xfId="6" applyNumberFormat="1" applyFont="1" applyFill="1" applyBorder="1" applyAlignment="1">
      <alignment horizontal="center" vertical="center"/>
    </xf>
    <xf numFmtId="166" fontId="73" fillId="0" borderId="30" xfId="253" applyNumberFormat="1" applyFont="1" applyBorder="1"/>
    <xf numFmtId="166" fontId="17" fillId="2" borderId="30" xfId="253" applyNumberFormat="1" applyFont="1" applyFill="1" applyBorder="1" applyAlignment="1">
      <alignment vertical="center"/>
    </xf>
    <xf numFmtId="168" fontId="17" fillId="2" borderId="30" xfId="7" applyNumberFormat="1" applyFont="1" applyFill="1" applyBorder="1" applyAlignment="1">
      <alignment horizontal="right" vertical="center" wrapText="1"/>
    </xf>
    <xf numFmtId="0" fontId="17" fillId="2" borderId="30" xfId="0" applyFont="1" applyFill="1" applyBorder="1"/>
    <xf numFmtId="166" fontId="73" fillId="2" borderId="30" xfId="7" applyNumberFormat="1" applyFont="1" applyFill="1" applyBorder="1" applyAlignment="1">
      <alignment horizontal="center" vertical="center" wrapText="1"/>
    </xf>
    <xf numFmtId="168" fontId="73" fillId="2" borderId="30" xfId="7" applyNumberFormat="1" applyFont="1" applyFill="1" applyBorder="1" applyAlignment="1">
      <alignment horizontal="center" vertical="center" wrapText="1"/>
    </xf>
    <xf numFmtId="168" fontId="85" fillId="2" borderId="30" xfId="7" applyNumberFormat="1" applyFont="1" applyFill="1" applyBorder="1" applyAlignment="1">
      <alignment horizontal="right" vertical="center" wrapText="1"/>
    </xf>
    <xf numFmtId="168" fontId="73" fillId="2" borderId="30" xfId="7" applyNumberFormat="1" applyFont="1" applyFill="1" applyBorder="1" applyAlignment="1">
      <alignment horizontal="right" vertical="center" wrapText="1"/>
    </xf>
    <xf numFmtId="49" fontId="73" fillId="2" borderId="30" xfId="0" applyNumberFormat="1" applyFont="1" applyFill="1" applyBorder="1" applyAlignment="1">
      <alignment horizontal="left" vertical="top" wrapText="1"/>
    </xf>
    <xf numFmtId="43" fontId="73" fillId="2" borderId="30" xfId="7" applyFont="1" applyFill="1" applyBorder="1" applyAlignment="1">
      <alignment horizontal="center" vertical="center" wrapText="1"/>
    </xf>
    <xf numFmtId="168" fontId="17" fillId="2" borderId="30" xfId="7" applyNumberFormat="1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/>
    </xf>
    <xf numFmtId="0" fontId="17" fillId="2" borderId="1" xfId="0" applyFont="1" applyFill="1" applyBorder="1"/>
    <xf numFmtId="0" fontId="17" fillId="2" borderId="2" xfId="0" applyFont="1" applyFill="1" applyBorder="1"/>
    <xf numFmtId="0" fontId="17" fillId="0" borderId="30" xfId="0" applyFont="1" applyBorder="1" applyAlignment="1">
      <alignment horizontal="center" vertical="center" wrapText="1"/>
    </xf>
    <xf numFmtId="0" fontId="74" fillId="2" borderId="0" xfId="0" applyFont="1" applyFill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73" fillId="2" borderId="30" xfId="0" applyFont="1" applyFill="1" applyBorder="1" applyAlignment="1">
      <alignment vertical="center" wrapText="1"/>
    </xf>
    <xf numFmtId="0" fontId="17" fillId="2" borderId="30" xfId="0" applyFont="1" applyFill="1" applyBorder="1" applyAlignment="1">
      <alignment vertical="center" wrapText="1"/>
    </xf>
    <xf numFmtId="168" fontId="17" fillId="2" borderId="30" xfId="7" applyNumberFormat="1" applyFont="1" applyFill="1" applyBorder="1" applyAlignment="1">
      <alignment vertical="center" wrapText="1"/>
    </xf>
    <xf numFmtId="168" fontId="73" fillId="2" borderId="30" xfId="7" applyNumberFormat="1" applyFont="1" applyFill="1" applyBorder="1" applyAlignment="1">
      <alignment vertical="center" wrapText="1"/>
    </xf>
    <xf numFmtId="0" fontId="7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4" fillId="2" borderId="0" xfId="253" applyFont="1" applyFill="1" applyAlignment="1">
      <alignment horizontal="center" vertical="top"/>
    </xf>
    <xf numFmtId="166" fontId="74" fillId="2" borderId="0" xfId="253" applyNumberFormat="1" applyFont="1" applyFill="1" applyAlignment="1">
      <alignment wrapText="1"/>
    </xf>
    <xf numFmtId="168" fontId="17" fillId="58" borderId="30" xfId="96" applyNumberFormat="1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3" fillId="0" borderId="0" xfId="0" applyFont="1" applyAlignment="1">
      <alignment horizontal="left" vertical="top" wrapText="1"/>
    </xf>
    <xf numFmtId="168" fontId="17" fillId="57" borderId="30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vertical="center" wrapText="1"/>
    </xf>
    <xf numFmtId="0" fontId="17" fillId="2" borderId="30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/>
    </xf>
    <xf numFmtId="43" fontId="14" fillId="2" borderId="26" xfId="253" applyNumberFormat="1" applyFont="1" applyFill="1" applyBorder="1" applyAlignment="1">
      <alignment vertical="center"/>
    </xf>
    <xf numFmtId="166" fontId="88" fillId="2" borderId="26" xfId="223" applyNumberFormat="1" applyFont="1" applyFill="1" applyBorder="1" applyAlignment="1">
      <alignment vertical="center"/>
    </xf>
    <xf numFmtId="0" fontId="17" fillId="0" borderId="29" xfId="0" applyFont="1" applyBorder="1" applyAlignment="1">
      <alignment horizontal="left" vertical="top" wrapText="1"/>
    </xf>
    <xf numFmtId="165" fontId="17" fillId="0" borderId="30" xfId="2033" applyFont="1" applyBorder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center" wrapText="1"/>
    </xf>
    <xf numFmtId="0" fontId="73" fillId="0" borderId="30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167" fontId="92" fillId="2" borderId="30" xfId="96" applyNumberFormat="1" applyFont="1" applyFill="1" applyBorder="1" applyAlignment="1">
      <alignment horizontal="center" vertical="center" wrapText="1"/>
    </xf>
    <xf numFmtId="167" fontId="17" fillId="2" borderId="26" xfId="6" applyNumberFormat="1" applyFont="1" applyFill="1" applyBorder="1" applyAlignment="1">
      <alignment horizontal="center" vertical="center"/>
    </xf>
    <xf numFmtId="0" fontId="98" fillId="0" borderId="30" xfId="0" applyFont="1" applyBorder="1" applyAlignment="1">
      <alignment horizontal="left" vertical="top" wrapText="1"/>
    </xf>
    <xf numFmtId="0" fontId="99" fillId="0" borderId="30" xfId="0" applyFont="1" applyBorder="1" applyAlignment="1">
      <alignment horizontal="left" vertical="top" wrapText="1"/>
    </xf>
    <xf numFmtId="168" fontId="17" fillId="0" borderId="21" xfId="7" applyNumberFormat="1" applyFont="1" applyFill="1" applyBorder="1" applyAlignment="1">
      <alignment horizontal="center" vertical="center" wrapText="1"/>
    </xf>
    <xf numFmtId="0" fontId="94" fillId="2" borderId="0" xfId="0" applyFont="1" applyFill="1"/>
    <xf numFmtId="0" fontId="73" fillId="2" borderId="29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center" vertical="center"/>
    </xf>
    <xf numFmtId="0" fontId="73" fillId="2" borderId="0" xfId="0" applyFont="1" applyFill="1" applyAlignment="1">
      <alignment horizontal="left" vertical="center" wrapText="1"/>
    </xf>
    <xf numFmtId="0" fontId="73" fillId="0" borderId="0" xfId="0" applyFont="1" applyAlignment="1">
      <alignment horizontal="left" vertical="center" wrapText="1"/>
    </xf>
    <xf numFmtId="43" fontId="73" fillId="2" borderId="30" xfId="7" applyFont="1" applyFill="1" applyBorder="1" applyAlignment="1">
      <alignment vertical="center" wrapText="1"/>
    </xf>
    <xf numFmtId="0" fontId="73" fillId="0" borderId="30" xfId="0" applyFont="1" applyBorder="1" applyAlignment="1">
      <alignment horizontal="center" vertical="center" wrapText="1"/>
    </xf>
    <xf numFmtId="165" fontId="96" fillId="0" borderId="30" xfId="2033" applyFont="1" applyBorder="1">
      <alignment horizontal="right" vertical="top"/>
    </xf>
    <xf numFmtId="0" fontId="99" fillId="0" borderId="30" xfId="0" applyFont="1" applyBorder="1" applyAlignment="1">
      <alignment horizontal="center" vertical="center" wrapText="1"/>
    </xf>
    <xf numFmtId="165" fontId="98" fillId="0" borderId="30" xfId="2033" applyFont="1" applyBorder="1">
      <alignment horizontal="right" vertical="top"/>
    </xf>
    <xf numFmtId="168" fontId="17" fillId="2" borderId="22" xfId="96" applyNumberFormat="1" applyFont="1" applyFill="1" applyBorder="1" applyAlignment="1">
      <alignment horizontal="center" vertical="center" wrapText="1"/>
    </xf>
    <xf numFmtId="165" fontId="101" fillId="0" borderId="30" xfId="2033" applyFont="1" applyBorder="1">
      <alignment horizontal="right" vertical="top"/>
    </xf>
    <xf numFmtId="0" fontId="93" fillId="0" borderId="30" xfId="0" applyFont="1" applyBorder="1" applyAlignment="1">
      <alignment horizontal="left" vertical="top" wrapText="1"/>
    </xf>
    <xf numFmtId="0" fontId="99" fillId="0" borderId="30" xfId="0" applyFont="1" applyBorder="1" applyAlignment="1">
      <alignment horizontal="left" vertical="center" wrapText="1"/>
    </xf>
    <xf numFmtId="0" fontId="73" fillId="2" borderId="30" xfId="0" applyFont="1" applyFill="1" applyBorder="1" applyAlignment="1">
      <alignment horizontal="center" vertical="top" wrapText="1"/>
    </xf>
    <xf numFmtId="0" fontId="74" fillId="2" borderId="30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top" wrapText="1"/>
    </xf>
    <xf numFmtId="0" fontId="73" fillId="2" borderId="30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vertical="center" wrapText="1"/>
    </xf>
    <xf numFmtId="0" fontId="73" fillId="0" borderId="30" xfId="0" applyFont="1" applyBorder="1" applyAlignment="1">
      <alignment horizontal="right" vertical="top" wrapText="1"/>
    </xf>
    <xf numFmtId="0" fontId="14" fillId="2" borderId="34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left" vertical="top" wrapText="1"/>
    </xf>
    <xf numFmtId="0" fontId="74" fillId="2" borderId="30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left" vertical="top" wrapText="1"/>
    </xf>
    <xf numFmtId="0" fontId="73" fillId="0" borderId="30" xfId="0" applyFont="1" applyBorder="1" applyAlignment="1">
      <alignment horizontal="left" vertical="top" wrapText="1"/>
    </xf>
    <xf numFmtId="0" fontId="73" fillId="2" borderId="30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left" vertical="top" wrapText="1"/>
    </xf>
    <xf numFmtId="0" fontId="73" fillId="0" borderId="30" xfId="0" applyFont="1" applyBorder="1" applyAlignment="1">
      <alignment horizontal="left" vertical="top" wrapText="1"/>
    </xf>
    <xf numFmtId="0" fontId="17" fillId="0" borderId="30" xfId="0" applyFont="1" applyBorder="1" applyAlignment="1">
      <alignment horizontal="left" vertical="top" wrapText="1"/>
    </xf>
    <xf numFmtId="0" fontId="73" fillId="2" borderId="30" xfId="0" applyFont="1" applyFill="1" applyBorder="1" applyAlignment="1">
      <alignment horizontal="center" vertical="center" wrapText="1"/>
    </xf>
    <xf numFmtId="168" fontId="17" fillId="0" borderId="30" xfId="7" applyNumberFormat="1" applyFont="1" applyFill="1" applyBorder="1" applyAlignment="1">
      <alignment horizontal="center" vertical="center" wrapText="1"/>
    </xf>
    <xf numFmtId="0" fontId="94" fillId="2" borderId="0" xfId="0" applyFont="1" applyFill="1" applyAlignment="1">
      <alignment horizontal="left" vertical="top" wrapText="1"/>
    </xf>
    <xf numFmtId="0" fontId="103" fillId="2" borderId="0" xfId="0" applyFont="1" applyFill="1" applyAlignment="1">
      <alignment horizontal="left" vertical="top" wrapText="1"/>
    </xf>
    <xf numFmtId="0" fontId="17" fillId="2" borderId="22" xfId="0" applyFont="1" applyFill="1" applyBorder="1" applyAlignment="1"/>
    <xf numFmtId="0" fontId="17" fillId="2" borderId="1" xfId="0" applyFont="1" applyFill="1" applyBorder="1" applyAlignment="1"/>
    <xf numFmtId="0" fontId="17" fillId="2" borderId="2" xfId="0" applyFont="1" applyFill="1" applyBorder="1" applyAlignment="1"/>
    <xf numFmtId="0" fontId="94" fillId="0" borderId="0" xfId="0" applyFont="1" applyAlignment="1">
      <alignment horizontal="left" vertical="top" wrapText="1"/>
    </xf>
    <xf numFmtId="0" fontId="94" fillId="2" borderId="0" xfId="0" applyFont="1" applyFill="1" applyAlignment="1">
      <alignment vertical="center" wrapText="1"/>
    </xf>
    <xf numFmtId="0" fontId="102" fillId="2" borderId="0" xfId="0" applyFont="1" applyFill="1" applyAlignment="1">
      <alignment vertical="center" wrapText="1"/>
    </xf>
    <xf numFmtId="174" fontId="73" fillId="0" borderId="30" xfId="7" applyNumberFormat="1" applyFont="1" applyBorder="1" applyAlignment="1">
      <alignment horizontal="right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center" wrapText="1"/>
    </xf>
    <xf numFmtId="43" fontId="17" fillId="2" borderId="30" xfId="7" applyFont="1" applyFill="1" applyBorder="1" applyAlignment="1">
      <alignment vertical="center" wrapText="1"/>
    </xf>
    <xf numFmtId="0" fontId="17" fillId="2" borderId="0" xfId="0" applyFont="1" applyFill="1" applyAlignment="1">
      <alignment vertical="center" wrapText="1"/>
    </xf>
    <xf numFmtId="0" fontId="73" fillId="2" borderId="29" xfId="0" applyFont="1" applyFill="1" applyBorder="1" applyAlignment="1">
      <alignment vertical="center" wrapText="1"/>
    </xf>
    <xf numFmtId="0" fontId="85" fillId="2" borderId="29" xfId="165" applyFont="1" applyFill="1" applyBorder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168" fontId="17" fillId="2" borderId="30" xfId="7" applyNumberFormat="1" applyFont="1" applyFill="1" applyBorder="1" applyAlignment="1">
      <alignment horizontal="center" vertical="top" wrapText="1"/>
    </xf>
    <xf numFmtId="0" fontId="14" fillId="0" borderId="33" xfId="0" applyFont="1" applyFill="1" applyBorder="1" applyAlignment="1">
      <alignment horizontal="center" vertical="center" wrapText="1"/>
    </xf>
    <xf numFmtId="168" fontId="17" fillId="0" borderId="22" xfId="96" applyNumberFormat="1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0" fontId="73" fillId="2" borderId="30" xfId="0" applyFont="1" applyFill="1" applyBorder="1" applyAlignment="1">
      <alignment vertical="top" wrapText="1"/>
    </xf>
    <xf numFmtId="168" fontId="73" fillId="2" borderId="0" xfId="0" applyNumberFormat="1" applyFont="1" applyFill="1" applyAlignment="1">
      <alignment horizontal="left" vertical="top" wrapText="1"/>
    </xf>
    <xf numFmtId="43" fontId="93" fillId="2" borderId="30" xfId="7" applyFont="1" applyFill="1" applyBorder="1" applyAlignment="1">
      <alignment horizontal="center" vertical="top" wrapText="1"/>
    </xf>
    <xf numFmtId="43" fontId="101" fillId="2" borderId="30" xfId="7" applyFont="1" applyFill="1" applyBorder="1" applyAlignment="1">
      <alignment horizontal="center" vertical="top" wrapText="1"/>
    </xf>
    <xf numFmtId="166" fontId="17" fillId="2" borderId="30" xfId="7" applyNumberFormat="1" applyFont="1" applyFill="1" applyBorder="1" applyAlignment="1">
      <alignment horizontal="center" vertical="top"/>
    </xf>
    <xf numFmtId="166" fontId="101" fillId="2" borderId="30" xfId="7" applyNumberFormat="1" applyFont="1" applyFill="1" applyBorder="1" applyAlignment="1">
      <alignment horizontal="center" vertical="top"/>
    </xf>
    <xf numFmtId="43" fontId="93" fillId="2" borderId="0" xfId="7" applyFont="1" applyFill="1" applyAlignment="1">
      <alignment horizontal="center" vertical="top" wrapText="1"/>
    </xf>
    <xf numFmtId="43" fontId="93" fillId="2" borderId="30" xfId="7" applyFont="1" applyFill="1" applyBorder="1" applyAlignment="1">
      <alignment horizontal="left" vertical="top" wrapText="1"/>
    </xf>
    <xf numFmtId="166" fontId="93" fillId="2" borderId="30" xfId="7" applyNumberFormat="1" applyFont="1" applyFill="1" applyBorder="1" applyAlignment="1">
      <alignment horizontal="left" vertical="top" wrapText="1"/>
    </xf>
    <xf numFmtId="43" fontId="93" fillId="2" borderId="0" xfId="7" applyFont="1" applyFill="1" applyAlignment="1">
      <alignment horizontal="left" vertical="top" wrapText="1"/>
    </xf>
    <xf numFmtId="43" fontId="101" fillId="2" borderId="30" xfId="7" applyFont="1" applyFill="1" applyBorder="1" applyAlignment="1">
      <alignment horizontal="left" vertical="top" wrapText="1"/>
    </xf>
    <xf numFmtId="166" fontId="17" fillId="2" borderId="30" xfId="7" applyNumberFormat="1" applyFont="1" applyFill="1" applyBorder="1" applyAlignment="1">
      <alignment horizontal="right" vertical="top"/>
    </xf>
    <xf numFmtId="166" fontId="101" fillId="2" borderId="30" xfId="7" applyNumberFormat="1" applyFont="1" applyFill="1" applyBorder="1" applyAlignment="1">
      <alignment horizontal="right" vertical="top"/>
    </xf>
    <xf numFmtId="1" fontId="17" fillId="2" borderId="30" xfId="7" applyNumberFormat="1" applyFont="1" applyFill="1" applyBorder="1" applyAlignment="1">
      <alignment horizontal="center" vertical="center" wrapText="1"/>
    </xf>
    <xf numFmtId="43" fontId="17" fillId="2" borderId="30" xfId="7" applyFont="1" applyFill="1" applyBorder="1" applyAlignment="1">
      <alignment horizontal="left" vertical="top" wrapText="1"/>
    </xf>
    <xf numFmtId="43" fontId="17" fillId="2" borderId="0" xfId="7" applyFont="1" applyFill="1" applyAlignment="1">
      <alignment horizontal="left" vertical="top" wrapText="1"/>
    </xf>
    <xf numFmtId="166" fontId="73" fillId="2" borderId="30" xfId="0" applyNumberFormat="1" applyFont="1" applyFill="1" applyBorder="1" applyAlignment="1">
      <alignment horizontal="left" vertical="top" wrapText="1"/>
    </xf>
    <xf numFmtId="43" fontId="73" fillId="2" borderId="30" xfId="7" applyFont="1" applyFill="1" applyBorder="1" applyAlignment="1">
      <alignment horizontal="center" vertical="top" wrapText="1"/>
    </xf>
    <xf numFmtId="1" fontId="73" fillId="2" borderId="30" xfId="7" applyNumberFormat="1" applyFont="1" applyFill="1" applyBorder="1" applyAlignment="1">
      <alignment horizontal="center" vertical="top" wrapText="1"/>
    </xf>
    <xf numFmtId="43" fontId="73" fillId="2" borderId="30" xfId="7" applyFont="1" applyFill="1" applyBorder="1" applyAlignment="1">
      <alignment horizontal="left" vertical="top" wrapText="1"/>
    </xf>
    <xf numFmtId="166" fontId="73" fillId="2" borderId="30" xfId="7" applyNumberFormat="1" applyFont="1" applyFill="1" applyBorder="1" applyAlignment="1">
      <alignment horizontal="center" vertical="top"/>
    </xf>
    <xf numFmtId="43" fontId="73" fillId="2" borderId="0" xfId="7" applyFont="1" applyFill="1" applyAlignment="1">
      <alignment horizontal="center" vertical="top" wrapText="1"/>
    </xf>
    <xf numFmtId="43" fontId="85" fillId="2" borderId="30" xfId="7" applyFont="1" applyFill="1" applyBorder="1" applyAlignment="1">
      <alignment horizontal="left" vertical="top" wrapText="1"/>
    </xf>
    <xf numFmtId="166" fontId="85" fillId="2" borderId="30" xfId="7" applyNumberFormat="1" applyFont="1" applyFill="1" applyBorder="1" applyAlignment="1">
      <alignment horizontal="right" vertical="top"/>
    </xf>
    <xf numFmtId="43" fontId="73" fillId="2" borderId="0" xfId="7" applyFont="1" applyFill="1" applyAlignment="1">
      <alignment horizontal="left" vertical="top" wrapText="1"/>
    </xf>
    <xf numFmtId="166" fontId="73" fillId="2" borderId="30" xfId="6" applyNumberFormat="1" applyFont="1" applyFill="1" applyBorder="1">
      <alignment horizontal="right" vertical="top"/>
    </xf>
    <xf numFmtId="0" fontId="73" fillId="0" borderId="29" xfId="0" applyFont="1" applyBorder="1" applyAlignment="1">
      <alignment horizontal="left" vertical="top" wrapText="1"/>
    </xf>
    <xf numFmtId="0" fontId="73" fillId="2" borderId="29" xfId="0" applyFont="1" applyFill="1" applyBorder="1"/>
    <xf numFmtId="0" fontId="17" fillId="2" borderId="29" xfId="0" applyFont="1" applyFill="1" applyBorder="1"/>
    <xf numFmtId="0" fontId="17" fillId="2" borderId="33" xfId="0" applyFont="1" applyFill="1" applyBorder="1" applyAlignment="1">
      <alignment vertical="center" wrapText="1"/>
    </xf>
    <xf numFmtId="0" fontId="17" fillId="2" borderId="34" xfId="0" applyFont="1" applyFill="1" applyBorder="1" applyAlignment="1">
      <alignment vertical="center" wrapText="1"/>
    </xf>
    <xf numFmtId="0" fontId="73" fillId="2" borderId="33" xfId="0" applyFont="1" applyFill="1" applyBorder="1" applyAlignment="1">
      <alignment horizontal="center" vertical="center" wrapText="1"/>
    </xf>
    <xf numFmtId="0" fontId="96" fillId="0" borderId="30" xfId="0" applyFont="1" applyBorder="1" applyAlignment="1">
      <alignment horizontal="center" vertical="center" wrapText="1"/>
    </xf>
    <xf numFmtId="0" fontId="97" fillId="0" borderId="30" xfId="0" applyFont="1" applyBorder="1" applyAlignment="1">
      <alignment horizontal="left" vertical="center" wrapText="1"/>
    </xf>
    <xf numFmtId="0" fontId="96" fillId="0" borderId="30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center" vertical="top" wrapText="1"/>
    </xf>
    <xf numFmtId="0" fontId="94" fillId="2" borderId="32" xfId="0" applyFont="1" applyFill="1" applyBorder="1" applyAlignment="1">
      <alignment vertical="center" wrapText="1"/>
    </xf>
    <xf numFmtId="0" fontId="94" fillId="2" borderId="32" xfId="0" applyFont="1" applyFill="1" applyBorder="1" applyAlignment="1">
      <alignment horizontal="center" vertical="center" wrapText="1"/>
    </xf>
    <xf numFmtId="0" fontId="94" fillId="2" borderId="29" xfId="0" applyFont="1" applyFill="1" applyBorder="1" applyAlignment="1">
      <alignment vertical="center" wrapText="1"/>
    </xf>
    <xf numFmtId="0" fontId="74" fillId="0" borderId="0" xfId="0" applyFont="1" applyAlignment="1">
      <alignment vertical="center" wrapText="1"/>
    </xf>
    <xf numFmtId="0" fontId="17" fillId="0" borderId="30" xfId="0" applyFont="1" applyBorder="1" applyAlignment="1">
      <alignment horizontal="left" vertical="center" wrapText="1"/>
    </xf>
    <xf numFmtId="0" fontId="73" fillId="0" borderId="30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73" fillId="2" borderId="30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/>
    </xf>
    <xf numFmtId="0" fontId="17" fillId="2" borderId="30" xfId="0" applyFont="1" applyFill="1" applyBorder="1" applyAlignment="1">
      <alignment horizontal="center"/>
    </xf>
    <xf numFmtId="49" fontId="17" fillId="2" borderId="30" xfId="0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73" fillId="2" borderId="33" xfId="0" applyFont="1" applyFill="1" applyBorder="1" applyAlignment="1">
      <alignment horizontal="center" vertical="center" wrapText="1"/>
    </xf>
    <xf numFmtId="0" fontId="73" fillId="2" borderId="34" xfId="0" applyFont="1" applyFill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7" fillId="2" borderId="26" xfId="0" applyFont="1" applyFill="1" applyBorder="1" applyAlignment="1">
      <alignment horizontal="center" vertical="center" wrapText="1"/>
    </xf>
    <xf numFmtId="0" fontId="73" fillId="2" borderId="31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center" wrapText="1"/>
    </xf>
    <xf numFmtId="49" fontId="17" fillId="2" borderId="30" xfId="0" applyNumberFormat="1" applyFont="1" applyFill="1" applyBorder="1" applyAlignment="1">
      <alignment horizontal="center" vertical="top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9" fontId="73" fillId="2" borderId="30" xfId="0" applyNumberFormat="1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wrapText="1"/>
    </xf>
    <xf numFmtId="0" fontId="17" fillId="2" borderId="30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167" fontId="73" fillId="2" borderId="27" xfId="96" applyNumberFormat="1" applyFont="1" applyFill="1" applyBorder="1" applyAlignment="1">
      <alignment horizontal="center" vertical="center" wrapText="1"/>
    </xf>
    <xf numFmtId="167" fontId="73" fillId="2" borderId="28" xfId="96" applyNumberFormat="1" applyFont="1" applyFill="1" applyBorder="1" applyAlignment="1">
      <alignment horizontal="center" vertical="center" wrapText="1"/>
    </xf>
    <xf numFmtId="167" fontId="73" fillId="2" borderId="29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4" fillId="2" borderId="0" xfId="1660" applyFont="1" applyFill="1" applyAlignment="1">
      <alignment vertical="center" wrapText="1"/>
    </xf>
    <xf numFmtId="0" fontId="74" fillId="2" borderId="0" xfId="2028" applyFont="1" applyFill="1" applyAlignment="1">
      <alignment horizontal="right"/>
    </xf>
    <xf numFmtId="49" fontId="17" fillId="2" borderId="27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67" fontId="17" fillId="2" borderId="22" xfId="96" applyNumberFormat="1" applyFont="1" applyFill="1" applyBorder="1" applyAlignment="1">
      <alignment horizontal="center" vertical="center" wrapText="1"/>
    </xf>
    <xf numFmtId="167" fontId="17" fillId="2" borderId="2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horizontal="right" wrapText="1"/>
    </xf>
    <xf numFmtId="0" fontId="74" fillId="2" borderId="0" xfId="253" applyFont="1" applyFill="1" applyAlignment="1">
      <alignment horizontal="right" vertical="top" wrapText="1"/>
    </xf>
    <xf numFmtId="0" fontId="17" fillId="2" borderId="0" xfId="299" applyFont="1" applyFill="1" applyAlignment="1">
      <alignment horizontal="center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37" xfId="0" applyFont="1" applyFill="1" applyBorder="1" applyAlignment="1">
      <alignment horizontal="center" vertical="top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>
      <alignment horizontal="center" vertical="top" wrapText="1"/>
    </xf>
    <xf numFmtId="0" fontId="73" fillId="2" borderId="35" xfId="0" applyFont="1" applyFill="1" applyBorder="1" applyAlignment="1">
      <alignment horizontal="center" vertical="top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175" fontId="73" fillId="2" borderId="31" xfId="0" applyNumberFormat="1" applyFont="1" applyFill="1" applyBorder="1" applyAlignment="1">
      <alignment horizontal="center" vertical="top" wrapText="1"/>
    </xf>
    <xf numFmtId="175" fontId="73" fillId="2" borderId="32" xfId="0" applyNumberFormat="1" applyFont="1" applyFill="1" applyBorder="1" applyAlignment="1">
      <alignment horizontal="center" vertical="top" wrapText="1"/>
    </xf>
    <xf numFmtId="175" fontId="73" fillId="2" borderId="29" xfId="0" applyNumberFormat="1" applyFont="1" applyFill="1" applyBorder="1" applyAlignment="1">
      <alignment horizontal="center" vertical="top" wrapText="1"/>
    </xf>
    <xf numFmtId="168" fontId="73" fillId="2" borderId="30" xfId="0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top" wrapText="1"/>
    </xf>
    <xf numFmtId="0" fontId="17" fillId="58" borderId="30" xfId="0" applyFont="1" applyFill="1" applyBorder="1" applyAlignment="1">
      <alignment horizontal="center" vertical="top" wrapText="1"/>
    </xf>
    <xf numFmtId="0" fontId="73" fillId="0" borderId="30" xfId="0" applyFont="1" applyBorder="1" applyAlignment="1">
      <alignment horizontal="left" vertical="top" wrapText="1"/>
    </xf>
    <xf numFmtId="0" fontId="17" fillId="57" borderId="30" xfId="0" applyFont="1" applyFill="1" applyBorder="1" applyAlignment="1">
      <alignment horizontal="left" vertical="top" wrapText="1"/>
    </xf>
    <xf numFmtId="0" fontId="17" fillId="0" borderId="31" xfId="0" applyFont="1" applyBorder="1" applyAlignment="1">
      <alignment horizontal="left" vertical="top" wrapText="1"/>
    </xf>
    <xf numFmtId="0" fontId="17" fillId="0" borderId="32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17" fillId="0" borderId="30" xfId="0" applyFont="1" applyBorder="1" applyAlignment="1">
      <alignment horizontal="left" vertical="top" wrapText="1"/>
    </xf>
    <xf numFmtId="0" fontId="98" fillId="0" borderId="30" xfId="0" applyFont="1" applyBorder="1" applyAlignment="1">
      <alignment horizontal="left" vertical="top" wrapText="1"/>
    </xf>
    <xf numFmtId="0" fontId="96" fillId="0" borderId="30" xfId="0" applyFont="1" applyBorder="1" applyAlignment="1">
      <alignment horizontal="left" vertical="top" wrapText="1"/>
    </xf>
    <xf numFmtId="0" fontId="74" fillId="2" borderId="29" xfId="0" applyFont="1" applyFill="1" applyBorder="1" applyAlignment="1">
      <alignment horizontal="center" vertical="center" wrapText="1"/>
    </xf>
    <xf numFmtId="0" fontId="73" fillId="0" borderId="22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17" fillId="0" borderId="22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top" wrapText="1"/>
    </xf>
    <xf numFmtId="0" fontId="99" fillId="0" borderId="22" xfId="0" applyFont="1" applyBorder="1" applyAlignment="1">
      <alignment horizontal="center" vertical="top" wrapText="1"/>
    </xf>
    <xf numFmtId="0" fontId="99" fillId="0" borderId="2" xfId="0" applyFont="1" applyBorder="1" applyAlignment="1">
      <alignment horizontal="center" vertical="top" wrapText="1"/>
    </xf>
    <xf numFmtId="0" fontId="99" fillId="0" borderId="1" xfId="0" applyFont="1" applyBorder="1" applyAlignment="1">
      <alignment horizontal="center" vertical="top" wrapText="1"/>
    </xf>
    <xf numFmtId="0" fontId="100" fillId="0" borderId="33" xfId="0" applyFont="1" applyBorder="1" applyAlignment="1">
      <alignment horizontal="center" vertical="top" wrapText="1"/>
    </xf>
    <xf numFmtId="0" fontId="100" fillId="0" borderId="34" xfId="0" applyFont="1" applyBorder="1" applyAlignment="1">
      <alignment horizontal="center" vertical="top" wrapText="1"/>
    </xf>
    <xf numFmtId="0" fontId="100" fillId="0" borderId="35" xfId="0" applyFont="1" applyBorder="1" applyAlignment="1">
      <alignment horizontal="center" vertical="top" wrapText="1"/>
    </xf>
    <xf numFmtId="0" fontId="100" fillId="0" borderId="22" xfId="0" applyFont="1" applyBorder="1" applyAlignment="1">
      <alignment horizontal="center" vertical="top" wrapText="1"/>
    </xf>
    <xf numFmtId="0" fontId="100" fillId="0" borderId="1" xfId="0" applyFont="1" applyBorder="1" applyAlignment="1">
      <alignment horizontal="center" vertical="top" wrapText="1"/>
    </xf>
    <xf numFmtId="0" fontId="100" fillId="0" borderId="2" xfId="0" applyFont="1" applyBorder="1" applyAlignment="1">
      <alignment horizontal="center" vertical="top" wrapText="1"/>
    </xf>
    <xf numFmtId="0" fontId="73" fillId="0" borderId="29" xfId="0" applyFont="1" applyBorder="1" applyAlignment="1">
      <alignment horizontal="center" vertical="top" wrapText="1"/>
    </xf>
    <xf numFmtId="0" fontId="73" fillId="2" borderId="30" xfId="0" applyFont="1" applyFill="1" applyBorder="1" applyAlignment="1">
      <alignment horizontal="center" vertical="center" wrapText="1"/>
    </xf>
    <xf numFmtId="0" fontId="97" fillId="0" borderId="22" xfId="0" applyFont="1" applyBorder="1" applyAlignment="1">
      <alignment horizontal="center" vertical="top" wrapText="1"/>
    </xf>
    <xf numFmtId="0" fontId="97" fillId="0" borderId="1" xfId="0" applyFont="1" applyBorder="1" applyAlignment="1">
      <alignment horizontal="center" vertical="top" wrapText="1"/>
    </xf>
    <xf numFmtId="0" fontId="97" fillId="0" borderId="2" xfId="0" applyFont="1" applyBorder="1" applyAlignment="1">
      <alignment horizontal="center" vertical="top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left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left" vertical="center" wrapText="1"/>
    </xf>
    <xf numFmtId="0" fontId="17" fillId="2" borderId="31" xfId="0" applyFont="1" applyFill="1" applyBorder="1" applyAlignment="1">
      <alignment horizontal="left" vertical="center" wrapText="1"/>
    </xf>
    <xf numFmtId="0" fontId="17" fillId="2" borderId="32" xfId="0" applyFont="1" applyFill="1" applyBorder="1" applyAlignment="1">
      <alignment horizontal="left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94" fillId="2" borderId="30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left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left" vertical="center" wrapText="1"/>
    </xf>
    <xf numFmtId="0" fontId="14" fillId="0" borderId="32" xfId="0" applyFont="1" applyFill="1" applyBorder="1" applyAlignment="1">
      <alignment horizontal="left" vertical="center" wrapText="1"/>
    </xf>
    <xf numFmtId="0" fontId="14" fillId="0" borderId="29" xfId="0" applyFont="1" applyFill="1" applyBorder="1" applyAlignment="1">
      <alignment horizontal="left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73" fillId="0" borderId="33" xfId="0" applyFont="1" applyBorder="1" applyAlignment="1">
      <alignment horizontal="center" vertical="top" wrapText="1"/>
    </xf>
    <xf numFmtId="0" fontId="73" fillId="0" borderId="34" xfId="0" applyFont="1" applyBorder="1" applyAlignment="1">
      <alignment horizontal="center" vertical="top" wrapText="1"/>
    </xf>
    <xf numFmtId="0" fontId="73" fillId="0" borderId="35" xfId="0" applyFont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center" wrapText="1"/>
    </xf>
    <xf numFmtId="0" fontId="93" fillId="0" borderId="22" xfId="0" applyFont="1" applyBorder="1" applyAlignment="1">
      <alignment horizontal="center" vertical="top" wrapText="1"/>
    </xf>
    <xf numFmtId="0" fontId="93" fillId="0" borderId="1" xfId="0" applyFont="1" applyBorder="1" applyAlignment="1">
      <alignment horizontal="center" vertical="top" wrapText="1"/>
    </xf>
    <xf numFmtId="0" fontId="93" fillId="0" borderId="2" xfId="0" applyFont="1" applyBorder="1" applyAlignment="1">
      <alignment horizontal="center" vertical="top" wrapText="1"/>
    </xf>
    <xf numFmtId="0" fontId="101" fillId="0" borderId="30" xfId="0" applyFont="1" applyBorder="1" applyAlignment="1">
      <alignment horizontal="left" vertical="top" wrapText="1"/>
    </xf>
  </cellXfs>
  <cellStyles count="2034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2 2 2 3" xfId="2031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3 2" xfId="203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10" xfId="2030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_b" xfId="2033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T35"/>
  <sheetViews>
    <sheetView topLeftCell="A11" zoomScale="90" zoomScaleNormal="90" zoomScaleSheetLayoutView="100" workbookViewId="0">
      <selection activeCell="G22" sqref="G22"/>
    </sheetView>
  </sheetViews>
  <sheetFormatPr defaultColWidth="9.140625" defaultRowHeight="17.25"/>
  <cols>
    <col min="1" max="1" width="6.7109375" style="14" customWidth="1"/>
    <col min="2" max="2" width="10.42578125" style="14" customWidth="1"/>
    <col min="3" max="3" width="15.28515625" style="14" customWidth="1"/>
    <col min="4" max="6" width="46.28515625" style="14" customWidth="1"/>
    <col min="7" max="7" width="26" style="14" customWidth="1"/>
    <col min="8" max="16384" width="9.140625" style="14"/>
  </cols>
  <sheetData>
    <row r="1" spans="1:46" ht="37.35" customHeight="1">
      <c r="F1" s="250" t="s">
        <v>19</v>
      </c>
      <c r="G1" s="250"/>
    </row>
    <row r="2" spans="1:46" ht="17.649999999999999" customHeight="1">
      <c r="F2" s="251" t="s">
        <v>44</v>
      </c>
      <c r="G2" s="251"/>
    </row>
    <row r="3" spans="1:46" ht="17.649999999999999" customHeight="1">
      <c r="F3" s="251" t="s">
        <v>0</v>
      </c>
      <c r="G3" s="251"/>
    </row>
    <row r="6" spans="1:46" ht="75.95" customHeight="1">
      <c r="A6" s="252" t="s">
        <v>179</v>
      </c>
      <c r="B6" s="252"/>
      <c r="C6" s="252"/>
      <c r="D6" s="252"/>
      <c r="E6" s="252"/>
      <c r="F6" s="252"/>
      <c r="G6" s="252"/>
    </row>
    <row r="7" spans="1:46">
      <c r="A7" s="141"/>
      <c r="B7" s="141"/>
      <c r="C7" s="141"/>
      <c r="D7" s="141"/>
      <c r="E7" s="141"/>
      <c r="F7" s="141"/>
    </row>
    <row r="9" spans="1:46">
      <c r="D9" s="140"/>
      <c r="E9" s="140"/>
      <c r="F9" s="140"/>
      <c r="G9" s="140" t="s">
        <v>9</v>
      </c>
    </row>
    <row r="10" spans="1:46" ht="120.75">
      <c r="A10" s="253" t="s">
        <v>49</v>
      </c>
      <c r="B10" s="253" t="s">
        <v>2</v>
      </c>
      <c r="C10" s="253"/>
      <c r="D10" s="253" t="s">
        <v>50</v>
      </c>
      <c r="E10" s="253" t="s">
        <v>51</v>
      </c>
      <c r="F10" s="253" t="s">
        <v>52</v>
      </c>
      <c r="G10" s="133" t="s">
        <v>26</v>
      </c>
    </row>
    <row r="11" spans="1:46" ht="17.649999999999999" customHeight="1">
      <c r="A11" s="253"/>
      <c r="B11" s="253"/>
      <c r="C11" s="253"/>
      <c r="D11" s="253"/>
      <c r="E11" s="253"/>
      <c r="F11" s="253"/>
      <c r="G11" s="253" t="s">
        <v>3</v>
      </c>
    </row>
    <row r="12" spans="1:46">
      <c r="A12" s="253"/>
      <c r="B12" s="142" t="s">
        <v>15</v>
      </c>
      <c r="C12" s="142" t="s">
        <v>16</v>
      </c>
      <c r="D12" s="253"/>
      <c r="E12" s="253"/>
      <c r="F12" s="253"/>
      <c r="G12" s="253"/>
    </row>
    <row r="13" spans="1:46" s="116" customFormat="1" ht="25.15" customHeight="1">
      <c r="A13" s="248" t="s">
        <v>53</v>
      </c>
      <c r="B13" s="248"/>
      <c r="C13" s="248"/>
      <c r="D13" s="248"/>
      <c r="E13" s="248"/>
      <c r="F13" s="248"/>
      <c r="G13" s="110">
        <f>+G15+G26+G30</f>
        <v>0</v>
      </c>
      <c r="H13" s="115"/>
      <c r="I13" s="115"/>
      <c r="J13" s="115"/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</row>
    <row r="14" spans="1:46" s="116" customFormat="1">
      <c r="A14" s="249" t="s">
        <v>54</v>
      </c>
      <c r="B14" s="249"/>
      <c r="C14" s="249"/>
      <c r="D14" s="249"/>
      <c r="E14" s="249"/>
      <c r="F14" s="249"/>
      <c r="G14" s="110"/>
      <c r="H14" s="115"/>
      <c r="I14" s="115"/>
      <c r="J14" s="115"/>
      <c r="K14" s="115"/>
      <c r="L14" s="115"/>
      <c r="M14" s="115"/>
      <c r="N14" s="115"/>
      <c r="O14" s="115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  <c r="AI14" s="115"/>
      <c r="AJ14" s="115"/>
      <c r="AK14" s="115"/>
      <c r="AL14" s="115"/>
      <c r="AM14" s="115"/>
      <c r="AN14" s="115"/>
      <c r="AO14" s="115"/>
      <c r="AP14" s="115"/>
      <c r="AQ14" s="115"/>
      <c r="AR14" s="115"/>
      <c r="AS14" s="115"/>
      <c r="AT14" s="115"/>
    </row>
    <row r="15" spans="1:46" s="116" customFormat="1">
      <c r="A15" s="248" t="s">
        <v>18</v>
      </c>
      <c r="B15" s="248"/>
      <c r="C15" s="248"/>
      <c r="D15" s="248"/>
      <c r="E15" s="248"/>
      <c r="F15" s="248"/>
      <c r="G15" s="110">
        <f>G16+G18</f>
        <v>10060000</v>
      </c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</row>
    <row r="16" spans="1:46" ht="144.6" customHeight="1">
      <c r="A16" s="117"/>
      <c r="B16" s="240" t="s">
        <v>216</v>
      </c>
      <c r="C16" s="241"/>
      <c r="D16" s="242" t="s">
        <v>215</v>
      </c>
      <c r="E16" s="242" t="s">
        <v>217</v>
      </c>
      <c r="F16" s="242" t="s">
        <v>218</v>
      </c>
      <c r="G16" s="119">
        <f>SUM(G17:G17)</f>
        <v>500000</v>
      </c>
    </row>
    <row r="17" spans="1:32" ht="138">
      <c r="A17" s="117"/>
      <c r="B17" s="184"/>
      <c r="C17" s="160" t="s">
        <v>219</v>
      </c>
      <c r="D17" s="165" t="s">
        <v>220</v>
      </c>
      <c r="E17" s="165" t="s">
        <v>221</v>
      </c>
      <c r="F17" s="165" t="s">
        <v>222</v>
      </c>
      <c r="G17" s="120">
        <f>+'Հավելված N 2'!G111</f>
        <v>500000</v>
      </c>
    </row>
    <row r="18" spans="1:32" ht="103.5">
      <c r="A18" s="117"/>
      <c r="B18" s="143">
        <v>1236</v>
      </c>
      <c r="C18" s="143"/>
      <c r="D18" s="118" t="s">
        <v>82</v>
      </c>
      <c r="E18" s="118" t="s">
        <v>83</v>
      </c>
      <c r="F18" s="118" t="s">
        <v>84</v>
      </c>
      <c r="G18" s="119">
        <f>SUM(G19:G24)</f>
        <v>9560000</v>
      </c>
    </row>
    <row r="19" spans="1:32" ht="103.5">
      <c r="A19" s="117"/>
      <c r="B19" s="133"/>
      <c r="C19" s="160" t="s">
        <v>107</v>
      </c>
      <c r="D19" s="165" t="s">
        <v>95</v>
      </c>
      <c r="E19" s="165" t="s">
        <v>108</v>
      </c>
      <c r="F19" s="165" t="s">
        <v>55</v>
      </c>
      <c r="G19" s="120">
        <f>+'Հավելված N 2'!G23</f>
        <v>500000</v>
      </c>
    </row>
    <row r="20" spans="1:32" ht="103.5">
      <c r="A20" s="117"/>
      <c r="B20" s="169"/>
      <c r="C20" s="160" t="s">
        <v>126</v>
      </c>
      <c r="D20" s="165" t="s">
        <v>124</v>
      </c>
      <c r="E20" s="165" t="s">
        <v>125</v>
      </c>
      <c r="F20" s="165" t="s">
        <v>55</v>
      </c>
      <c r="G20" s="120">
        <f>+'Հավելված N 2'!G32</f>
        <v>315000</v>
      </c>
    </row>
    <row r="21" spans="1:32" ht="120.75">
      <c r="A21" s="117"/>
      <c r="B21" s="133"/>
      <c r="C21" s="160" t="s">
        <v>109</v>
      </c>
      <c r="D21" s="165" t="s">
        <v>96</v>
      </c>
      <c r="E21" s="165" t="s">
        <v>110</v>
      </c>
      <c r="F21" s="165" t="s">
        <v>55</v>
      </c>
      <c r="G21" s="120">
        <f>+'Հավելված N 2'!G49</f>
        <v>4736038.3</v>
      </c>
    </row>
    <row r="22" spans="1:32" ht="103.5">
      <c r="A22" s="117"/>
      <c r="B22" s="133"/>
      <c r="C22" s="133" t="s">
        <v>87</v>
      </c>
      <c r="D22" s="117" t="s">
        <v>73</v>
      </c>
      <c r="E22" s="117" t="s">
        <v>88</v>
      </c>
      <c r="F22" s="117" t="s">
        <v>55</v>
      </c>
      <c r="G22" s="120">
        <f>+'Հավելված N 2'!G58</f>
        <v>-220758.3</v>
      </c>
    </row>
    <row r="23" spans="1:32" ht="120.75">
      <c r="A23" s="117"/>
      <c r="B23" s="133"/>
      <c r="C23" s="160" t="s">
        <v>111</v>
      </c>
      <c r="D23" s="165" t="s">
        <v>97</v>
      </c>
      <c r="E23" s="165" t="s">
        <v>110</v>
      </c>
      <c r="F23" s="165" t="s">
        <v>55</v>
      </c>
      <c r="G23" s="120">
        <f>+'Հավելված N 2'!G76</f>
        <v>2729720</v>
      </c>
    </row>
    <row r="24" spans="1:32" ht="120.75">
      <c r="A24" s="117"/>
      <c r="B24" s="133"/>
      <c r="C24" s="133" t="s">
        <v>85</v>
      </c>
      <c r="D24" s="117" t="s">
        <v>72</v>
      </c>
      <c r="E24" s="117" t="s">
        <v>86</v>
      </c>
      <c r="F24" s="117" t="s">
        <v>55</v>
      </c>
      <c r="G24" s="120">
        <f>+'Հավելված N 2'!G94</f>
        <v>1500000</v>
      </c>
    </row>
    <row r="25" spans="1:32">
      <c r="B25" s="154"/>
    </row>
    <row r="26" spans="1:32" s="156" customFormat="1">
      <c r="A26" s="248" t="s">
        <v>199</v>
      </c>
      <c r="B26" s="248"/>
      <c r="C26" s="248"/>
      <c r="D26" s="248"/>
      <c r="E26" s="248"/>
      <c r="F26" s="248"/>
      <c r="G26" s="110">
        <f>+G27</f>
        <v>-5000000</v>
      </c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5"/>
      <c r="W26" s="155"/>
      <c r="X26" s="155"/>
      <c r="Y26" s="155"/>
      <c r="Z26" s="155"/>
      <c r="AA26" s="155"/>
      <c r="AB26" s="155"/>
      <c r="AC26" s="155"/>
      <c r="AD26" s="155"/>
      <c r="AE26" s="155"/>
      <c r="AF26" s="155"/>
    </row>
    <row r="27" spans="1:32" ht="103.5">
      <c r="A27" s="117"/>
      <c r="B27" s="179" t="s">
        <v>188</v>
      </c>
      <c r="C27" s="118"/>
      <c r="D27" s="118" t="s">
        <v>189</v>
      </c>
      <c r="E27" s="118" t="s">
        <v>190</v>
      </c>
      <c r="F27" s="118" t="s">
        <v>191</v>
      </c>
      <c r="G27" s="102">
        <f>SUM(G28)</f>
        <v>-5000000</v>
      </c>
    </row>
    <row r="28" spans="1:32" ht="34.5">
      <c r="A28" s="117"/>
      <c r="B28" s="178"/>
      <c r="C28" s="178" t="s">
        <v>192</v>
      </c>
      <c r="D28" s="117" t="s">
        <v>193</v>
      </c>
      <c r="E28" s="117" t="s">
        <v>194</v>
      </c>
      <c r="F28" s="117" t="s">
        <v>195</v>
      </c>
      <c r="G28" s="157">
        <f>+'Հավելված N 2'!G132</f>
        <v>-5000000</v>
      </c>
    </row>
    <row r="29" spans="1:32">
      <c r="B29" s="154"/>
    </row>
    <row r="30" spans="1:32" s="156" customFormat="1">
      <c r="A30" s="248" t="s">
        <v>151</v>
      </c>
      <c r="B30" s="248"/>
      <c r="C30" s="248"/>
      <c r="D30" s="248"/>
      <c r="E30" s="248"/>
      <c r="F30" s="248"/>
      <c r="G30" s="110">
        <f>+G31+G33</f>
        <v>-5060000</v>
      </c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5"/>
      <c r="T30" s="155"/>
      <c r="U30" s="155"/>
      <c r="V30" s="155"/>
      <c r="W30" s="155"/>
      <c r="X30" s="155"/>
      <c r="Y30" s="155"/>
      <c r="Z30" s="155"/>
      <c r="AA30" s="155"/>
      <c r="AB30" s="155"/>
      <c r="AC30" s="155"/>
      <c r="AD30" s="155"/>
      <c r="AE30" s="155"/>
      <c r="AF30" s="155"/>
    </row>
    <row r="31" spans="1:32" ht="51.75">
      <c r="A31" s="117"/>
      <c r="B31" s="179" t="s">
        <v>152</v>
      </c>
      <c r="C31" s="118"/>
      <c r="D31" s="118" t="s">
        <v>153</v>
      </c>
      <c r="E31" s="118" t="s">
        <v>154</v>
      </c>
      <c r="F31" s="118" t="s">
        <v>155</v>
      </c>
      <c r="G31" s="102">
        <f>SUM(G32)</f>
        <v>-2290000</v>
      </c>
    </row>
    <row r="32" spans="1:32" ht="103.5">
      <c r="A32" s="117"/>
      <c r="B32" s="178"/>
      <c r="C32" s="178" t="s">
        <v>156</v>
      </c>
      <c r="D32" s="117" t="s">
        <v>136</v>
      </c>
      <c r="E32" s="117" t="s">
        <v>157</v>
      </c>
      <c r="F32" s="117" t="s">
        <v>112</v>
      </c>
      <c r="G32" s="157">
        <f>+'Հավելված N 2'!G153</f>
        <v>-2290000</v>
      </c>
    </row>
    <row r="33" spans="1:7" ht="51.75">
      <c r="A33" s="117"/>
      <c r="B33" s="179" t="s">
        <v>158</v>
      </c>
      <c r="C33" s="118"/>
      <c r="D33" s="118" t="s">
        <v>159</v>
      </c>
      <c r="E33" s="118" t="s">
        <v>160</v>
      </c>
      <c r="F33" s="118" t="s">
        <v>159</v>
      </c>
      <c r="G33" s="102">
        <f>SUM(G34:G35)</f>
        <v>-2770000</v>
      </c>
    </row>
    <row r="34" spans="1:7" ht="103.5">
      <c r="A34" s="117"/>
      <c r="B34" s="178"/>
      <c r="C34" s="178" t="s">
        <v>161</v>
      </c>
      <c r="D34" s="117" t="s">
        <v>162</v>
      </c>
      <c r="E34" s="117" t="s">
        <v>163</v>
      </c>
      <c r="F34" s="117" t="s">
        <v>112</v>
      </c>
      <c r="G34" s="157">
        <f>+'Հավելված N 2'!G172</f>
        <v>-1600000</v>
      </c>
    </row>
    <row r="35" spans="1:7" ht="103.5">
      <c r="A35" s="117"/>
      <c r="B35" s="178"/>
      <c r="C35" s="178" t="s">
        <v>164</v>
      </c>
      <c r="D35" s="117" t="s">
        <v>165</v>
      </c>
      <c r="E35" s="117" t="s">
        <v>166</v>
      </c>
      <c r="F35" s="117" t="s">
        <v>112</v>
      </c>
      <c r="G35" s="157">
        <f>+'Հավելված N 2'!G180</f>
        <v>-1170000</v>
      </c>
    </row>
  </sheetData>
  <mergeCells count="15">
    <mergeCell ref="F1:G1"/>
    <mergeCell ref="F2:G2"/>
    <mergeCell ref="F3:G3"/>
    <mergeCell ref="A6:G6"/>
    <mergeCell ref="A10:A12"/>
    <mergeCell ref="B10:C11"/>
    <mergeCell ref="D10:D12"/>
    <mergeCell ref="E10:E12"/>
    <mergeCell ref="F10:F12"/>
    <mergeCell ref="G11:G12"/>
    <mergeCell ref="A30:F30"/>
    <mergeCell ref="A26:F26"/>
    <mergeCell ref="A13:F13"/>
    <mergeCell ref="A14:F14"/>
    <mergeCell ref="A15:F15"/>
  </mergeCells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G187"/>
  <sheetViews>
    <sheetView tabSelected="1" topLeftCell="A157" zoomScale="74" zoomScaleNormal="74" zoomScaleSheetLayoutView="100" workbookViewId="0">
      <selection activeCell="R181" sqref="R181"/>
    </sheetView>
  </sheetViews>
  <sheetFormatPr defaultColWidth="9.140625" defaultRowHeight="17.25"/>
  <cols>
    <col min="1" max="3" width="8.140625" style="3" customWidth="1"/>
    <col min="4" max="4" width="11.5703125" style="3" customWidth="1"/>
    <col min="5" max="5" width="13.85546875" style="3" customWidth="1"/>
    <col min="6" max="6" width="62.140625" style="3" customWidth="1"/>
    <col min="7" max="7" width="34.28515625" style="3" customWidth="1"/>
    <col min="8" max="8" width="15" style="3" customWidth="1"/>
    <col min="9" max="16384" width="9.140625" style="3"/>
  </cols>
  <sheetData>
    <row r="1" spans="1:7" s="17" customFormat="1" ht="37.5" customHeight="1">
      <c r="F1" s="250" t="s">
        <v>20</v>
      </c>
      <c r="G1" s="250"/>
    </row>
    <row r="2" spans="1:7" s="15" customFormat="1" ht="17.45" customHeight="1">
      <c r="F2" s="266" t="s">
        <v>44</v>
      </c>
      <c r="G2" s="266"/>
    </row>
    <row r="3" spans="1:7" s="15" customFormat="1" ht="17.45" customHeight="1">
      <c r="F3" s="266" t="s">
        <v>0</v>
      </c>
      <c r="G3" s="266"/>
    </row>
    <row r="4" spans="1:7" ht="26.45" customHeight="1"/>
    <row r="5" spans="1:7" ht="52.5" customHeight="1">
      <c r="A5" s="267" t="s">
        <v>178</v>
      </c>
      <c r="B5" s="267"/>
      <c r="C5" s="267"/>
      <c r="D5" s="267"/>
      <c r="E5" s="267"/>
      <c r="F5" s="267"/>
      <c r="G5" s="267"/>
    </row>
    <row r="7" spans="1:7">
      <c r="G7" s="15" t="s">
        <v>9</v>
      </c>
    </row>
    <row r="8" spans="1:7" s="9" customFormat="1" ht="91.15" customHeight="1">
      <c r="A8" s="259" t="s">
        <v>10</v>
      </c>
      <c r="B8" s="259"/>
      <c r="C8" s="259"/>
      <c r="D8" s="259" t="s">
        <v>2</v>
      </c>
      <c r="E8" s="259"/>
      <c r="F8" s="259" t="s">
        <v>5</v>
      </c>
      <c r="G8" s="133" t="s">
        <v>26</v>
      </c>
    </row>
    <row r="9" spans="1:7" s="9" customFormat="1" ht="34.5">
      <c r="A9" s="16" t="s">
        <v>24</v>
      </c>
      <c r="B9" s="16" t="s">
        <v>25</v>
      </c>
      <c r="C9" s="16" t="s">
        <v>11</v>
      </c>
      <c r="D9" s="16" t="s">
        <v>4</v>
      </c>
      <c r="E9" s="16" t="s">
        <v>16</v>
      </c>
      <c r="F9" s="259"/>
      <c r="G9" s="16" t="s">
        <v>3</v>
      </c>
    </row>
    <row r="10" spans="1:7" s="9" customFormat="1" ht="34.9" customHeight="1">
      <c r="A10" s="8"/>
      <c r="B10" s="8"/>
      <c r="C10" s="8"/>
      <c r="D10" s="16"/>
      <c r="E10" s="16"/>
      <c r="F10" s="11" t="s">
        <v>8</v>
      </c>
      <c r="G10" s="7">
        <f>+G12+G121+G142</f>
        <v>0</v>
      </c>
    </row>
    <row r="11" spans="1:7" s="9" customFormat="1">
      <c r="A11" s="8"/>
      <c r="B11" s="8"/>
      <c r="C11" s="8"/>
      <c r="D11" s="16"/>
      <c r="E11" s="16"/>
      <c r="F11" s="8" t="s">
        <v>13</v>
      </c>
      <c r="G11" s="2"/>
    </row>
    <row r="12" spans="1:7" s="9" customFormat="1" ht="34.5">
      <c r="A12" s="8"/>
      <c r="B12" s="8"/>
      <c r="C12" s="8"/>
      <c r="D12" s="16"/>
      <c r="E12" s="16"/>
      <c r="F12" s="4" t="s">
        <v>18</v>
      </c>
      <c r="G12" s="151">
        <f>+G13</f>
        <v>10060000</v>
      </c>
    </row>
    <row r="13" spans="1:7" s="9" customFormat="1" ht="17.45" customHeight="1">
      <c r="A13" s="258" t="s">
        <v>76</v>
      </c>
      <c r="B13" s="254"/>
      <c r="C13" s="254"/>
      <c r="D13" s="237"/>
      <c r="E13" s="56"/>
      <c r="F13" s="67" t="s">
        <v>75</v>
      </c>
      <c r="G13" s="151">
        <f>+G15+G41+G103</f>
        <v>10060000</v>
      </c>
    </row>
    <row r="14" spans="1:7" s="9" customFormat="1" ht="16.899999999999999" customHeight="1">
      <c r="A14" s="258"/>
      <c r="B14" s="254"/>
      <c r="C14" s="254"/>
      <c r="D14" s="238"/>
      <c r="E14" s="57"/>
      <c r="F14" s="12" t="s">
        <v>6</v>
      </c>
      <c r="G14" s="5"/>
    </row>
    <row r="15" spans="1:7" s="9" customFormat="1" ht="34.5">
      <c r="A15" s="258"/>
      <c r="B15" s="258" t="s">
        <v>70</v>
      </c>
      <c r="C15" s="254"/>
      <c r="D15" s="238"/>
      <c r="E15" s="57"/>
      <c r="F15" s="149" t="s">
        <v>99</v>
      </c>
      <c r="G15" s="6">
        <f>+G17</f>
        <v>815000</v>
      </c>
    </row>
    <row r="16" spans="1:7" s="9" customFormat="1" ht="16.899999999999999" customHeight="1">
      <c r="A16" s="258"/>
      <c r="B16" s="258"/>
      <c r="C16" s="254"/>
      <c r="D16" s="238"/>
      <c r="E16" s="57"/>
      <c r="F16" s="150" t="s">
        <v>6</v>
      </c>
      <c r="G16" s="5"/>
    </row>
    <row r="17" spans="1:7" s="9" customFormat="1">
      <c r="A17" s="258"/>
      <c r="B17" s="258"/>
      <c r="C17" s="258" t="s">
        <v>70</v>
      </c>
      <c r="D17" s="238"/>
      <c r="E17" s="57"/>
      <c r="F17" s="149" t="s">
        <v>100</v>
      </c>
      <c r="G17" s="105">
        <f>+G19</f>
        <v>815000</v>
      </c>
    </row>
    <row r="18" spans="1:7" s="9" customFormat="1" ht="16.899999999999999" customHeight="1">
      <c r="A18" s="258"/>
      <c r="B18" s="258"/>
      <c r="C18" s="258"/>
      <c r="D18" s="238"/>
      <c r="E18" s="57"/>
      <c r="F18" s="66" t="s">
        <v>6</v>
      </c>
      <c r="G18" s="109"/>
    </row>
    <row r="19" spans="1:7" s="9" customFormat="1" ht="34.5">
      <c r="A19" s="258"/>
      <c r="B19" s="258"/>
      <c r="C19" s="258"/>
      <c r="D19" s="238"/>
      <c r="E19" s="57"/>
      <c r="F19" s="68" t="s">
        <v>14</v>
      </c>
      <c r="G19" s="105">
        <f>+G21</f>
        <v>815000</v>
      </c>
    </row>
    <row r="20" spans="1:7" s="9" customFormat="1" ht="16.899999999999999" customHeight="1">
      <c r="A20" s="258"/>
      <c r="B20" s="258"/>
      <c r="C20" s="258"/>
      <c r="D20" s="238"/>
      <c r="E20" s="58"/>
      <c r="F20" s="66" t="s">
        <v>6</v>
      </c>
      <c r="G20" s="105"/>
    </row>
    <row r="21" spans="1:7" s="9" customFormat="1" ht="18" customHeight="1">
      <c r="A21" s="258"/>
      <c r="B21" s="258"/>
      <c r="C21" s="258"/>
      <c r="D21" s="195">
        <v>1236</v>
      </c>
      <c r="E21" s="255" t="s">
        <v>78</v>
      </c>
      <c r="F21" s="255"/>
      <c r="G21" s="110">
        <f>+G23+G32</f>
        <v>815000</v>
      </c>
    </row>
    <row r="22" spans="1:7" s="9" customFormat="1" ht="16.899999999999999" customHeight="1">
      <c r="A22" s="258"/>
      <c r="B22" s="258"/>
      <c r="C22" s="258"/>
      <c r="D22" s="239"/>
      <c r="E22" s="111"/>
      <c r="F22" s="66" t="s">
        <v>6</v>
      </c>
      <c r="G22" s="110"/>
    </row>
    <row r="23" spans="1:7" s="9" customFormat="1">
      <c r="A23" s="258"/>
      <c r="B23" s="258"/>
      <c r="C23" s="258"/>
      <c r="D23" s="263"/>
      <c r="E23" s="85">
        <v>32001</v>
      </c>
      <c r="F23" s="72" t="s">
        <v>95</v>
      </c>
      <c r="G23" s="102">
        <f>+G25</f>
        <v>500000</v>
      </c>
    </row>
    <row r="24" spans="1:7" s="9" customFormat="1" ht="16.149999999999999" customHeight="1">
      <c r="A24" s="258"/>
      <c r="B24" s="258"/>
      <c r="C24" s="258"/>
      <c r="D24" s="264"/>
      <c r="E24" s="103"/>
      <c r="F24" s="66" t="s">
        <v>17</v>
      </c>
      <c r="G24" s="104"/>
    </row>
    <row r="25" spans="1:7" s="10" customFormat="1" ht="36.6" customHeight="1">
      <c r="A25" s="258"/>
      <c r="B25" s="258"/>
      <c r="C25" s="258"/>
      <c r="D25" s="264"/>
      <c r="E25" s="112"/>
      <c r="F25" s="69" t="s">
        <v>74</v>
      </c>
      <c r="G25" s="106">
        <f t="shared" ref="G25" si="0">+G27</f>
        <v>500000</v>
      </c>
    </row>
    <row r="26" spans="1:7" s="9" customFormat="1" ht="34.5">
      <c r="A26" s="258"/>
      <c r="B26" s="258"/>
      <c r="C26" s="258"/>
      <c r="D26" s="264"/>
      <c r="E26" s="112"/>
      <c r="F26" s="66" t="s">
        <v>27</v>
      </c>
      <c r="G26" s="104"/>
    </row>
    <row r="27" spans="1:7" s="9" customFormat="1" ht="16.899999999999999" customHeight="1">
      <c r="A27" s="258"/>
      <c r="B27" s="258"/>
      <c r="C27" s="258"/>
      <c r="D27" s="264"/>
      <c r="E27" s="112"/>
      <c r="F27" s="70" t="s">
        <v>7</v>
      </c>
      <c r="G27" s="105">
        <f>G28</f>
        <v>500000</v>
      </c>
    </row>
    <row r="28" spans="1:7" s="9" customFormat="1" ht="16.899999999999999" customHeight="1">
      <c r="A28" s="258"/>
      <c r="B28" s="258"/>
      <c r="C28" s="258"/>
      <c r="D28" s="264"/>
      <c r="E28" s="112"/>
      <c r="F28" s="66" t="s">
        <v>28</v>
      </c>
      <c r="G28" s="71">
        <f t="shared" ref="G28:G30" si="1">+G29</f>
        <v>500000</v>
      </c>
    </row>
    <row r="29" spans="1:7" s="9" customFormat="1" ht="16.149999999999999" customHeight="1">
      <c r="A29" s="258"/>
      <c r="B29" s="258"/>
      <c r="C29" s="258"/>
      <c r="D29" s="264"/>
      <c r="E29" s="112"/>
      <c r="F29" s="66" t="s">
        <v>46</v>
      </c>
      <c r="G29" s="71">
        <f>+G30</f>
        <v>500000</v>
      </c>
    </row>
    <row r="30" spans="1:7" s="9" customFormat="1" ht="16.149999999999999" customHeight="1">
      <c r="A30" s="258"/>
      <c r="B30" s="258"/>
      <c r="C30" s="258"/>
      <c r="D30" s="264"/>
      <c r="E30" s="112"/>
      <c r="F30" s="66" t="s">
        <v>47</v>
      </c>
      <c r="G30" s="71">
        <f t="shared" si="1"/>
        <v>500000</v>
      </c>
    </row>
    <row r="31" spans="1:7" s="9" customFormat="1">
      <c r="A31" s="258"/>
      <c r="B31" s="258"/>
      <c r="C31" s="258"/>
      <c r="D31" s="264"/>
      <c r="E31" s="113"/>
      <c r="F31" s="108" t="s">
        <v>101</v>
      </c>
      <c r="G31" s="71">
        <f>+'Հավելված N 4'!E14</f>
        <v>500000</v>
      </c>
    </row>
    <row r="32" spans="1:7" s="9" customFormat="1" ht="34.5">
      <c r="A32" s="258"/>
      <c r="B32" s="258"/>
      <c r="C32" s="258"/>
      <c r="D32" s="264"/>
      <c r="E32" s="85">
        <v>32002</v>
      </c>
      <c r="F32" s="72" t="s">
        <v>123</v>
      </c>
      <c r="G32" s="102">
        <f>+G34</f>
        <v>315000</v>
      </c>
    </row>
    <row r="33" spans="1:7" s="9" customFormat="1" ht="16.149999999999999" customHeight="1">
      <c r="A33" s="258"/>
      <c r="B33" s="258"/>
      <c r="C33" s="258"/>
      <c r="D33" s="264"/>
      <c r="E33" s="103"/>
      <c r="F33" s="66" t="s">
        <v>17</v>
      </c>
      <c r="G33" s="104"/>
    </row>
    <row r="34" spans="1:7" s="10" customFormat="1" ht="36.6" customHeight="1">
      <c r="A34" s="258"/>
      <c r="B34" s="258"/>
      <c r="C34" s="258"/>
      <c r="D34" s="264"/>
      <c r="E34" s="112"/>
      <c r="F34" s="69" t="s">
        <v>14</v>
      </c>
      <c r="G34" s="106">
        <f t="shared" ref="G34" si="2">+G36</f>
        <v>315000</v>
      </c>
    </row>
    <row r="35" spans="1:7" s="9" customFormat="1" ht="34.5">
      <c r="A35" s="258"/>
      <c r="B35" s="258"/>
      <c r="C35" s="258"/>
      <c r="D35" s="264"/>
      <c r="E35" s="112"/>
      <c r="F35" s="66" t="s">
        <v>27</v>
      </c>
      <c r="G35" s="104"/>
    </row>
    <row r="36" spans="1:7" s="9" customFormat="1" ht="16.899999999999999" customHeight="1">
      <c r="A36" s="258"/>
      <c r="B36" s="258"/>
      <c r="C36" s="258"/>
      <c r="D36" s="264"/>
      <c r="E36" s="112"/>
      <c r="F36" s="166" t="s">
        <v>7</v>
      </c>
      <c r="G36" s="105">
        <f>G37</f>
        <v>315000</v>
      </c>
    </row>
    <row r="37" spans="1:7" s="9" customFormat="1" ht="16.899999999999999" customHeight="1">
      <c r="A37" s="258"/>
      <c r="B37" s="258"/>
      <c r="C37" s="258"/>
      <c r="D37" s="264"/>
      <c r="E37" s="112"/>
      <c r="F37" s="66" t="s">
        <v>28</v>
      </c>
      <c r="G37" s="71">
        <f t="shared" ref="G37:G39" si="3">+G38</f>
        <v>315000</v>
      </c>
    </row>
    <row r="38" spans="1:7" s="9" customFormat="1" ht="16.149999999999999" customHeight="1">
      <c r="A38" s="258"/>
      <c r="B38" s="258"/>
      <c r="C38" s="258"/>
      <c r="D38" s="264"/>
      <c r="E38" s="112"/>
      <c r="F38" s="66" t="s">
        <v>46</v>
      </c>
      <c r="G38" s="71">
        <f>+G39</f>
        <v>315000</v>
      </c>
    </row>
    <row r="39" spans="1:7" s="9" customFormat="1" ht="16.149999999999999" customHeight="1">
      <c r="A39" s="258"/>
      <c r="B39" s="258"/>
      <c r="C39" s="258"/>
      <c r="D39" s="264"/>
      <c r="E39" s="112"/>
      <c r="F39" s="66" t="s">
        <v>47</v>
      </c>
      <c r="G39" s="71">
        <f t="shared" si="3"/>
        <v>315000</v>
      </c>
    </row>
    <row r="40" spans="1:7" s="9" customFormat="1">
      <c r="A40" s="258"/>
      <c r="B40" s="258"/>
      <c r="C40" s="258"/>
      <c r="D40" s="265"/>
      <c r="E40" s="113"/>
      <c r="F40" s="108" t="s">
        <v>48</v>
      </c>
      <c r="G40" s="71">
        <f>+'Հավելված N 4'!E19</f>
        <v>315000</v>
      </c>
    </row>
    <row r="41" spans="1:7" s="9" customFormat="1">
      <c r="A41" s="258"/>
      <c r="B41" s="258" t="s">
        <v>12</v>
      </c>
      <c r="C41" s="254"/>
      <c r="D41" s="238"/>
      <c r="E41" s="57"/>
      <c r="F41" s="67" t="s">
        <v>77</v>
      </c>
      <c r="G41" s="6">
        <f>+G43</f>
        <v>8745000</v>
      </c>
    </row>
    <row r="42" spans="1:7" s="9" customFormat="1" ht="16.899999999999999" customHeight="1">
      <c r="A42" s="258"/>
      <c r="B42" s="258"/>
      <c r="C42" s="254"/>
      <c r="D42" s="238"/>
      <c r="E42" s="57"/>
      <c r="F42" s="66" t="s">
        <v>6</v>
      </c>
      <c r="G42" s="5"/>
    </row>
    <row r="43" spans="1:7" s="9" customFormat="1">
      <c r="A43" s="258"/>
      <c r="B43" s="258"/>
      <c r="C43" s="258" t="s">
        <v>70</v>
      </c>
      <c r="D43" s="238"/>
      <c r="E43" s="57"/>
      <c r="F43" s="67" t="s">
        <v>71</v>
      </c>
      <c r="G43" s="105">
        <f>+G45</f>
        <v>8745000</v>
      </c>
    </row>
    <row r="44" spans="1:7" s="9" customFormat="1" ht="16.899999999999999" customHeight="1">
      <c r="A44" s="258"/>
      <c r="B44" s="258"/>
      <c r="C44" s="258"/>
      <c r="D44" s="238"/>
      <c r="E44" s="57"/>
      <c r="F44" s="66" t="s">
        <v>6</v>
      </c>
      <c r="G44" s="109"/>
    </row>
    <row r="45" spans="1:7" s="9" customFormat="1" ht="34.5">
      <c r="A45" s="258"/>
      <c r="B45" s="258"/>
      <c r="C45" s="258"/>
      <c r="D45" s="238"/>
      <c r="E45" s="57"/>
      <c r="F45" s="68" t="s">
        <v>14</v>
      </c>
      <c r="G45" s="105">
        <f>+G47</f>
        <v>8745000</v>
      </c>
    </row>
    <row r="46" spans="1:7" s="9" customFormat="1" ht="16.899999999999999" customHeight="1">
      <c r="A46" s="258"/>
      <c r="B46" s="258"/>
      <c r="C46" s="258"/>
      <c r="D46" s="238"/>
      <c r="E46" s="58"/>
      <c r="F46" s="66" t="s">
        <v>6</v>
      </c>
      <c r="G46" s="105"/>
    </row>
    <row r="47" spans="1:7" s="9" customFormat="1" ht="18" customHeight="1">
      <c r="A47" s="258"/>
      <c r="B47" s="258"/>
      <c r="C47" s="258"/>
      <c r="D47" s="195">
        <v>1236</v>
      </c>
      <c r="E47" s="255" t="s">
        <v>78</v>
      </c>
      <c r="F47" s="255"/>
      <c r="G47" s="110">
        <f>+G49+G58+G76+G94</f>
        <v>8745000</v>
      </c>
    </row>
    <row r="48" spans="1:7" s="9" customFormat="1" ht="16.899999999999999" customHeight="1">
      <c r="A48" s="258"/>
      <c r="B48" s="258"/>
      <c r="C48" s="258"/>
      <c r="D48" s="239"/>
      <c r="E48" s="111"/>
      <c r="F48" s="66" t="s">
        <v>6</v>
      </c>
      <c r="G48" s="110"/>
    </row>
    <row r="49" spans="1:7" s="9" customFormat="1">
      <c r="A49" s="258"/>
      <c r="B49" s="258"/>
      <c r="C49" s="258"/>
      <c r="D49" s="263"/>
      <c r="E49" s="85">
        <v>32003</v>
      </c>
      <c r="F49" s="72" t="s">
        <v>96</v>
      </c>
      <c r="G49" s="102">
        <f>+G51</f>
        <v>4736038.3</v>
      </c>
    </row>
    <row r="50" spans="1:7" s="9" customFormat="1" ht="16.149999999999999" customHeight="1">
      <c r="A50" s="258"/>
      <c r="B50" s="258"/>
      <c r="C50" s="258"/>
      <c r="D50" s="264"/>
      <c r="E50" s="103"/>
      <c r="F50" s="66" t="s">
        <v>17</v>
      </c>
      <c r="G50" s="104"/>
    </row>
    <row r="51" spans="1:7" s="10" customFormat="1" ht="36.6" customHeight="1">
      <c r="A51" s="258"/>
      <c r="B51" s="258"/>
      <c r="C51" s="258"/>
      <c r="D51" s="264"/>
      <c r="E51" s="112"/>
      <c r="F51" s="69" t="s">
        <v>14</v>
      </c>
      <c r="G51" s="106">
        <f>+G53</f>
        <v>4736038.3</v>
      </c>
    </row>
    <row r="52" spans="1:7" s="9" customFormat="1" ht="34.5">
      <c r="A52" s="258"/>
      <c r="B52" s="258"/>
      <c r="C52" s="258"/>
      <c r="D52" s="264"/>
      <c r="E52" s="112"/>
      <c r="F52" s="66" t="s">
        <v>27</v>
      </c>
      <c r="G52" s="104"/>
    </row>
    <row r="53" spans="1:7" s="9" customFormat="1" ht="16.899999999999999" customHeight="1">
      <c r="A53" s="258"/>
      <c r="B53" s="258"/>
      <c r="C53" s="258"/>
      <c r="D53" s="264"/>
      <c r="E53" s="112"/>
      <c r="F53" s="70" t="s">
        <v>7</v>
      </c>
      <c r="G53" s="105">
        <f t="shared" ref="G53" si="4">G54</f>
        <v>4736038.3</v>
      </c>
    </row>
    <row r="54" spans="1:7" s="9" customFormat="1" ht="16.899999999999999" customHeight="1">
      <c r="A54" s="258"/>
      <c r="B54" s="258"/>
      <c r="C54" s="258"/>
      <c r="D54" s="264"/>
      <c r="E54" s="112"/>
      <c r="F54" s="66" t="s">
        <v>28</v>
      </c>
      <c r="G54" s="71">
        <f t="shared" ref="G54:G56" si="5">+G55</f>
        <v>4736038.3</v>
      </c>
    </row>
    <row r="55" spans="1:7" s="9" customFormat="1" ht="16.149999999999999" customHeight="1">
      <c r="A55" s="258"/>
      <c r="B55" s="258"/>
      <c r="C55" s="258"/>
      <c r="D55" s="264"/>
      <c r="E55" s="112"/>
      <c r="F55" s="66" t="s">
        <v>46</v>
      </c>
      <c r="G55" s="71">
        <f>+G56</f>
        <v>4736038.3</v>
      </c>
    </row>
    <row r="56" spans="1:7" s="9" customFormat="1" ht="16.149999999999999" customHeight="1">
      <c r="A56" s="258"/>
      <c r="B56" s="258"/>
      <c r="C56" s="258"/>
      <c r="D56" s="264"/>
      <c r="E56" s="112"/>
      <c r="F56" s="66" t="s">
        <v>47</v>
      </c>
      <c r="G56" s="71">
        <f t="shared" si="5"/>
        <v>4736038.3</v>
      </c>
    </row>
    <row r="57" spans="1:7" s="9" customFormat="1">
      <c r="A57" s="258"/>
      <c r="B57" s="258"/>
      <c r="C57" s="258"/>
      <c r="D57" s="264"/>
      <c r="E57" s="113"/>
      <c r="F57" s="108" t="s">
        <v>101</v>
      </c>
      <c r="G57" s="71">
        <f>+'Հավելված N 4'!E24</f>
        <v>4736038.3</v>
      </c>
    </row>
    <row r="58" spans="1:7" s="9" customFormat="1" ht="34.5">
      <c r="A58" s="258"/>
      <c r="B58" s="258"/>
      <c r="C58" s="258"/>
      <c r="D58" s="264"/>
      <c r="E58" s="63">
        <v>32004</v>
      </c>
      <c r="F58" s="131" t="s">
        <v>81</v>
      </c>
      <c r="G58" s="102">
        <f>+G60+G69</f>
        <v>-220758.3</v>
      </c>
    </row>
    <row r="59" spans="1:7" s="9" customFormat="1" ht="16.149999999999999" customHeight="1">
      <c r="A59" s="258"/>
      <c r="B59" s="258"/>
      <c r="C59" s="258"/>
      <c r="D59" s="264"/>
      <c r="E59" s="103"/>
      <c r="F59" s="66" t="s">
        <v>17</v>
      </c>
      <c r="G59" s="104"/>
    </row>
    <row r="60" spans="1:7" s="10" customFormat="1" ht="36.6" customHeight="1">
      <c r="A60" s="258"/>
      <c r="B60" s="258"/>
      <c r="C60" s="258"/>
      <c r="D60" s="264"/>
      <c r="E60" s="188" t="s">
        <v>146</v>
      </c>
      <c r="F60" s="69" t="s">
        <v>14</v>
      </c>
      <c r="G60" s="106">
        <f t="shared" ref="G60" si="6">+G62</f>
        <v>300000</v>
      </c>
    </row>
    <row r="61" spans="1:7" s="9" customFormat="1" ht="34.5">
      <c r="A61" s="258"/>
      <c r="B61" s="258"/>
      <c r="C61" s="258"/>
      <c r="D61" s="264"/>
      <c r="E61" s="189"/>
      <c r="F61" s="66" t="s">
        <v>27</v>
      </c>
      <c r="G61" s="104"/>
    </row>
    <row r="62" spans="1:7" s="9" customFormat="1" ht="16.899999999999999" customHeight="1">
      <c r="A62" s="258"/>
      <c r="B62" s="258"/>
      <c r="C62" s="258"/>
      <c r="D62" s="264"/>
      <c r="E62" s="189"/>
      <c r="F62" s="70" t="s">
        <v>7</v>
      </c>
      <c r="G62" s="105">
        <f t="shared" ref="G62" si="7">G63</f>
        <v>300000</v>
      </c>
    </row>
    <row r="63" spans="1:7" s="9" customFormat="1" ht="16.899999999999999" customHeight="1">
      <c r="A63" s="258"/>
      <c r="B63" s="258"/>
      <c r="C63" s="258"/>
      <c r="D63" s="264"/>
      <c r="E63" s="189"/>
      <c r="F63" s="66" t="s">
        <v>28</v>
      </c>
      <c r="G63" s="71">
        <f t="shared" ref="G63:G67" si="8">+G64</f>
        <v>300000</v>
      </c>
    </row>
    <row r="64" spans="1:7" s="9" customFormat="1" ht="16.149999999999999" customHeight="1">
      <c r="A64" s="258"/>
      <c r="B64" s="258"/>
      <c r="C64" s="258"/>
      <c r="D64" s="264"/>
      <c r="E64" s="189"/>
      <c r="F64" s="66" t="s">
        <v>46</v>
      </c>
      <c r="G64" s="71">
        <f>+G65+G67</f>
        <v>300000</v>
      </c>
    </row>
    <row r="65" spans="1:7" s="9" customFormat="1" ht="16.149999999999999" customHeight="1">
      <c r="A65" s="258"/>
      <c r="B65" s="258"/>
      <c r="C65" s="258"/>
      <c r="D65" s="264"/>
      <c r="E65" s="189"/>
      <c r="F65" s="66" t="s">
        <v>47</v>
      </c>
      <c r="G65" s="71">
        <f t="shared" si="8"/>
        <v>285000</v>
      </c>
    </row>
    <row r="66" spans="1:7" s="9" customFormat="1" ht="18" customHeight="1">
      <c r="A66" s="258"/>
      <c r="B66" s="258"/>
      <c r="C66" s="258"/>
      <c r="D66" s="264"/>
      <c r="E66" s="189"/>
      <c r="F66" s="108" t="s">
        <v>48</v>
      </c>
      <c r="G66" s="71">
        <f>+'Հավելված N 4'!E31</f>
        <v>285000</v>
      </c>
    </row>
    <row r="67" spans="1:7" s="9" customFormat="1" ht="16.149999999999999" customHeight="1">
      <c r="A67" s="258"/>
      <c r="B67" s="258"/>
      <c r="C67" s="258"/>
      <c r="D67" s="264"/>
      <c r="E67" s="189"/>
      <c r="F67" s="66" t="s">
        <v>102</v>
      </c>
      <c r="G67" s="71">
        <f t="shared" si="8"/>
        <v>15000</v>
      </c>
    </row>
    <row r="68" spans="1:7" s="9" customFormat="1" ht="18" customHeight="1">
      <c r="A68" s="258"/>
      <c r="B68" s="258"/>
      <c r="C68" s="258"/>
      <c r="D68" s="264"/>
      <c r="E68" s="190"/>
      <c r="F68" s="108" t="s">
        <v>103</v>
      </c>
      <c r="G68" s="71">
        <f>+'Հավելված N 4'!E32</f>
        <v>15000</v>
      </c>
    </row>
    <row r="69" spans="1:7" s="10" customFormat="1" ht="36.6" customHeight="1">
      <c r="A69" s="258"/>
      <c r="B69" s="258"/>
      <c r="C69" s="258"/>
      <c r="D69" s="264"/>
      <c r="E69" s="112"/>
      <c r="F69" s="69" t="s">
        <v>74</v>
      </c>
      <c r="G69" s="106">
        <f t="shared" ref="G69" si="9">+G71</f>
        <v>-520758.3</v>
      </c>
    </row>
    <row r="70" spans="1:7" s="9" customFormat="1" ht="34.5">
      <c r="A70" s="258"/>
      <c r="B70" s="258"/>
      <c r="C70" s="258"/>
      <c r="D70" s="264"/>
      <c r="E70" s="112"/>
      <c r="F70" s="66" t="s">
        <v>27</v>
      </c>
      <c r="G70" s="104"/>
    </row>
    <row r="71" spans="1:7" s="9" customFormat="1" ht="16.899999999999999" customHeight="1">
      <c r="A71" s="258"/>
      <c r="B71" s="258"/>
      <c r="C71" s="258"/>
      <c r="D71" s="264"/>
      <c r="E71" s="112"/>
      <c r="F71" s="70" t="s">
        <v>7</v>
      </c>
      <c r="G71" s="105">
        <f t="shared" ref="G71" si="10">G72</f>
        <v>-520758.3</v>
      </c>
    </row>
    <row r="72" spans="1:7" s="9" customFormat="1" ht="16.899999999999999" customHeight="1">
      <c r="A72" s="258"/>
      <c r="B72" s="258"/>
      <c r="C72" s="258"/>
      <c r="D72" s="264"/>
      <c r="E72" s="112"/>
      <c r="F72" s="66" t="s">
        <v>28</v>
      </c>
      <c r="G72" s="71">
        <f t="shared" ref="G72:G74" si="11">+G73</f>
        <v>-520758.3</v>
      </c>
    </row>
    <row r="73" spans="1:7" s="9" customFormat="1" ht="16.149999999999999" customHeight="1">
      <c r="A73" s="258"/>
      <c r="B73" s="258"/>
      <c r="C73" s="258"/>
      <c r="D73" s="264"/>
      <c r="E73" s="112"/>
      <c r="F73" s="66" t="s">
        <v>46</v>
      </c>
      <c r="G73" s="71">
        <f t="shared" si="11"/>
        <v>-520758.3</v>
      </c>
    </row>
    <row r="74" spans="1:7" s="9" customFormat="1" ht="16.149999999999999" customHeight="1">
      <c r="A74" s="258"/>
      <c r="B74" s="258"/>
      <c r="C74" s="258"/>
      <c r="D74" s="264"/>
      <c r="E74" s="112"/>
      <c r="F74" s="66" t="s">
        <v>47</v>
      </c>
      <c r="G74" s="71">
        <f t="shared" si="11"/>
        <v>-520758.3</v>
      </c>
    </row>
    <row r="75" spans="1:7" s="9" customFormat="1">
      <c r="A75" s="258"/>
      <c r="B75" s="258"/>
      <c r="C75" s="258"/>
      <c r="D75" s="264"/>
      <c r="E75" s="113"/>
      <c r="F75" s="108" t="s">
        <v>48</v>
      </c>
      <c r="G75" s="71">
        <f>+'Հավելված N 4'!E33</f>
        <v>-520758.3</v>
      </c>
    </row>
    <row r="76" spans="1:7" s="9" customFormat="1">
      <c r="A76" s="258"/>
      <c r="B76" s="258"/>
      <c r="C76" s="258"/>
      <c r="D76" s="264"/>
      <c r="E76" s="85">
        <v>32005</v>
      </c>
      <c r="F76" s="72" t="s">
        <v>97</v>
      </c>
      <c r="G76" s="102">
        <f>+G78+G87</f>
        <v>2729720</v>
      </c>
    </row>
    <row r="77" spans="1:7" s="9" customFormat="1" ht="16.149999999999999" customHeight="1">
      <c r="A77" s="258"/>
      <c r="B77" s="258"/>
      <c r="C77" s="258"/>
      <c r="D77" s="264"/>
      <c r="E77" s="103"/>
      <c r="F77" s="66" t="s">
        <v>17</v>
      </c>
      <c r="G77" s="104"/>
    </row>
    <row r="78" spans="1:7" s="10" customFormat="1" ht="36.6" customHeight="1">
      <c r="A78" s="258"/>
      <c r="B78" s="258"/>
      <c r="C78" s="258"/>
      <c r="D78" s="264"/>
      <c r="E78" s="260"/>
      <c r="F78" s="69" t="s">
        <v>14</v>
      </c>
      <c r="G78" s="106">
        <f t="shared" ref="G78" si="12">+G80</f>
        <v>2029720</v>
      </c>
    </row>
    <row r="79" spans="1:7" s="9" customFormat="1" ht="34.5">
      <c r="A79" s="258"/>
      <c r="B79" s="258"/>
      <c r="C79" s="258"/>
      <c r="D79" s="264"/>
      <c r="E79" s="261"/>
      <c r="F79" s="66" t="s">
        <v>27</v>
      </c>
      <c r="G79" s="104"/>
    </row>
    <row r="80" spans="1:7" s="9" customFormat="1" ht="16.899999999999999" customHeight="1">
      <c r="A80" s="258"/>
      <c r="B80" s="258"/>
      <c r="C80" s="258"/>
      <c r="D80" s="264"/>
      <c r="E80" s="261"/>
      <c r="F80" s="70" t="s">
        <v>7</v>
      </c>
      <c r="G80" s="105">
        <f t="shared" ref="G80" si="13">G81</f>
        <v>2029720</v>
      </c>
    </row>
    <row r="81" spans="1:7" s="9" customFormat="1" ht="16.899999999999999" customHeight="1">
      <c r="A81" s="258"/>
      <c r="B81" s="258"/>
      <c r="C81" s="258"/>
      <c r="D81" s="264"/>
      <c r="E81" s="261"/>
      <c r="F81" s="66" t="s">
        <v>28</v>
      </c>
      <c r="G81" s="71">
        <f t="shared" ref="G81:G85" si="14">+G82</f>
        <v>2029720</v>
      </c>
    </row>
    <row r="82" spans="1:7" s="9" customFormat="1" ht="16.149999999999999" customHeight="1">
      <c r="A82" s="258"/>
      <c r="B82" s="258"/>
      <c r="C82" s="258"/>
      <c r="D82" s="264"/>
      <c r="E82" s="261"/>
      <c r="F82" s="66" t="s">
        <v>46</v>
      </c>
      <c r="G82" s="71">
        <f>+G83+G85</f>
        <v>2029720</v>
      </c>
    </row>
    <row r="83" spans="1:7" s="9" customFormat="1" ht="16.149999999999999" customHeight="1">
      <c r="A83" s="258"/>
      <c r="B83" s="258"/>
      <c r="C83" s="258"/>
      <c r="D83" s="264"/>
      <c r="E83" s="261"/>
      <c r="F83" s="66" t="s">
        <v>47</v>
      </c>
      <c r="G83" s="71">
        <f t="shared" si="14"/>
        <v>2000000</v>
      </c>
    </row>
    <row r="84" spans="1:7" s="9" customFormat="1" ht="18" customHeight="1">
      <c r="A84" s="258"/>
      <c r="B84" s="258"/>
      <c r="C84" s="258"/>
      <c r="D84" s="264"/>
      <c r="E84" s="261"/>
      <c r="F84" s="108" t="s">
        <v>101</v>
      </c>
      <c r="G84" s="71">
        <f>+'Հավելված N 4'!E40</f>
        <v>2000000</v>
      </c>
    </row>
    <row r="85" spans="1:7" s="9" customFormat="1" ht="16.149999999999999" customHeight="1">
      <c r="A85" s="258"/>
      <c r="B85" s="258"/>
      <c r="C85" s="258"/>
      <c r="D85" s="264"/>
      <c r="E85" s="261"/>
      <c r="F85" s="66" t="s">
        <v>102</v>
      </c>
      <c r="G85" s="71">
        <f t="shared" si="14"/>
        <v>29720</v>
      </c>
    </row>
    <row r="86" spans="1:7" s="9" customFormat="1" ht="18" customHeight="1">
      <c r="A86" s="258"/>
      <c r="B86" s="258"/>
      <c r="C86" s="258"/>
      <c r="D86" s="264"/>
      <c r="E86" s="262"/>
      <c r="F86" s="108" t="s">
        <v>103</v>
      </c>
      <c r="G86" s="71">
        <f>+'Հավելված N 4'!E41</f>
        <v>29720</v>
      </c>
    </row>
    <row r="87" spans="1:7" s="10" customFormat="1" ht="36.6" customHeight="1">
      <c r="A87" s="258"/>
      <c r="B87" s="258"/>
      <c r="C87" s="258"/>
      <c r="D87" s="264"/>
      <c r="E87" s="112"/>
      <c r="F87" s="69" t="s">
        <v>74</v>
      </c>
      <c r="G87" s="106">
        <f t="shared" ref="G87" si="15">+G89</f>
        <v>700000</v>
      </c>
    </row>
    <row r="88" spans="1:7" s="9" customFormat="1" ht="34.5">
      <c r="A88" s="258"/>
      <c r="B88" s="258"/>
      <c r="C88" s="258"/>
      <c r="D88" s="264"/>
      <c r="E88" s="112"/>
      <c r="F88" s="66" t="s">
        <v>27</v>
      </c>
      <c r="G88" s="104"/>
    </row>
    <row r="89" spans="1:7" s="9" customFormat="1" ht="16.899999999999999" customHeight="1">
      <c r="A89" s="258"/>
      <c r="B89" s="258"/>
      <c r="C89" s="258"/>
      <c r="D89" s="264"/>
      <c r="E89" s="112"/>
      <c r="F89" s="70" t="s">
        <v>7</v>
      </c>
      <c r="G89" s="105">
        <f t="shared" ref="G89" si="16">G90</f>
        <v>700000</v>
      </c>
    </row>
    <row r="90" spans="1:7" s="9" customFormat="1" ht="16.899999999999999" customHeight="1">
      <c r="A90" s="258"/>
      <c r="B90" s="258"/>
      <c r="C90" s="258"/>
      <c r="D90" s="264"/>
      <c r="E90" s="112"/>
      <c r="F90" s="66" t="s">
        <v>28</v>
      </c>
      <c r="G90" s="71">
        <f t="shared" ref="G90:G92" si="17">+G91</f>
        <v>700000</v>
      </c>
    </row>
    <row r="91" spans="1:7" s="9" customFormat="1" ht="16.149999999999999" customHeight="1">
      <c r="A91" s="258"/>
      <c r="B91" s="258"/>
      <c r="C91" s="258"/>
      <c r="D91" s="264"/>
      <c r="E91" s="112"/>
      <c r="F91" s="66" t="s">
        <v>46</v>
      </c>
      <c r="G91" s="71">
        <f t="shared" si="17"/>
        <v>700000</v>
      </c>
    </row>
    <row r="92" spans="1:7" s="9" customFormat="1" ht="16.149999999999999" customHeight="1">
      <c r="A92" s="258"/>
      <c r="B92" s="258"/>
      <c r="C92" s="258"/>
      <c r="D92" s="264"/>
      <c r="E92" s="112"/>
      <c r="F92" s="66" t="s">
        <v>47</v>
      </c>
      <c r="G92" s="71">
        <f t="shared" si="17"/>
        <v>700000</v>
      </c>
    </row>
    <row r="93" spans="1:7" s="9" customFormat="1">
      <c r="A93" s="258"/>
      <c r="B93" s="258"/>
      <c r="C93" s="258"/>
      <c r="D93" s="264"/>
      <c r="E93" s="113"/>
      <c r="F93" s="108" t="s">
        <v>101</v>
      </c>
      <c r="G93" s="71">
        <f>+'Հավելված N 4'!E42</f>
        <v>700000</v>
      </c>
    </row>
    <row r="94" spans="1:7" s="9" customFormat="1" ht="51.75">
      <c r="A94" s="258"/>
      <c r="B94" s="258"/>
      <c r="C94" s="258"/>
      <c r="D94" s="264"/>
      <c r="E94" s="63">
        <v>32006</v>
      </c>
      <c r="F94" s="131" t="s">
        <v>72</v>
      </c>
      <c r="G94" s="102">
        <f t="shared" ref="G94" si="18">+G96</f>
        <v>1500000</v>
      </c>
    </row>
    <row r="95" spans="1:7" s="9" customFormat="1" ht="16.149999999999999" customHeight="1">
      <c r="A95" s="258"/>
      <c r="B95" s="258"/>
      <c r="C95" s="258"/>
      <c r="D95" s="264"/>
      <c r="E95" s="103"/>
      <c r="F95" s="66" t="s">
        <v>17</v>
      </c>
      <c r="G95" s="104"/>
    </row>
    <row r="96" spans="1:7" s="10" customFormat="1" ht="36.6" customHeight="1">
      <c r="A96" s="258"/>
      <c r="B96" s="258"/>
      <c r="C96" s="258"/>
      <c r="D96" s="264"/>
      <c r="E96" s="112"/>
      <c r="F96" s="69" t="s">
        <v>14</v>
      </c>
      <c r="G96" s="106">
        <f t="shared" ref="G96" si="19">+G98</f>
        <v>1500000</v>
      </c>
    </row>
    <row r="97" spans="1:7" s="9" customFormat="1" ht="34.5">
      <c r="A97" s="258"/>
      <c r="B97" s="258"/>
      <c r="C97" s="258"/>
      <c r="D97" s="264"/>
      <c r="E97" s="112"/>
      <c r="F97" s="66" t="s">
        <v>27</v>
      </c>
      <c r="G97" s="104"/>
    </row>
    <row r="98" spans="1:7" s="9" customFormat="1" ht="16.899999999999999" customHeight="1">
      <c r="A98" s="258"/>
      <c r="B98" s="258"/>
      <c r="C98" s="258"/>
      <c r="D98" s="264"/>
      <c r="E98" s="112"/>
      <c r="F98" s="70" t="s">
        <v>7</v>
      </c>
      <c r="G98" s="105">
        <f t="shared" ref="G98" si="20">G99</f>
        <v>1500000</v>
      </c>
    </row>
    <row r="99" spans="1:7" s="9" customFormat="1" ht="16.899999999999999" customHeight="1">
      <c r="A99" s="258"/>
      <c r="B99" s="258"/>
      <c r="C99" s="258"/>
      <c r="D99" s="264"/>
      <c r="E99" s="112"/>
      <c r="F99" s="66" t="s">
        <v>28</v>
      </c>
      <c r="G99" s="71">
        <f t="shared" ref="G99:G101" si="21">+G100</f>
        <v>1500000</v>
      </c>
    </row>
    <row r="100" spans="1:7" s="9" customFormat="1" ht="16.149999999999999" customHeight="1">
      <c r="A100" s="258"/>
      <c r="B100" s="258"/>
      <c r="C100" s="258"/>
      <c r="D100" s="264"/>
      <c r="E100" s="112"/>
      <c r="F100" s="66" t="s">
        <v>46</v>
      </c>
      <c r="G100" s="71">
        <f t="shared" si="21"/>
        <v>1500000</v>
      </c>
    </row>
    <row r="101" spans="1:7" s="9" customFormat="1" ht="16.149999999999999" customHeight="1">
      <c r="A101" s="258"/>
      <c r="B101" s="258"/>
      <c r="C101" s="258"/>
      <c r="D101" s="264"/>
      <c r="E101" s="112"/>
      <c r="F101" s="66" t="s">
        <v>79</v>
      </c>
      <c r="G101" s="71">
        <f t="shared" si="21"/>
        <v>1500000</v>
      </c>
    </row>
    <row r="102" spans="1:7" s="9" customFormat="1">
      <c r="A102" s="258"/>
      <c r="B102" s="258"/>
      <c r="C102" s="258"/>
      <c r="D102" s="265"/>
      <c r="E102" s="113"/>
      <c r="F102" s="108" t="s">
        <v>80</v>
      </c>
      <c r="G102" s="71">
        <f>+'Հավելված N 4'!E47</f>
        <v>1500000</v>
      </c>
    </row>
    <row r="103" spans="1:7" s="9" customFormat="1" ht="34.5">
      <c r="A103" s="258"/>
      <c r="B103" s="258" t="s">
        <v>213</v>
      </c>
      <c r="C103" s="254"/>
      <c r="D103" s="238"/>
      <c r="E103" s="57"/>
      <c r="F103" s="181" t="s">
        <v>214</v>
      </c>
      <c r="G103" s="6">
        <f>+G105</f>
        <v>500000</v>
      </c>
    </row>
    <row r="104" spans="1:7" s="9" customFormat="1" ht="16.899999999999999" customHeight="1">
      <c r="A104" s="258"/>
      <c r="B104" s="258"/>
      <c r="C104" s="254"/>
      <c r="D104" s="238"/>
      <c r="E104" s="57"/>
      <c r="F104" s="66" t="s">
        <v>6</v>
      </c>
      <c r="G104" s="5"/>
    </row>
    <row r="105" spans="1:7" s="9" customFormat="1" ht="34.5">
      <c r="A105" s="258"/>
      <c r="B105" s="258"/>
      <c r="C105" s="258" t="s">
        <v>70</v>
      </c>
      <c r="D105" s="238"/>
      <c r="E105" s="57"/>
      <c r="F105" s="181" t="s">
        <v>214</v>
      </c>
      <c r="G105" s="105">
        <f>+G107</f>
        <v>500000</v>
      </c>
    </row>
    <row r="106" spans="1:7" s="9" customFormat="1" ht="16.899999999999999" customHeight="1">
      <c r="A106" s="258"/>
      <c r="B106" s="258"/>
      <c r="C106" s="258"/>
      <c r="D106" s="238"/>
      <c r="E106" s="57"/>
      <c r="F106" s="66" t="s">
        <v>6</v>
      </c>
      <c r="G106" s="109"/>
    </row>
    <row r="107" spans="1:7" s="9" customFormat="1" ht="34.5">
      <c r="A107" s="258"/>
      <c r="B107" s="258"/>
      <c r="C107" s="258"/>
      <c r="D107" s="238"/>
      <c r="E107" s="57"/>
      <c r="F107" s="68" t="s">
        <v>14</v>
      </c>
      <c r="G107" s="105">
        <f>+G109</f>
        <v>500000</v>
      </c>
    </row>
    <row r="108" spans="1:7" s="9" customFormat="1" ht="16.899999999999999" customHeight="1">
      <c r="A108" s="258"/>
      <c r="B108" s="258"/>
      <c r="C108" s="258"/>
      <c r="D108" s="238"/>
      <c r="E108" s="58"/>
      <c r="F108" s="66" t="s">
        <v>6</v>
      </c>
      <c r="G108" s="105"/>
    </row>
    <row r="109" spans="1:7" s="9" customFormat="1" ht="18" customHeight="1">
      <c r="A109" s="258"/>
      <c r="B109" s="258"/>
      <c r="C109" s="258"/>
      <c r="D109" s="195">
        <v>1189</v>
      </c>
      <c r="E109" s="255" t="s">
        <v>215</v>
      </c>
      <c r="F109" s="255"/>
      <c r="G109" s="110">
        <f>+G111</f>
        <v>500000</v>
      </c>
    </row>
    <row r="110" spans="1:7" s="9" customFormat="1" ht="16.899999999999999" customHeight="1">
      <c r="A110" s="258"/>
      <c r="B110" s="258"/>
      <c r="C110" s="258"/>
      <c r="D110" s="235"/>
      <c r="E110" s="111"/>
      <c r="F110" s="66" t="s">
        <v>6</v>
      </c>
      <c r="G110" s="110"/>
    </row>
    <row r="111" spans="1:7" s="9" customFormat="1" ht="103.5">
      <c r="A111" s="258"/>
      <c r="B111" s="258"/>
      <c r="C111" s="258"/>
      <c r="D111" s="256"/>
      <c r="E111" s="195">
        <v>12003</v>
      </c>
      <c r="F111" s="196" t="s">
        <v>209</v>
      </c>
      <c r="G111" s="102">
        <f>+G113</f>
        <v>500000</v>
      </c>
    </row>
    <row r="112" spans="1:7" s="9" customFormat="1" ht="16.149999999999999" customHeight="1">
      <c r="A112" s="258"/>
      <c r="B112" s="258"/>
      <c r="C112" s="258"/>
      <c r="D112" s="256"/>
      <c r="E112" s="236"/>
      <c r="F112" s="66" t="s">
        <v>17</v>
      </c>
      <c r="G112" s="104"/>
    </row>
    <row r="113" spans="1:7" s="10" customFormat="1" ht="36.6" customHeight="1">
      <c r="A113" s="258"/>
      <c r="B113" s="258"/>
      <c r="C113" s="258"/>
      <c r="D113" s="256"/>
      <c r="E113" s="257"/>
      <c r="F113" s="69" t="s">
        <v>210</v>
      </c>
      <c r="G113" s="106">
        <f>+G115</f>
        <v>500000</v>
      </c>
    </row>
    <row r="114" spans="1:7" s="9" customFormat="1" ht="34.5">
      <c r="A114" s="258"/>
      <c r="B114" s="258"/>
      <c r="C114" s="258"/>
      <c r="D114" s="256"/>
      <c r="E114" s="257"/>
      <c r="F114" s="66" t="s">
        <v>27</v>
      </c>
      <c r="G114" s="104"/>
    </row>
    <row r="115" spans="1:7" s="9" customFormat="1" ht="16.899999999999999" customHeight="1">
      <c r="A115" s="258"/>
      <c r="B115" s="258"/>
      <c r="C115" s="258"/>
      <c r="D115" s="256"/>
      <c r="E115" s="257"/>
      <c r="F115" s="180" t="s">
        <v>7</v>
      </c>
      <c r="G115" s="105">
        <f t="shared" ref="G115" si="22">G116</f>
        <v>500000</v>
      </c>
    </row>
    <row r="116" spans="1:7" s="9" customFormat="1" ht="16.899999999999999" customHeight="1">
      <c r="A116" s="258"/>
      <c r="B116" s="258"/>
      <c r="C116" s="258"/>
      <c r="D116" s="256"/>
      <c r="E116" s="257"/>
      <c r="F116" s="66" t="s">
        <v>28</v>
      </c>
      <c r="G116" s="71">
        <f t="shared" ref="G116:G118" si="23">+G117</f>
        <v>500000</v>
      </c>
    </row>
    <row r="117" spans="1:7" s="9" customFormat="1" ht="16.149999999999999" customHeight="1">
      <c r="A117" s="258"/>
      <c r="B117" s="258"/>
      <c r="C117" s="258"/>
      <c r="D117" s="256"/>
      <c r="E117" s="257"/>
      <c r="F117" s="66" t="s">
        <v>46</v>
      </c>
      <c r="G117" s="71">
        <f>+G118</f>
        <v>500000</v>
      </c>
    </row>
    <row r="118" spans="1:7" s="9" customFormat="1" ht="16.149999999999999" customHeight="1">
      <c r="A118" s="258"/>
      <c r="B118" s="258"/>
      <c r="C118" s="258"/>
      <c r="D118" s="256"/>
      <c r="E118" s="257"/>
      <c r="F118" s="66" t="s">
        <v>47</v>
      </c>
      <c r="G118" s="71">
        <f t="shared" si="23"/>
        <v>500000</v>
      </c>
    </row>
    <row r="119" spans="1:7" s="9" customFormat="1" ht="18" customHeight="1">
      <c r="A119" s="258"/>
      <c r="B119" s="258"/>
      <c r="C119" s="258"/>
      <c r="D119" s="256"/>
      <c r="E119" s="257"/>
      <c r="F119" s="108" t="s">
        <v>101</v>
      </c>
      <c r="G119" s="71">
        <f>+'Հավելված N 5'!D28</f>
        <v>500000</v>
      </c>
    </row>
    <row r="120" spans="1:7" s="152" customFormat="1"/>
    <row r="121" spans="1:7" s="186" customFormat="1" ht="32.450000000000003" customHeight="1">
      <c r="A121" s="66"/>
      <c r="B121" s="66"/>
      <c r="C121" s="66"/>
      <c r="D121" s="178"/>
      <c r="E121" s="178"/>
      <c r="F121" s="174" t="s">
        <v>199</v>
      </c>
      <c r="G121" s="202">
        <f>+G122</f>
        <v>-5000000</v>
      </c>
    </row>
    <row r="122" spans="1:7" s="186" customFormat="1" ht="34.5">
      <c r="A122" s="270" t="s">
        <v>70</v>
      </c>
      <c r="B122" s="268"/>
      <c r="C122" s="254"/>
      <c r="D122" s="269"/>
      <c r="E122" s="56"/>
      <c r="F122" s="174" t="s">
        <v>131</v>
      </c>
      <c r="G122" s="110">
        <f t="shared" ref="G122" si="24">+G124</f>
        <v>-5000000</v>
      </c>
    </row>
    <row r="123" spans="1:7" s="186" customFormat="1" ht="16.899999999999999" customHeight="1">
      <c r="A123" s="270"/>
      <c r="B123" s="268"/>
      <c r="C123" s="254"/>
      <c r="D123" s="269"/>
      <c r="E123" s="57"/>
      <c r="F123" s="66" t="s">
        <v>6</v>
      </c>
      <c r="G123" s="105"/>
    </row>
    <row r="124" spans="1:7" s="186" customFormat="1">
      <c r="A124" s="270"/>
      <c r="B124" s="258" t="s">
        <v>182</v>
      </c>
      <c r="C124" s="254"/>
      <c r="D124" s="269"/>
      <c r="E124" s="57"/>
      <c r="F124" s="174" t="s">
        <v>181</v>
      </c>
      <c r="G124" s="105">
        <f t="shared" ref="G124" si="25">+G126</f>
        <v>-5000000</v>
      </c>
    </row>
    <row r="125" spans="1:7" s="186" customFormat="1" ht="16.899999999999999" customHeight="1">
      <c r="A125" s="270"/>
      <c r="B125" s="258"/>
      <c r="C125" s="254"/>
      <c r="D125" s="269"/>
      <c r="E125" s="57"/>
      <c r="F125" s="66" t="s">
        <v>6</v>
      </c>
      <c r="G125" s="105"/>
    </row>
    <row r="126" spans="1:7" s="186" customFormat="1">
      <c r="A126" s="270"/>
      <c r="B126" s="258"/>
      <c r="C126" s="258" t="s">
        <v>70</v>
      </c>
      <c r="D126" s="269"/>
      <c r="E126" s="57"/>
      <c r="F126" s="174" t="s">
        <v>181</v>
      </c>
      <c r="G126" s="105">
        <f t="shared" ref="G126" si="26">+G128</f>
        <v>-5000000</v>
      </c>
    </row>
    <row r="127" spans="1:7" s="186" customFormat="1" ht="16.899999999999999" customHeight="1">
      <c r="A127" s="270"/>
      <c r="B127" s="258"/>
      <c r="C127" s="258"/>
      <c r="D127" s="269"/>
      <c r="E127" s="57"/>
      <c r="F127" s="66" t="s">
        <v>6</v>
      </c>
      <c r="G127" s="105"/>
    </row>
    <row r="128" spans="1:7" s="186" customFormat="1" ht="17.45" customHeight="1">
      <c r="A128" s="270"/>
      <c r="B128" s="258"/>
      <c r="C128" s="258"/>
      <c r="D128" s="269"/>
      <c r="E128" s="57"/>
      <c r="F128" s="68" t="s">
        <v>184</v>
      </c>
      <c r="G128" s="105">
        <f t="shared" ref="G128" si="27">+G130</f>
        <v>-5000000</v>
      </c>
    </row>
    <row r="129" spans="1:7" s="186" customFormat="1" ht="16.899999999999999" customHeight="1">
      <c r="A129" s="270"/>
      <c r="B129" s="258"/>
      <c r="C129" s="258"/>
      <c r="D129" s="269"/>
      <c r="E129" s="58"/>
      <c r="F129" s="66" t="s">
        <v>6</v>
      </c>
      <c r="G129" s="105"/>
    </row>
    <row r="130" spans="1:7" s="186" customFormat="1" ht="18" customHeight="1">
      <c r="A130" s="270"/>
      <c r="B130" s="258"/>
      <c r="C130" s="258"/>
      <c r="D130" s="279">
        <v>1006</v>
      </c>
      <c r="E130" s="255" t="s">
        <v>180</v>
      </c>
      <c r="F130" s="255"/>
      <c r="G130" s="110">
        <f>+G132</f>
        <v>-5000000</v>
      </c>
    </row>
    <row r="131" spans="1:7" s="186" customFormat="1" ht="16.899999999999999" customHeight="1">
      <c r="A131" s="270"/>
      <c r="B131" s="258"/>
      <c r="C131" s="258"/>
      <c r="D131" s="279"/>
      <c r="E131" s="111"/>
      <c r="F131" s="66" t="s">
        <v>6</v>
      </c>
      <c r="G131" s="110"/>
    </row>
    <row r="132" spans="1:7" s="186" customFormat="1">
      <c r="A132" s="270"/>
      <c r="B132" s="258"/>
      <c r="C132" s="258"/>
      <c r="D132" s="279"/>
      <c r="E132" s="179">
        <v>13001</v>
      </c>
      <c r="F132" s="144" t="s">
        <v>183</v>
      </c>
      <c r="G132" s="102">
        <f t="shared" ref="G132" si="28">+G134</f>
        <v>-5000000</v>
      </c>
    </row>
    <row r="133" spans="1:7" s="186" customFormat="1" ht="15.6" customHeight="1">
      <c r="A133" s="270"/>
      <c r="B133" s="258"/>
      <c r="C133" s="258"/>
      <c r="D133" s="279"/>
      <c r="E133" s="278"/>
      <c r="F133" s="153" t="s">
        <v>17</v>
      </c>
      <c r="G133" s="105"/>
    </row>
    <row r="134" spans="1:7" s="187" customFormat="1" ht="36.6" customHeight="1">
      <c r="A134" s="270"/>
      <c r="B134" s="258"/>
      <c r="C134" s="258"/>
      <c r="D134" s="279"/>
      <c r="E134" s="278"/>
      <c r="F134" s="200" t="s">
        <v>184</v>
      </c>
      <c r="G134" s="106">
        <f t="shared" ref="G134" si="29">+G136</f>
        <v>-5000000</v>
      </c>
    </row>
    <row r="135" spans="1:7" s="186" customFormat="1" ht="51.75">
      <c r="A135" s="270"/>
      <c r="B135" s="258"/>
      <c r="C135" s="258"/>
      <c r="D135" s="279"/>
      <c r="E135" s="278"/>
      <c r="F135" s="153" t="s">
        <v>104</v>
      </c>
      <c r="G135" s="107"/>
    </row>
    <row r="136" spans="1:7" s="186" customFormat="1" ht="16.899999999999999" customHeight="1">
      <c r="A136" s="270"/>
      <c r="B136" s="258"/>
      <c r="C136" s="258"/>
      <c r="D136" s="279"/>
      <c r="E136" s="278"/>
      <c r="F136" s="201" t="s">
        <v>7</v>
      </c>
      <c r="G136" s="105">
        <f t="shared" ref="G136:G137" si="30">+G137</f>
        <v>-5000000</v>
      </c>
    </row>
    <row r="137" spans="1:7" s="186" customFormat="1" ht="16.899999999999999" customHeight="1">
      <c r="A137" s="270"/>
      <c r="B137" s="258"/>
      <c r="C137" s="258"/>
      <c r="D137" s="279"/>
      <c r="E137" s="278"/>
      <c r="F137" s="153" t="s">
        <v>105</v>
      </c>
      <c r="G137" s="107">
        <f t="shared" si="30"/>
        <v>-5000000</v>
      </c>
    </row>
    <row r="138" spans="1:7" s="186" customFormat="1" ht="15.6" customHeight="1">
      <c r="A138" s="270"/>
      <c r="B138" s="258"/>
      <c r="C138" s="258"/>
      <c r="D138" s="279"/>
      <c r="E138" s="278"/>
      <c r="F138" s="153" t="s">
        <v>185</v>
      </c>
      <c r="G138" s="71">
        <f>SUM(G139:G140)</f>
        <v>-5000000</v>
      </c>
    </row>
    <row r="139" spans="1:7" s="186" customFormat="1" ht="17.45" customHeight="1">
      <c r="A139" s="270"/>
      <c r="B139" s="258"/>
      <c r="C139" s="258"/>
      <c r="D139" s="279"/>
      <c r="E139" s="278"/>
      <c r="F139" s="153" t="s">
        <v>186</v>
      </c>
      <c r="G139" s="71">
        <v>-1400000</v>
      </c>
    </row>
    <row r="140" spans="1:7" s="186" customFormat="1">
      <c r="A140" s="270"/>
      <c r="B140" s="258"/>
      <c r="C140" s="258"/>
      <c r="D140" s="279"/>
      <c r="E140" s="278"/>
      <c r="F140" s="153" t="s">
        <v>187</v>
      </c>
      <c r="G140" s="71">
        <v>-3600000</v>
      </c>
    </row>
    <row r="141" spans="1:7" s="152" customFormat="1"/>
    <row r="142" spans="1:7" s="9" customFormat="1" ht="34.5">
      <c r="A142" s="66"/>
      <c r="B142" s="66"/>
      <c r="C142" s="66"/>
      <c r="D142" s="178"/>
      <c r="E142" s="178"/>
      <c r="F142" s="174" t="s">
        <v>134</v>
      </c>
      <c r="G142" s="110">
        <f>+G143+G162</f>
        <v>-5060000</v>
      </c>
    </row>
    <row r="143" spans="1:7" s="9" customFormat="1" ht="34.5">
      <c r="A143" s="275" t="s">
        <v>70</v>
      </c>
      <c r="B143" s="274"/>
      <c r="C143" s="274"/>
      <c r="D143" s="271"/>
      <c r="E143" s="271"/>
      <c r="F143" s="174" t="s">
        <v>131</v>
      </c>
      <c r="G143" s="185">
        <f>+G145+G22</f>
        <v>-2290000</v>
      </c>
    </row>
    <row r="144" spans="1:7" s="9" customFormat="1" ht="16.899999999999999" customHeight="1">
      <c r="A144" s="276"/>
      <c r="B144" s="274"/>
      <c r="C144" s="274"/>
      <c r="D144" s="272"/>
      <c r="E144" s="272"/>
      <c r="F144" s="66" t="s">
        <v>6</v>
      </c>
      <c r="G144" s="104"/>
    </row>
    <row r="145" spans="1:7" s="9" customFormat="1">
      <c r="A145" s="276"/>
      <c r="B145" s="275" t="s">
        <v>130</v>
      </c>
      <c r="C145" s="274"/>
      <c r="D145" s="272"/>
      <c r="E145" s="272"/>
      <c r="F145" s="176" t="s">
        <v>132</v>
      </c>
      <c r="G145" s="105">
        <f>+G147</f>
        <v>-2290000</v>
      </c>
    </row>
    <row r="146" spans="1:7" s="9" customFormat="1" ht="16.899999999999999" customHeight="1">
      <c r="A146" s="276"/>
      <c r="B146" s="276"/>
      <c r="C146" s="274"/>
      <c r="D146" s="272"/>
      <c r="E146" s="272"/>
      <c r="F146" s="177" t="s">
        <v>6</v>
      </c>
      <c r="G146" s="104"/>
    </row>
    <row r="147" spans="1:7" s="9" customFormat="1" ht="34.5">
      <c r="A147" s="276"/>
      <c r="B147" s="276"/>
      <c r="C147" s="275" t="s">
        <v>12</v>
      </c>
      <c r="D147" s="272"/>
      <c r="E147" s="272"/>
      <c r="F147" s="176" t="s">
        <v>133</v>
      </c>
      <c r="G147" s="105">
        <f>+G149</f>
        <v>-2290000</v>
      </c>
    </row>
    <row r="148" spans="1:7" s="9" customFormat="1" ht="16.899999999999999" customHeight="1">
      <c r="A148" s="276"/>
      <c r="B148" s="276"/>
      <c r="C148" s="276"/>
      <c r="D148" s="272"/>
      <c r="E148" s="272"/>
      <c r="F148" s="66" t="s">
        <v>6</v>
      </c>
      <c r="G148" s="109"/>
    </row>
    <row r="149" spans="1:7" s="9" customFormat="1" ht="34.5">
      <c r="A149" s="276"/>
      <c r="B149" s="276"/>
      <c r="C149" s="276"/>
      <c r="D149" s="272"/>
      <c r="E149" s="272"/>
      <c r="F149" s="68" t="s">
        <v>135</v>
      </c>
      <c r="G149" s="105">
        <f>+G151</f>
        <v>-2290000</v>
      </c>
    </row>
    <row r="150" spans="1:7" s="9" customFormat="1" ht="16.899999999999999" customHeight="1">
      <c r="A150" s="276"/>
      <c r="B150" s="276"/>
      <c r="C150" s="276"/>
      <c r="D150" s="273"/>
      <c r="E150" s="273"/>
      <c r="F150" s="66" t="s">
        <v>6</v>
      </c>
      <c r="G150" s="105"/>
    </row>
    <row r="151" spans="1:7" s="9" customFormat="1" ht="36" customHeight="1">
      <c r="A151" s="276"/>
      <c r="B151" s="276"/>
      <c r="C151" s="276"/>
      <c r="D151" s="179">
        <v>1043</v>
      </c>
      <c r="E151" s="255" t="s">
        <v>140</v>
      </c>
      <c r="F151" s="255"/>
      <c r="G151" s="110">
        <f>+G153</f>
        <v>-2290000</v>
      </c>
    </row>
    <row r="152" spans="1:7" s="9" customFormat="1" ht="16.899999999999999" customHeight="1">
      <c r="A152" s="276"/>
      <c r="B152" s="276"/>
      <c r="C152" s="276"/>
      <c r="D152" s="178"/>
      <c r="E152" s="111"/>
      <c r="F152" s="66" t="s">
        <v>6</v>
      </c>
      <c r="G152" s="110"/>
    </row>
    <row r="153" spans="1:7" s="9" customFormat="1" ht="69">
      <c r="A153" s="276"/>
      <c r="B153" s="276"/>
      <c r="C153" s="276"/>
      <c r="D153" s="280"/>
      <c r="E153" s="85">
        <v>11018</v>
      </c>
      <c r="F153" s="72" t="s">
        <v>136</v>
      </c>
      <c r="G153" s="102">
        <f>+G155</f>
        <v>-2290000</v>
      </c>
    </row>
    <row r="154" spans="1:7" s="9" customFormat="1" ht="16.149999999999999" customHeight="1">
      <c r="A154" s="276"/>
      <c r="B154" s="276"/>
      <c r="C154" s="276"/>
      <c r="D154" s="281"/>
      <c r="E154" s="103"/>
      <c r="F154" s="66" t="s">
        <v>17</v>
      </c>
      <c r="G154" s="104"/>
    </row>
    <row r="155" spans="1:7" s="10" customFormat="1" ht="36.6" customHeight="1">
      <c r="A155" s="276"/>
      <c r="B155" s="276"/>
      <c r="C155" s="276"/>
      <c r="D155" s="281"/>
      <c r="E155" s="260"/>
      <c r="F155" s="69" t="s">
        <v>135</v>
      </c>
      <c r="G155" s="106">
        <f>+G157</f>
        <v>-2290000</v>
      </c>
    </row>
    <row r="156" spans="1:7" s="9" customFormat="1" ht="34.5">
      <c r="A156" s="276"/>
      <c r="B156" s="276"/>
      <c r="C156" s="276"/>
      <c r="D156" s="281"/>
      <c r="E156" s="261"/>
      <c r="F156" s="66" t="s">
        <v>27</v>
      </c>
      <c r="G156" s="104"/>
    </row>
    <row r="157" spans="1:7" s="9" customFormat="1" ht="16.899999999999999" customHeight="1">
      <c r="A157" s="276"/>
      <c r="B157" s="276"/>
      <c r="C157" s="276"/>
      <c r="D157" s="281"/>
      <c r="E157" s="261"/>
      <c r="F157" s="173" t="s">
        <v>7</v>
      </c>
      <c r="G157" s="105">
        <f>G158</f>
        <v>-2290000</v>
      </c>
    </row>
    <row r="158" spans="1:7" s="9" customFormat="1" ht="16.899999999999999" customHeight="1">
      <c r="A158" s="276"/>
      <c r="B158" s="276"/>
      <c r="C158" s="276"/>
      <c r="D158" s="281"/>
      <c r="E158" s="261"/>
      <c r="F158" s="66" t="s">
        <v>105</v>
      </c>
      <c r="G158" s="71">
        <f>+G159</f>
        <v>-2290000</v>
      </c>
    </row>
    <row r="159" spans="1:7" s="9" customFormat="1" ht="16.149999999999999" customHeight="1">
      <c r="A159" s="276"/>
      <c r="B159" s="276"/>
      <c r="C159" s="276"/>
      <c r="D159" s="281"/>
      <c r="E159" s="261"/>
      <c r="F159" s="66" t="s">
        <v>137</v>
      </c>
      <c r="G159" s="71">
        <f>+G160</f>
        <v>-2290000</v>
      </c>
    </row>
    <row r="160" spans="1:7" s="9" customFormat="1" ht="16.149999999999999" customHeight="1">
      <c r="A160" s="276"/>
      <c r="B160" s="276"/>
      <c r="C160" s="276"/>
      <c r="D160" s="281"/>
      <c r="E160" s="261"/>
      <c r="F160" s="66" t="s">
        <v>138</v>
      </c>
      <c r="G160" s="71">
        <f>+G161</f>
        <v>-2290000</v>
      </c>
    </row>
    <row r="161" spans="1:7" s="9" customFormat="1" ht="18" customHeight="1">
      <c r="A161" s="277"/>
      <c r="B161" s="277"/>
      <c r="C161" s="277"/>
      <c r="D161" s="282"/>
      <c r="E161" s="262"/>
      <c r="F161" s="108" t="s">
        <v>139</v>
      </c>
      <c r="G161" s="71">
        <v>-2290000</v>
      </c>
    </row>
    <row r="162" spans="1:7" s="9" customFormat="1">
      <c r="A162" s="275" t="s">
        <v>12</v>
      </c>
      <c r="B162" s="274"/>
      <c r="C162" s="274"/>
      <c r="D162" s="271"/>
      <c r="E162" s="271"/>
      <c r="F162" s="174" t="s">
        <v>142</v>
      </c>
      <c r="G162" s="185">
        <f>+G164</f>
        <v>-2770000</v>
      </c>
    </row>
    <row r="163" spans="1:7" s="9" customFormat="1" ht="16.899999999999999" customHeight="1">
      <c r="A163" s="276"/>
      <c r="B163" s="274"/>
      <c r="C163" s="274"/>
      <c r="D163" s="272"/>
      <c r="E163" s="272"/>
      <c r="F163" s="66" t="s">
        <v>6</v>
      </c>
      <c r="G163" s="104"/>
    </row>
    <row r="164" spans="1:7" s="9" customFormat="1" ht="34.5">
      <c r="A164" s="276"/>
      <c r="B164" s="275" t="s">
        <v>141</v>
      </c>
      <c r="C164" s="274"/>
      <c r="D164" s="272"/>
      <c r="E164" s="272"/>
      <c r="F164" s="176" t="s">
        <v>143</v>
      </c>
      <c r="G164" s="105">
        <f>+G166</f>
        <v>-2770000</v>
      </c>
    </row>
    <row r="165" spans="1:7" s="9" customFormat="1" ht="16.899999999999999" customHeight="1">
      <c r="A165" s="276"/>
      <c r="B165" s="276"/>
      <c r="C165" s="274"/>
      <c r="D165" s="272"/>
      <c r="E165" s="272"/>
      <c r="F165" s="177" t="s">
        <v>6</v>
      </c>
      <c r="G165" s="104"/>
    </row>
    <row r="166" spans="1:7" s="9" customFormat="1" ht="34.5">
      <c r="A166" s="276"/>
      <c r="B166" s="276"/>
      <c r="C166" s="275" t="s">
        <v>70</v>
      </c>
      <c r="D166" s="272"/>
      <c r="E166" s="272"/>
      <c r="F166" s="176" t="s">
        <v>143</v>
      </c>
      <c r="G166" s="105">
        <f>+G168</f>
        <v>-2770000</v>
      </c>
    </row>
    <row r="167" spans="1:7" s="9" customFormat="1" ht="16.899999999999999" customHeight="1">
      <c r="A167" s="276"/>
      <c r="B167" s="276"/>
      <c r="C167" s="276"/>
      <c r="D167" s="272"/>
      <c r="E167" s="272"/>
      <c r="F167" s="66" t="s">
        <v>6</v>
      </c>
      <c r="G167" s="109"/>
    </row>
    <row r="168" spans="1:7" s="9" customFormat="1" ht="34.5">
      <c r="A168" s="276"/>
      <c r="B168" s="276"/>
      <c r="C168" s="276"/>
      <c r="D168" s="272"/>
      <c r="E168" s="272"/>
      <c r="F168" s="68" t="s">
        <v>135</v>
      </c>
      <c r="G168" s="105">
        <f>+G170</f>
        <v>-2770000</v>
      </c>
    </row>
    <row r="169" spans="1:7" s="9" customFormat="1" ht="16.899999999999999" customHeight="1">
      <c r="A169" s="276"/>
      <c r="B169" s="276"/>
      <c r="C169" s="276"/>
      <c r="D169" s="273"/>
      <c r="E169" s="273"/>
      <c r="F169" s="66" t="s">
        <v>6</v>
      </c>
      <c r="G169" s="105"/>
    </row>
    <row r="170" spans="1:7" s="9" customFormat="1">
      <c r="A170" s="276"/>
      <c r="B170" s="276"/>
      <c r="C170" s="276"/>
      <c r="D170" s="179">
        <v>1220</v>
      </c>
      <c r="E170" s="255" t="s">
        <v>144</v>
      </c>
      <c r="F170" s="255"/>
      <c r="G170" s="110">
        <f>+G172+G180</f>
        <v>-2770000</v>
      </c>
    </row>
    <row r="171" spans="1:7" s="9" customFormat="1" ht="16.899999999999999" customHeight="1">
      <c r="A171" s="276"/>
      <c r="B171" s="276"/>
      <c r="C171" s="276"/>
      <c r="D171" s="178"/>
      <c r="E171" s="111"/>
      <c r="F171" s="66" t="s">
        <v>6</v>
      </c>
      <c r="G171" s="110"/>
    </row>
    <row r="172" spans="1:7" s="9" customFormat="1" ht="51.75">
      <c r="A172" s="276"/>
      <c r="B172" s="276"/>
      <c r="C172" s="276"/>
      <c r="D172" s="280"/>
      <c r="E172" s="85">
        <v>11001</v>
      </c>
      <c r="F172" s="72" t="s">
        <v>145</v>
      </c>
      <c r="G172" s="102">
        <f>+G174</f>
        <v>-1600000</v>
      </c>
    </row>
    <row r="173" spans="1:7" s="9" customFormat="1" ht="16.149999999999999" customHeight="1">
      <c r="A173" s="276"/>
      <c r="B173" s="276"/>
      <c r="C173" s="276"/>
      <c r="D173" s="281"/>
      <c r="E173" s="103"/>
      <c r="F173" s="66" t="s">
        <v>17</v>
      </c>
      <c r="G173" s="104"/>
    </row>
    <row r="174" spans="1:7" s="10" customFormat="1" ht="36.6" customHeight="1">
      <c r="A174" s="276"/>
      <c r="B174" s="276"/>
      <c r="C174" s="276"/>
      <c r="D174" s="281"/>
      <c r="E174" s="260"/>
      <c r="F174" s="69" t="s">
        <v>135</v>
      </c>
      <c r="G174" s="106">
        <f>+G176</f>
        <v>-1600000</v>
      </c>
    </row>
    <row r="175" spans="1:7" s="9" customFormat="1" ht="34.5">
      <c r="A175" s="276"/>
      <c r="B175" s="276"/>
      <c r="C175" s="276"/>
      <c r="D175" s="281"/>
      <c r="E175" s="261"/>
      <c r="F175" s="66" t="s">
        <v>27</v>
      </c>
      <c r="G175" s="104"/>
    </row>
    <row r="176" spans="1:7" s="9" customFormat="1" ht="16.899999999999999" customHeight="1">
      <c r="A176" s="276"/>
      <c r="B176" s="276"/>
      <c r="C176" s="276"/>
      <c r="D176" s="281"/>
      <c r="E176" s="261"/>
      <c r="F176" s="173" t="s">
        <v>7</v>
      </c>
      <c r="G176" s="105">
        <f>G177</f>
        <v>-1600000</v>
      </c>
    </row>
    <row r="177" spans="1:7" s="9" customFormat="1" ht="16.899999999999999" customHeight="1">
      <c r="A177" s="276"/>
      <c r="B177" s="276"/>
      <c r="C177" s="276"/>
      <c r="D177" s="281"/>
      <c r="E177" s="261"/>
      <c r="F177" s="66" t="s">
        <v>105</v>
      </c>
      <c r="G177" s="71">
        <f>+G178</f>
        <v>-1600000</v>
      </c>
    </row>
    <row r="178" spans="1:7" s="9" customFormat="1" ht="16.149999999999999" customHeight="1">
      <c r="A178" s="276"/>
      <c r="B178" s="276"/>
      <c r="C178" s="276"/>
      <c r="D178" s="281"/>
      <c r="E178" s="261"/>
      <c r="F178" s="66" t="s">
        <v>106</v>
      </c>
      <c r="G178" s="71">
        <f>+G179</f>
        <v>-1600000</v>
      </c>
    </row>
    <row r="179" spans="1:7" s="9" customFormat="1" ht="18" customHeight="1">
      <c r="A179" s="276"/>
      <c r="B179" s="276"/>
      <c r="C179" s="276"/>
      <c r="D179" s="281"/>
      <c r="E179" s="262"/>
      <c r="F179" s="108" t="s">
        <v>147</v>
      </c>
      <c r="G179" s="71">
        <v>-1600000</v>
      </c>
    </row>
    <row r="180" spans="1:7" s="9" customFormat="1">
      <c r="A180" s="276"/>
      <c r="B180" s="276"/>
      <c r="C180" s="276"/>
      <c r="D180" s="281"/>
      <c r="E180" s="85">
        <v>11003</v>
      </c>
      <c r="F180" s="72" t="s">
        <v>148</v>
      </c>
      <c r="G180" s="102">
        <f>+G182</f>
        <v>-1170000</v>
      </c>
    </row>
    <row r="181" spans="1:7" s="9" customFormat="1" ht="16.149999999999999" customHeight="1">
      <c r="A181" s="276"/>
      <c r="B181" s="276"/>
      <c r="C181" s="276"/>
      <c r="D181" s="281"/>
      <c r="E181" s="103"/>
      <c r="F181" s="66" t="s">
        <v>17</v>
      </c>
      <c r="G181" s="104"/>
    </row>
    <row r="182" spans="1:7" s="10" customFormat="1" ht="36.6" customHeight="1">
      <c r="A182" s="276"/>
      <c r="B182" s="276"/>
      <c r="C182" s="276"/>
      <c r="D182" s="281"/>
      <c r="E182" s="260"/>
      <c r="F182" s="69" t="s">
        <v>135</v>
      </c>
      <c r="G182" s="106">
        <f>+G184</f>
        <v>-1170000</v>
      </c>
    </row>
    <row r="183" spans="1:7" s="9" customFormat="1" ht="34.5">
      <c r="A183" s="276"/>
      <c r="B183" s="276"/>
      <c r="C183" s="276"/>
      <c r="D183" s="281"/>
      <c r="E183" s="261"/>
      <c r="F183" s="66" t="s">
        <v>27</v>
      </c>
      <c r="G183" s="104"/>
    </row>
    <row r="184" spans="1:7" s="9" customFormat="1" ht="16.899999999999999" customHeight="1">
      <c r="A184" s="276"/>
      <c r="B184" s="276"/>
      <c r="C184" s="276"/>
      <c r="D184" s="281"/>
      <c r="E184" s="261"/>
      <c r="F184" s="173" t="s">
        <v>7</v>
      </c>
      <c r="G184" s="105">
        <f>G185</f>
        <v>-1170000</v>
      </c>
    </row>
    <row r="185" spans="1:7" s="9" customFormat="1" ht="16.899999999999999" customHeight="1">
      <c r="A185" s="276"/>
      <c r="B185" s="276"/>
      <c r="C185" s="276"/>
      <c r="D185" s="281"/>
      <c r="E185" s="261"/>
      <c r="F185" s="66" t="s">
        <v>105</v>
      </c>
      <c r="G185" s="71">
        <f>+G186</f>
        <v>-1170000</v>
      </c>
    </row>
    <row r="186" spans="1:7" s="9" customFormat="1" ht="16.149999999999999" customHeight="1">
      <c r="A186" s="276"/>
      <c r="B186" s="276"/>
      <c r="C186" s="276"/>
      <c r="D186" s="281"/>
      <c r="E186" s="261"/>
      <c r="F186" s="66" t="s">
        <v>106</v>
      </c>
      <c r="G186" s="71">
        <f>+G187</f>
        <v>-1170000</v>
      </c>
    </row>
    <row r="187" spans="1:7" s="9" customFormat="1" ht="18" customHeight="1">
      <c r="A187" s="277"/>
      <c r="B187" s="277"/>
      <c r="C187" s="277"/>
      <c r="D187" s="282"/>
      <c r="E187" s="262"/>
      <c r="F187" s="108" t="s">
        <v>147</v>
      </c>
      <c r="G187" s="71">
        <v>-1170000</v>
      </c>
    </row>
  </sheetData>
  <mergeCells count="56">
    <mergeCell ref="A162:A187"/>
    <mergeCell ref="E155:E161"/>
    <mergeCell ref="D153:D161"/>
    <mergeCell ref="C147:C161"/>
    <mergeCell ref="B145:B161"/>
    <mergeCell ref="A143:A161"/>
    <mergeCell ref="E170:F170"/>
    <mergeCell ref="E182:E187"/>
    <mergeCell ref="E174:E179"/>
    <mergeCell ref="D172:D187"/>
    <mergeCell ref="C166:C187"/>
    <mergeCell ref="C143:C146"/>
    <mergeCell ref="E151:F151"/>
    <mergeCell ref="D143:D150"/>
    <mergeCell ref="E143:E150"/>
    <mergeCell ref="B162:B163"/>
    <mergeCell ref="C162:C165"/>
    <mergeCell ref="D162:D169"/>
    <mergeCell ref="E162:E169"/>
    <mergeCell ref="B164:B187"/>
    <mergeCell ref="B143:B144"/>
    <mergeCell ref="B122:B123"/>
    <mergeCell ref="C122:C125"/>
    <mergeCell ref="D122:D129"/>
    <mergeCell ref="E130:F130"/>
    <mergeCell ref="A122:A140"/>
    <mergeCell ref="E133:E140"/>
    <mergeCell ref="D130:D140"/>
    <mergeCell ref="C126:C140"/>
    <mergeCell ref="B124:B140"/>
    <mergeCell ref="F2:G2"/>
    <mergeCell ref="F1:G1"/>
    <mergeCell ref="F3:G3"/>
    <mergeCell ref="A5:G5"/>
    <mergeCell ref="A8:C8"/>
    <mergeCell ref="D8:E8"/>
    <mergeCell ref="F8:F9"/>
    <mergeCell ref="B41:B102"/>
    <mergeCell ref="C43:C102"/>
    <mergeCell ref="E78:E86"/>
    <mergeCell ref="D49:D102"/>
    <mergeCell ref="B15:B40"/>
    <mergeCell ref="C17:C40"/>
    <mergeCell ref="D23:D40"/>
    <mergeCell ref="C41:C42"/>
    <mergeCell ref="E21:F21"/>
    <mergeCell ref="E47:F47"/>
    <mergeCell ref="C13:C16"/>
    <mergeCell ref="C103:C104"/>
    <mergeCell ref="E109:F109"/>
    <mergeCell ref="D111:D119"/>
    <mergeCell ref="E113:E119"/>
    <mergeCell ref="A13:A119"/>
    <mergeCell ref="B103:B119"/>
    <mergeCell ref="C105:C119"/>
    <mergeCell ref="B13:B14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M34"/>
  <sheetViews>
    <sheetView topLeftCell="A4" zoomScale="85" zoomScaleNormal="85" workbookViewId="0">
      <selection activeCell="D31" sqref="D31"/>
    </sheetView>
  </sheetViews>
  <sheetFormatPr defaultColWidth="9.140625" defaultRowHeight="17.25"/>
  <cols>
    <col min="1" max="1" width="9.140625" style="18"/>
    <col min="2" max="2" width="9.140625" style="18" customWidth="1"/>
    <col min="3" max="3" width="54.28515625" style="18" customWidth="1"/>
    <col min="4" max="4" width="22" style="18" customWidth="1"/>
    <col min="5" max="5" width="20.42578125" style="18" customWidth="1"/>
    <col min="6" max="6" width="24.85546875" style="18" customWidth="1"/>
    <col min="7" max="8" width="20.42578125" style="18" customWidth="1"/>
    <col min="9" max="9" width="15.42578125" style="18" bestFit="1" customWidth="1"/>
    <col min="10" max="10" width="13.7109375" style="18" bestFit="1" customWidth="1"/>
    <col min="11" max="16384" width="9.140625" style="18"/>
  </cols>
  <sheetData>
    <row r="1" spans="1:13" s="22" customFormat="1" ht="26.45" customHeight="1">
      <c r="A1" s="20"/>
      <c r="B1" s="21"/>
      <c r="C1" s="21"/>
      <c r="D1" s="21"/>
      <c r="E1" s="20"/>
      <c r="F1" s="286" t="s">
        <v>22</v>
      </c>
      <c r="G1" s="286"/>
      <c r="H1" s="286"/>
    </row>
    <row r="2" spans="1:13">
      <c r="A2" s="23"/>
      <c r="B2" s="23"/>
      <c r="C2" s="23"/>
      <c r="D2" s="23"/>
      <c r="E2" s="24"/>
      <c r="F2" s="287" t="s">
        <v>43</v>
      </c>
      <c r="G2" s="287"/>
      <c r="H2" s="287"/>
    </row>
    <row r="3" spans="1:13">
      <c r="A3" s="23"/>
      <c r="B3" s="23"/>
      <c r="C3" s="23"/>
      <c r="D3" s="23"/>
      <c r="E3" s="24"/>
      <c r="F3" s="287" t="s">
        <v>21</v>
      </c>
      <c r="G3" s="287"/>
      <c r="H3" s="287"/>
    </row>
    <row r="4" spans="1:13">
      <c r="A4" s="25"/>
      <c r="B4" s="25"/>
      <c r="C4" s="26"/>
      <c r="D4" s="24"/>
      <c r="E4" s="24"/>
      <c r="F4" s="24"/>
      <c r="G4" s="24"/>
      <c r="H4" s="24"/>
    </row>
    <row r="5" spans="1:13" ht="37.5" customHeight="1">
      <c r="A5" s="288" t="s">
        <v>149</v>
      </c>
      <c r="B5" s="289"/>
      <c r="C5" s="289"/>
      <c r="D5" s="289"/>
      <c r="E5" s="289"/>
      <c r="F5" s="289"/>
      <c r="G5" s="289"/>
      <c r="H5" s="289"/>
    </row>
    <row r="6" spans="1:13" ht="37.5" customHeight="1">
      <c r="A6" s="289"/>
      <c r="B6" s="289"/>
      <c r="C6" s="289"/>
      <c r="D6" s="289"/>
      <c r="E6" s="289"/>
      <c r="F6" s="289"/>
      <c r="G6" s="289"/>
      <c r="H6" s="289"/>
    </row>
    <row r="7" spans="1:13">
      <c r="E7" s="24"/>
      <c r="F7" s="24"/>
      <c r="G7" s="24"/>
    </row>
    <row r="8" spans="1:13">
      <c r="A8" s="27"/>
      <c r="B8" s="27"/>
      <c r="C8" s="27"/>
      <c r="D8" s="28"/>
      <c r="E8" s="24"/>
      <c r="F8" s="24"/>
      <c r="G8" s="290" t="s">
        <v>9</v>
      </c>
      <c r="H8" s="290"/>
    </row>
    <row r="9" spans="1:13" ht="45" customHeight="1">
      <c r="A9" s="291" t="s">
        <v>30</v>
      </c>
      <c r="B9" s="292"/>
      <c r="C9" s="293" t="s">
        <v>31</v>
      </c>
      <c r="D9" s="295" t="s">
        <v>32</v>
      </c>
      <c r="E9" s="283" t="s">
        <v>45</v>
      </c>
      <c r="F9" s="284"/>
      <c r="G9" s="284"/>
      <c r="H9" s="285"/>
    </row>
    <row r="10" spans="1:13" ht="103.5">
      <c r="A10" s="29" t="s">
        <v>15</v>
      </c>
      <c r="B10" s="29" t="s">
        <v>16</v>
      </c>
      <c r="C10" s="294"/>
      <c r="D10" s="296"/>
      <c r="E10" s="30" t="s">
        <v>33</v>
      </c>
      <c r="F10" s="30" t="s">
        <v>34</v>
      </c>
      <c r="G10" s="30" t="s">
        <v>35</v>
      </c>
      <c r="H10" s="30" t="s">
        <v>36</v>
      </c>
    </row>
    <row r="11" spans="1:13">
      <c r="A11" s="29"/>
      <c r="B11" s="29"/>
      <c r="C11" s="31" t="s">
        <v>37</v>
      </c>
      <c r="D11" s="32">
        <f>SUM(E11:H11)</f>
        <v>9560000</v>
      </c>
      <c r="E11" s="33">
        <f>+E13</f>
        <v>7936038.2999999998</v>
      </c>
      <c r="F11" s="33">
        <f t="shared" ref="F11:H11" si="0">+F13</f>
        <v>79241.700000000012</v>
      </c>
      <c r="G11" s="33">
        <f t="shared" si="0"/>
        <v>44720</v>
      </c>
      <c r="H11" s="33">
        <f t="shared" si="0"/>
        <v>1500000</v>
      </c>
      <c r="I11" s="19"/>
      <c r="J11" s="19"/>
    </row>
    <row r="12" spans="1:13">
      <c r="A12" s="29"/>
      <c r="B12" s="29"/>
      <c r="C12" s="31" t="s">
        <v>38</v>
      </c>
      <c r="D12" s="34"/>
      <c r="E12" s="33"/>
      <c r="F12" s="33"/>
      <c r="G12" s="33"/>
      <c r="H12" s="33"/>
      <c r="I12" s="19"/>
      <c r="J12" s="35"/>
    </row>
    <row r="13" spans="1:13" ht="51.75">
      <c r="A13" s="36"/>
      <c r="B13" s="37"/>
      <c r="C13" s="37" t="s">
        <v>18</v>
      </c>
      <c r="D13" s="32">
        <f>SUM(E13:H13)</f>
        <v>9560000</v>
      </c>
      <c r="E13" s="33">
        <f>+E15+E18+E21+E24+E28+E32</f>
        <v>7936038.2999999998</v>
      </c>
      <c r="F13" s="33">
        <f t="shared" ref="F13:H13" si="1">+F15+F18+F21+F24+F28+F32</f>
        <v>79241.700000000012</v>
      </c>
      <c r="G13" s="33">
        <f t="shared" si="1"/>
        <v>44720</v>
      </c>
      <c r="H13" s="33">
        <f t="shared" si="1"/>
        <v>1500000</v>
      </c>
      <c r="I13" s="19"/>
    </row>
    <row r="14" spans="1:13">
      <c r="A14" s="36"/>
      <c r="B14" s="36"/>
      <c r="C14" s="36" t="s">
        <v>39</v>
      </c>
      <c r="D14" s="38"/>
      <c r="E14" s="38"/>
      <c r="F14" s="38"/>
      <c r="G14" s="38"/>
      <c r="H14" s="38"/>
    </row>
    <row r="15" spans="1:13" s="65" customFormat="1">
      <c r="A15" s="85">
        <v>1236</v>
      </c>
      <c r="B15" s="85">
        <v>32001</v>
      </c>
      <c r="C15" s="72" t="s">
        <v>95</v>
      </c>
      <c r="D15" s="73">
        <f>SUM(E15:H15)</f>
        <v>500000</v>
      </c>
      <c r="E15" s="73">
        <f>+E17</f>
        <v>500000</v>
      </c>
      <c r="F15" s="73">
        <f t="shared" ref="F15:H15" si="2">+F17</f>
        <v>0</v>
      </c>
      <c r="G15" s="73">
        <f t="shared" si="2"/>
        <v>0</v>
      </c>
      <c r="H15" s="73">
        <f t="shared" si="2"/>
        <v>0</v>
      </c>
      <c r="I15" s="74"/>
      <c r="J15" s="75"/>
      <c r="K15" s="76"/>
      <c r="L15" s="76"/>
      <c r="M15" s="76"/>
    </row>
    <row r="16" spans="1:13" s="3" customFormat="1">
      <c r="A16" s="77"/>
      <c r="B16" s="77"/>
      <c r="C16" s="135" t="s">
        <v>6</v>
      </c>
      <c r="D16" s="79"/>
      <c r="E16" s="80"/>
      <c r="F16" s="81"/>
      <c r="G16" s="82"/>
      <c r="H16" s="82"/>
      <c r="I16" s="83"/>
      <c r="J16" s="83"/>
      <c r="K16" s="76"/>
      <c r="L16" s="76"/>
      <c r="M16" s="76"/>
    </row>
    <row r="17" spans="1:13" s="54" customFormat="1" ht="16.899999999999999" customHeight="1">
      <c r="A17" s="84"/>
      <c r="B17" s="84"/>
      <c r="C17" s="90" t="s">
        <v>95</v>
      </c>
      <c r="D17" s="91">
        <f>SUM(E17:H17)</f>
        <v>500000</v>
      </c>
      <c r="E17" s="91">
        <v>500000</v>
      </c>
      <c r="F17" s="91">
        <v>0</v>
      </c>
      <c r="G17" s="91">
        <v>0</v>
      </c>
      <c r="H17" s="91">
        <v>0</v>
      </c>
      <c r="I17" s="87"/>
      <c r="J17" s="88"/>
      <c r="K17" s="89"/>
      <c r="L17" s="89"/>
      <c r="M17" s="89"/>
    </row>
    <row r="18" spans="1:13" s="65" customFormat="1" ht="34.5">
      <c r="A18" s="85">
        <v>1236</v>
      </c>
      <c r="B18" s="85">
        <v>32002</v>
      </c>
      <c r="C18" s="72" t="s">
        <v>123</v>
      </c>
      <c r="D18" s="73">
        <f>SUM(E18:H18)</f>
        <v>315000</v>
      </c>
      <c r="E18" s="73">
        <f>+E20</f>
        <v>0</v>
      </c>
      <c r="F18" s="73">
        <f t="shared" ref="F18:H18" si="3">+F20</f>
        <v>315000</v>
      </c>
      <c r="G18" s="73">
        <f t="shared" si="3"/>
        <v>0</v>
      </c>
      <c r="H18" s="73">
        <f t="shared" si="3"/>
        <v>0</v>
      </c>
      <c r="I18" s="74"/>
      <c r="J18" s="75"/>
      <c r="K18" s="76"/>
      <c r="L18" s="76"/>
      <c r="M18" s="76"/>
    </row>
    <row r="19" spans="1:13" s="3" customFormat="1">
      <c r="A19" s="77"/>
      <c r="B19" s="77"/>
      <c r="C19" s="135" t="s">
        <v>6</v>
      </c>
      <c r="D19" s="79"/>
      <c r="E19" s="80"/>
      <c r="F19" s="81"/>
      <c r="G19" s="82"/>
      <c r="H19" s="82"/>
      <c r="I19" s="83"/>
      <c r="J19" s="83"/>
      <c r="K19" s="76"/>
      <c r="L19" s="76"/>
      <c r="M19" s="76"/>
    </row>
    <row r="20" spans="1:13" s="54" customFormat="1" ht="34.5">
      <c r="A20" s="84"/>
      <c r="B20" s="84"/>
      <c r="C20" s="90" t="s">
        <v>123</v>
      </c>
      <c r="D20" s="86">
        <f>SUM(E20:H20)</f>
        <v>315000</v>
      </c>
      <c r="E20" s="86">
        <v>0</v>
      </c>
      <c r="F20" s="86">
        <v>315000</v>
      </c>
      <c r="G20" s="86">
        <v>0</v>
      </c>
      <c r="H20" s="86">
        <v>0</v>
      </c>
      <c r="I20" s="87"/>
      <c r="J20" s="88"/>
      <c r="K20" s="89"/>
      <c r="L20" s="89"/>
      <c r="M20" s="89"/>
    </row>
    <row r="21" spans="1:13" s="65" customFormat="1" ht="34.5">
      <c r="A21" s="85">
        <v>1236</v>
      </c>
      <c r="B21" s="85">
        <v>32003</v>
      </c>
      <c r="C21" s="72" t="s">
        <v>96</v>
      </c>
      <c r="D21" s="73">
        <f>SUM(E21:H21)</f>
        <v>4736038.3</v>
      </c>
      <c r="E21" s="73">
        <f>+E23</f>
        <v>4736038.3</v>
      </c>
      <c r="F21" s="73">
        <f t="shared" ref="F21:H21" si="4">+F23</f>
        <v>0</v>
      </c>
      <c r="G21" s="73">
        <f t="shared" si="4"/>
        <v>0</v>
      </c>
      <c r="H21" s="73">
        <f t="shared" si="4"/>
        <v>0</v>
      </c>
      <c r="I21" s="74"/>
      <c r="J21" s="75"/>
      <c r="K21" s="76"/>
      <c r="L21" s="76"/>
      <c r="M21" s="76"/>
    </row>
    <row r="22" spans="1:13" s="3" customFormat="1">
      <c r="A22" s="77"/>
      <c r="B22" s="77"/>
      <c r="C22" s="135" t="s">
        <v>6</v>
      </c>
      <c r="D22" s="79"/>
      <c r="E22" s="80"/>
      <c r="F22" s="81"/>
      <c r="G22" s="82"/>
      <c r="H22" s="82"/>
      <c r="I22" s="83"/>
      <c r="J22" s="83"/>
      <c r="K22" s="76"/>
      <c r="L22" s="76"/>
      <c r="M22" s="76"/>
    </row>
    <row r="23" spans="1:13" s="54" customFormat="1" ht="34.5">
      <c r="A23" s="84"/>
      <c r="B23" s="84"/>
      <c r="C23" s="90" t="s">
        <v>96</v>
      </c>
      <c r="D23" s="86">
        <f>SUM(E23:H23)</f>
        <v>4736038.3</v>
      </c>
      <c r="E23" s="86">
        <f>4800000+200000-263961.7</f>
        <v>4736038.3</v>
      </c>
      <c r="F23" s="86">
        <v>0</v>
      </c>
      <c r="G23" s="86">
        <v>0</v>
      </c>
      <c r="H23" s="86">
        <v>0</v>
      </c>
      <c r="I23" s="87"/>
      <c r="J23" s="88"/>
      <c r="K23" s="89"/>
      <c r="L23" s="89"/>
      <c r="M23" s="89"/>
    </row>
    <row r="24" spans="1:13" s="65" customFormat="1" ht="34.5">
      <c r="A24" s="85">
        <v>1236</v>
      </c>
      <c r="B24" s="85">
        <v>32004</v>
      </c>
      <c r="C24" s="72" t="s">
        <v>73</v>
      </c>
      <c r="D24" s="73">
        <f>SUM(E24:H24)</f>
        <v>-220758.3</v>
      </c>
      <c r="E24" s="73">
        <f>+E26+E27</f>
        <v>0</v>
      </c>
      <c r="F24" s="73">
        <f t="shared" ref="F24:H24" si="5">+F26+F27</f>
        <v>-235758.3</v>
      </c>
      <c r="G24" s="73">
        <f t="shared" si="5"/>
        <v>15000</v>
      </c>
      <c r="H24" s="73">
        <f t="shared" si="5"/>
        <v>0</v>
      </c>
      <c r="I24" s="74"/>
      <c r="J24" s="75"/>
      <c r="K24" s="76"/>
      <c r="L24" s="76"/>
      <c r="M24" s="76"/>
    </row>
    <row r="25" spans="1:13" s="3" customFormat="1">
      <c r="A25" s="77"/>
      <c r="B25" s="77"/>
      <c r="C25" s="78" t="s">
        <v>6</v>
      </c>
      <c r="D25" s="79"/>
      <c r="E25" s="80"/>
      <c r="F25" s="81"/>
      <c r="G25" s="82"/>
      <c r="H25" s="82"/>
      <c r="I25" s="83"/>
      <c r="J25" s="83"/>
      <c r="K25" s="76"/>
      <c r="L25" s="76"/>
      <c r="M25" s="76"/>
    </row>
    <row r="26" spans="1:13" s="54" customFormat="1" ht="34.5">
      <c r="A26" s="84"/>
      <c r="B26" s="84"/>
      <c r="C26" s="90" t="s">
        <v>73</v>
      </c>
      <c r="D26" s="86">
        <f>SUM(E26:H26)</f>
        <v>-235758.3</v>
      </c>
      <c r="E26" s="86">
        <v>0</v>
      </c>
      <c r="F26" s="86">
        <f>-520758.3+(300000-15000)</f>
        <v>-235758.3</v>
      </c>
      <c r="G26" s="86">
        <v>0</v>
      </c>
      <c r="H26" s="86">
        <v>0</v>
      </c>
      <c r="I26" s="87"/>
      <c r="J26" s="88"/>
      <c r="K26" s="89"/>
      <c r="L26" s="89"/>
      <c r="M26" s="89"/>
    </row>
    <row r="27" spans="1:13" s="54" customFormat="1" ht="69">
      <c r="A27" s="84"/>
      <c r="B27" s="84"/>
      <c r="C27" s="90" t="s">
        <v>150</v>
      </c>
      <c r="D27" s="86">
        <f>SUM(E27:H27)</f>
        <v>15000</v>
      </c>
      <c r="E27" s="86">
        <v>0</v>
      </c>
      <c r="F27" s="86">
        <v>0</v>
      </c>
      <c r="G27" s="86">
        <v>15000</v>
      </c>
      <c r="H27" s="86">
        <v>0</v>
      </c>
      <c r="I27" s="87"/>
      <c r="J27" s="88"/>
      <c r="K27" s="89"/>
      <c r="L27" s="89"/>
      <c r="M27" s="89"/>
    </row>
    <row r="28" spans="1:13" s="65" customFormat="1">
      <c r="A28" s="85">
        <v>1236</v>
      </c>
      <c r="B28" s="85">
        <v>32005</v>
      </c>
      <c r="C28" s="72" t="s">
        <v>97</v>
      </c>
      <c r="D28" s="73">
        <f>SUM(E28:H28)</f>
        <v>2729720</v>
      </c>
      <c r="E28" s="73">
        <f>+E30+E31</f>
        <v>2700000</v>
      </c>
      <c r="F28" s="73">
        <f t="shared" ref="F28:H28" si="6">+F30+F31</f>
        <v>0</v>
      </c>
      <c r="G28" s="73">
        <f t="shared" si="6"/>
        <v>29720</v>
      </c>
      <c r="H28" s="73">
        <f t="shared" si="6"/>
        <v>0</v>
      </c>
      <c r="I28" s="74"/>
      <c r="J28" s="75"/>
      <c r="K28" s="76"/>
      <c r="L28" s="76"/>
      <c r="M28" s="76"/>
    </row>
    <row r="29" spans="1:13" s="3" customFormat="1">
      <c r="A29" s="77"/>
      <c r="B29" s="77"/>
      <c r="C29" s="135" t="s">
        <v>6</v>
      </c>
      <c r="D29" s="79"/>
      <c r="E29" s="80"/>
      <c r="F29" s="81"/>
      <c r="G29" s="82"/>
      <c r="H29" s="82"/>
      <c r="I29" s="83"/>
      <c r="J29" s="83"/>
      <c r="K29" s="76"/>
      <c r="L29" s="76"/>
      <c r="M29" s="76"/>
    </row>
    <row r="30" spans="1:13" s="54" customFormat="1">
      <c r="A30" s="84"/>
      <c r="B30" s="84"/>
      <c r="C30" s="90" t="s">
        <v>97</v>
      </c>
      <c r="D30" s="91">
        <f>SUM(E30:H30)</f>
        <v>2700000</v>
      </c>
      <c r="E30" s="91">
        <f>700000+2000000</f>
        <v>2700000</v>
      </c>
      <c r="F30" s="91">
        <f>-D35</f>
        <v>0</v>
      </c>
      <c r="G30" s="91">
        <v>0</v>
      </c>
      <c r="H30" s="91">
        <v>0</v>
      </c>
      <c r="I30" s="87"/>
      <c r="J30" s="88"/>
      <c r="K30" s="89"/>
      <c r="L30" s="89"/>
      <c r="M30" s="89"/>
    </row>
    <row r="31" spans="1:13" s="54" customFormat="1" ht="103.5">
      <c r="A31" s="84"/>
      <c r="B31" s="84"/>
      <c r="C31" s="90" t="s">
        <v>98</v>
      </c>
      <c r="D31" s="86">
        <f>SUM(E31:H31)</f>
        <v>29720</v>
      </c>
      <c r="E31" s="86">
        <v>0</v>
      </c>
      <c r="F31" s="86">
        <f>-D36</f>
        <v>0</v>
      </c>
      <c r="G31" s="86">
        <v>29720</v>
      </c>
      <c r="H31" s="86">
        <v>0</v>
      </c>
      <c r="I31" s="87"/>
      <c r="J31" s="88"/>
      <c r="K31" s="89"/>
      <c r="L31" s="89"/>
      <c r="M31" s="89"/>
    </row>
    <row r="32" spans="1:13" ht="51.75">
      <c r="A32" s="63">
        <v>1236</v>
      </c>
      <c r="B32" s="63">
        <v>32006</v>
      </c>
      <c r="C32" s="131" t="s">
        <v>72</v>
      </c>
      <c r="D32" s="32">
        <f>SUM(E32:H32)</f>
        <v>1500000</v>
      </c>
      <c r="E32" s="32">
        <f>+E34</f>
        <v>0</v>
      </c>
      <c r="F32" s="32">
        <f t="shared" ref="F32:H32" si="7">+F34</f>
        <v>0</v>
      </c>
      <c r="G32" s="32">
        <f t="shared" si="7"/>
        <v>0</v>
      </c>
      <c r="H32" s="32">
        <f t="shared" si="7"/>
        <v>1500000</v>
      </c>
    </row>
    <row r="33" spans="1:9" s="1" customFormat="1">
      <c r="A33" s="39"/>
      <c r="B33" s="39"/>
      <c r="C33" s="51" t="s">
        <v>6</v>
      </c>
      <c r="D33" s="13"/>
      <c r="E33" s="40"/>
      <c r="F33" s="52"/>
      <c r="G33" s="13"/>
      <c r="H33" s="13"/>
    </row>
    <row r="34" spans="1:9" s="54" customFormat="1" ht="51.75">
      <c r="A34" s="135"/>
      <c r="B34" s="135"/>
      <c r="C34" s="41" t="s">
        <v>72</v>
      </c>
      <c r="D34" s="86">
        <f>SUM(E34:H34)</f>
        <v>1500000</v>
      </c>
      <c r="E34" s="86">
        <v>0</v>
      </c>
      <c r="F34" s="86">
        <v>0</v>
      </c>
      <c r="G34" s="86">
        <v>0</v>
      </c>
      <c r="H34" s="137">
        <v>1500000</v>
      </c>
      <c r="I34" s="53"/>
    </row>
  </sheetData>
  <mergeCells count="9">
    <mergeCell ref="E9:H9"/>
    <mergeCell ref="F1:H1"/>
    <mergeCell ref="F2:H2"/>
    <mergeCell ref="F3:H3"/>
    <mergeCell ref="A5:H6"/>
    <mergeCell ref="G8:H8"/>
    <mergeCell ref="A9:B9"/>
    <mergeCell ref="C9:C10"/>
    <mergeCell ref="D9:D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F49"/>
  <sheetViews>
    <sheetView topLeftCell="A38" zoomScale="103" zoomScaleNormal="70" workbookViewId="0">
      <selection activeCell="E51" sqref="E51"/>
    </sheetView>
  </sheetViews>
  <sheetFormatPr defaultColWidth="9.140625" defaultRowHeight="17.25"/>
  <cols>
    <col min="1" max="3" width="9.140625" style="43"/>
    <col min="4" max="4" width="54.28515625" style="43" customWidth="1"/>
    <col min="5" max="5" width="29.7109375" style="43" customWidth="1"/>
    <col min="6" max="7" width="9.140625" style="43"/>
    <col min="8" max="8" width="12.28515625" style="43" customWidth="1"/>
    <col min="9" max="16384" width="9.140625" style="43"/>
  </cols>
  <sheetData>
    <row r="1" spans="2:6" s="42" customFormat="1" ht="25.5" customHeight="1">
      <c r="D1" s="298" t="s">
        <v>23</v>
      </c>
      <c r="E1" s="298"/>
    </row>
    <row r="2" spans="2:6" ht="17.649999999999999" customHeight="1">
      <c r="D2" s="297" t="s">
        <v>43</v>
      </c>
      <c r="E2" s="297"/>
    </row>
    <row r="3" spans="2:6" ht="17.649999999999999" customHeight="1">
      <c r="D3" s="297" t="s">
        <v>21</v>
      </c>
      <c r="E3" s="297"/>
    </row>
    <row r="4" spans="2:6" ht="13.7" customHeight="1">
      <c r="D4" s="44"/>
      <c r="E4" s="44"/>
    </row>
    <row r="5" spans="2:6" ht="85.7" customHeight="1">
      <c r="B5" s="299" t="s">
        <v>121</v>
      </c>
      <c r="C5" s="299"/>
      <c r="D5" s="299"/>
      <c r="E5" s="299"/>
    </row>
    <row r="7" spans="2:6">
      <c r="E7" s="45" t="s">
        <v>9</v>
      </c>
    </row>
    <row r="8" spans="2:6" ht="103.5">
      <c r="B8" s="291" t="s">
        <v>30</v>
      </c>
      <c r="C8" s="292"/>
      <c r="D8" s="293" t="s">
        <v>31</v>
      </c>
      <c r="E8" s="147" t="s">
        <v>45</v>
      </c>
    </row>
    <row r="9" spans="2:6" ht="51.6" customHeight="1">
      <c r="B9" s="29" t="s">
        <v>15</v>
      </c>
      <c r="C9" s="29" t="s">
        <v>16</v>
      </c>
      <c r="D9" s="294"/>
      <c r="E9" s="46" t="s">
        <v>40</v>
      </c>
    </row>
    <row r="10" spans="2:6" ht="51.75">
      <c r="B10" s="29"/>
      <c r="C10" s="29"/>
      <c r="D10" s="47" t="s">
        <v>18</v>
      </c>
      <c r="E10" s="148">
        <f>+E12+E17+E22+E27+E36+E45</f>
        <v>9560000</v>
      </c>
    </row>
    <row r="11" spans="2:6">
      <c r="B11" s="29"/>
      <c r="C11" s="29"/>
      <c r="D11" s="49" t="s">
        <v>41</v>
      </c>
      <c r="E11" s="48"/>
    </row>
    <row r="12" spans="2:6" s="92" customFormat="1">
      <c r="B12" s="85">
        <v>1236</v>
      </c>
      <c r="C12" s="85">
        <v>32001</v>
      </c>
      <c r="D12" s="72" t="s">
        <v>95</v>
      </c>
      <c r="E12" s="93">
        <f>+E14</f>
        <v>500000</v>
      </c>
    </row>
    <row r="13" spans="2:6" s="92" customFormat="1">
      <c r="B13" s="94"/>
      <c r="C13" s="94"/>
      <c r="D13" s="95" t="s">
        <v>17</v>
      </c>
      <c r="E13" s="96"/>
      <c r="F13" s="97"/>
    </row>
    <row r="14" spans="2:6" s="92" customFormat="1">
      <c r="B14" s="98"/>
      <c r="C14" s="98"/>
      <c r="D14" s="59" t="s">
        <v>74</v>
      </c>
      <c r="E14" s="99">
        <f>+E16</f>
        <v>500000</v>
      </c>
      <c r="F14" s="97"/>
    </row>
    <row r="15" spans="2:6" s="92" customFormat="1">
      <c r="B15" s="98"/>
      <c r="C15" s="98"/>
      <c r="D15" s="135" t="s">
        <v>42</v>
      </c>
      <c r="E15" s="100"/>
    </row>
    <row r="16" spans="2:6" s="92" customFormat="1">
      <c r="B16" s="98"/>
      <c r="C16" s="98"/>
      <c r="D16" s="62" t="s">
        <v>95</v>
      </c>
      <c r="E16" s="101">
        <f>+'Հավելված N 3'!D17</f>
        <v>500000</v>
      </c>
    </row>
    <row r="17" spans="2:6" s="92" customFormat="1" ht="34.5">
      <c r="B17" s="85">
        <v>1236</v>
      </c>
      <c r="C17" s="85">
        <v>32002</v>
      </c>
      <c r="D17" s="72" t="s">
        <v>123</v>
      </c>
      <c r="E17" s="93">
        <f>+E19</f>
        <v>315000</v>
      </c>
    </row>
    <row r="18" spans="2:6" s="92" customFormat="1">
      <c r="B18" s="94"/>
      <c r="C18" s="94"/>
      <c r="D18" s="95" t="s">
        <v>17</v>
      </c>
      <c r="E18" s="96"/>
      <c r="F18" s="97"/>
    </row>
    <row r="19" spans="2:6" s="92" customFormat="1" ht="34.5">
      <c r="B19" s="98"/>
      <c r="C19" s="98"/>
      <c r="D19" s="59" t="s">
        <v>14</v>
      </c>
      <c r="E19" s="99">
        <f>+E21</f>
        <v>315000</v>
      </c>
      <c r="F19" s="97"/>
    </row>
    <row r="20" spans="2:6" s="92" customFormat="1">
      <c r="B20" s="98"/>
      <c r="C20" s="98"/>
      <c r="D20" s="135" t="s">
        <v>42</v>
      </c>
      <c r="E20" s="100"/>
    </row>
    <row r="21" spans="2:6" s="92" customFormat="1" ht="34.5">
      <c r="B21" s="98"/>
      <c r="C21" s="98"/>
      <c r="D21" s="62" t="s">
        <v>123</v>
      </c>
      <c r="E21" s="101">
        <f>+'Հավելված N 3'!D20</f>
        <v>315000</v>
      </c>
    </row>
    <row r="22" spans="2:6" s="92" customFormat="1" ht="34.5">
      <c r="B22" s="85">
        <v>1236</v>
      </c>
      <c r="C22" s="85">
        <v>32003</v>
      </c>
      <c r="D22" s="72" t="s">
        <v>96</v>
      </c>
      <c r="E22" s="93">
        <f>+E24</f>
        <v>4736038.3</v>
      </c>
    </row>
    <row r="23" spans="2:6" s="92" customFormat="1">
      <c r="B23" s="94"/>
      <c r="C23" s="94"/>
      <c r="D23" s="95" t="s">
        <v>17</v>
      </c>
      <c r="E23" s="96"/>
      <c r="F23" s="97"/>
    </row>
    <row r="24" spans="2:6" s="92" customFormat="1" ht="34.5">
      <c r="B24" s="98"/>
      <c r="C24" s="98"/>
      <c r="D24" s="59" t="s">
        <v>14</v>
      </c>
      <c r="E24" s="99">
        <f>+E26</f>
        <v>4736038.3</v>
      </c>
      <c r="F24" s="97"/>
    </row>
    <row r="25" spans="2:6" s="92" customFormat="1">
      <c r="B25" s="98"/>
      <c r="C25" s="98"/>
      <c r="D25" s="135" t="s">
        <v>42</v>
      </c>
      <c r="E25" s="100"/>
    </row>
    <row r="26" spans="2:6" s="92" customFormat="1" ht="34.5">
      <c r="B26" s="98"/>
      <c r="C26" s="98"/>
      <c r="D26" s="62" t="s">
        <v>96</v>
      </c>
      <c r="E26" s="101">
        <f>+'Հավելված N 3'!D23</f>
        <v>4736038.3</v>
      </c>
    </row>
    <row r="27" spans="2:6" s="92" customFormat="1" ht="34.5">
      <c r="B27" s="85">
        <v>1236</v>
      </c>
      <c r="C27" s="85">
        <v>32004</v>
      </c>
      <c r="D27" s="72" t="s">
        <v>73</v>
      </c>
      <c r="E27" s="93">
        <f>+E29+E33</f>
        <v>-220758.3</v>
      </c>
    </row>
    <row r="28" spans="2:6" s="92" customFormat="1">
      <c r="B28" s="94"/>
      <c r="C28" s="94"/>
      <c r="D28" s="95" t="s">
        <v>17</v>
      </c>
      <c r="E28" s="96"/>
      <c r="F28" s="97"/>
    </row>
    <row r="29" spans="2:6" s="92" customFormat="1" ht="34.5">
      <c r="B29" s="98"/>
      <c r="C29" s="98"/>
      <c r="D29" s="59" t="s">
        <v>14</v>
      </c>
      <c r="E29" s="99">
        <f>+E31+E32</f>
        <v>300000</v>
      </c>
      <c r="F29" s="97"/>
    </row>
    <row r="30" spans="2:6" s="92" customFormat="1">
      <c r="B30" s="98"/>
      <c r="C30" s="98"/>
      <c r="D30" s="78" t="s">
        <v>42</v>
      </c>
      <c r="E30" s="100"/>
    </row>
    <row r="31" spans="2:6" s="92" customFormat="1" ht="34.5">
      <c r="B31" s="98"/>
      <c r="C31" s="98"/>
      <c r="D31" s="62" t="s">
        <v>73</v>
      </c>
      <c r="E31" s="101">
        <f>300000-15000</f>
        <v>285000</v>
      </c>
    </row>
    <row r="32" spans="2:6" s="92" customFormat="1" ht="69">
      <c r="B32" s="98"/>
      <c r="C32" s="98"/>
      <c r="D32" s="90" t="s">
        <v>150</v>
      </c>
      <c r="E32" s="101">
        <v>15000</v>
      </c>
    </row>
    <row r="33" spans="2:6" s="92" customFormat="1">
      <c r="B33" s="98"/>
      <c r="C33" s="98"/>
      <c r="D33" s="59" t="s">
        <v>74</v>
      </c>
      <c r="E33" s="99">
        <f>+E35</f>
        <v>-520758.3</v>
      </c>
      <c r="F33" s="97"/>
    </row>
    <row r="34" spans="2:6" s="92" customFormat="1">
      <c r="B34" s="98"/>
      <c r="C34" s="98"/>
      <c r="D34" s="135" t="s">
        <v>42</v>
      </c>
      <c r="E34" s="100"/>
    </row>
    <row r="35" spans="2:6" s="92" customFormat="1" ht="34.5">
      <c r="B35" s="98"/>
      <c r="C35" s="98"/>
      <c r="D35" s="62" t="s">
        <v>73</v>
      </c>
      <c r="E35" s="101">
        <v>-520758.3</v>
      </c>
    </row>
    <row r="36" spans="2:6" s="92" customFormat="1">
      <c r="B36" s="85">
        <v>1236</v>
      </c>
      <c r="C36" s="85">
        <v>32005</v>
      </c>
      <c r="D36" s="72" t="s">
        <v>97</v>
      </c>
      <c r="E36" s="93">
        <f>+E38+E42</f>
        <v>2729720</v>
      </c>
    </row>
    <row r="37" spans="2:6" s="92" customFormat="1">
      <c r="B37" s="94"/>
      <c r="C37" s="94"/>
      <c r="D37" s="95" t="s">
        <v>17</v>
      </c>
      <c r="E37" s="96"/>
      <c r="F37" s="97"/>
    </row>
    <row r="38" spans="2:6" s="92" customFormat="1" ht="34.5">
      <c r="B38" s="98"/>
      <c r="C38" s="98"/>
      <c r="D38" s="59" t="s">
        <v>14</v>
      </c>
      <c r="E38" s="99">
        <f>SUM(E40:E41)</f>
        <v>2029720</v>
      </c>
      <c r="F38" s="97"/>
    </row>
    <row r="39" spans="2:6" s="92" customFormat="1">
      <c r="B39" s="98"/>
      <c r="C39" s="98"/>
      <c r="D39" s="135" t="s">
        <v>42</v>
      </c>
      <c r="E39" s="100"/>
    </row>
    <row r="40" spans="2:6" s="92" customFormat="1">
      <c r="B40" s="98"/>
      <c r="C40" s="98"/>
      <c r="D40" s="62" t="s">
        <v>97</v>
      </c>
      <c r="E40" s="101">
        <f>2000000</f>
        <v>2000000</v>
      </c>
    </row>
    <row r="41" spans="2:6" s="92" customFormat="1" ht="103.5">
      <c r="B41" s="98"/>
      <c r="C41" s="98"/>
      <c r="D41" s="90" t="s">
        <v>98</v>
      </c>
      <c r="E41" s="101">
        <f>+'Հավելված N 3'!D31</f>
        <v>29720</v>
      </c>
    </row>
    <row r="42" spans="2:6" s="92" customFormat="1">
      <c r="B42" s="98"/>
      <c r="C42" s="98"/>
      <c r="D42" s="59" t="s">
        <v>74</v>
      </c>
      <c r="E42" s="99">
        <f>+E44</f>
        <v>700000</v>
      </c>
      <c r="F42" s="97"/>
    </row>
    <row r="43" spans="2:6" s="92" customFormat="1">
      <c r="B43" s="98"/>
      <c r="C43" s="98"/>
      <c r="D43" s="135" t="s">
        <v>42</v>
      </c>
      <c r="E43" s="100"/>
    </row>
    <row r="44" spans="2:6" s="92" customFormat="1">
      <c r="B44" s="98"/>
      <c r="C44" s="98"/>
      <c r="D44" s="62" t="s">
        <v>97</v>
      </c>
      <c r="E44" s="101">
        <v>700000</v>
      </c>
    </row>
    <row r="45" spans="2:6" ht="51.75">
      <c r="B45" s="63">
        <v>1236</v>
      </c>
      <c r="C45" s="63">
        <v>32006</v>
      </c>
      <c r="D45" s="131" t="s">
        <v>72</v>
      </c>
      <c r="E45" s="32">
        <f t="shared" ref="E45" si="0">+E47</f>
        <v>1500000</v>
      </c>
    </row>
    <row r="46" spans="2:6">
      <c r="B46" s="63"/>
      <c r="C46" s="63"/>
      <c r="D46" s="60" t="s">
        <v>17</v>
      </c>
      <c r="E46" s="38"/>
    </row>
    <row r="47" spans="2:6" ht="34.5">
      <c r="B47" s="64"/>
      <c r="C47" s="64"/>
      <c r="D47" s="59" t="s">
        <v>14</v>
      </c>
      <c r="E47" s="50">
        <f>+E49</f>
        <v>1500000</v>
      </c>
    </row>
    <row r="48" spans="2:6">
      <c r="B48" s="64"/>
      <c r="C48" s="64"/>
      <c r="D48" s="61" t="s">
        <v>42</v>
      </c>
      <c r="E48" s="55"/>
    </row>
    <row r="49" spans="2:5" ht="51.75">
      <c r="B49" s="64"/>
      <c r="C49" s="64"/>
      <c r="D49" s="62" t="str">
        <f>+'Հավելված N 3'!C34</f>
        <v>Հանրակրթական դպրոցների, մանկապարտեզների և կրթահամալիրների գույքով և տեխնիկայով ապահովում</v>
      </c>
      <c r="E49" s="136">
        <f>+'Հավելված N 3'!D34</f>
        <v>1500000</v>
      </c>
    </row>
  </sheetData>
  <mergeCells count="6">
    <mergeCell ref="D3:E3"/>
    <mergeCell ref="D2:E2"/>
    <mergeCell ref="D1:E1"/>
    <mergeCell ref="B5:E5"/>
    <mergeCell ref="B8:C8"/>
    <mergeCell ref="D8:D9"/>
  </mergeCells>
  <pageMargins left="0.7" right="0.7" top="0.75" bottom="0.75" header="0.3" footer="0.3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topLeftCell="A7" zoomScale="70" zoomScaleNormal="70" workbookViewId="0">
      <selection activeCell="N20" sqref="N20"/>
    </sheetView>
  </sheetViews>
  <sheetFormatPr defaultColWidth="8.28515625" defaultRowHeight="17.25"/>
  <cols>
    <col min="1" max="1" width="10.7109375" style="1" customWidth="1"/>
    <col min="2" max="2" width="14.28515625" style="1" bestFit="1" customWidth="1"/>
    <col min="3" max="3" width="68.42578125" style="1" customWidth="1"/>
    <col min="4" max="4" width="22.5703125" style="1" customWidth="1"/>
    <col min="5" max="6" width="22.42578125" style="1" customWidth="1"/>
    <col min="7" max="7" width="13.7109375" style="1" customWidth="1"/>
    <col min="8" max="16384" width="8.28515625" style="1"/>
  </cols>
  <sheetData>
    <row r="1" spans="1:10" s="42" customFormat="1" ht="34.15" customHeight="1">
      <c r="D1" s="300" t="s">
        <v>68</v>
      </c>
      <c r="E1" s="300"/>
      <c r="F1" s="300"/>
    </row>
    <row r="2" spans="1:10" s="43" customFormat="1" ht="17.850000000000001" customHeight="1">
      <c r="D2" s="301" t="s">
        <v>43</v>
      </c>
      <c r="E2" s="301"/>
      <c r="F2" s="301"/>
    </row>
    <row r="3" spans="1:10" s="43" customFormat="1" ht="17.45" customHeight="1">
      <c r="D3" s="301" t="s">
        <v>21</v>
      </c>
      <c r="E3" s="301"/>
      <c r="F3" s="301"/>
    </row>
    <row r="4" spans="1:10" s="43" customFormat="1" ht="13.7" customHeight="1"/>
    <row r="5" spans="1:10" s="43" customFormat="1" ht="13.7" customHeight="1"/>
    <row r="6" spans="1:10" s="43" customFormat="1" ht="85.7" customHeight="1">
      <c r="A6" s="299" t="s">
        <v>212</v>
      </c>
      <c r="B6" s="299"/>
      <c r="C6" s="299"/>
      <c r="D6" s="299"/>
      <c r="E6" s="299"/>
      <c r="F6" s="299"/>
    </row>
    <row r="8" spans="1:10">
      <c r="F8" s="207" t="s">
        <v>9</v>
      </c>
    </row>
    <row r="9" spans="1:10" s="9" customFormat="1" ht="40.15" customHeight="1">
      <c r="A9" s="302" t="s">
        <v>2</v>
      </c>
      <c r="B9" s="303"/>
      <c r="C9" s="308" t="s">
        <v>5</v>
      </c>
      <c r="D9" s="311" t="s">
        <v>201</v>
      </c>
      <c r="E9" s="312"/>
      <c r="F9" s="313"/>
    </row>
    <row r="10" spans="1:10" s="9" customFormat="1" ht="17.45" customHeight="1">
      <c r="A10" s="304"/>
      <c r="B10" s="305"/>
      <c r="C10" s="309"/>
      <c r="D10" s="314" t="s">
        <v>40</v>
      </c>
      <c r="E10" s="314"/>
      <c r="F10" s="314"/>
    </row>
    <row r="11" spans="1:10" s="9" customFormat="1" ht="38.65" customHeight="1">
      <c r="A11" s="306"/>
      <c r="B11" s="307"/>
      <c r="C11" s="310"/>
      <c r="D11" s="280" t="s">
        <v>202</v>
      </c>
      <c r="E11" s="268" t="s">
        <v>6</v>
      </c>
      <c r="F11" s="315"/>
    </row>
    <row r="12" spans="1:10" s="9" customFormat="1" ht="37.15" customHeight="1">
      <c r="A12" s="180" t="s">
        <v>15</v>
      </c>
      <c r="B12" s="180" t="s">
        <v>203</v>
      </c>
      <c r="C12" s="208"/>
      <c r="D12" s="282"/>
      <c r="E12" s="180" t="s">
        <v>204</v>
      </c>
      <c r="F12" s="180" t="s">
        <v>205</v>
      </c>
      <c r="H12" s="209"/>
      <c r="I12" s="209"/>
      <c r="J12" s="209"/>
    </row>
    <row r="13" spans="1:10" s="214" customFormat="1">
      <c r="A13" s="210"/>
      <c r="B13" s="210"/>
      <c r="C13" s="211" t="s">
        <v>8</v>
      </c>
      <c r="D13" s="212">
        <f t="shared" ref="D13" si="0">+E13+F13</f>
        <v>500000</v>
      </c>
      <c r="E13" s="213">
        <f>+E15</f>
        <v>0</v>
      </c>
      <c r="F13" s="213">
        <f>+F15</f>
        <v>500000</v>
      </c>
    </row>
    <row r="14" spans="1:10" s="217" customFormat="1" ht="16.5">
      <c r="A14" s="215"/>
      <c r="B14" s="215"/>
      <c r="C14" s="215" t="s">
        <v>6</v>
      </c>
      <c r="D14" s="216"/>
      <c r="E14" s="216"/>
      <c r="F14" s="216"/>
    </row>
    <row r="15" spans="1:10" s="217" customFormat="1">
      <c r="A15" s="215"/>
      <c r="B15" s="215"/>
      <c r="C15" s="218" t="s">
        <v>28</v>
      </c>
      <c r="D15" s="219">
        <f t="shared" ref="D15:D16" si="1">+E15+F15</f>
        <v>500000</v>
      </c>
      <c r="E15" s="220">
        <f>+E16</f>
        <v>0</v>
      </c>
      <c r="F15" s="220">
        <f>+F16</f>
        <v>500000</v>
      </c>
    </row>
    <row r="16" spans="1:10" s="217" customFormat="1" ht="33">
      <c r="A16" s="215"/>
      <c r="B16" s="215"/>
      <c r="C16" s="218" t="s">
        <v>206</v>
      </c>
      <c r="D16" s="219">
        <f t="shared" si="1"/>
        <v>500000</v>
      </c>
      <c r="E16" s="220">
        <f>+E18</f>
        <v>0</v>
      </c>
      <c r="F16" s="220">
        <f>+F18</f>
        <v>500000</v>
      </c>
    </row>
    <row r="17" spans="1:6" s="217" customFormat="1" ht="16.5">
      <c r="A17" s="215"/>
      <c r="B17" s="215"/>
      <c r="C17" s="215" t="s">
        <v>6</v>
      </c>
      <c r="D17" s="216"/>
      <c r="E17" s="216"/>
      <c r="F17" s="216"/>
    </row>
    <row r="18" spans="1:6" s="223" customFormat="1" ht="34.5">
      <c r="A18" s="221">
        <v>1189</v>
      </c>
      <c r="B18" s="222"/>
      <c r="C18" s="222" t="s">
        <v>207</v>
      </c>
      <c r="D18" s="219">
        <f t="shared" ref="D18" si="2">+E18+F18</f>
        <v>500000</v>
      </c>
      <c r="E18" s="219">
        <f>+E20</f>
        <v>0</v>
      </c>
      <c r="F18" s="219">
        <f>+F20</f>
        <v>500000</v>
      </c>
    </row>
    <row r="19" spans="1:6" s="9" customFormat="1">
      <c r="A19" s="66"/>
      <c r="B19" s="66"/>
      <c r="C19" s="66" t="s">
        <v>6</v>
      </c>
      <c r="D19" s="224"/>
      <c r="E19" s="224"/>
      <c r="F19" s="224"/>
    </row>
    <row r="20" spans="1:6" s="229" customFormat="1" ht="86.25">
      <c r="A20" s="225"/>
      <c r="B20" s="226" t="s">
        <v>208</v>
      </c>
      <c r="C20" s="227" t="s">
        <v>209</v>
      </c>
      <c r="D20" s="228">
        <f t="shared" ref="D20" si="3">+E20+F20</f>
        <v>500000</v>
      </c>
      <c r="E20" s="228">
        <f>+E22</f>
        <v>0</v>
      </c>
      <c r="F20" s="228">
        <f>+F22</f>
        <v>500000</v>
      </c>
    </row>
    <row r="21" spans="1:6" s="9" customFormat="1">
      <c r="A21" s="66"/>
      <c r="B21" s="66"/>
      <c r="C21" s="66" t="s">
        <v>17</v>
      </c>
      <c r="D21" s="224"/>
      <c r="E21" s="224"/>
      <c r="F21" s="224"/>
    </row>
    <row r="22" spans="1:6" s="232" customFormat="1" ht="34.5">
      <c r="A22" s="227"/>
      <c r="B22" s="227"/>
      <c r="C22" s="230" t="s">
        <v>210</v>
      </c>
      <c r="D22" s="231">
        <f t="shared" ref="D22" si="4">+E22+F22</f>
        <v>500000</v>
      </c>
      <c r="E22" s="231">
        <f>+E24</f>
        <v>0</v>
      </c>
      <c r="F22" s="231">
        <f>+F24</f>
        <v>500000</v>
      </c>
    </row>
    <row r="23" spans="1:6" s="9" customFormat="1" ht="34.5">
      <c r="A23" s="66"/>
      <c r="B23" s="66"/>
      <c r="C23" s="66" t="s">
        <v>27</v>
      </c>
      <c r="D23" s="224"/>
      <c r="E23" s="224"/>
      <c r="F23" s="224"/>
    </row>
    <row r="24" spans="1:6" s="229" customFormat="1">
      <c r="A24" s="225"/>
      <c r="B24" s="225"/>
      <c r="C24" s="225" t="s">
        <v>7</v>
      </c>
      <c r="D24" s="228">
        <f t="shared" ref="D24:D27" si="5">+E24+F24</f>
        <v>500000</v>
      </c>
      <c r="E24" s="228">
        <f t="shared" ref="E24:F27" si="6">+E25</f>
        <v>0</v>
      </c>
      <c r="F24" s="228">
        <f t="shared" si="6"/>
        <v>500000</v>
      </c>
    </row>
    <row r="25" spans="1:6" s="9" customFormat="1">
      <c r="A25" s="66"/>
      <c r="B25" s="66"/>
      <c r="C25" s="66" t="s">
        <v>28</v>
      </c>
      <c r="D25" s="233">
        <f t="shared" si="5"/>
        <v>500000</v>
      </c>
      <c r="E25" s="233">
        <f t="shared" si="6"/>
        <v>0</v>
      </c>
      <c r="F25" s="233">
        <f t="shared" si="6"/>
        <v>500000</v>
      </c>
    </row>
    <row r="26" spans="1:6" s="9" customFormat="1">
      <c r="A26" s="66"/>
      <c r="B26" s="66"/>
      <c r="C26" s="66" t="s">
        <v>46</v>
      </c>
      <c r="D26" s="233">
        <f t="shared" si="5"/>
        <v>500000</v>
      </c>
      <c r="E26" s="233">
        <f t="shared" si="6"/>
        <v>0</v>
      </c>
      <c r="F26" s="233">
        <f t="shared" si="6"/>
        <v>500000</v>
      </c>
    </row>
    <row r="27" spans="1:6" s="9" customFormat="1">
      <c r="A27" s="66"/>
      <c r="B27" s="66"/>
      <c r="C27" s="234" t="s">
        <v>47</v>
      </c>
      <c r="D27" s="233">
        <f t="shared" si="5"/>
        <v>500000</v>
      </c>
      <c r="E27" s="233">
        <f t="shared" si="6"/>
        <v>0</v>
      </c>
      <c r="F27" s="233">
        <f>+F28</f>
        <v>500000</v>
      </c>
    </row>
    <row r="28" spans="1:6" s="9" customFormat="1">
      <c r="A28" s="66"/>
      <c r="B28" s="66"/>
      <c r="C28" s="234" t="s">
        <v>101</v>
      </c>
      <c r="D28" s="233">
        <f>+E28+F28</f>
        <v>500000</v>
      </c>
      <c r="E28" s="233"/>
      <c r="F28" s="233">
        <v>500000</v>
      </c>
    </row>
  </sheetData>
  <mergeCells count="10">
    <mergeCell ref="D1:F1"/>
    <mergeCell ref="D2:F2"/>
    <mergeCell ref="D3:F3"/>
    <mergeCell ref="A6:F6"/>
    <mergeCell ref="A9:B11"/>
    <mergeCell ref="C9:C11"/>
    <mergeCell ref="D9:F9"/>
    <mergeCell ref="D10:F10"/>
    <mergeCell ref="D11:D12"/>
    <mergeCell ref="E11:F11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72"/>
  <sheetViews>
    <sheetView topLeftCell="A46" zoomScale="90" zoomScaleNormal="90" workbookViewId="0">
      <selection activeCell="E44" sqref="E44:I44"/>
    </sheetView>
  </sheetViews>
  <sheetFormatPr defaultColWidth="8.7109375" defaultRowHeight="17.25"/>
  <cols>
    <col min="1" max="1" width="11.140625" style="121" customWidth="1"/>
    <col min="2" max="2" width="10" style="122" customWidth="1"/>
    <col min="3" max="3" width="16.85546875" style="121" customWidth="1"/>
    <col min="4" max="4" width="16.28515625" style="122" customWidth="1"/>
    <col min="5" max="5" width="15.7109375" style="121" customWidth="1"/>
    <col min="6" max="6" width="15.42578125" style="121" customWidth="1"/>
    <col min="7" max="7" width="12" style="121" customWidth="1"/>
    <col min="8" max="8" width="25.28515625" style="121" customWidth="1"/>
    <col min="9" max="9" width="46.28515625" style="121" customWidth="1"/>
    <col min="10" max="10" width="29.85546875" style="121" customWidth="1"/>
    <col min="11" max="16384" width="8.7109375" style="121"/>
  </cols>
  <sheetData>
    <row r="1" spans="1:30" ht="32.450000000000003" customHeight="1">
      <c r="D1" s="123"/>
      <c r="E1" s="42"/>
      <c r="F1" s="42"/>
      <c r="G1" s="332"/>
      <c r="H1" s="332"/>
      <c r="I1" s="250" t="s">
        <v>29</v>
      </c>
      <c r="J1" s="250"/>
    </row>
    <row r="2" spans="1:30" ht="17.649999999999999" customHeight="1">
      <c r="D2" s="45"/>
      <c r="E2" s="43"/>
      <c r="F2" s="44"/>
      <c r="H2" s="124"/>
      <c r="I2" s="251" t="s">
        <v>44</v>
      </c>
      <c r="J2" s="251"/>
    </row>
    <row r="3" spans="1:30">
      <c r="D3" s="45"/>
      <c r="E3" s="43"/>
      <c r="F3" s="44"/>
      <c r="G3" s="333"/>
      <c r="H3" s="333"/>
      <c r="I3" s="251" t="s">
        <v>0</v>
      </c>
      <c r="J3" s="251"/>
    </row>
    <row r="4" spans="1:30">
      <c r="D4" s="45"/>
      <c r="E4" s="43"/>
      <c r="F4" s="44"/>
      <c r="G4" s="124"/>
      <c r="H4" s="124"/>
      <c r="I4" s="124"/>
    </row>
    <row r="5" spans="1:30">
      <c r="D5" s="45"/>
      <c r="E5" s="43"/>
      <c r="F5" s="44"/>
      <c r="G5" s="124"/>
      <c r="H5" s="124"/>
      <c r="I5" s="124"/>
    </row>
    <row r="6" spans="1:30" ht="44.45" customHeight="1">
      <c r="A6" s="299" t="s">
        <v>177</v>
      </c>
      <c r="B6" s="299"/>
      <c r="C6" s="299"/>
      <c r="D6" s="299"/>
      <c r="E6" s="299"/>
      <c r="F6" s="299"/>
      <c r="G6" s="299"/>
      <c r="H6" s="299"/>
      <c r="I6" s="299"/>
      <c r="J6" s="299"/>
    </row>
    <row r="8" spans="1:30">
      <c r="J8" s="45" t="s">
        <v>9</v>
      </c>
    </row>
    <row r="9" spans="1:30" ht="103.9" customHeight="1">
      <c r="A9" s="253" t="s">
        <v>49</v>
      </c>
      <c r="B9" s="253" t="s">
        <v>56</v>
      </c>
      <c r="C9" s="253"/>
      <c r="D9" s="253" t="s">
        <v>57</v>
      </c>
      <c r="E9" s="253"/>
      <c r="F9" s="253"/>
      <c r="G9" s="253"/>
      <c r="H9" s="253" t="s">
        <v>58</v>
      </c>
      <c r="I9" s="253" t="s">
        <v>59</v>
      </c>
      <c r="J9" s="158" t="s">
        <v>45</v>
      </c>
    </row>
    <row r="10" spans="1:30" ht="67.900000000000006" customHeight="1">
      <c r="A10" s="253"/>
      <c r="B10" s="114" t="s">
        <v>60</v>
      </c>
      <c r="C10" s="114" t="s">
        <v>61</v>
      </c>
      <c r="D10" s="114" t="s">
        <v>62</v>
      </c>
      <c r="E10" s="114" t="s">
        <v>61</v>
      </c>
      <c r="F10" s="114" t="s">
        <v>63</v>
      </c>
      <c r="G10" s="114" t="s">
        <v>64</v>
      </c>
      <c r="H10" s="253"/>
      <c r="I10" s="253"/>
      <c r="J10" s="114" t="s">
        <v>1</v>
      </c>
    </row>
    <row r="11" spans="1:30" s="127" customFormat="1" ht="48.4" customHeight="1">
      <c r="A11" s="316" t="s">
        <v>65</v>
      </c>
      <c r="B11" s="316"/>
      <c r="C11" s="316"/>
      <c r="D11" s="316"/>
      <c r="E11" s="316"/>
      <c r="F11" s="316"/>
      <c r="G11" s="316"/>
      <c r="H11" s="316"/>
      <c r="I11" s="316"/>
      <c r="J11" s="125">
        <f>+J13+J49+J56</f>
        <v>0</v>
      </c>
      <c r="K11" s="126"/>
      <c r="L11" s="126"/>
      <c r="M11" s="126"/>
      <c r="N11" s="126"/>
      <c r="O11" s="126"/>
    </row>
    <row r="12" spans="1:30" s="128" customFormat="1">
      <c r="A12" s="317" t="s">
        <v>54</v>
      </c>
      <c r="B12" s="317"/>
      <c r="C12" s="317"/>
      <c r="D12" s="317"/>
      <c r="E12" s="317"/>
      <c r="F12" s="317"/>
      <c r="G12" s="317"/>
      <c r="H12" s="317"/>
      <c r="I12" s="317"/>
      <c r="J12" s="93"/>
      <c r="K12" s="9"/>
      <c r="L12" s="9"/>
      <c r="M12" s="9"/>
      <c r="N12" s="9"/>
      <c r="O12" s="9"/>
    </row>
    <row r="13" spans="1:30" s="128" customFormat="1" ht="30" customHeight="1">
      <c r="A13" s="318" t="s">
        <v>66</v>
      </c>
      <c r="B13" s="318"/>
      <c r="C13" s="318"/>
      <c r="D13" s="318"/>
      <c r="E13" s="318"/>
      <c r="F13" s="318"/>
      <c r="G13" s="318"/>
      <c r="H13" s="318"/>
      <c r="I13" s="318"/>
      <c r="J13" s="129">
        <f>J14+J20</f>
        <v>10060000</v>
      </c>
      <c r="K13" s="9"/>
      <c r="L13" s="9"/>
      <c r="M13" s="9"/>
      <c r="N13" s="9"/>
      <c r="O13" s="9"/>
    </row>
    <row r="14" spans="1:30" ht="18" customHeight="1">
      <c r="A14" s="329"/>
      <c r="B14" s="243">
        <v>1189</v>
      </c>
      <c r="C14" s="322" t="s">
        <v>223</v>
      </c>
      <c r="D14" s="322"/>
      <c r="E14" s="322"/>
      <c r="F14" s="322"/>
      <c r="G14" s="322"/>
      <c r="H14" s="322"/>
      <c r="I14" s="322"/>
      <c r="J14" s="93">
        <f>+J15</f>
        <v>500000</v>
      </c>
    </row>
    <row r="15" spans="1:30" s="128" customFormat="1" ht="37.9" customHeight="1">
      <c r="A15" s="330"/>
      <c r="B15" s="279"/>
      <c r="C15" s="279"/>
      <c r="D15" s="183" t="s">
        <v>224</v>
      </c>
      <c r="E15" s="322" t="s">
        <v>220</v>
      </c>
      <c r="F15" s="322"/>
      <c r="G15" s="322"/>
      <c r="H15" s="322"/>
      <c r="I15" s="322"/>
      <c r="J15" s="139">
        <f>+'Հավելված N 1'!G17</f>
        <v>500000</v>
      </c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</row>
    <row r="16" spans="1:30" s="128" customFormat="1" ht="16.5" customHeight="1">
      <c r="A16" s="330"/>
      <c r="B16" s="279"/>
      <c r="C16" s="279"/>
      <c r="D16" s="326"/>
      <c r="E16" s="326"/>
      <c r="F16" s="322" t="s">
        <v>225</v>
      </c>
      <c r="G16" s="322"/>
      <c r="H16" s="322"/>
      <c r="I16" s="322"/>
      <c r="J16" s="322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</row>
    <row r="17" spans="1:47" s="128" customFormat="1" ht="16.5" customHeight="1">
      <c r="A17" s="330"/>
      <c r="B17" s="279"/>
      <c r="C17" s="279"/>
      <c r="D17" s="327"/>
      <c r="E17" s="327"/>
      <c r="F17" s="326"/>
      <c r="G17" s="322" t="s">
        <v>226</v>
      </c>
      <c r="H17" s="322"/>
      <c r="I17" s="322"/>
      <c r="J17" s="322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</row>
    <row r="18" spans="1:47" s="128" customFormat="1" ht="16.5" customHeight="1">
      <c r="A18" s="330"/>
      <c r="B18" s="279"/>
      <c r="C18" s="279"/>
      <c r="D18" s="328"/>
      <c r="E18" s="328"/>
      <c r="F18" s="328"/>
      <c r="G18" s="182"/>
      <c r="H18" s="322" t="s">
        <v>227</v>
      </c>
      <c r="I18" s="322"/>
      <c r="J18" s="322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</row>
    <row r="19" spans="1:47" s="192" customFormat="1" ht="8.65" customHeight="1">
      <c r="A19" s="330"/>
      <c r="B19" s="244"/>
      <c r="C19" s="244"/>
      <c r="D19" s="245"/>
      <c r="E19" s="244"/>
      <c r="F19" s="244"/>
      <c r="G19" s="244"/>
      <c r="H19" s="244"/>
      <c r="I19" s="244"/>
      <c r="J19" s="246"/>
    </row>
    <row r="20" spans="1:47" ht="18" customHeight="1">
      <c r="A20" s="330"/>
      <c r="B20" s="132">
        <v>1236</v>
      </c>
      <c r="C20" s="319" t="s">
        <v>89</v>
      </c>
      <c r="D20" s="320"/>
      <c r="E20" s="320"/>
      <c r="F20" s="320"/>
      <c r="G20" s="320"/>
      <c r="H20" s="320"/>
      <c r="I20" s="321"/>
      <c r="J20" s="93">
        <f>+J21+J25+J30+J34+J39+J44</f>
        <v>9560000</v>
      </c>
    </row>
    <row r="21" spans="1:47" s="128" customFormat="1" ht="16.5" customHeight="1">
      <c r="A21" s="330"/>
      <c r="B21" s="334"/>
      <c r="C21" s="337"/>
      <c r="D21" s="146" t="s">
        <v>117</v>
      </c>
      <c r="E21" s="322" t="s">
        <v>95</v>
      </c>
      <c r="F21" s="322"/>
      <c r="G21" s="322"/>
      <c r="H21" s="322"/>
      <c r="I21" s="322"/>
      <c r="J21" s="139">
        <f>+'Հավելված N 1'!G19</f>
        <v>500000</v>
      </c>
      <c r="K21" s="9"/>
      <c r="L21" s="9"/>
      <c r="M21" s="9"/>
      <c r="N21" s="9"/>
      <c r="O21" s="9"/>
      <c r="P21" s="9"/>
      <c r="Q21" s="9"/>
    </row>
    <row r="22" spans="1:47" s="128" customFormat="1" ht="16.5" customHeight="1">
      <c r="A22" s="330"/>
      <c r="B22" s="335"/>
      <c r="C22" s="337"/>
      <c r="D22" s="341"/>
      <c r="E22" s="326"/>
      <c r="F22" s="322" t="s">
        <v>115</v>
      </c>
      <c r="G22" s="322"/>
      <c r="H22" s="322"/>
      <c r="I22" s="322"/>
      <c r="J22" s="322"/>
      <c r="K22" s="9"/>
      <c r="L22" s="9"/>
      <c r="M22" s="9"/>
      <c r="N22" s="9"/>
      <c r="O22" s="9"/>
      <c r="P22" s="9"/>
      <c r="Q22" s="9"/>
    </row>
    <row r="23" spans="1:47" s="128" customFormat="1" ht="16.149999999999999" customHeight="1">
      <c r="A23" s="330"/>
      <c r="B23" s="335"/>
      <c r="C23" s="337"/>
      <c r="D23" s="342"/>
      <c r="E23" s="327"/>
      <c r="F23" s="326"/>
      <c r="G23" s="322" t="s">
        <v>67</v>
      </c>
      <c r="H23" s="322"/>
      <c r="I23" s="322"/>
      <c r="J23" s="322"/>
      <c r="K23" s="9"/>
      <c r="L23" s="9"/>
      <c r="M23" s="9"/>
      <c r="N23" s="9"/>
      <c r="O23" s="9"/>
      <c r="P23" s="9"/>
      <c r="Q23" s="9"/>
    </row>
    <row r="24" spans="1:47" s="128" customFormat="1" ht="16.5" customHeight="1">
      <c r="A24" s="330"/>
      <c r="B24" s="335"/>
      <c r="C24" s="337"/>
      <c r="D24" s="343"/>
      <c r="E24" s="328"/>
      <c r="F24" s="328"/>
      <c r="G24" s="145"/>
      <c r="H24" s="322" t="s">
        <v>116</v>
      </c>
      <c r="I24" s="322"/>
      <c r="J24" s="322"/>
      <c r="K24" s="9"/>
      <c r="L24" s="9"/>
      <c r="M24" s="9"/>
      <c r="N24" s="9"/>
      <c r="O24" s="9"/>
      <c r="P24" s="9"/>
      <c r="Q24" s="9"/>
    </row>
    <row r="25" spans="1:47" s="128" customFormat="1" ht="16.5" customHeight="1">
      <c r="A25" s="330"/>
      <c r="B25" s="335"/>
      <c r="C25" s="337"/>
      <c r="D25" s="168" t="s">
        <v>127</v>
      </c>
      <c r="E25" s="322" t="s">
        <v>124</v>
      </c>
      <c r="F25" s="322"/>
      <c r="G25" s="322"/>
      <c r="H25" s="322"/>
      <c r="I25" s="322"/>
      <c r="J25" s="139">
        <f>+'Հավելված N 1'!G20</f>
        <v>315000</v>
      </c>
      <c r="K25" s="9"/>
      <c r="L25" s="9"/>
      <c r="M25" s="9"/>
      <c r="N25" s="9"/>
      <c r="O25" s="9"/>
      <c r="P25" s="9"/>
      <c r="Q25" s="9"/>
    </row>
    <row r="26" spans="1:47" s="128" customFormat="1" ht="16.5" customHeight="1">
      <c r="A26" s="330"/>
      <c r="B26" s="335"/>
      <c r="C26" s="337"/>
      <c r="D26" s="344"/>
      <c r="E26" s="326"/>
      <c r="F26" s="322" t="s">
        <v>128</v>
      </c>
      <c r="G26" s="322"/>
      <c r="H26" s="322"/>
      <c r="I26" s="322"/>
      <c r="J26" s="322"/>
      <c r="K26" s="9"/>
      <c r="L26" s="9"/>
      <c r="M26" s="9"/>
      <c r="N26" s="9"/>
      <c r="O26" s="9"/>
      <c r="P26" s="9"/>
      <c r="Q26" s="9"/>
    </row>
    <row r="27" spans="1:47" s="128" customFormat="1" ht="16.149999999999999" customHeight="1">
      <c r="A27" s="330"/>
      <c r="B27" s="335"/>
      <c r="C27" s="337"/>
      <c r="D27" s="345"/>
      <c r="E27" s="327"/>
      <c r="F27" s="326"/>
      <c r="G27" s="322" t="s">
        <v>67</v>
      </c>
      <c r="H27" s="322"/>
      <c r="I27" s="322"/>
      <c r="J27" s="322"/>
      <c r="K27" s="9"/>
      <c r="L27" s="9"/>
      <c r="M27" s="9"/>
      <c r="N27" s="9"/>
      <c r="O27" s="9"/>
      <c r="P27" s="9"/>
      <c r="Q27" s="9"/>
    </row>
    <row r="28" spans="1:47" s="128" customFormat="1" ht="16.5" customHeight="1">
      <c r="A28" s="330"/>
      <c r="B28" s="335"/>
      <c r="C28" s="337"/>
      <c r="D28" s="345"/>
      <c r="E28" s="327"/>
      <c r="F28" s="327"/>
      <c r="G28" s="326"/>
      <c r="H28" s="322" t="s">
        <v>116</v>
      </c>
      <c r="I28" s="322"/>
      <c r="J28" s="322"/>
      <c r="K28" s="9"/>
      <c r="L28" s="9"/>
      <c r="M28" s="9"/>
      <c r="N28" s="9"/>
      <c r="O28" s="9"/>
      <c r="P28" s="9"/>
      <c r="Q28" s="9"/>
    </row>
    <row r="29" spans="1:47" s="128" customFormat="1" ht="37.9" customHeight="1">
      <c r="A29" s="330"/>
      <c r="B29" s="335"/>
      <c r="C29" s="337"/>
      <c r="D29" s="346"/>
      <c r="E29" s="328"/>
      <c r="F29" s="328"/>
      <c r="G29" s="328"/>
      <c r="H29" s="167"/>
      <c r="I29" s="170" t="s">
        <v>129</v>
      </c>
      <c r="J29" s="171">
        <v>12</v>
      </c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</row>
    <row r="30" spans="1:47" s="128" customFormat="1" ht="16.5" customHeight="1">
      <c r="A30" s="330"/>
      <c r="B30" s="335"/>
      <c r="C30" s="337"/>
      <c r="D30" s="146" t="s">
        <v>113</v>
      </c>
      <c r="E30" s="322" t="s">
        <v>96</v>
      </c>
      <c r="F30" s="322"/>
      <c r="G30" s="322"/>
      <c r="H30" s="322"/>
      <c r="I30" s="322"/>
      <c r="J30" s="139">
        <f>+'Հավելված N 1'!G21</f>
        <v>4736038.3</v>
      </c>
      <c r="K30" s="9"/>
      <c r="L30" s="9"/>
      <c r="M30" s="9"/>
      <c r="N30" s="9"/>
      <c r="O30" s="9"/>
      <c r="P30" s="9"/>
      <c r="Q30" s="9"/>
    </row>
    <row r="31" spans="1:47" s="128" customFormat="1" ht="16.5" customHeight="1">
      <c r="A31" s="330"/>
      <c r="B31" s="335"/>
      <c r="C31" s="337"/>
      <c r="D31" s="347"/>
      <c r="E31" s="326"/>
      <c r="F31" s="322" t="s">
        <v>114</v>
      </c>
      <c r="G31" s="322"/>
      <c r="H31" s="322"/>
      <c r="I31" s="322"/>
      <c r="J31" s="322"/>
      <c r="K31" s="9"/>
      <c r="L31" s="9"/>
      <c r="M31" s="9"/>
      <c r="N31" s="9"/>
      <c r="O31" s="9"/>
      <c r="P31" s="9"/>
      <c r="Q31" s="9"/>
    </row>
    <row r="32" spans="1:47" s="128" customFormat="1" ht="16.149999999999999" customHeight="1">
      <c r="A32" s="330"/>
      <c r="B32" s="335"/>
      <c r="C32" s="337"/>
      <c r="D32" s="347"/>
      <c r="E32" s="327"/>
      <c r="F32" s="326"/>
      <c r="G32" s="322" t="s">
        <v>67</v>
      </c>
      <c r="H32" s="322"/>
      <c r="I32" s="322"/>
      <c r="J32" s="322"/>
      <c r="K32" s="9"/>
      <c r="L32" s="9"/>
      <c r="M32" s="9"/>
      <c r="N32" s="9"/>
      <c r="O32" s="9"/>
      <c r="P32" s="9"/>
      <c r="Q32" s="9"/>
    </row>
    <row r="33" spans="1:47" s="128" customFormat="1" ht="16.5" customHeight="1">
      <c r="A33" s="330"/>
      <c r="B33" s="335"/>
      <c r="C33" s="337"/>
      <c r="D33" s="347"/>
      <c r="E33" s="328"/>
      <c r="F33" s="328"/>
      <c r="G33" s="145"/>
      <c r="H33" s="322" t="s">
        <v>92</v>
      </c>
      <c r="I33" s="322"/>
      <c r="J33" s="322"/>
      <c r="K33" s="9"/>
      <c r="L33" s="9"/>
      <c r="M33" s="9"/>
      <c r="N33" s="9"/>
      <c r="O33" s="9"/>
      <c r="P33" s="9"/>
      <c r="Q33" s="9"/>
    </row>
    <row r="34" spans="1:47" s="128" customFormat="1" ht="16.5" customHeight="1">
      <c r="A34" s="330"/>
      <c r="B34" s="335"/>
      <c r="C34" s="337"/>
      <c r="D34" s="138" t="s">
        <v>90</v>
      </c>
      <c r="E34" s="322" t="s">
        <v>73</v>
      </c>
      <c r="F34" s="322"/>
      <c r="G34" s="322"/>
      <c r="H34" s="322"/>
      <c r="I34" s="322"/>
      <c r="J34" s="139">
        <f>+'Հավելված N 1'!G22</f>
        <v>-220758.3</v>
      </c>
      <c r="K34" s="9"/>
      <c r="L34" s="9"/>
      <c r="M34" s="9"/>
      <c r="N34" s="9"/>
      <c r="O34" s="9"/>
      <c r="P34" s="9"/>
      <c r="Q34" s="9"/>
    </row>
    <row r="35" spans="1:47" s="128" customFormat="1" ht="16.5" customHeight="1">
      <c r="A35" s="330"/>
      <c r="B35" s="335"/>
      <c r="C35" s="337"/>
      <c r="D35" s="326"/>
      <c r="E35" s="326"/>
      <c r="F35" s="322" t="s">
        <v>91</v>
      </c>
      <c r="G35" s="322"/>
      <c r="H35" s="322"/>
      <c r="I35" s="322"/>
      <c r="J35" s="322"/>
      <c r="K35" s="9"/>
      <c r="L35" s="9"/>
      <c r="M35" s="9"/>
      <c r="N35" s="9"/>
      <c r="O35" s="9"/>
      <c r="P35" s="9"/>
      <c r="Q35" s="9"/>
    </row>
    <row r="36" spans="1:47" s="128" customFormat="1" ht="16.149999999999999" customHeight="1">
      <c r="A36" s="330"/>
      <c r="B36" s="335"/>
      <c r="C36" s="337"/>
      <c r="D36" s="327"/>
      <c r="E36" s="327"/>
      <c r="F36" s="326"/>
      <c r="G36" s="322" t="s">
        <v>67</v>
      </c>
      <c r="H36" s="322"/>
      <c r="I36" s="322"/>
      <c r="J36" s="322"/>
      <c r="K36" s="9"/>
      <c r="L36" s="9"/>
      <c r="M36" s="9"/>
      <c r="N36" s="9"/>
      <c r="O36" s="9"/>
      <c r="P36" s="9"/>
      <c r="Q36" s="9"/>
    </row>
    <row r="37" spans="1:47" s="128" customFormat="1" ht="16.5" customHeight="1">
      <c r="A37" s="330"/>
      <c r="B37" s="335"/>
      <c r="C37" s="337"/>
      <c r="D37" s="327"/>
      <c r="E37" s="327"/>
      <c r="F37" s="327"/>
      <c r="G37" s="326"/>
      <c r="H37" s="322" t="s">
        <v>92</v>
      </c>
      <c r="I37" s="322"/>
      <c r="J37" s="322"/>
      <c r="K37" s="9"/>
      <c r="L37" s="9"/>
      <c r="M37" s="9"/>
      <c r="N37" s="9"/>
      <c r="O37" s="9"/>
      <c r="P37" s="9"/>
      <c r="Q37" s="9"/>
    </row>
    <row r="38" spans="1:47" s="128" customFormat="1" ht="37.9" customHeight="1">
      <c r="A38" s="330"/>
      <c r="B38" s="335"/>
      <c r="C38" s="337"/>
      <c r="D38" s="328"/>
      <c r="E38" s="328"/>
      <c r="F38" s="328"/>
      <c r="G38" s="328"/>
      <c r="H38" s="175"/>
      <c r="I38" s="170" t="s">
        <v>167</v>
      </c>
      <c r="J38" s="171">
        <v>3</v>
      </c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</row>
    <row r="39" spans="1:47" s="128" customFormat="1" ht="16.5" customHeight="1">
      <c r="A39" s="330"/>
      <c r="B39" s="335"/>
      <c r="C39" s="337"/>
      <c r="D39" s="134" t="s">
        <v>111</v>
      </c>
      <c r="E39" s="324" t="s">
        <v>97</v>
      </c>
      <c r="F39" s="324"/>
      <c r="G39" s="324"/>
      <c r="H39" s="324"/>
      <c r="I39" s="324"/>
      <c r="J39" s="159">
        <f>+'Հավելված N 1'!G23</f>
        <v>2729720</v>
      </c>
      <c r="K39" s="9"/>
      <c r="L39" s="9"/>
      <c r="M39" s="9"/>
      <c r="N39" s="9"/>
      <c r="O39" s="9"/>
      <c r="P39" s="9"/>
      <c r="Q39" s="9"/>
    </row>
    <row r="40" spans="1:47" s="128" customFormat="1" ht="16.5" customHeight="1">
      <c r="A40" s="330"/>
      <c r="B40" s="335"/>
      <c r="C40" s="337"/>
      <c r="D40" s="352"/>
      <c r="E40" s="349"/>
      <c r="F40" s="324" t="s">
        <v>114</v>
      </c>
      <c r="G40" s="324"/>
      <c r="H40" s="324"/>
      <c r="I40" s="324"/>
      <c r="J40" s="324"/>
      <c r="K40" s="9"/>
      <c r="L40" s="9"/>
      <c r="M40" s="9"/>
      <c r="N40" s="9"/>
      <c r="O40" s="9"/>
      <c r="P40" s="9"/>
      <c r="Q40" s="9"/>
    </row>
    <row r="41" spans="1:47" s="128" customFormat="1" ht="16.149999999999999" customHeight="1">
      <c r="A41" s="330"/>
      <c r="B41" s="335"/>
      <c r="C41" s="337"/>
      <c r="D41" s="353"/>
      <c r="E41" s="350"/>
      <c r="F41" s="349"/>
      <c r="G41" s="324" t="s">
        <v>67</v>
      </c>
      <c r="H41" s="324"/>
      <c r="I41" s="324"/>
      <c r="J41" s="324"/>
      <c r="K41" s="9"/>
      <c r="L41" s="9"/>
      <c r="M41" s="9"/>
      <c r="N41" s="9"/>
      <c r="O41" s="9"/>
      <c r="P41" s="9"/>
      <c r="Q41" s="9"/>
    </row>
    <row r="42" spans="1:47" s="128" customFormat="1" ht="16.5" customHeight="1">
      <c r="A42" s="330"/>
      <c r="B42" s="335"/>
      <c r="C42" s="337"/>
      <c r="D42" s="353"/>
      <c r="E42" s="350"/>
      <c r="F42" s="350"/>
      <c r="G42" s="349"/>
      <c r="H42" s="324" t="s">
        <v>118</v>
      </c>
      <c r="I42" s="324"/>
      <c r="J42" s="324"/>
      <c r="K42" s="9"/>
      <c r="L42" s="9"/>
      <c r="M42" s="9"/>
      <c r="N42" s="9"/>
      <c r="O42" s="9"/>
      <c r="P42" s="9"/>
      <c r="Q42" s="9"/>
    </row>
    <row r="43" spans="1:47" s="128" customFormat="1" ht="37.9" customHeight="1">
      <c r="A43" s="330"/>
      <c r="B43" s="335"/>
      <c r="C43" s="337"/>
      <c r="D43" s="354"/>
      <c r="E43" s="351"/>
      <c r="F43" s="351"/>
      <c r="G43" s="351"/>
      <c r="H43" s="175"/>
      <c r="I43" s="170" t="s">
        <v>167</v>
      </c>
      <c r="J43" s="171">
        <v>5</v>
      </c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</row>
    <row r="44" spans="1:47" s="128" customFormat="1" ht="16.5" customHeight="1">
      <c r="A44" s="330"/>
      <c r="B44" s="335"/>
      <c r="C44" s="337"/>
      <c r="D44" s="134" t="s">
        <v>85</v>
      </c>
      <c r="E44" s="323" t="s">
        <v>72</v>
      </c>
      <c r="F44" s="323"/>
      <c r="G44" s="323"/>
      <c r="H44" s="323"/>
      <c r="I44" s="323"/>
      <c r="J44" s="161">
        <f>+'Հավելված N 1'!G24</f>
        <v>1500000</v>
      </c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47" s="128" customFormat="1" ht="16.5" customHeight="1">
      <c r="A45" s="330"/>
      <c r="B45" s="335"/>
      <c r="C45" s="337"/>
      <c r="D45" s="325"/>
      <c r="E45" s="338"/>
      <c r="F45" s="323" t="s">
        <v>93</v>
      </c>
      <c r="G45" s="323"/>
      <c r="H45" s="323"/>
      <c r="I45" s="323"/>
      <c r="J45" s="323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47" s="128" customFormat="1" ht="16.5" customHeight="1">
      <c r="A46" s="330"/>
      <c r="B46" s="335"/>
      <c r="C46" s="337"/>
      <c r="D46" s="325"/>
      <c r="E46" s="340"/>
      <c r="F46" s="338"/>
      <c r="G46" s="323" t="s">
        <v>67</v>
      </c>
      <c r="H46" s="323"/>
      <c r="I46" s="323"/>
      <c r="J46" s="323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47" s="128" customFormat="1" ht="16.5" customHeight="1">
      <c r="A47" s="331"/>
      <c r="B47" s="336"/>
      <c r="C47" s="337"/>
      <c r="D47" s="325"/>
      <c r="E47" s="339"/>
      <c r="F47" s="339"/>
      <c r="G47" s="150"/>
      <c r="H47" s="323" t="s">
        <v>119</v>
      </c>
      <c r="I47" s="323"/>
      <c r="J47" s="323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47">
      <c r="B48" s="121"/>
    </row>
    <row r="49" spans="1:15" s="191" customFormat="1" ht="30" customHeight="1">
      <c r="A49" s="318" t="s">
        <v>199</v>
      </c>
      <c r="B49" s="318"/>
      <c r="C49" s="318"/>
      <c r="D49" s="318"/>
      <c r="E49" s="318"/>
      <c r="F49" s="318"/>
      <c r="G49" s="318"/>
      <c r="H49" s="318"/>
      <c r="I49" s="318"/>
      <c r="J49" s="129">
        <f>+J50</f>
        <v>-5000000</v>
      </c>
      <c r="K49" s="186"/>
      <c r="L49" s="186"/>
      <c r="M49" s="186"/>
      <c r="N49" s="186"/>
      <c r="O49" s="186"/>
    </row>
    <row r="50" spans="1:15" s="192" customFormat="1" ht="18" customHeight="1">
      <c r="A50" s="361"/>
      <c r="B50" s="203">
        <v>1006</v>
      </c>
      <c r="C50" s="362" t="s">
        <v>196</v>
      </c>
      <c r="D50" s="362"/>
      <c r="E50" s="362"/>
      <c r="F50" s="362"/>
      <c r="G50" s="362"/>
      <c r="H50" s="362"/>
      <c r="I50" s="362"/>
      <c r="J50" s="204">
        <f>+'Հավելված N 1'!G28</f>
        <v>-5000000</v>
      </c>
    </row>
    <row r="51" spans="1:15" s="193" customFormat="1" ht="18" customHeight="1">
      <c r="A51" s="361"/>
      <c r="B51" s="363"/>
      <c r="C51" s="363"/>
      <c r="D51" s="205" t="s">
        <v>192</v>
      </c>
      <c r="E51" s="367" t="s">
        <v>193</v>
      </c>
      <c r="F51" s="368"/>
      <c r="G51" s="368"/>
      <c r="H51" s="368"/>
      <c r="I51" s="368"/>
      <c r="J51" s="369"/>
    </row>
    <row r="52" spans="1:15" s="192" customFormat="1" ht="18" customHeight="1">
      <c r="A52" s="361"/>
      <c r="B52" s="363"/>
      <c r="C52" s="363"/>
      <c r="D52" s="364"/>
      <c r="E52" s="365"/>
      <c r="F52" s="366" t="s">
        <v>197</v>
      </c>
      <c r="G52" s="366"/>
      <c r="H52" s="366"/>
      <c r="I52" s="366"/>
      <c r="J52" s="366"/>
    </row>
    <row r="53" spans="1:15" s="192" customFormat="1" ht="18" customHeight="1">
      <c r="A53" s="361"/>
      <c r="B53" s="363"/>
      <c r="C53" s="363"/>
      <c r="D53" s="364"/>
      <c r="E53" s="365"/>
      <c r="F53" s="365"/>
      <c r="G53" s="366" t="s">
        <v>198</v>
      </c>
      <c r="H53" s="366"/>
      <c r="I53" s="366"/>
      <c r="J53" s="366"/>
    </row>
    <row r="54" spans="1:15" s="192" customFormat="1" ht="18" customHeight="1">
      <c r="A54" s="361"/>
      <c r="B54" s="363"/>
      <c r="C54" s="363"/>
      <c r="D54" s="364"/>
      <c r="E54" s="365"/>
      <c r="F54" s="365"/>
      <c r="G54" s="206"/>
      <c r="H54" s="366" t="s">
        <v>200</v>
      </c>
      <c r="I54" s="366"/>
      <c r="J54" s="366"/>
    </row>
    <row r="55" spans="1:15">
      <c r="B55" s="121"/>
    </row>
    <row r="56" spans="1:15" s="128" customFormat="1" ht="30" customHeight="1">
      <c r="A56" s="318" t="s">
        <v>151</v>
      </c>
      <c r="B56" s="318"/>
      <c r="C56" s="318"/>
      <c r="D56" s="318"/>
      <c r="E56" s="318"/>
      <c r="F56" s="318"/>
      <c r="G56" s="318"/>
      <c r="H56" s="318"/>
      <c r="I56" s="318"/>
      <c r="J56" s="129">
        <f>+J57+J62</f>
        <v>-5060000</v>
      </c>
      <c r="K56" s="9"/>
      <c r="L56" s="9"/>
      <c r="M56" s="9"/>
      <c r="N56" s="9"/>
      <c r="O56" s="9"/>
    </row>
    <row r="57" spans="1:15" s="130" customFormat="1">
      <c r="A57" s="348"/>
      <c r="B57" s="134">
        <v>1043</v>
      </c>
      <c r="C57" s="355" t="s">
        <v>140</v>
      </c>
      <c r="D57" s="355"/>
      <c r="E57" s="355"/>
      <c r="F57" s="355"/>
      <c r="G57" s="355"/>
      <c r="H57" s="355"/>
      <c r="I57" s="355"/>
      <c r="J57" s="162">
        <f>+J58</f>
        <v>-2290000</v>
      </c>
    </row>
    <row r="58" spans="1:15" s="198" customFormat="1">
      <c r="A58" s="348"/>
      <c r="B58" s="356"/>
      <c r="C58" s="348"/>
      <c r="D58" s="134" t="s">
        <v>156</v>
      </c>
      <c r="E58" s="357" t="s">
        <v>136</v>
      </c>
      <c r="F58" s="357"/>
      <c r="G58" s="357"/>
      <c r="H58" s="357"/>
      <c r="I58" s="357"/>
      <c r="J58" s="197">
        <f>+'Հավելված N 1'!G32</f>
        <v>-2290000</v>
      </c>
    </row>
    <row r="59" spans="1:15" s="130" customFormat="1" ht="18" customHeight="1">
      <c r="A59" s="348"/>
      <c r="B59" s="356"/>
      <c r="C59" s="348"/>
      <c r="D59" s="356"/>
      <c r="E59" s="269"/>
      <c r="F59" s="358" t="s">
        <v>168</v>
      </c>
      <c r="G59" s="359"/>
      <c r="H59" s="359"/>
      <c r="I59" s="359"/>
      <c r="J59" s="360"/>
    </row>
    <row r="60" spans="1:15" s="130" customFormat="1">
      <c r="A60" s="348"/>
      <c r="B60" s="356"/>
      <c r="C60" s="348"/>
      <c r="D60" s="356"/>
      <c r="E60" s="269"/>
      <c r="F60" s="269"/>
      <c r="G60" s="357" t="s">
        <v>120</v>
      </c>
      <c r="H60" s="357"/>
      <c r="I60" s="357"/>
      <c r="J60" s="357"/>
    </row>
    <row r="61" spans="1:15" s="130" customFormat="1">
      <c r="A61" s="348"/>
      <c r="B61" s="356"/>
      <c r="C61" s="348"/>
      <c r="D61" s="356"/>
      <c r="E61" s="269"/>
      <c r="F61" s="269"/>
      <c r="G61" s="179"/>
      <c r="H61" s="357" t="s">
        <v>169</v>
      </c>
      <c r="I61" s="357"/>
      <c r="J61" s="357"/>
    </row>
    <row r="62" spans="1:15" s="130" customFormat="1">
      <c r="A62" s="348"/>
      <c r="B62" s="134">
        <v>1220</v>
      </c>
      <c r="C62" s="355" t="s">
        <v>170</v>
      </c>
      <c r="D62" s="355"/>
      <c r="E62" s="355"/>
      <c r="F62" s="355"/>
      <c r="G62" s="355"/>
      <c r="H62" s="355"/>
      <c r="I62" s="355"/>
      <c r="J62" s="162">
        <f>+J63+J68</f>
        <v>-2770000</v>
      </c>
    </row>
    <row r="63" spans="1:15" s="198" customFormat="1">
      <c r="A63" s="348"/>
      <c r="B63" s="269"/>
      <c r="C63" s="348"/>
      <c r="D63" s="134" t="s">
        <v>161</v>
      </c>
      <c r="E63" s="357" t="s">
        <v>162</v>
      </c>
      <c r="F63" s="357"/>
      <c r="G63" s="357"/>
      <c r="H63" s="357"/>
      <c r="I63" s="357"/>
      <c r="J63" s="197">
        <f>+'Հավելված N 1'!G34</f>
        <v>-1600000</v>
      </c>
    </row>
    <row r="64" spans="1:15" s="130" customFormat="1" ht="18" customHeight="1">
      <c r="A64" s="348"/>
      <c r="B64" s="269"/>
      <c r="C64" s="348"/>
      <c r="D64" s="370"/>
      <c r="E64" s="271"/>
      <c r="F64" s="358" t="s">
        <v>171</v>
      </c>
      <c r="G64" s="359"/>
      <c r="H64" s="359"/>
      <c r="I64" s="359"/>
      <c r="J64" s="360"/>
    </row>
    <row r="65" spans="1:47" s="130" customFormat="1">
      <c r="A65" s="348"/>
      <c r="B65" s="269"/>
      <c r="C65" s="348"/>
      <c r="D65" s="371"/>
      <c r="E65" s="272"/>
      <c r="F65" s="271"/>
      <c r="G65" s="357" t="s">
        <v>120</v>
      </c>
      <c r="H65" s="357"/>
      <c r="I65" s="357"/>
      <c r="J65" s="357"/>
    </row>
    <row r="66" spans="1:47" s="130" customFormat="1">
      <c r="A66" s="348"/>
      <c r="B66" s="269"/>
      <c r="C66" s="348"/>
      <c r="D66" s="371"/>
      <c r="E66" s="272"/>
      <c r="F66" s="272"/>
      <c r="G66" s="271"/>
      <c r="H66" s="357" t="s">
        <v>172</v>
      </c>
      <c r="I66" s="357"/>
      <c r="J66" s="357"/>
    </row>
    <row r="67" spans="1:47" s="128" customFormat="1" ht="37.9" customHeight="1">
      <c r="A67" s="348"/>
      <c r="B67" s="269"/>
      <c r="C67" s="348"/>
      <c r="D67" s="372"/>
      <c r="E67" s="273"/>
      <c r="F67" s="273"/>
      <c r="G67" s="273"/>
      <c r="H67" s="178"/>
      <c r="I67" s="199" t="s">
        <v>175</v>
      </c>
      <c r="J67" s="194">
        <v>-2</v>
      </c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</row>
    <row r="68" spans="1:47" s="198" customFormat="1">
      <c r="A68" s="348"/>
      <c r="B68" s="269"/>
      <c r="C68" s="348"/>
      <c r="D68" s="134" t="s">
        <v>164</v>
      </c>
      <c r="E68" s="357" t="s">
        <v>165</v>
      </c>
      <c r="F68" s="357"/>
      <c r="G68" s="357"/>
      <c r="H68" s="357"/>
      <c r="I68" s="357"/>
      <c r="J68" s="197">
        <f>+'Հավելված N 1'!G35</f>
        <v>-1170000</v>
      </c>
    </row>
    <row r="69" spans="1:47" s="130" customFormat="1" ht="18" customHeight="1">
      <c r="A69" s="348"/>
      <c r="B69" s="269"/>
      <c r="C69" s="348"/>
      <c r="D69" s="370"/>
      <c r="E69" s="271"/>
      <c r="F69" s="358" t="s">
        <v>173</v>
      </c>
      <c r="G69" s="359"/>
      <c r="H69" s="359"/>
      <c r="I69" s="359"/>
      <c r="J69" s="360"/>
    </row>
    <row r="70" spans="1:47" s="130" customFormat="1">
      <c r="A70" s="348"/>
      <c r="B70" s="269"/>
      <c r="C70" s="348"/>
      <c r="D70" s="371"/>
      <c r="E70" s="272"/>
      <c r="F70" s="271"/>
      <c r="G70" s="357" t="s">
        <v>120</v>
      </c>
      <c r="H70" s="357"/>
      <c r="I70" s="357"/>
      <c r="J70" s="357"/>
    </row>
    <row r="71" spans="1:47" s="130" customFormat="1">
      <c r="A71" s="348"/>
      <c r="B71" s="269"/>
      <c r="C71" s="348"/>
      <c r="D71" s="371"/>
      <c r="E71" s="272"/>
      <c r="F71" s="272"/>
      <c r="G71" s="271"/>
      <c r="H71" s="357" t="s">
        <v>174</v>
      </c>
      <c r="I71" s="357"/>
      <c r="J71" s="357"/>
    </row>
    <row r="72" spans="1:47" s="128" customFormat="1" ht="51.75">
      <c r="A72" s="348"/>
      <c r="B72" s="269"/>
      <c r="C72" s="348"/>
      <c r="D72" s="372"/>
      <c r="E72" s="273"/>
      <c r="F72" s="273"/>
      <c r="G72" s="273"/>
      <c r="H72" s="178"/>
      <c r="I72" s="199" t="s">
        <v>176</v>
      </c>
      <c r="J72" s="194">
        <v>-5</v>
      </c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</row>
  </sheetData>
  <mergeCells count="116">
    <mergeCell ref="B63:B72"/>
    <mergeCell ref="C63:C72"/>
    <mergeCell ref="F52:J52"/>
    <mergeCell ref="G53:J53"/>
    <mergeCell ref="H54:J54"/>
    <mergeCell ref="E51:J51"/>
    <mergeCell ref="E68:I68"/>
    <mergeCell ref="F69:J69"/>
    <mergeCell ref="G70:J70"/>
    <mergeCell ref="H71:J71"/>
    <mergeCell ref="G71:G72"/>
    <mergeCell ref="F70:F72"/>
    <mergeCell ref="E69:E72"/>
    <mergeCell ref="D69:D72"/>
    <mergeCell ref="G66:G67"/>
    <mergeCell ref="C62:I62"/>
    <mergeCell ref="E63:I63"/>
    <mergeCell ref="F64:J64"/>
    <mergeCell ref="G65:J65"/>
    <mergeCell ref="H66:J66"/>
    <mergeCell ref="F65:F67"/>
    <mergeCell ref="E64:E67"/>
    <mergeCell ref="D64:D67"/>
    <mergeCell ref="A57:A72"/>
    <mergeCell ref="F41:F43"/>
    <mergeCell ref="E40:E43"/>
    <mergeCell ref="D40:D43"/>
    <mergeCell ref="A56:I56"/>
    <mergeCell ref="C57:I57"/>
    <mergeCell ref="B58:B61"/>
    <mergeCell ref="C58:C61"/>
    <mergeCell ref="E58:I58"/>
    <mergeCell ref="D59:D61"/>
    <mergeCell ref="E59:E61"/>
    <mergeCell ref="F59:J59"/>
    <mergeCell ref="F60:F61"/>
    <mergeCell ref="G60:J60"/>
    <mergeCell ref="H61:J61"/>
    <mergeCell ref="G42:G43"/>
    <mergeCell ref="A49:I49"/>
    <mergeCell ref="A50:A54"/>
    <mergeCell ref="C50:I50"/>
    <mergeCell ref="B51:B54"/>
    <mergeCell ref="C51:C54"/>
    <mergeCell ref="D52:D54"/>
    <mergeCell ref="E52:E54"/>
    <mergeCell ref="F53:F54"/>
    <mergeCell ref="H37:J37"/>
    <mergeCell ref="E39:I39"/>
    <mergeCell ref="E30:I30"/>
    <mergeCell ref="D31:D33"/>
    <mergeCell ref="E31:E33"/>
    <mergeCell ref="F32:F33"/>
    <mergeCell ref="G37:G38"/>
    <mergeCell ref="F36:F38"/>
    <mergeCell ref="E35:E38"/>
    <mergeCell ref="D35:D38"/>
    <mergeCell ref="A6:J6"/>
    <mergeCell ref="G1:H1"/>
    <mergeCell ref="I1:J1"/>
    <mergeCell ref="I2:J2"/>
    <mergeCell ref="G3:H3"/>
    <mergeCell ref="I3:J3"/>
    <mergeCell ref="A9:A10"/>
    <mergeCell ref="B9:C9"/>
    <mergeCell ref="D9:G9"/>
    <mergeCell ref="H9:H10"/>
    <mergeCell ref="I9:I10"/>
    <mergeCell ref="D45:D47"/>
    <mergeCell ref="E21:I21"/>
    <mergeCell ref="C14:I14"/>
    <mergeCell ref="B15:B18"/>
    <mergeCell ref="C15:C18"/>
    <mergeCell ref="E15:I15"/>
    <mergeCell ref="D16:D18"/>
    <mergeCell ref="E16:E18"/>
    <mergeCell ref="F16:J16"/>
    <mergeCell ref="F17:F18"/>
    <mergeCell ref="G17:J17"/>
    <mergeCell ref="H18:J18"/>
    <mergeCell ref="B21:B47"/>
    <mergeCell ref="C21:C47"/>
    <mergeCell ref="F45:J45"/>
    <mergeCell ref="G46:J46"/>
    <mergeCell ref="H47:J47"/>
    <mergeCell ref="F46:F47"/>
    <mergeCell ref="E45:E47"/>
    <mergeCell ref="F31:J31"/>
    <mergeCell ref="G32:J32"/>
    <mergeCell ref="H33:J33"/>
    <mergeCell ref="F22:J22"/>
    <mergeCell ref="G23:J23"/>
    <mergeCell ref="A11:I11"/>
    <mergeCell ref="A12:I12"/>
    <mergeCell ref="A13:I13"/>
    <mergeCell ref="C20:I20"/>
    <mergeCell ref="G36:J36"/>
    <mergeCell ref="E44:I44"/>
    <mergeCell ref="E34:I34"/>
    <mergeCell ref="G41:J41"/>
    <mergeCell ref="H42:J42"/>
    <mergeCell ref="A14:A47"/>
    <mergeCell ref="H24:J24"/>
    <mergeCell ref="D22:D24"/>
    <mergeCell ref="E22:E24"/>
    <mergeCell ref="F23:F24"/>
    <mergeCell ref="E25:I25"/>
    <mergeCell ref="F26:J26"/>
    <mergeCell ref="G27:J27"/>
    <mergeCell ref="H28:J28"/>
    <mergeCell ref="G28:G29"/>
    <mergeCell ref="F27:F29"/>
    <mergeCell ref="E26:E29"/>
    <mergeCell ref="D26:D29"/>
    <mergeCell ref="F40:J40"/>
    <mergeCell ref="F35:J35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D84"/>
  <sheetViews>
    <sheetView topLeftCell="A61" zoomScale="90" zoomScaleNormal="90" workbookViewId="0">
      <selection activeCell="G90" sqref="G90"/>
    </sheetView>
  </sheetViews>
  <sheetFormatPr defaultColWidth="8.7109375" defaultRowHeight="17.25"/>
  <cols>
    <col min="1" max="1" width="11.140625" style="121" customWidth="1"/>
    <col min="2" max="2" width="10" style="122" customWidth="1"/>
    <col min="3" max="3" width="16.85546875" style="121" customWidth="1"/>
    <col min="4" max="4" width="16.28515625" style="122" customWidth="1"/>
    <col min="5" max="5" width="15.7109375" style="121" customWidth="1"/>
    <col min="6" max="6" width="15.42578125" style="121" customWidth="1"/>
    <col min="7" max="7" width="12" style="121" customWidth="1"/>
    <col min="8" max="8" width="25.28515625" style="121" customWidth="1"/>
    <col min="9" max="9" width="46.28515625" style="121" customWidth="1"/>
    <col min="10" max="10" width="29.85546875" style="121" customWidth="1"/>
    <col min="11" max="16384" width="8.7109375" style="121"/>
  </cols>
  <sheetData>
    <row r="1" spans="1:18" ht="32.450000000000003" customHeight="1">
      <c r="D1" s="123"/>
      <c r="E1" s="42"/>
      <c r="F1" s="42"/>
      <c r="G1" s="332"/>
      <c r="H1" s="332"/>
      <c r="I1" s="250" t="s">
        <v>211</v>
      </c>
      <c r="J1" s="250"/>
    </row>
    <row r="2" spans="1:18" ht="17.649999999999999" customHeight="1">
      <c r="D2" s="45"/>
      <c r="E2" s="43"/>
      <c r="F2" s="44"/>
      <c r="H2" s="124"/>
      <c r="I2" s="251" t="s">
        <v>44</v>
      </c>
      <c r="J2" s="251"/>
    </row>
    <row r="3" spans="1:18">
      <c r="D3" s="45"/>
      <c r="E3" s="43"/>
      <c r="F3" s="44"/>
      <c r="G3" s="333"/>
      <c r="H3" s="333"/>
      <c r="I3" s="251" t="s">
        <v>0</v>
      </c>
      <c r="J3" s="251"/>
    </row>
    <row r="4" spans="1:18">
      <c r="D4" s="45"/>
      <c r="E4" s="43"/>
      <c r="F4" s="44"/>
      <c r="G4" s="124"/>
      <c r="H4" s="124"/>
      <c r="I4" s="124"/>
    </row>
    <row r="5" spans="1:18">
      <c r="D5" s="45"/>
      <c r="E5" s="43"/>
      <c r="F5" s="44"/>
      <c r="G5" s="124"/>
      <c r="H5" s="124"/>
      <c r="I5" s="124"/>
    </row>
    <row r="6" spans="1:18" ht="44.45" customHeight="1">
      <c r="A6" s="299" t="s">
        <v>122</v>
      </c>
      <c r="B6" s="299"/>
      <c r="C6" s="299"/>
      <c r="D6" s="299"/>
      <c r="E6" s="299"/>
      <c r="F6" s="299"/>
      <c r="G6" s="299"/>
      <c r="H6" s="299"/>
      <c r="I6" s="299"/>
      <c r="J6" s="299"/>
    </row>
    <row r="8" spans="1:18">
      <c r="J8" s="45" t="s">
        <v>9</v>
      </c>
    </row>
    <row r="9" spans="1:18" ht="103.9" customHeight="1">
      <c r="A9" s="253" t="s">
        <v>69</v>
      </c>
      <c r="B9" s="253" t="s">
        <v>56</v>
      </c>
      <c r="C9" s="253"/>
      <c r="D9" s="253" t="s">
        <v>57</v>
      </c>
      <c r="E9" s="253"/>
      <c r="F9" s="253"/>
      <c r="G9" s="253"/>
      <c r="H9" s="253" t="s">
        <v>58</v>
      </c>
      <c r="I9" s="253" t="s">
        <v>59</v>
      </c>
      <c r="J9" s="158" t="s">
        <v>45</v>
      </c>
    </row>
    <row r="10" spans="1:18" ht="67.900000000000006" customHeight="1">
      <c r="A10" s="253"/>
      <c r="B10" s="142" t="s">
        <v>60</v>
      </c>
      <c r="C10" s="142" t="s">
        <v>61</v>
      </c>
      <c r="D10" s="142" t="s">
        <v>62</v>
      </c>
      <c r="E10" s="142" t="s">
        <v>61</v>
      </c>
      <c r="F10" s="142" t="s">
        <v>63</v>
      </c>
      <c r="G10" s="142" t="s">
        <v>64</v>
      </c>
      <c r="H10" s="253"/>
      <c r="I10" s="253"/>
      <c r="J10" s="142" t="s">
        <v>1</v>
      </c>
    </row>
    <row r="11" spans="1:18" s="127" customFormat="1" ht="48.4" customHeight="1">
      <c r="A11" s="316" t="s">
        <v>65</v>
      </c>
      <c r="B11" s="316"/>
      <c r="C11" s="316"/>
      <c r="D11" s="316"/>
      <c r="E11" s="316"/>
      <c r="F11" s="316"/>
      <c r="G11" s="316"/>
      <c r="H11" s="316"/>
      <c r="I11" s="316"/>
      <c r="J11" s="125">
        <f>+J13+J39+J46+J53+J71</f>
        <v>0</v>
      </c>
      <c r="K11" s="126"/>
      <c r="L11" s="126"/>
      <c r="M11" s="126"/>
      <c r="N11" s="126"/>
      <c r="O11" s="126"/>
      <c r="P11" s="126"/>
      <c r="Q11" s="126"/>
    </row>
    <row r="12" spans="1:18" s="128" customFormat="1">
      <c r="A12" s="317" t="s">
        <v>54</v>
      </c>
      <c r="B12" s="317"/>
      <c r="C12" s="317"/>
      <c r="D12" s="317"/>
      <c r="E12" s="317"/>
      <c r="F12" s="317"/>
      <c r="G12" s="317"/>
      <c r="H12" s="317"/>
      <c r="I12" s="317"/>
      <c r="J12" s="93"/>
      <c r="K12" s="9"/>
      <c r="L12" s="9"/>
      <c r="M12" s="9"/>
      <c r="N12" s="9"/>
      <c r="O12" s="9"/>
      <c r="P12" s="9"/>
      <c r="Q12" s="9"/>
    </row>
    <row r="13" spans="1:18" s="128" customFormat="1" ht="30" customHeight="1">
      <c r="A13" s="318" t="s">
        <v>66</v>
      </c>
      <c r="B13" s="318"/>
      <c r="C13" s="318"/>
      <c r="D13" s="318"/>
      <c r="E13" s="318"/>
      <c r="F13" s="318"/>
      <c r="G13" s="318"/>
      <c r="H13" s="318"/>
      <c r="I13" s="318"/>
      <c r="J13" s="129">
        <f>+J14</f>
        <v>8880758.3000000007</v>
      </c>
      <c r="K13" s="9"/>
      <c r="L13" s="9"/>
      <c r="M13" s="9"/>
      <c r="N13" s="9"/>
      <c r="O13" s="9"/>
      <c r="P13" s="9"/>
      <c r="Q13" s="9"/>
    </row>
    <row r="14" spans="1:18" ht="18" customHeight="1">
      <c r="A14" s="373"/>
      <c r="B14" s="132">
        <v>1236</v>
      </c>
      <c r="C14" s="319" t="s">
        <v>89</v>
      </c>
      <c r="D14" s="320"/>
      <c r="E14" s="320"/>
      <c r="F14" s="320"/>
      <c r="G14" s="320"/>
      <c r="H14" s="320"/>
      <c r="I14" s="321"/>
      <c r="J14" s="93">
        <f>J15+J20+J24+J29+J34</f>
        <v>8880758.3000000007</v>
      </c>
    </row>
    <row r="15" spans="1:18" s="128" customFormat="1" ht="16.5" customHeight="1">
      <c r="A15" s="373"/>
      <c r="B15" s="172"/>
      <c r="C15" s="374"/>
      <c r="D15" s="168" t="s">
        <v>127</v>
      </c>
      <c r="E15" s="322" t="s">
        <v>124</v>
      </c>
      <c r="F15" s="322"/>
      <c r="G15" s="322"/>
      <c r="H15" s="322"/>
      <c r="I15" s="322"/>
      <c r="J15" s="139">
        <f>+'Հավելված N 2'!G34</f>
        <v>315000</v>
      </c>
      <c r="K15" s="9"/>
      <c r="L15" s="9"/>
      <c r="M15" s="9"/>
      <c r="N15" s="9"/>
      <c r="O15" s="9"/>
      <c r="P15" s="9"/>
      <c r="Q15" s="9"/>
      <c r="R15" s="9"/>
    </row>
    <row r="16" spans="1:18" s="128" customFormat="1" ht="16.5" customHeight="1">
      <c r="A16" s="373"/>
      <c r="B16" s="172"/>
      <c r="C16" s="375"/>
      <c r="D16" s="341"/>
      <c r="E16" s="326"/>
      <c r="F16" s="322" t="s">
        <v>128</v>
      </c>
      <c r="G16" s="322"/>
      <c r="H16" s="322"/>
      <c r="I16" s="322"/>
      <c r="J16" s="322"/>
      <c r="K16" s="9"/>
      <c r="L16" s="9"/>
      <c r="M16" s="9"/>
      <c r="N16" s="9"/>
      <c r="O16" s="9"/>
      <c r="P16" s="9"/>
      <c r="Q16" s="9"/>
      <c r="R16" s="9"/>
    </row>
    <row r="17" spans="1:48" s="128" customFormat="1" ht="16.149999999999999" customHeight="1">
      <c r="A17" s="373"/>
      <c r="B17" s="172"/>
      <c r="C17" s="375"/>
      <c r="D17" s="342"/>
      <c r="E17" s="327"/>
      <c r="F17" s="326"/>
      <c r="G17" s="322" t="s">
        <v>67</v>
      </c>
      <c r="H17" s="322"/>
      <c r="I17" s="322"/>
      <c r="J17" s="322"/>
      <c r="K17" s="9"/>
      <c r="L17" s="9"/>
      <c r="M17" s="9"/>
      <c r="N17" s="9"/>
      <c r="O17" s="9"/>
      <c r="P17" s="9"/>
      <c r="Q17" s="9"/>
      <c r="R17" s="9"/>
    </row>
    <row r="18" spans="1:48" s="128" customFormat="1" ht="16.5" customHeight="1">
      <c r="A18" s="373"/>
      <c r="B18" s="172"/>
      <c r="C18" s="375"/>
      <c r="D18" s="342"/>
      <c r="E18" s="327"/>
      <c r="F18" s="327"/>
      <c r="G18" s="326"/>
      <c r="H18" s="322" t="s">
        <v>116</v>
      </c>
      <c r="I18" s="322"/>
      <c r="J18" s="322"/>
      <c r="K18" s="9"/>
      <c r="L18" s="9"/>
      <c r="M18" s="9"/>
      <c r="N18" s="9"/>
      <c r="O18" s="9"/>
      <c r="P18" s="9"/>
      <c r="Q18" s="9"/>
      <c r="R18" s="9"/>
    </row>
    <row r="19" spans="1:48" s="128" customFormat="1" ht="59.25" customHeight="1">
      <c r="A19" s="373"/>
      <c r="B19" s="172"/>
      <c r="C19" s="375"/>
      <c r="D19" s="343"/>
      <c r="E19" s="328"/>
      <c r="F19" s="328"/>
      <c r="G19" s="328"/>
      <c r="H19" s="167"/>
      <c r="I19" s="170" t="s">
        <v>129</v>
      </c>
      <c r="J19" s="171">
        <v>12</v>
      </c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</row>
    <row r="20" spans="1:48" s="128" customFormat="1" ht="16.5" customHeight="1">
      <c r="A20" s="373"/>
      <c r="B20" s="335"/>
      <c r="C20" s="375"/>
      <c r="D20" s="146" t="s">
        <v>113</v>
      </c>
      <c r="E20" s="322" t="s">
        <v>96</v>
      </c>
      <c r="F20" s="322"/>
      <c r="G20" s="322"/>
      <c r="H20" s="322"/>
      <c r="I20" s="322"/>
      <c r="J20" s="139">
        <f>+'Հավելված N 2'!G51</f>
        <v>4736038.3</v>
      </c>
      <c r="K20" s="9"/>
      <c r="L20" s="9"/>
      <c r="M20" s="9"/>
      <c r="N20" s="9"/>
      <c r="O20" s="9"/>
      <c r="P20" s="9"/>
      <c r="Q20" s="9"/>
      <c r="R20" s="9"/>
      <c r="S20" s="9"/>
    </row>
    <row r="21" spans="1:48" s="128" customFormat="1" ht="16.5" customHeight="1">
      <c r="A21" s="373"/>
      <c r="B21" s="335"/>
      <c r="C21" s="375"/>
      <c r="D21" s="347"/>
      <c r="E21" s="326"/>
      <c r="F21" s="322" t="s">
        <v>114</v>
      </c>
      <c r="G21" s="322"/>
      <c r="H21" s="322"/>
      <c r="I21" s="322"/>
      <c r="J21" s="322"/>
      <c r="K21" s="9"/>
      <c r="L21" s="9"/>
      <c r="M21" s="9"/>
      <c r="N21" s="9"/>
      <c r="O21" s="9"/>
      <c r="P21" s="9"/>
      <c r="Q21" s="9"/>
      <c r="R21" s="9"/>
      <c r="S21" s="9"/>
    </row>
    <row r="22" spans="1:48" s="128" customFormat="1" ht="16.149999999999999" customHeight="1">
      <c r="A22" s="373"/>
      <c r="B22" s="335"/>
      <c r="C22" s="375"/>
      <c r="D22" s="347"/>
      <c r="E22" s="327"/>
      <c r="F22" s="326"/>
      <c r="G22" s="322" t="s">
        <v>67</v>
      </c>
      <c r="H22" s="322"/>
      <c r="I22" s="322"/>
      <c r="J22" s="322"/>
      <c r="K22" s="9"/>
      <c r="L22" s="9"/>
      <c r="M22" s="9"/>
      <c r="N22" s="9"/>
      <c r="O22" s="9"/>
      <c r="P22" s="9"/>
      <c r="Q22" s="9"/>
      <c r="R22" s="9"/>
      <c r="S22" s="9"/>
    </row>
    <row r="23" spans="1:48" s="128" customFormat="1" ht="16.5" customHeight="1">
      <c r="A23" s="373"/>
      <c r="B23" s="335"/>
      <c r="C23" s="375"/>
      <c r="D23" s="347"/>
      <c r="E23" s="328"/>
      <c r="F23" s="328"/>
      <c r="G23" s="145"/>
      <c r="H23" s="322" t="s">
        <v>92</v>
      </c>
      <c r="I23" s="322"/>
      <c r="J23" s="322"/>
      <c r="K23" s="9"/>
      <c r="L23" s="9"/>
      <c r="M23" s="9"/>
      <c r="N23" s="9"/>
      <c r="O23" s="9"/>
      <c r="P23" s="9"/>
      <c r="Q23" s="9"/>
      <c r="R23" s="9"/>
      <c r="S23" s="9"/>
    </row>
    <row r="24" spans="1:48" s="128" customFormat="1" ht="16.5" customHeight="1">
      <c r="A24" s="373"/>
      <c r="B24" s="335"/>
      <c r="C24" s="375"/>
      <c r="D24" s="146" t="s">
        <v>90</v>
      </c>
      <c r="E24" s="322" t="s">
        <v>73</v>
      </c>
      <c r="F24" s="322"/>
      <c r="G24" s="322"/>
      <c r="H24" s="322"/>
      <c r="I24" s="322"/>
      <c r="J24" s="139">
        <f>+'Հավելված N 2'!G60</f>
        <v>300000</v>
      </c>
      <c r="K24" s="9"/>
      <c r="L24" s="9"/>
      <c r="M24" s="9"/>
      <c r="N24" s="9"/>
      <c r="O24" s="9"/>
      <c r="P24" s="9"/>
      <c r="Q24" s="9"/>
      <c r="R24" s="9"/>
      <c r="S24" s="9"/>
    </row>
    <row r="25" spans="1:48" s="128" customFormat="1" ht="16.5" customHeight="1">
      <c r="A25" s="373"/>
      <c r="B25" s="335"/>
      <c r="C25" s="375"/>
      <c r="D25" s="326"/>
      <c r="E25" s="326"/>
      <c r="F25" s="322" t="s">
        <v>91</v>
      </c>
      <c r="G25" s="322"/>
      <c r="H25" s="322"/>
      <c r="I25" s="322"/>
      <c r="J25" s="322"/>
      <c r="K25" s="9"/>
      <c r="L25" s="9"/>
      <c r="M25" s="9"/>
      <c r="N25" s="9"/>
      <c r="O25" s="9"/>
      <c r="P25" s="9"/>
      <c r="Q25" s="9"/>
      <c r="R25" s="9"/>
      <c r="S25" s="9"/>
    </row>
    <row r="26" spans="1:48" s="128" customFormat="1" ht="16.149999999999999" customHeight="1">
      <c r="A26" s="373"/>
      <c r="B26" s="335"/>
      <c r="C26" s="375"/>
      <c r="D26" s="327"/>
      <c r="E26" s="327"/>
      <c r="F26" s="326"/>
      <c r="G26" s="322" t="s">
        <v>67</v>
      </c>
      <c r="H26" s="322"/>
      <c r="I26" s="322"/>
      <c r="J26" s="322"/>
      <c r="K26" s="9"/>
      <c r="L26" s="9"/>
      <c r="M26" s="9"/>
      <c r="N26" s="9"/>
      <c r="O26" s="9"/>
      <c r="P26" s="9"/>
      <c r="Q26" s="9"/>
      <c r="R26" s="9"/>
      <c r="S26" s="9"/>
    </row>
    <row r="27" spans="1:48" s="128" customFormat="1" ht="16.5" customHeight="1">
      <c r="A27" s="373"/>
      <c r="B27" s="335"/>
      <c r="C27" s="375"/>
      <c r="D27" s="327"/>
      <c r="E27" s="327"/>
      <c r="F27" s="327"/>
      <c r="G27" s="326"/>
      <c r="H27" s="322" t="s">
        <v>92</v>
      </c>
      <c r="I27" s="322"/>
      <c r="J27" s="322"/>
      <c r="K27" s="9"/>
      <c r="L27" s="9"/>
      <c r="M27" s="9"/>
      <c r="N27" s="9"/>
      <c r="O27" s="9"/>
      <c r="P27" s="9"/>
      <c r="Q27" s="9"/>
      <c r="R27" s="9"/>
      <c r="S27" s="9"/>
    </row>
    <row r="28" spans="1:48" s="128" customFormat="1" ht="37.9" customHeight="1">
      <c r="A28" s="373"/>
      <c r="B28" s="335"/>
      <c r="C28" s="375"/>
      <c r="D28" s="328"/>
      <c r="E28" s="328"/>
      <c r="F28" s="328"/>
      <c r="G28" s="328"/>
      <c r="H28" s="175"/>
      <c r="I28" s="170" t="s">
        <v>167</v>
      </c>
      <c r="J28" s="171">
        <v>3</v>
      </c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</row>
    <row r="29" spans="1:48" s="128" customFormat="1" ht="16.5" customHeight="1">
      <c r="A29" s="373"/>
      <c r="B29" s="335"/>
      <c r="C29" s="375"/>
      <c r="D29" s="134" t="s">
        <v>111</v>
      </c>
      <c r="E29" s="324" t="s">
        <v>97</v>
      </c>
      <c r="F29" s="324"/>
      <c r="G29" s="324"/>
      <c r="H29" s="324"/>
      <c r="I29" s="324"/>
      <c r="J29" s="159">
        <f>+'Հավելված N 2'!G78</f>
        <v>2029720</v>
      </c>
      <c r="K29" s="9"/>
      <c r="L29" s="9"/>
      <c r="M29" s="9"/>
      <c r="N29" s="9"/>
      <c r="O29" s="9"/>
      <c r="P29" s="9"/>
      <c r="Q29" s="9"/>
      <c r="R29" s="9"/>
      <c r="S29" s="9"/>
    </row>
    <row r="30" spans="1:48" s="128" customFormat="1" ht="16.5" customHeight="1">
      <c r="A30" s="373"/>
      <c r="B30" s="335"/>
      <c r="C30" s="375"/>
      <c r="D30" s="352"/>
      <c r="E30" s="349"/>
      <c r="F30" s="324" t="s">
        <v>114</v>
      </c>
      <c r="G30" s="324"/>
      <c r="H30" s="324"/>
      <c r="I30" s="324"/>
      <c r="J30" s="324"/>
      <c r="K30" s="9"/>
      <c r="L30" s="9"/>
      <c r="M30" s="9"/>
      <c r="N30" s="9"/>
      <c r="O30" s="9"/>
      <c r="P30" s="9"/>
      <c r="Q30" s="9"/>
      <c r="R30" s="9"/>
      <c r="S30" s="9"/>
    </row>
    <row r="31" spans="1:48" s="128" customFormat="1" ht="16.149999999999999" customHeight="1">
      <c r="A31" s="373"/>
      <c r="B31" s="335"/>
      <c r="C31" s="375"/>
      <c r="D31" s="353"/>
      <c r="E31" s="350"/>
      <c r="F31" s="349"/>
      <c r="G31" s="324" t="s">
        <v>67</v>
      </c>
      <c r="H31" s="324"/>
      <c r="I31" s="324"/>
      <c r="J31" s="324"/>
      <c r="K31" s="9"/>
      <c r="L31" s="9"/>
      <c r="M31" s="9"/>
      <c r="N31" s="9"/>
      <c r="O31" s="9"/>
      <c r="P31" s="9"/>
      <c r="Q31" s="9"/>
      <c r="R31" s="9"/>
      <c r="S31" s="9"/>
    </row>
    <row r="32" spans="1:48" s="128" customFormat="1" ht="16.5" customHeight="1">
      <c r="A32" s="373"/>
      <c r="B32" s="335"/>
      <c r="C32" s="375"/>
      <c r="D32" s="353"/>
      <c r="E32" s="350"/>
      <c r="F32" s="350"/>
      <c r="G32" s="349"/>
      <c r="H32" s="324" t="s">
        <v>118</v>
      </c>
      <c r="I32" s="324"/>
      <c r="J32" s="324"/>
      <c r="K32" s="9"/>
      <c r="L32" s="9"/>
      <c r="M32" s="9"/>
      <c r="N32" s="9"/>
      <c r="O32" s="9"/>
      <c r="P32" s="9"/>
      <c r="Q32" s="9"/>
      <c r="R32" s="9"/>
      <c r="S32" s="9"/>
    </row>
    <row r="33" spans="1:56" s="128" customFormat="1" ht="37.9" customHeight="1">
      <c r="A33" s="373"/>
      <c r="B33" s="335"/>
      <c r="C33" s="375"/>
      <c r="D33" s="354"/>
      <c r="E33" s="351"/>
      <c r="F33" s="351"/>
      <c r="G33" s="351"/>
      <c r="H33" s="175"/>
      <c r="I33" s="170" t="s">
        <v>167</v>
      </c>
      <c r="J33" s="171">
        <v>5</v>
      </c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</row>
    <row r="34" spans="1:56" s="128" customFormat="1" ht="16.5" customHeight="1">
      <c r="A34" s="373"/>
      <c r="B34" s="335"/>
      <c r="C34" s="375"/>
      <c r="D34" s="134" t="s">
        <v>85</v>
      </c>
      <c r="E34" s="323" t="s">
        <v>72</v>
      </c>
      <c r="F34" s="323"/>
      <c r="G34" s="323"/>
      <c r="H34" s="323"/>
      <c r="I34" s="323"/>
      <c r="J34" s="161">
        <f>+'Հավելված N 2'!G96</f>
        <v>1500000</v>
      </c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56" s="128" customFormat="1" ht="16.5" customHeight="1">
      <c r="A35" s="373"/>
      <c r="B35" s="335"/>
      <c r="C35" s="375"/>
      <c r="D35" s="325"/>
      <c r="E35" s="338"/>
      <c r="F35" s="323" t="s">
        <v>93</v>
      </c>
      <c r="G35" s="323"/>
      <c r="H35" s="323"/>
      <c r="I35" s="323"/>
      <c r="J35" s="323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56" s="128" customFormat="1" ht="16.5" customHeight="1">
      <c r="A36" s="373"/>
      <c r="B36" s="335"/>
      <c r="C36" s="375"/>
      <c r="D36" s="325"/>
      <c r="E36" s="340"/>
      <c r="F36" s="338"/>
      <c r="G36" s="323" t="s">
        <v>67</v>
      </c>
      <c r="H36" s="323"/>
      <c r="I36" s="323"/>
      <c r="J36" s="323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56" s="128" customFormat="1" ht="16.5" customHeight="1">
      <c r="A37" s="373"/>
      <c r="B37" s="336"/>
      <c r="C37" s="376"/>
      <c r="D37" s="325"/>
      <c r="E37" s="339"/>
      <c r="F37" s="339"/>
      <c r="G37" s="150"/>
      <c r="H37" s="323" t="s">
        <v>119</v>
      </c>
      <c r="I37" s="323"/>
      <c r="J37" s="323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56">
      <c r="B38" s="121"/>
    </row>
    <row r="39" spans="1:56" s="191" customFormat="1" ht="30" customHeight="1">
      <c r="A39" s="318" t="s">
        <v>199</v>
      </c>
      <c r="B39" s="318"/>
      <c r="C39" s="318"/>
      <c r="D39" s="318"/>
      <c r="E39" s="318"/>
      <c r="F39" s="318"/>
      <c r="G39" s="318"/>
      <c r="H39" s="318"/>
      <c r="I39" s="318"/>
      <c r="J39" s="129">
        <f>+J40</f>
        <v>-5000000</v>
      </c>
      <c r="K39" s="186"/>
      <c r="L39" s="186"/>
      <c r="M39" s="186"/>
      <c r="N39" s="186"/>
      <c r="O39" s="186"/>
    </row>
    <row r="40" spans="1:56" s="192" customFormat="1" ht="18" customHeight="1">
      <c r="A40" s="361"/>
      <c r="B40" s="203">
        <v>1006</v>
      </c>
      <c r="C40" s="362" t="s">
        <v>196</v>
      </c>
      <c r="D40" s="362"/>
      <c r="E40" s="362"/>
      <c r="F40" s="362"/>
      <c r="G40" s="362"/>
      <c r="H40" s="362"/>
      <c r="I40" s="362"/>
      <c r="J40" s="204">
        <f>+'Հավելված N 2'!G134</f>
        <v>-5000000</v>
      </c>
    </row>
    <row r="41" spans="1:56" s="193" customFormat="1" ht="18" customHeight="1">
      <c r="A41" s="361"/>
      <c r="B41" s="363"/>
      <c r="C41" s="363"/>
      <c r="D41" s="205" t="s">
        <v>192</v>
      </c>
      <c r="E41" s="367" t="s">
        <v>193</v>
      </c>
      <c r="F41" s="368"/>
      <c r="G41" s="368"/>
      <c r="H41" s="368"/>
      <c r="I41" s="368"/>
      <c r="J41" s="369"/>
    </row>
    <row r="42" spans="1:56" s="192" customFormat="1" ht="18" customHeight="1">
      <c r="A42" s="361"/>
      <c r="B42" s="363"/>
      <c r="C42" s="363"/>
      <c r="D42" s="364"/>
      <c r="E42" s="365"/>
      <c r="F42" s="366" t="s">
        <v>197</v>
      </c>
      <c r="G42" s="366"/>
      <c r="H42" s="366"/>
      <c r="I42" s="366"/>
      <c r="J42" s="366"/>
    </row>
    <row r="43" spans="1:56" s="192" customFormat="1" ht="18" customHeight="1">
      <c r="A43" s="361"/>
      <c r="B43" s="363"/>
      <c r="C43" s="363"/>
      <c r="D43" s="364"/>
      <c r="E43" s="365"/>
      <c r="F43" s="365"/>
      <c r="G43" s="366" t="s">
        <v>198</v>
      </c>
      <c r="H43" s="366"/>
      <c r="I43" s="366"/>
      <c r="J43" s="366"/>
    </row>
    <row r="44" spans="1:56" s="192" customFormat="1" ht="18" customHeight="1">
      <c r="A44" s="361"/>
      <c r="B44" s="363"/>
      <c r="C44" s="363"/>
      <c r="D44" s="364"/>
      <c r="E44" s="365"/>
      <c r="F44" s="365"/>
      <c r="G44" s="206"/>
      <c r="H44" s="366" t="s">
        <v>200</v>
      </c>
      <c r="I44" s="366"/>
      <c r="J44" s="366"/>
    </row>
    <row r="45" spans="1:56">
      <c r="B45" s="121"/>
      <c r="AW45" s="247"/>
      <c r="AX45" s="247"/>
      <c r="AY45" s="247"/>
      <c r="AZ45" s="247"/>
      <c r="BA45" s="247"/>
      <c r="BB45" s="247"/>
      <c r="BC45" s="247"/>
      <c r="BD45" s="247"/>
    </row>
    <row r="46" spans="1:56" s="128" customFormat="1" ht="30" customHeight="1">
      <c r="A46" s="318" t="s">
        <v>228</v>
      </c>
      <c r="B46" s="318"/>
      <c r="C46" s="318"/>
      <c r="D46" s="318"/>
      <c r="E46" s="318"/>
      <c r="F46" s="318"/>
      <c r="G46" s="318"/>
      <c r="H46" s="318"/>
      <c r="I46" s="318"/>
      <c r="J46" s="129">
        <f>+J47</f>
        <v>500000</v>
      </c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</row>
    <row r="47" spans="1:56" ht="18" customHeight="1">
      <c r="A47" s="337"/>
      <c r="B47" s="132">
        <v>1189</v>
      </c>
      <c r="C47" s="322" t="s">
        <v>89</v>
      </c>
      <c r="D47" s="322"/>
      <c r="E47" s="322"/>
      <c r="F47" s="322"/>
      <c r="G47" s="322"/>
      <c r="H47" s="322"/>
      <c r="I47" s="322"/>
      <c r="J47" s="93">
        <f>+J48</f>
        <v>500000</v>
      </c>
    </row>
    <row r="48" spans="1:56" s="128" customFormat="1" ht="37.9" customHeight="1">
      <c r="A48" s="337"/>
      <c r="B48" s="279"/>
      <c r="C48" s="279"/>
      <c r="D48" s="183" t="s">
        <v>224</v>
      </c>
      <c r="E48" s="322" t="s">
        <v>220</v>
      </c>
      <c r="F48" s="322"/>
      <c r="G48" s="322"/>
      <c r="H48" s="322"/>
      <c r="I48" s="322"/>
      <c r="J48" s="139">
        <f>+'Հավելված N 2'!G113</f>
        <v>500000</v>
      </c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</row>
    <row r="49" spans="1:48" s="128" customFormat="1" ht="16.5" customHeight="1">
      <c r="A49" s="337"/>
      <c r="B49" s="279"/>
      <c r="C49" s="279"/>
      <c r="D49" s="326"/>
      <c r="E49" s="326"/>
      <c r="F49" s="322" t="s">
        <v>225</v>
      </c>
      <c r="G49" s="322"/>
      <c r="H49" s="322"/>
      <c r="I49" s="322"/>
      <c r="J49" s="322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</row>
    <row r="50" spans="1:48" s="128" customFormat="1" ht="16.5" customHeight="1">
      <c r="A50" s="337"/>
      <c r="B50" s="279"/>
      <c r="C50" s="279"/>
      <c r="D50" s="327"/>
      <c r="E50" s="327"/>
      <c r="F50" s="326"/>
      <c r="G50" s="322" t="s">
        <v>226</v>
      </c>
      <c r="H50" s="322"/>
      <c r="I50" s="322"/>
      <c r="J50" s="322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</row>
    <row r="51" spans="1:48" s="128" customFormat="1" ht="16.149999999999999" customHeight="1">
      <c r="A51" s="337"/>
      <c r="B51" s="279"/>
      <c r="C51" s="279"/>
      <c r="D51" s="328"/>
      <c r="E51" s="328"/>
      <c r="F51" s="328"/>
      <c r="G51" s="182"/>
      <c r="H51" s="322" t="s">
        <v>227</v>
      </c>
      <c r="I51" s="322"/>
      <c r="J51" s="322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</row>
    <row r="52" spans="1:48">
      <c r="B52" s="121"/>
    </row>
    <row r="53" spans="1:48" s="128" customFormat="1" ht="30" customHeight="1">
      <c r="A53" s="318" t="s">
        <v>151</v>
      </c>
      <c r="B53" s="318"/>
      <c r="C53" s="318"/>
      <c r="D53" s="318"/>
      <c r="E53" s="318"/>
      <c r="F53" s="318"/>
      <c r="G53" s="318"/>
      <c r="H53" s="318"/>
      <c r="I53" s="318"/>
      <c r="J53" s="129">
        <f>+J54+J59</f>
        <v>-5060000</v>
      </c>
      <c r="K53" s="9"/>
      <c r="L53" s="9"/>
      <c r="M53" s="9"/>
      <c r="N53" s="9"/>
      <c r="O53" s="9"/>
      <c r="P53" s="9"/>
    </row>
    <row r="54" spans="1:48" s="130" customFormat="1">
      <c r="A54" s="348"/>
      <c r="B54" s="134">
        <v>1043</v>
      </c>
      <c r="C54" s="355" t="s">
        <v>140</v>
      </c>
      <c r="D54" s="355"/>
      <c r="E54" s="355"/>
      <c r="F54" s="355"/>
      <c r="G54" s="355"/>
      <c r="H54" s="355"/>
      <c r="I54" s="355"/>
      <c r="J54" s="162">
        <f>+J55</f>
        <v>-2290000</v>
      </c>
    </row>
    <row r="55" spans="1:48" s="198" customFormat="1">
      <c r="A55" s="348"/>
      <c r="B55" s="356"/>
      <c r="C55" s="348"/>
      <c r="D55" s="134" t="s">
        <v>156</v>
      </c>
      <c r="E55" s="357" t="s">
        <v>136</v>
      </c>
      <c r="F55" s="357"/>
      <c r="G55" s="357"/>
      <c r="H55" s="357"/>
      <c r="I55" s="357"/>
      <c r="J55" s="197">
        <f>+'Հավելված N 2'!G155</f>
        <v>-2290000</v>
      </c>
    </row>
    <row r="56" spans="1:48" s="130" customFormat="1" ht="18" customHeight="1">
      <c r="A56" s="348"/>
      <c r="B56" s="356"/>
      <c r="C56" s="348"/>
      <c r="D56" s="356"/>
      <c r="E56" s="269"/>
      <c r="F56" s="358" t="s">
        <v>168</v>
      </c>
      <c r="G56" s="359"/>
      <c r="H56" s="359"/>
      <c r="I56" s="359"/>
      <c r="J56" s="360"/>
    </row>
    <row r="57" spans="1:48" s="130" customFormat="1">
      <c r="A57" s="348"/>
      <c r="B57" s="356"/>
      <c r="C57" s="348"/>
      <c r="D57" s="356"/>
      <c r="E57" s="269"/>
      <c r="F57" s="269"/>
      <c r="G57" s="357" t="s">
        <v>120</v>
      </c>
      <c r="H57" s="357"/>
      <c r="I57" s="357"/>
      <c r="J57" s="357"/>
    </row>
    <row r="58" spans="1:48" s="130" customFormat="1">
      <c r="A58" s="348"/>
      <c r="B58" s="356"/>
      <c r="C58" s="348"/>
      <c r="D58" s="356"/>
      <c r="E58" s="269"/>
      <c r="F58" s="269"/>
      <c r="G58" s="179"/>
      <c r="H58" s="357" t="s">
        <v>169</v>
      </c>
      <c r="I58" s="357"/>
      <c r="J58" s="357"/>
    </row>
    <row r="59" spans="1:48" s="130" customFormat="1">
      <c r="A59" s="348"/>
      <c r="B59" s="134">
        <v>1220</v>
      </c>
      <c r="C59" s="355" t="s">
        <v>170</v>
      </c>
      <c r="D59" s="355"/>
      <c r="E59" s="355"/>
      <c r="F59" s="355"/>
      <c r="G59" s="355"/>
      <c r="H59" s="355"/>
      <c r="I59" s="355"/>
      <c r="J59" s="162">
        <f>+J60+J65</f>
        <v>-2770000</v>
      </c>
    </row>
    <row r="60" spans="1:48" s="198" customFormat="1">
      <c r="A60" s="348"/>
      <c r="B60" s="269"/>
      <c r="C60" s="348"/>
      <c r="D60" s="134" t="s">
        <v>161</v>
      </c>
      <c r="E60" s="357" t="s">
        <v>162</v>
      </c>
      <c r="F60" s="357"/>
      <c r="G60" s="357"/>
      <c r="H60" s="357"/>
      <c r="I60" s="357"/>
      <c r="J60" s="197">
        <f>+'Հավելված N 2'!G174</f>
        <v>-1600000</v>
      </c>
    </row>
    <row r="61" spans="1:48" s="130" customFormat="1" ht="18" customHeight="1">
      <c r="A61" s="348"/>
      <c r="B61" s="269"/>
      <c r="C61" s="348"/>
      <c r="D61" s="370"/>
      <c r="E61" s="271"/>
      <c r="F61" s="358" t="s">
        <v>171</v>
      </c>
      <c r="G61" s="359"/>
      <c r="H61" s="359"/>
      <c r="I61" s="359"/>
      <c r="J61" s="360"/>
    </row>
    <row r="62" spans="1:48" s="130" customFormat="1">
      <c r="A62" s="348"/>
      <c r="B62" s="269"/>
      <c r="C62" s="348"/>
      <c r="D62" s="371"/>
      <c r="E62" s="272"/>
      <c r="F62" s="271"/>
      <c r="G62" s="357" t="s">
        <v>120</v>
      </c>
      <c r="H62" s="357"/>
      <c r="I62" s="357"/>
      <c r="J62" s="357"/>
    </row>
    <row r="63" spans="1:48" s="130" customFormat="1">
      <c r="A63" s="348"/>
      <c r="B63" s="269"/>
      <c r="C63" s="348"/>
      <c r="D63" s="371"/>
      <c r="E63" s="272"/>
      <c r="F63" s="272"/>
      <c r="G63" s="271"/>
      <c r="H63" s="357" t="s">
        <v>172</v>
      </c>
      <c r="I63" s="357"/>
      <c r="J63" s="357"/>
    </row>
    <row r="64" spans="1:48" s="128" customFormat="1" ht="37.9" customHeight="1">
      <c r="A64" s="348"/>
      <c r="B64" s="269"/>
      <c r="C64" s="348"/>
      <c r="D64" s="372"/>
      <c r="E64" s="273"/>
      <c r="F64" s="273"/>
      <c r="G64" s="273"/>
      <c r="H64" s="178"/>
      <c r="I64" s="199" t="s">
        <v>175</v>
      </c>
      <c r="J64" s="194">
        <v>-2</v>
      </c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</row>
    <row r="65" spans="1:48" s="198" customFormat="1">
      <c r="A65" s="348"/>
      <c r="B65" s="269"/>
      <c r="C65" s="348"/>
      <c r="D65" s="134" t="s">
        <v>164</v>
      </c>
      <c r="E65" s="357" t="s">
        <v>165</v>
      </c>
      <c r="F65" s="357"/>
      <c r="G65" s="357"/>
      <c r="H65" s="357"/>
      <c r="I65" s="357"/>
      <c r="J65" s="197">
        <f>+'Հավելված N 2'!G182</f>
        <v>-1170000</v>
      </c>
    </row>
    <row r="66" spans="1:48" s="130" customFormat="1" ht="18" customHeight="1">
      <c r="A66" s="348"/>
      <c r="B66" s="269"/>
      <c r="C66" s="348"/>
      <c r="D66" s="370"/>
      <c r="E66" s="271"/>
      <c r="F66" s="358" t="s">
        <v>173</v>
      </c>
      <c r="G66" s="359"/>
      <c r="H66" s="359"/>
      <c r="I66" s="359"/>
      <c r="J66" s="360"/>
    </row>
    <row r="67" spans="1:48" s="130" customFormat="1">
      <c r="A67" s="348"/>
      <c r="B67" s="269"/>
      <c r="C67" s="348"/>
      <c r="D67" s="371"/>
      <c r="E67" s="272"/>
      <c r="F67" s="271"/>
      <c r="G67" s="357" t="s">
        <v>120</v>
      </c>
      <c r="H67" s="357"/>
      <c r="I67" s="357"/>
      <c r="J67" s="357"/>
    </row>
    <row r="68" spans="1:48" s="130" customFormat="1">
      <c r="A68" s="348"/>
      <c r="B68" s="269"/>
      <c r="C68" s="348"/>
      <c r="D68" s="371"/>
      <c r="E68" s="272"/>
      <c r="F68" s="272"/>
      <c r="G68" s="271"/>
      <c r="H68" s="357" t="s">
        <v>174</v>
      </c>
      <c r="I68" s="357"/>
      <c r="J68" s="357"/>
    </row>
    <row r="69" spans="1:48" s="128" customFormat="1" ht="51.75">
      <c r="A69" s="348"/>
      <c r="B69" s="269"/>
      <c r="C69" s="348"/>
      <c r="D69" s="372"/>
      <c r="E69" s="273"/>
      <c r="F69" s="273"/>
      <c r="G69" s="273"/>
      <c r="H69" s="178"/>
      <c r="I69" s="199" t="s">
        <v>176</v>
      </c>
      <c r="J69" s="194">
        <v>-5</v>
      </c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</row>
    <row r="71" spans="1:48" s="128" customFormat="1" ht="30" customHeight="1">
      <c r="A71" s="318" t="s">
        <v>94</v>
      </c>
      <c r="B71" s="318"/>
      <c r="C71" s="318"/>
      <c r="D71" s="318"/>
      <c r="E71" s="318"/>
      <c r="F71" s="318"/>
      <c r="G71" s="318"/>
      <c r="H71" s="318"/>
      <c r="I71" s="318"/>
      <c r="J71" s="129">
        <f>+J72</f>
        <v>679241.7</v>
      </c>
      <c r="K71" s="9"/>
      <c r="L71" s="9"/>
      <c r="M71" s="9"/>
      <c r="N71" s="9"/>
      <c r="O71" s="9"/>
      <c r="P71" s="9"/>
      <c r="Q71" s="9"/>
    </row>
    <row r="72" spans="1:48" s="130" customFormat="1" ht="18" customHeight="1">
      <c r="A72" s="348"/>
      <c r="B72" s="134">
        <v>1236</v>
      </c>
      <c r="C72" s="319" t="s">
        <v>89</v>
      </c>
      <c r="D72" s="320"/>
      <c r="E72" s="320"/>
      <c r="F72" s="320"/>
      <c r="G72" s="320"/>
      <c r="H72" s="320"/>
      <c r="I72" s="321"/>
      <c r="J72" s="93">
        <f>+J73+J77+J81</f>
        <v>679241.7</v>
      </c>
    </row>
    <row r="73" spans="1:48" s="128" customFormat="1" ht="16.5" customHeight="1">
      <c r="A73" s="348"/>
      <c r="B73" s="269"/>
      <c r="C73" s="337"/>
      <c r="D73" s="146" t="s">
        <v>117</v>
      </c>
      <c r="E73" s="322" t="s">
        <v>95</v>
      </c>
      <c r="F73" s="322"/>
      <c r="G73" s="322"/>
      <c r="H73" s="322"/>
      <c r="I73" s="322"/>
      <c r="J73" s="139">
        <f>+'Հավելված N 2'!G25</f>
        <v>500000</v>
      </c>
      <c r="K73" s="9"/>
      <c r="L73" s="9"/>
      <c r="M73" s="9"/>
      <c r="N73" s="9"/>
      <c r="O73" s="9"/>
      <c r="P73" s="9"/>
      <c r="Q73" s="9"/>
      <c r="R73" s="9"/>
      <c r="S73" s="9"/>
    </row>
    <row r="74" spans="1:48" s="128" customFormat="1" ht="16.5" customHeight="1">
      <c r="A74" s="348"/>
      <c r="B74" s="269"/>
      <c r="C74" s="337"/>
      <c r="D74" s="341"/>
      <c r="E74" s="326"/>
      <c r="F74" s="322" t="s">
        <v>115</v>
      </c>
      <c r="G74" s="322"/>
      <c r="H74" s="322"/>
      <c r="I74" s="322"/>
      <c r="J74" s="322"/>
      <c r="K74" s="9"/>
      <c r="L74" s="9"/>
      <c r="M74" s="9"/>
      <c r="N74" s="9"/>
      <c r="O74" s="9"/>
      <c r="P74" s="9"/>
      <c r="Q74" s="9"/>
      <c r="R74" s="9"/>
      <c r="S74" s="9"/>
    </row>
    <row r="75" spans="1:48" s="128" customFormat="1" ht="16.149999999999999" customHeight="1">
      <c r="A75" s="348"/>
      <c r="B75" s="269"/>
      <c r="C75" s="337"/>
      <c r="D75" s="342"/>
      <c r="E75" s="327"/>
      <c r="F75" s="326"/>
      <c r="G75" s="322" t="s">
        <v>67</v>
      </c>
      <c r="H75" s="322"/>
      <c r="I75" s="322"/>
      <c r="J75" s="322"/>
      <c r="K75" s="9"/>
      <c r="L75" s="9"/>
      <c r="M75" s="9"/>
      <c r="N75" s="9"/>
      <c r="O75" s="9"/>
      <c r="P75" s="9"/>
      <c r="Q75" s="9"/>
      <c r="R75" s="9"/>
      <c r="S75" s="9"/>
    </row>
    <row r="76" spans="1:48" s="128" customFormat="1" ht="16.5" customHeight="1">
      <c r="A76" s="348"/>
      <c r="B76" s="269"/>
      <c r="C76" s="337"/>
      <c r="D76" s="343"/>
      <c r="E76" s="328"/>
      <c r="F76" s="328"/>
      <c r="G76" s="145"/>
      <c r="H76" s="322" t="s">
        <v>116</v>
      </c>
      <c r="I76" s="322"/>
      <c r="J76" s="322"/>
      <c r="K76" s="9"/>
      <c r="L76" s="9"/>
      <c r="M76" s="9"/>
      <c r="N76" s="9"/>
      <c r="O76" s="9"/>
      <c r="P76" s="9"/>
      <c r="Q76" s="9"/>
      <c r="R76" s="9"/>
      <c r="S76" s="9"/>
    </row>
    <row r="77" spans="1:48" s="128" customFormat="1" ht="16.5" customHeight="1">
      <c r="A77" s="348"/>
      <c r="B77" s="269"/>
      <c r="C77" s="337"/>
      <c r="D77" s="146" t="s">
        <v>90</v>
      </c>
      <c r="E77" s="322" t="s">
        <v>73</v>
      </c>
      <c r="F77" s="322"/>
      <c r="G77" s="322"/>
      <c r="H77" s="322"/>
      <c r="I77" s="322"/>
      <c r="J77" s="139">
        <f>+'Հավելված N 2'!G69</f>
        <v>-520758.3</v>
      </c>
      <c r="K77" s="9"/>
      <c r="L77" s="9"/>
      <c r="M77" s="9"/>
      <c r="N77" s="9"/>
      <c r="O77" s="9"/>
      <c r="P77" s="9"/>
      <c r="Q77" s="9"/>
      <c r="R77" s="9"/>
      <c r="S77" s="9"/>
    </row>
    <row r="78" spans="1:48" s="128" customFormat="1" ht="16.5" customHeight="1">
      <c r="A78" s="348"/>
      <c r="B78" s="269"/>
      <c r="C78" s="337"/>
      <c r="D78" s="377"/>
      <c r="E78" s="326"/>
      <c r="F78" s="322" t="s">
        <v>91</v>
      </c>
      <c r="G78" s="322"/>
      <c r="H78" s="322"/>
      <c r="I78" s="322"/>
      <c r="J78" s="322"/>
      <c r="K78" s="9"/>
      <c r="L78" s="9"/>
      <c r="M78" s="9"/>
      <c r="N78" s="9"/>
      <c r="O78" s="9"/>
      <c r="P78" s="9"/>
      <c r="Q78" s="9"/>
      <c r="R78" s="9"/>
      <c r="S78" s="9"/>
    </row>
    <row r="79" spans="1:48" s="128" customFormat="1" ht="16.149999999999999" customHeight="1">
      <c r="A79" s="348"/>
      <c r="B79" s="269"/>
      <c r="C79" s="337"/>
      <c r="D79" s="378"/>
      <c r="E79" s="327"/>
      <c r="F79" s="326"/>
      <c r="G79" s="322" t="s">
        <v>67</v>
      </c>
      <c r="H79" s="322"/>
      <c r="I79" s="322"/>
      <c r="J79" s="322"/>
      <c r="K79" s="9"/>
      <c r="L79" s="9"/>
      <c r="M79" s="9"/>
      <c r="N79" s="9"/>
      <c r="O79" s="9"/>
      <c r="P79" s="9"/>
      <c r="Q79" s="9"/>
      <c r="R79" s="9"/>
      <c r="S79" s="9"/>
    </row>
    <row r="80" spans="1:48" s="128" customFormat="1" ht="16.5" customHeight="1">
      <c r="A80" s="348"/>
      <c r="B80" s="269"/>
      <c r="C80" s="337"/>
      <c r="D80" s="379"/>
      <c r="E80" s="328"/>
      <c r="F80" s="328"/>
      <c r="G80" s="145"/>
      <c r="H80" s="322" t="s">
        <v>92</v>
      </c>
      <c r="I80" s="322"/>
      <c r="J80" s="322"/>
      <c r="K80" s="9"/>
      <c r="L80" s="9"/>
      <c r="M80" s="9"/>
      <c r="N80" s="9"/>
      <c r="O80" s="9"/>
      <c r="P80" s="9"/>
      <c r="Q80" s="9"/>
      <c r="R80" s="9"/>
      <c r="S80" s="9"/>
    </row>
    <row r="81" spans="1:19" s="128" customFormat="1" ht="16.5" customHeight="1">
      <c r="A81" s="348"/>
      <c r="B81" s="269"/>
      <c r="C81" s="337"/>
      <c r="D81" s="134" t="s">
        <v>111</v>
      </c>
      <c r="E81" s="384" t="s">
        <v>97</v>
      </c>
      <c r="F81" s="384"/>
      <c r="G81" s="384"/>
      <c r="H81" s="384"/>
      <c r="I81" s="384"/>
      <c r="J81" s="163">
        <f>+'Հավելված N 2'!G87</f>
        <v>700000</v>
      </c>
      <c r="K81" s="9"/>
      <c r="L81" s="9"/>
      <c r="M81" s="9"/>
      <c r="N81" s="9"/>
      <c r="O81" s="9"/>
      <c r="P81" s="9"/>
      <c r="Q81" s="9"/>
      <c r="R81" s="9"/>
      <c r="S81" s="9"/>
    </row>
    <row r="82" spans="1:19" s="128" customFormat="1" ht="16.5" customHeight="1">
      <c r="A82" s="348"/>
      <c r="B82" s="269"/>
      <c r="C82" s="337"/>
      <c r="D82" s="380"/>
      <c r="E82" s="381"/>
      <c r="F82" s="384" t="s">
        <v>114</v>
      </c>
      <c r="G82" s="384"/>
      <c r="H82" s="384"/>
      <c r="I82" s="384"/>
      <c r="J82" s="384"/>
      <c r="K82" s="9"/>
      <c r="L82" s="9"/>
      <c r="M82" s="9"/>
      <c r="N82" s="9"/>
      <c r="O82" s="9"/>
      <c r="P82" s="9"/>
      <c r="Q82" s="9"/>
      <c r="R82" s="9"/>
      <c r="S82" s="9"/>
    </row>
    <row r="83" spans="1:19" s="128" customFormat="1" ht="16.149999999999999" customHeight="1">
      <c r="A83" s="348"/>
      <c r="B83" s="269"/>
      <c r="C83" s="337"/>
      <c r="D83" s="380"/>
      <c r="E83" s="382"/>
      <c r="F83" s="381"/>
      <c r="G83" s="384" t="s">
        <v>67</v>
      </c>
      <c r="H83" s="384"/>
      <c r="I83" s="384"/>
      <c r="J83" s="384"/>
      <c r="K83" s="9"/>
      <c r="L83" s="9"/>
      <c r="M83" s="9"/>
      <c r="N83" s="9"/>
      <c r="O83" s="9"/>
      <c r="P83" s="9"/>
      <c r="Q83" s="9"/>
      <c r="R83" s="9"/>
      <c r="S83" s="9"/>
    </row>
    <row r="84" spans="1:19" s="128" customFormat="1" ht="16.5" customHeight="1">
      <c r="A84" s="348"/>
      <c r="B84" s="269"/>
      <c r="C84" s="337"/>
      <c r="D84" s="380"/>
      <c r="E84" s="383"/>
      <c r="F84" s="383"/>
      <c r="G84" s="164"/>
      <c r="H84" s="384" t="s">
        <v>118</v>
      </c>
      <c r="I84" s="384"/>
      <c r="J84" s="384"/>
      <c r="K84" s="9"/>
      <c r="L84" s="9"/>
      <c r="M84" s="9"/>
      <c r="N84" s="9"/>
      <c r="O84" s="9"/>
      <c r="P84" s="9"/>
      <c r="Q84" s="9"/>
      <c r="R84" s="9"/>
      <c r="S84" s="9"/>
    </row>
  </sheetData>
  <mergeCells count="137">
    <mergeCell ref="A54:A69"/>
    <mergeCell ref="C54:I54"/>
    <mergeCell ref="B55:B58"/>
    <mergeCell ref="C55:C58"/>
    <mergeCell ref="E55:I55"/>
    <mergeCell ref="D56:D58"/>
    <mergeCell ref="E56:E58"/>
    <mergeCell ref="B60:B69"/>
    <mergeCell ref="C60:C69"/>
    <mergeCell ref="E60:I60"/>
    <mergeCell ref="F25:J25"/>
    <mergeCell ref="G32:G33"/>
    <mergeCell ref="F31:F33"/>
    <mergeCell ref="E30:E33"/>
    <mergeCell ref="D30:D33"/>
    <mergeCell ref="G27:G28"/>
    <mergeCell ref="F26:F28"/>
    <mergeCell ref="E25:E28"/>
    <mergeCell ref="D25:D28"/>
    <mergeCell ref="F30:J30"/>
    <mergeCell ref="G31:J31"/>
    <mergeCell ref="H32:J32"/>
    <mergeCell ref="F42:J42"/>
    <mergeCell ref="F43:F44"/>
    <mergeCell ref="E34:I34"/>
    <mergeCell ref="D35:D37"/>
    <mergeCell ref="E41:J41"/>
    <mergeCell ref="E65:I65"/>
    <mergeCell ref="D66:D69"/>
    <mergeCell ref="E66:E69"/>
    <mergeCell ref="F66:J66"/>
    <mergeCell ref="D42:D44"/>
    <mergeCell ref="F74:J74"/>
    <mergeCell ref="F75:F76"/>
    <mergeCell ref="G75:J75"/>
    <mergeCell ref="H76:J76"/>
    <mergeCell ref="G43:J43"/>
    <mergeCell ref="E42:E44"/>
    <mergeCell ref="F56:J56"/>
    <mergeCell ref="F57:F58"/>
    <mergeCell ref="G57:J57"/>
    <mergeCell ref="H58:J58"/>
    <mergeCell ref="C59:I59"/>
    <mergeCell ref="F67:F69"/>
    <mergeCell ref="G67:J67"/>
    <mergeCell ref="G68:G69"/>
    <mergeCell ref="H68:J68"/>
    <mergeCell ref="D61:D64"/>
    <mergeCell ref="E61:E64"/>
    <mergeCell ref="F61:J61"/>
    <mergeCell ref="F62:F64"/>
    <mergeCell ref="G62:J62"/>
    <mergeCell ref="G63:G64"/>
    <mergeCell ref="H63:J63"/>
    <mergeCell ref="A53:I53"/>
    <mergeCell ref="D82:D84"/>
    <mergeCell ref="E82:E84"/>
    <mergeCell ref="F82:J82"/>
    <mergeCell ref="F83:F84"/>
    <mergeCell ref="G83:J83"/>
    <mergeCell ref="H84:J84"/>
    <mergeCell ref="E81:I81"/>
    <mergeCell ref="E15:I15"/>
    <mergeCell ref="D16:D19"/>
    <mergeCell ref="E16:E19"/>
    <mergeCell ref="F16:J16"/>
    <mergeCell ref="F17:F19"/>
    <mergeCell ref="G17:J17"/>
    <mergeCell ref="G18:G19"/>
    <mergeCell ref="H18:J18"/>
    <mergeCell ref="E77:I77"/>
    <mergeCell ref="E73:I73"/>
    <mergeCell ref="D74:D76"/>
    <mergeCell ref="E74:E76"/>
    <mergeCell ref="A39:I39"/>
    <mergeCell ref="A40:A44"/>
    <mergeCell ref="C40:I40"/>
    <mergeCell ref="B41:B44"/>
    <mergeCell ref="C41:C44"/>
    <mergeCell ref="H44:J44"/>
    <mergeCell ref="A71:I71"/>
    <mergeCell ref="A72:A84"/>
    <mergeCell ref="C72:I72"/>
    <mergeCell ref="B73:B84"/>
    <mergeCell ref="C73:C84"/>
    <mergeCell ref="A46:I46"/>
    <mergeCell ref="A47:A51"/>
    <mergeCell ref="C47:I47"/>
    <mergeCell ref="B48:B51"/>
    <mergeCell ref="C48:C51"/>
    <mergeCell ref="E48:I48"/>
    <mergeCell ref="D49:D51"/>
    <mergeCell ref="E49:E51"/>
    <mergeCell ref="F49:J49"/>
    <mergeCell ref="F50:F51"/>
    <mergeCell ref="G50:J50"/>
    <mergeCell ref="H51:J51"/>
    <mergeCell ref="D78:D80"/>
    <mergeCell ref="E78:E80"/>
    <mergeCell ref="F78:J78"/>
    <mergeCell ref="F79:F80"/>
    <mergeCell ref="G79:J79"/>
    <mergeCell ref="H80:J80"/>
    <mergeCell ref="G26:J26"/>
    <mergeCell ref="H27:J27"/>
    <mergeCell ref="E29:I29"/>
    <mergeCell ref="A12:I12"/>
    <mergeCell ref="A13:I13"/>
    <mergeCell ref="A14:A37"/>
    <mergeCell ref="C14:I14"/>
    <mergeCell ref="B20:B37"/>
    <mergeCell ref="E20:I20"/>
    <mergeCell ref="D21:D23"/>
    <mergeCell ref="E21:E23"/>
    <mergeCell ref="F21:J21"/>
    <mergeCell ref="F22:F23"/>
    <mergeCell ref="G22:J22"/>
    <mergeCell ref="H23:J23"/>
    <mergeCell ref="C15:C37"/>
    <mergeCell ref="E24:I24"/>
    <mergeCell ref="E35:E37"/>
    <mergeCell ref="F35:J35"/>
    <mergeCell ref="F36:F37"/>
    <mergeCell ref="G36:J36"/>
    <mergeCell ref="H37:J37"/>
    <mergeCell ref="A11:I11"/>
    <mergeCell ref="G1:H1"/>
    <mergeCell ref="I1:J1"/>
    <mergeCell ref="I2:J2"/>
    <mergeCell ref="G3:H3"/>
    <mergeCell ref="I3:J3"/>
    <mergeCell ref="A6:J6"/>
    <mergeCell ref="A9:A10"/>
    <mergeCell ref="B9:C9"/>
    <mergeCell ref="D9:G9"/>
    <mergeCell ref="H9:H10"/>
    <mergeCell ref="I9:I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https://mul2-edu.gov.am/tasks/2124240/oneclick?token=1b37ee61ebcb819b913bc7b19a11a848</cp:keywords>
  <cp:lastModifiedBy>Arpine Martirosyan</cp:lastModifiedBy>
  <cp:lastPrinted>2022-02-24T08:25:43Z</cp:lastPrinted>
  <dcterms:created xsi:type="dcterms:W3CDTF">2022-01-04T07:12:58Z</dcterms:created>
  <dcterms:modified xsi:type="dcterms:W3CDTF">2026-11-04T12:05:23Z</dcterms:modified>
</cp:coreProperties>
</file>