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esktop\CAPITAL\2026\GOV DECREES\մնգոներ + խառը\"/>
    </mc:Choice>
  </mc:AlternateContent>
  <xr:revisionPtr revIDLastSave="0" documentId="13_ncr:1_{AF405497-0A2D-499E-B263-4812F81BC3E7}" xr6:coauthVersionLast="45" xr6:coauthVersionMax="47" xr10:uidLastSave="{00000000-0000-0000-0000-000000000000}"/>
  <bookViews>
    <workbookView xWindow="-108" yWindow="-108" windowWidth="20376" windowHeight="12216" tabRatio="869" firstSheet="2" activeTab="6" xr2:uid="{00000000-000D-0000-FFFF-FFFF00000000}"/>
  </bookViews>
  <sheets>
    <sheet name="Հավելված N 1 " sheetId="82" r:id="rId1"/>
    <sheet name="Հավելված N 2" sheetId="65" r:id="rId2"/>
    <sheet name="Հավելված N 3" sheetId="32" r:id="rId3"/>
    <sheet name="Հավելված N 4" sheetId="81" r:id="rId4"/>
    <sheet name="Հավելված N 5" sheetId="79" r:id="rId5"/>
    <sheet name="Հավելված N 6" sheetId="86" r:id="rId6"/>
    <sheet name="Հավելված N 7" sheetId="73" r:id="rId7"/>
    <sheet name="Հավելված N 8" sheetId="83" r:id="rId8"/>
    <sheet name="Հավելված N 9" sheetId="80" r:id="rId9"/>
    <sheet name="Հավելված N 10" sheetId="87" r:id="rId10"/>
  </sheets>
  <definedNames>
    <definedName name="a" localSheetId="0">#REF!</definedName>
    <definedName name="a" localSheetId="9">#REF!</definedName>
    <definedName name="a" localSheetId="1">#REF!</definedName>
    <definedName name="a" localSheetId="4">#REF!</definedName>
    <definedName name="a" localSheetId="5">#REF!</definedName>
    <definedName name="a" localSheetId="8">#REF!</definedName>
    <definedName name="a">#REF!</definedName>
    <definedName name="AgencyCode" localSheetId="0">#REF!</definedName>
    <definedName name="AgencyCode" localSheetId="9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>#REF!</definedName>
    <definedName name="AgencyName" localSheetId="0">#REF!</definedName>
    <definedName name="AgencyName" localSheetId="9">#REF!</definedName>
    <definedName name="AgencyName" localSheetId="2">#REF!</definedName>
    <definedName name="AgencyName" localSheetId="4">#REF!</definedName>
    <definedName name="AgencyName" localSheetId="5">#REF!</definedName>
    <definedName name="AgencyName">#REF!</definedName>
    <definedName name="åû" localSheetId="4">#REF!</definedName>
    <definedName name="åû">#REF!</definedName>
    <definedName name="BOP">#REF!</definedName>
    <definedName name="BOPfoot">#REF!</definedName>
    <definedName name="davit" localSheetId="0">#REF!</definedName>
    <definedName name="davit" localSheetId="9">#REF!</definedName>
    <definedName name="davit" localSheetId="4">#REF!</definedName>
    <definedName name="davit" localSheetId="5">#REF!</definedName>
    <definedName name="davit">#REF!</definedName>
    <definedName name="DebtCG">#REF!</definedName>
    <definedName name="DebtGG">#REF!</definedName>
    <definedName name="Functional1" localSheetId="0">#REF!</definedName>
    <definedName name="Functional1" localSheetId="9">#REF!</definedName>
    <definedName name="Functional1" localSheetId="2">#REF!</definedName>
    <definedName name="Functional1" localSheetId="4">#REF!</definedName>
    <definedName name="Functional1" localSheetId="5">#REF!</definedName>
    <definedName name="Functional1">#REF!</definedName>
    <definedName name="ggg" localSheetId="0">#REF!</definedName>
    <definedName name="ggg" localSheetId="9">#REF!</definedName>
    <definedName name="ggg" localSheetId="4">#REF!</definedName>
    <definedName name="ggg" localSheetId="5">#REF!</definedName>
    <definedName name="ggg">#REF!</definedName>
    <definedName name="hav">#REF!</definedName>
    <definedName name="mas" localSheetId="4">#REF!</definedName>
    <definedName name="mas">#REF!</definedName>
    <definedName name="mass" localSheetId="4">#REF!</definedName>
    <definedName name="mass">#REF!</definedName>
    <definedName name="MonExo">#REF!</definedName>
    <definedName name="MonGrow">#REF!</definedName>
    <definedName name="PANature" localSheetId="0">#REF!</definedName>
    <definedName name="PANature" localSheetId="9">#REF!</definedName>
    <definedName name="PANature" localSheetId="2">#REF!</definedName>
    <definedName name="PANature" localSheetId="4">#REF!</definedName>
    <definedName name="PANature" localSheetId="5">#REF!</definedName>
    <definedName name="PANature">#REF!</definedName>
    <definedName name="PAType" localSheetId="0">#REF!</definedName>
    <definedName name="PAType" localSheetId="9">#REF!</definedName>
    <definedName name="PAType" localSheetId="2">#REF!</definedName>
    <definedName name="PAType" localSheetId="4">#REF!</definedName>
    <definedName name="PAType" localSheetId="5">#REF!</definedName>
    <definedName name="PAType">#REF!</definedName>
    <definedName name="Performance2" localSheetId="0">#REF!</definedName>
    <definedName name="Performance2" localSheetId="9">#REF!</definedName>
    <definedName name="Performance2" localSheetId="2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0">#REF!</definedName>
    <definedName name="PerformanceType" localSheetId="9">#REF!</definedName>
    <definedName name="PerformanceType" localSheetId="2">#REF!</definedName>
    <definedName name="PerformanceType" localSheetId="4">#REF!</definedName>
    <definedName name="PerformanceType" localSheetId="5">#REF!</definedName>
    <definedName name="PerformanceType">#REF!</definedName>
    <definedName name="RealExo">#REF!</definedName>
    <definedName name="RealPercent">#REF!</definedName>
    <definedName name="Table_2._Turkey__Exogenous_assumptions">#REF!</definedName>
    <definedName name="vlom">#REF!</definedName>
    <definedName name="x" localSheetId="4">#REF!</definedName>
    <definedName name="x" localSheetId="8">#REF!</definedName>
    <definedName name="x">#REF!</definedName>
    <definedName name="Z_248BE2BA_E445_11D3_BFE0_00003960F508_.wvu.Cols">#REF!</definedName>
    <definedName name="Հավելված" localSheetId="0">#REF!</definedName>
    <definedName name="Հավելված" localSheetId="9">#REF!</definedName>
    <definedName name="Հավելված" localSheetId="4">#REF!</definedName>
    <definedName name="Հավելված" localSheetId="5">#REF!</definedName>
    <definedName name="Հավելված">#REF!</definedName>
    <definedName name="Հավելված10" localSheetId="4">#REF!</definedName>
    <definedName name="Հավելված10" localSheetId="5">#REF!</definedName>
    <definedName name="Հավելված10">#REF!</definedName>
    <definedName name="Հավելված11" localSheetId="4">#REF!</definedName>
    <definedName name="Հավելված11" localSheetId="5">#REF!</definedName>
    <definedName name="Հավելված11">#REF!</definedName>
    <definedName name="Հավելված20" localSheetId="4">#REF!</definedName>
    <definedName name="Հավելված20" localSheetId="5">#REF!</definedName>
    <definedName name="Հավելված20">#REF!</definedName>
    <definedName name="Հավելված9" localSheetId="4">#REF!</definedName>
    <definedName name="Հավելված9" localSheetId="5">#REF!</definedName>
    <definedName name="Հավելված9">#REF!</definedName>
    <definedName name="Մաս" localSheetId="0">#REF!</definedName>
    <definedName name="Մաս" localSheetId="9">#REF!</definedName>
    <definedName name="Մաս" localSheetId="4">#REF!</definedName>
    <definedName name="Մաս" localSheetId="5">#REF!</definedName>
    <definedName name="Մաս">#REF!</definedName>
    <definedName name="շախմատիստ" localSheetId="0">#REF!</definedName>
    <definedName name="շախմատիստ" localSheetId="9">#REF!</definedName>
    <definedName name="շախմատիստ" localSheetId="4">#REF!</definedName>
    <definedName name="շախմատիստ" localSheetId="5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67" i="83" l="1"/>
  <c r="K67" i="73"/>
  <c r="J61" i="73"/>
  <c r="J67" i="73"/>
  <c r="K63" i="73"/>
  <c r="J63" i="73"/>
  <c r="K62" i="73" l="1"/>
  <c r="K61" i="73" s="1"/>
  <c r="J62" i="73"/>
  <c r="H33" i="87"/>
  <c r="G33" i="87"/>
  <c r="H52" i="87"/>
  <c r="H51" i="87" s="1"/>
  <c r="H50" i="87" s="1"/>
  <c r="G52" i="87"/>
  <c r="G51" i="87" s="1"/>
  <c r="G50" i="87" s="1"/>
  <c r="H54" i="87"/>
  <c r="H53" i="87" s="1"/>
  <c r="G54" i="87"/>
  <c r="G53" i="87" s="1"/>
  <c r="H31" i="87"/>
  <c r="H30" i="87" s="1"/>
  <c r="H29" i="87" s="1"/>
  <c r="H28" i="87" s="1"/>
  <c r="H26" i="87" s="1"/>
  <c r="H24" i="87" s="1"/>
  <c r="H22" i="87" s="1"/>
  <c r="H20" i="87" s="1"/>
  <c r="H18" i="87" s="1"/>
  <c r="H16" i="87" s="1"/>
  <c r="H14" i="87" s="1"/>
  <c r="H13" i="87" s="1"/>
  <c r="G31" i="87"/>
  <c r="G30" i="87" s="1"/>
  <c r="G29" i="87" s="1"/>
  <c r="G28" i="87" s="1"/>
  <c r="G26" i="87" s="1"/>
  <c r="G24" i="87" s="1"/>
  <c r="G22" i="87" s="1"/>
  <c r="G20" i="87" s="1"/>
  <c r="G18" i="87" s="1"/>
  <c r="G16" i="87" s="1"/>
  <c r="G14" i="87" s="1"/>
  <c r="G13" i="87" s="1"/>
  <c r="H49" i="87" l="1"/>
  <c r="H48" i="87" s="1"/>
  <c r="H46" i="87" s="1"/>
  <c r="H44" i="87" s="1"/>
  <c r="H42" i="87" s="1"/>
  <c r="H40" i="87" s="1"/>
  <c r="H38" i="87" s="1"/>
  <c r="H36" i="87" s="1"/>
  <c r="H34" i="87" s="1"/>
  <c r="H11" i="87" s="1"/>
  <c r="G49" i="87"/>
  <c r="G48" i="87"/>
  <c r="G46" i="87" s="1"/>
  <c r="G44" i="87" s="1"/>
  <c r="G42" i="87" s="1"/>
  <c r="G40" i="87" s="1"/>
  <c r="G38" i="87" s="1"/>
  <c r="G36" i="87" s="1"/>
  <c r="G34" i="87" s="1"/>
  <c r="G11" i="87" s="1"/>
  <c r="F21" i="81" l="1"/>
  <c r="F91" i="79"/>
  <c r="E88" i="79" l="1"/>
  <c r="E87" i="79"/>
  <c r="E86" i="79"/>
  <c r="H268" i="32"/>
  <c r="G268" i="32"/>
  <c r="E119" i="79" l="1"/>
  <c r="I39" i="86"/>
  <c r="G39" i="86"/>
  <c r="H246" i="32"/>
  <c r="H245" i="32"/>
  <c r="G41" i="86"/>
  <c r="H248" i="32"/>
  <c r="H247" i="32"/>
  <c r="H244" i="32"/>
  <c r="E39" i="86"/>
  <c r="F39" i="86"/>
  <c r="D39" i="86"/>
  <c r="G246" i="32"/>
  <c r="G245" i="32"/>
  <c r="E41" i="86"/>
  <c r="F41" i="86"/>
  <c r="D41" i="86"/>
  <c r="G248" i="32"/>
  <c r="G247" i="32"/>
  <c r="G244" i="32"/>
  <c r="I38" i="86"/>
  <c r="I40" i="86"/>
  <c r="I37" i="86"/>
  <c r="H38" i="86"/>
  <c r="H40" i="86"/>
  <c r="H37" i="86"/>
  <c r="F38" i="86"/>
  <c r="F40" i="86"/>
  <c r="F37" i="86"/>
  <c r="E38" i="86"/>
  <c r="E40" i="86"/>
  <c r="E37" i="86"/>
  <c r="G40" i="86"/>
  <c r="D40" i="86"/>
  <c r="K47" i="73"/>
  <c r="K45" i="73"/>
  <c r="K46" i="73"/>
  <c r="D24" i="79"/>
  <c r="K23" i="83"/>
  <c r="K36" i="73"/>
  <c r="F16" i="81"/>
  <c r="F23" i="81"/>
  <c r="F24" i="81"/>
  <c r="F25" i="81"/>
  <c r="F22" i="81"/>
  <c r="F27" i="81"/>
  <c r="F28" i="81"/>
  <c r="F29" i="81"/>
  <c r="F30" i="81"/>
  <c r="F31" i="81"/>
  <c r="F26" i="81"/>
  <c r="F33" i="81"/>
  <c r="F34" i="81"/>
  <c r="F35" i="81"/>
  <c r="F36" i="81"/>
  <c r="F37" i="81"/>
  <c r="I74" i="80"/>
  <c r="I83" i="80"/>
  <c r="F38" i="81"/>
  <c r="I75" i="80"/>
  <c r="I84" i="80"/>
  <c r="F39" i="81"/>
  <c r="I76" i="80"/>
  <c r="I85" i="80"/>
  <c r="F40" i="81"/>
  <c r="F32" i="81"/>
  <c r="F42" i="81"/>
  <c r="F43" i="81"/>
  <c r="F44" i="81"/>
  <c r="F45" i="81"/>
  <c r="I17" i="80"/>
  <c r="F46" i="81"/>
  <c r="F41" i="81"/>
  <c r="F48" i="81"/>
  <c r="F49" i="81"/>
  <c r="F47" i="81"/>
  <c r="F51" i="81"/>
  <c r="F52" i="81"/>
  <c r="F50" i="81"/>
  <c r="I125" i="80"/>
  <c r="I128" i="80"/>
  <c r="I129" i="80"/>
  <c r="F54" i="81"/>
  <c r="F55" i="81"/>
  <c r="F53" i="81"/>
  <c r="F57" i="81"/>
  <c r="F58" i="81"/>
  <c r="F59" i="81"/>
  <c r="F56" i="81"/>
  <c r="F61" i="81"/>
  <c r="F62" i="81"/>
  <c r="F63" i="81"/>
  <c r="D63" i="81" s="1"/>
  <c r="F95" i="79" s="1"/>
  <c r="F64" i="81"/>
  <c r="D64" i="81" s="1"/>
  <c r="F96" i="79" s="1"/>
  <c r="E96" i="79" s="1"/>
  <c r="F65" i="81"/>
  <c r="D65" i="81" s="1"/>
  <c r="F97" i="79" s="1"/>
  <c r="E97" i="79" s="1"/>
  <c r="F60" i="81"/>
  <c r="F19" i="81" s="1"/>
  <c r="F66" i="81"/>
  <c r="F71" i="81"/>
  <c r="F69" i="81"/>
  <c r="F72" i="81"/>
  <c r="G16" i="81"/>
  <c r="G22" i="81"/>
  <c r="G26" i="81"/>
  <c r="G32" i="81"/>
  <c r="G41" i="81"/>
  <c r="G47" i="81"/>
  <c r="G50" i="81"/>
  <c r="G53" i="81"/>
  <c r="G56" i="81"/>
  <c r="G60" i="81"/>
  <c r="G19" i="81"/>
  <c r="G66" i="81"/>
  <c r="G69" i="81"/>
  <c r="G72" i="81"/>
  <c r="G13" i="81"/>
  <c r="I21" i="80"/>
  <c r="I22" i="80"/>
  <c r="I23" i="80"/>
  <c r="I24" i="80"/>
  <c r="I20" i="80"/>
  <c r="H15" i="81"/>
  <c r="H16" i="81"/>
  <c r="H22" i="81"/>
  <c r="H26" i="81"/>
  <c r="H32" i="81"/>
  <c r="H41" i="81"/>
  <c r="H47" i="81"/>
  <c r="H50" i="81"/>
  <c r="H53" i="81"/>
  <c r="H56" i="81"/>
  <c r="H60" i="81"/>
  <c r="H19" i="81"/>
  <c r="H66" i="81"/>
  <c r="H69" i="81"/>
  <c r="H72" i="81"/>
  <c r="H13" i="81"/>
  <c r="E16" i="81"/>
  <c r="E22" i="81"/>
  <c r="E26" i="81"/>
  <c r="E32" i="81"/>
  <c r="E41" i="81"/>
  <c r="E47" i="81"/>
  <c r="E50" i="81"/>
  <c r="E53" i="81"/>
  <c r="E56" i="81"/>
  <c r="E60" i="81"/>
  <c r="E19" i="81"/>
  <c r="E68" i="81"/>
  <c r="E66" i="81"/>
  <c r="E69" i="81"/>
  <c r="E72" i="81"/>
  <c r="E13" i="81"/>
  <c r="D15" i="81"/>
  <c r="F15" i="79"/>
  <c r="E15" i="79"/>
  <c r="E13" i="79"/>
  <c r="D18" i="81"/>
  <c r="F18" i="79"/>
  <c r="E18" i="79"/>
  <c r="E16" i="79"/>
  <c r="D46" i="81"/>
  <c r="F24" i="79"/>
  <c r="E24" i="79"/>
  <c r="E23" i="79"/>
  <c r="E21" i="79"/>
  <c r="E27" i="79"/>
  <c r="E25" i="79" s="1"/>
  <c r="G61" i="32" s="1"/>
  <c r="G60" i="32" s="1"/>
  <c r="G59" i="32" s="1"/>
  <c r="G58" i="32" s="1"/>
  <c r="G53" i="32" s="1"/>
  <c r="G51" i="32" s="1"/>
  <c r="J90" i="83" s="1"/>
  <c r="J89" i="83" s="1"/>
  <c r="J88" i="83" s="1"/>
  <c r="D23" i="81"/>
  <c r="F29" i="79"/>
  <c r="E29" i="79"/>
  <c r="D24" i="81"/>
  <c r="F30" i="79"/>
  <c r="E30" i="79"/>
  <c r="D25" i="81"/>
  <c r="F31" i="79"/>
  <c r="E31" i="79"/>
  <c r="E28" i="79"/>
  <c r="E34" i="79"/>
  <c r="E32" i="79" s="1"/>
  <c r="G72" i="32" s="1"/>
  <c r="G71" i="32" s="1"/>
  <c r="G70" i="32" s="1"/>
  <c r="G69" i="32" s="1"/>
  <c r="G64" i="32" s="1"/>
  <c r="G62" i="32" s="1"/>
  <c r="J99" i="83" s="1"/>
  <c r="J98" i="83" s="1"/>
  <c r="J97" i="83" s="1"/>
  <c r="D27" i="81"/>
  <c r="F36" i="79"/>
  <c r="E36" i="79"/>
  <c r="D28" i="81"/>
  <c r="F37" i="79"/>
  <c r="E37" i="79"/>
  <c r="D29" i="81"/>
  <c r="F38" i="79"/>
  <c r="E38" i="79"/>
  <c r="D30" i="81"/>
  <c r="F39" i="79"/>
  <c r="E39" i="79"/>
  <c r="D31" i="81"/>
  <c r="F40" i="79"/>
  <c r="E40" i="79"/>
  <c r="E35" i="79"/>
  <c r="E43" i="79"/>
  <c r="E41" i="79" s="1"/>
  <c r="G83" i="32" s="1"/>
  <c r="G82" i="32" s="1"/>
  <c r="G81" i="32" s="1"/>
  <c r="G80" i="32" s="1"/>
  <c r="G75" i="32" s="1"/>
  <c r="G73" i="32" s="1"/>
  <c r="J108" i="83" s="1"/>
  <c r="J107" i="83" s="1"/>
  <c r="J106" i="83" s="1"/>
  <c r="E46" i="79"/>
  <c r="D33" i="81"/>
  <c r="F48" i="79"/>
  <c r="E48" i="79"/>
  <c r="D34" i="81"/>
  <c r="F49" i="79"/>
  <c r="E49" i="79"/>
  <c r="D35" i="81"/>
  <c r="F50" i="79"/>
  <c r="E50" i="79"/>
  <c r="D36" i="81"/>
  <c r="F51" i="79"/>
  <c r="E51" i="79"/>
  <c r="D37" i="81"/>
  <c r="F52" i="79"/>
  <c r="E52" i="79"/>
  <c r="D38" i="81"/>
  <c r="F53" i="79"/>
  <c r="E53" i="79"/>
  <c r="D39" i="81"/>
  <c r="F54" i="79"/>
  <c r="E54" i="79"/>
  <c r="D40" i="81"/>
  <c r="F55" i="79"/>
  <c r="E55" i="79"/>
  <c r="E47" i="79"/>
  <c r="E44" i="79"/>
  <c r="E58" i="79"/>
  <c r="D42" i="81"/>
  <c r="F60" i="79"/>
  <c r="E60" i="79"/>
  <c r="D43" i="81"/>
  <c r="F61" i="79"/>
  <c r="E61" i="79"/>
  <c r="D44" i="81"/>
  <c r="F62" i="79"/>
  <c r="E62" i="79"/>
  <c r="D45" i="81"/>
  <c r="F63" i="79"/>
  <c r="E63" i="79"/>
  <c r="E59" i="79"/>
  <c r="E56" i="79"/>
  <c r="E66" i="79"/>
  <c r="D48" i="81"/>
  <c r="F68" i="79"/>
  <c r="E68" i="79"/>
  <c r="D49" i="81"/>
  <c r="F69" i="79"/>
  <c r="E69" i="79"/>
  <c r="E67" i="79"/>
  <c r="E64" i="79"/>
  <c r="E72" i="79"/>
  <c r="D51" i="81"/>
  <c r="F74" i="79"/>
  <c r="E74" i="79"/>
  <c r="D52" i="81"/>
  <c r="F75" i="79"/>
  <c r="E75" i="79"/>
  <c r="E73" i="79"/>
  <c r="E70" i="79"/>
  <c r="E78" i="79"/>
  <c r="D54" i="81"/>
  <c r="F80" i="79"/>
  <c r="E80" i="79"/>
  <c r="D55" i="81"/>
  <c r="F81" i="79"/>
  <c r="E81" i="79"/>
  <c r="E79" i="79"/>
  <c r="E76" i="79"/>
  <c r="E84" i="79"/>
  <c r="D57" i="81"/>
  <c r="F86" i="79"/>
  <c r="D58" i="81"/>
  <c r="F87" i="79"/>
  <c r="D59" i="81"/>
  <c r="F88" i="79"/>
  <c r="E85" i="79"/>
  <c r="E82" i="79" s="1"/>
  <c r="E91" i="79"/>
  <c r="D61" i="81"/>
  <c r="F93" i="79"/>
  <c r="E93" i="79"/>
  <c r="D62" i="81"/>
  <c r="F94" i="79"/>
  <c r="E94" i="79"/>
  <c r="E103" i="79"/>
  <c r="E101" i="79"/>
  <c r="E104" i="79"/>
  <c r="E99" i="79"/>
  <c r="E109" i="79"/>
  <c r="E112" i="79"/>
  <c r="E107" i="79"/>
  <c r="D74" i="81"/>
  <c r="F119" i="79"/>
  <c r="E117" i="79"/>
  <c r="E115" i="79"/>
  <c r="F13" i="79"/>
  <c r="F16" i="79"/>
  <c r="F23" i="79"/>
  <c r="F21" i="79"/>
  <c r="F28" i="79"/>
  <c r="F25" i="79"/>
  <c r="H61" i="32" s="1"/>
  <c r="H60" i="32" s="1"/>
  <c r="H59" i="32" s="1"/>
  <c r="H58" i="32" s="1"/>
  <c r="H53" i="32" s="1"/>
  <c r="H51" i="32" s="1"/>
  <c r="K90" i="83" s="1"/>
  <c r="K89" i="83" s="1"/>
  <c r="K88" i="83" s="1"/>
  <c r="F35" i="79"/>
  <c r="F32" i="79"/>
  <c r="H72" i="32" s="1"/>
  <c r="H71" i="32" s="1"/>
  <c r="H70" i="32" s="1"/>
  <c r="H69" i="32" s="1"/>
  <c r="H64" i="32" s="1"/>
  <c r="H62" i="32" s="1"/>
  <c r="K99" i="83" s="1"/>
  <c r="K98" i="83" s="1"/>
  <c r="K97" i="83" s="1"/>
  <c r="F41" i="79"/>
  <c r="H83" i="32" s="1"/>
  <c r="H82" i="32" s="1"/>
  <c r="H81" i="32" s="1"/>
  <c r="H80" i="32" s="1"/>
  <c r="H75" i="32" s="1"/>
  <c r="H73" i="32" s="1"/>
  <c r="K108" i="83" s="1"/>
  <c r="K107" i="83" s="1"/>
  <c r="K106" i="83" s="1"/>
  <c r="F47" i="79"/>
  <c r="F44" i="79"/>
  <c r="F59" i="79"/>
  <c r="F56" i="79"/>
  <c r="F67" i="79"/>
  <c r="F64" i="79"/>
  <c r="F73" i="79"/>
  <c r="F70" i="79"/>
  <c r="F79" i="79"/>
  <c r="F76" i="79"/>
  <c r="F85" i="79"/>
  <c r="F82" i="79"/>
  <c r="F101" i="79"/>
  <c r="F104" i="79"/>
  <c r="F99" i="79"/>
  <c r="F109" i="79"/>
  <c r="F112" i="79"/>
  <c r="F107" i="79"/>
  <c r="F117" i="79"/>
  <c r="F115" i="79"/>
  <c r="G163" i="80"/>
  <c r="I163" i="80"/>
  <c r="H148" i="32"/>
  <c r="G148" i="32"/>
  <c r="G147" i="32"/>
  <c r="G146" i="32"/>
  <c r="G145" i="32"/>
  <c r="H34" i="32"/>
  <c r="H33" i="32"/>
  <c r="H32" i="32"/>
  <c r="H31" i="32"/>
  <c r="H30" i="32"/>
  <c r="H28" i="32"/>
  <c r="H43" i="32"/>
  <c r="H42" i="32"/>
  <c r="H41" i="32"/>
  <c r="H40" i="32"/>
  <c r="H39" i="32"/>
  <c r="H37" i="32"/>
  <c r="H50" i="32"/>
  <c r="H49" i="32"/>
  <c r="H48" i="32"/>
  <c r="H47" i="32"/>
  <c r="H46" i="32"/>
  <c r="H44" i="32"/>
  <c r="K83" i="83"/>
  <c r="I37" i="80"/>
  <c r="I38" i="80"/>
  <c r="H57" i="32"/>
  <c r="H56" i="32"/>
  <c r="H55" i="32"/>
  <c r="H54" i="32"/>
  <c r="G55" i="80"/>
  <c r="I55" i="80"/>
  <c r="I56" i="80"/>
  <c r="I57" i="80"/>
  <c r="H68" i="32"/>
  <c r="H67" i="32"/>
  <c r="H66" i="32"/>
  <c r="H65" i="32"/>
  <c r="I63" i="80"/>
  <c r="I62" i="80"/>
  <c r="H79" i="32"/>
  <c r="H78" i="32"/>
  <c r="H77" i="32"/>
  <c r="H76" i="32"/>
  <c r="I86" i="80"/>
  <c r="H90" i="32"/>
  <c r="H89" i="32"/>
  <c r="H88" i="32"/>
  <c r="H87" i="32"/>
  <c r="H94" i="32"/>
  <c r="H93" i="32"/>
  <c r="H92" i="32"/>
  <c r="H91" i="32"/>
  <c r="H86" i="32"/>
  <c r="H84" i="32"/>
  <c r="K117" i="83"/>
  <c r="K116" i="83"/>
  <c r="K115" i="83"/>
  <c r="G101" i="80"/>
  <c r="I101" i="80"/>
  <c r="H101" i="32"/>
  <c r="H100" i="32"/>
  <c r="H99" i="32"/>
  <c r="H98" i="32"/>
  <c r="H105" i="32"/>
  <c r="H104" i="32"/>
  <c r="H103" i="32"/>
  <c r="H102" i="32"/>
  <c r="H116" i="32"/>
  <c r="H115" i="32"/>
  <c r="H114" i="32"/>
  <c r="H113" i="32"/>
  <c r="H123" i="32"/>
  <c r="H122" i="32"/>
  <c r="H121" i="32"/>
  <c r="H120" i="32"/>
  <c r="H119" i="32"/>
  <c r="H117" i="32"/>
  <c r="I131" i="80"/>
  <c r="I132" i="80"/>
  <c r="I133" i="80"/>
  <c r="G134" i="80"/>
  <c r="I134" i="80"/>
  <c r="H130" i="32"/>
  <c r="H129" i="32"/>
  <c r="H128" i="32"/>
  <c r="H127" i="32"/>
  <c r="H134" i="32"/>
  <c r="H133" i="32"/>
  <c r="H132" i="32"/>
  <c r="H131" i="32"/>
  <c r="H141" i="32"/>
  <c r="H140" i="32"/>
  <c r="H139" i="32"/>
  <c r="H138" i="32"/>
  <c r="H137" i="32"/>
  <c r="H135" i="32"/>
  <c r="K158" i="83"/>
  <c r="K157" i="83"/>
  <c r="K156" i="83"/>
  <c r="H147" i="32"/>
  <c r="H146" i="32"/>
  <c r="H145" i="32"/>
  <c r="I19" i="80"/>
  <c r="H168" i="32"/>
  <c r="H177" i="32"/>
  <c r="H176" i="32"/>
  <c r="H175" i="32"/>
  <c r="H174" i="32"/>
  <c r="H173" i="32"/>
  <c r="H171" i="32"/>
  <c r="K19" i="83"/>
  <c r="H169" i="32"/>
  <c r="H21" i="65"/>
  <c r="K32" i="73"/>
  <c r="H186" i="32"/>
  <c r="H185" i="32"/>
  <c r="H184" i="32"/>
  <c r="H183" i="32"/>
  <c r="H182" i="32"/>
  <c r="H180" i="32"/>
  <c r="H193" i="32"/>
  <c r="H192" i="32"/>
  <c r="H191" i="32"/>
  <c r="H190" i="32"/>
  <c r="H189" i="32"/>
  <c r="H187" i="32"/>
  <c r="K58" i="83"/>
  <c r="H202" i="32"/>
  <c r="H201" i="32"/>
  <c r="H200" i="32"/>
  <c r="H199" i="32"/>
  <c r="H198" i="32"/>
  <c r="H196" i="32"/>
  <c r="H209" i="32"/>
  <c r="H208" i="32"/>
  <c r="H207" i="32"/>
  <c r="H206" i="32"/>
  <c r="H205" i="32"/>
  <c r="H203" i="32"/>
  <c r="K62" i="83"/>
  <c r="H218" i="32"/>
  <c r="H217" i="32"/>
  <c r="H216" i="32"/>
  <c r="H215" i="32"/>
  <c r="H214" i="32"/>
  <c r="H212" i="32"/>
  <c r="K37" i="83"/>
  <c r="G28" i="86"/>
  <c r="H235" i="32"/>
  <c r="G30" i="86"/>
  <c r="H237" i="32"/>
  <c r="G34" i="32"/>
  <c r="G33" i="32"/>
  <c r="G32" i="32"/>
  <c r="G31" i="32"/>
  <c r="G30" i="32"/>
  <c r="G28" i="32"/>
  <c r="G43" i="32"/>
  <c r="G42" i="32"/>
  <c r="G41" i="32"/>
  <c r="G40" i="32"/>
  <c r="G39" i="32"/>
  <c r="G37" i="32"/>
  <c r="G50" i="32"/>
  <c r="G49" i="32"/>
  <c r="G48" i="32"/>
  <c r="G47" i="32"/>
  <c r="G46" i="32"/>
  <c r="G44" i="32"/>
  <c r="J83" i="83"/>
  <c r="G57" i="32"/>
  <c r="G56" i="32"/>
  <c r="G55" i="32"/>
  <c r="G54" i="32"/>
  <c r="G68" i="32"/>
  <c r="G67" i="32"/>
  <c r="G66" i="32"/>
  <c r="G65" i="32"/>
  <c r="G79" i="32"/>
  <c r="G78" i="32"/>
  <c r="G77" i="32"/>
  <c r="G76" i="32"/>
  <c r="G90" i="32"/>
  <c r="G89" i="32"/>
  <c r="G88" i="32"/>
  <c r="G87" i="32"/>
  <c r="G94" i="32"/>
  <c r="G93" i="32"/>
  <c r="G92" i="32"/>
  <c r="G91" i="32"/>
  <c r="G86" i="32"/>
  <c r="G84" i="32"/>
  <c r="J117" i="83"/>
  <c r="J116" i="83"/>
  <c r="J115" i="83"/>
  <c r="G101" i="32"/>
  <c r="G100" i="32"/>
  <c r="G99" i="32"/>
  <c r="G98" i="32"/>
  <c r="G105" i="32"/>
  <c r="G104" i="32"/>
  <c r="G103" i="32"/>
  <c r="G102" i="32"/>
  <c r="G116" i="32"/>
  <c r="G115" i="32"/>
  <c r="G114" i="32"/>
  <c r="G113" i="32"/>
  <c r="G123" i="32"/>
  <c r="G122" i="32"/>
  <c r="G121" i="32"/>
  <c r="G120" i="32"/>
  <c r="G119" i="32"/>
  <c r="G117" i="32"/>
  <c r="J141" i="83"/>
  <c r="J140" i="83"/>
  <c r="J139" i="83"/>
  <c r="G130" i="32"/>
  <c r="G129" i="32"/>
  <c r="G128" i="32"/>
  <c r="G127" i="32"/>
  <c r="G134" i="32"/>
  <c r="G133" i="32"/>
  <c r="G132" i="32"/>
  <c r="G131" i="32"/>
  <c r="G126" i="32"/>
  <c r="G124" i="32"/>
  <c r="J148" i="83"/>
  <c r="J147" i="83"/>
  <c r="J146" i="83"/>
  <c r="G177" i="32"/>
  <c r="G176" i="32"/>
  <c r="G175" i="32"/>
  <c r="G174" i="32"/>
  <c r="G173" i="32"/>
  <c r="G171" i="32"/>
  <c r="G186" i="32"/>
  <c r="G185" i="32"/>
  <c r="G184" i="32"/>
  <c r="G183" i="32"/>
  <c r="G182" i="32"/>
  <c r="G180" i="32"/>
  <c r="G193" i="32"/>
  <c r="G192" i="32"/>
  <c r="G191" i="32"/>
  <c r="G190" i="32"/>
  <c r="G189" i="32"/>
  <c r="G187" i="32"/>
  <c r="J58" i="83"/>
  <c r="G202" i="32"/>
  <c r="G201" i="32"/>
  <c r="G200" i="32"/>
  <c r="G199" i="32"/>
  <c r="G198" i="32"/>
  <c r="G196" i="32"/>
  <c r="J33" i="83"/>
  <c r="G209" i="32"/>
  <c r="G208" i="32"/>
  <c r="G207" i="32"/>
  <c r="G206" i="32"/>
  <c r="G205" i="32"/>
  <c r="G203" i="32"/>
  <c r="J62" i="83"/>
  <c r="G218" i="32"/>
  <c r="G217" i="32"/>
  <c r="G216" i="32"/>
  <c r="G215" i="32"/>
  <c r="G214" i="32"/>
  <c r="G212" i="32"/>
  <c r="J37" i="83"/>
  <c r="E28" i="86"/>
  <c r="F28" i="86"/>
  <c r="D28" i="86"/>
  <c r="G235" i="32"/>
  <c r="G234" i="32"/>
  <c r="G233" i="32"/>
  <c r="E30" i="86"/>
  <c r="F30" i="86"/>
  <c r="D30" i="86"/>
  <c r="G237" i="32"/>
  <c r="G236" i="32"/>
  <c r="G232" i="32"/>
  <c r="G231" i="32"/>
  <c r="G229" i="32"/>
  <c r="I27" i="86"/>
  <c r="I26" i="86"/>
  <c r="I29" i="86"/>
  <c r="I25" i="86"/>
  <c r="H27" i="86"/>
  <c r="H26" i="86"/>
  <c r="H29" i="86"/>
  <c r="H25" i="86"/>
  <c r="F27" i="86"/>
  <c r="F26" i="86"/>
  <c r="F29" i="86"/>
  <c r="F25" i="86"/>
  <c r="E27" i="86"/>
  <c r="E26" i="86"/>
  <c r="E29" i="86"/>
  <c r="E25" i="86"/>
  <c r="G29" i="86"/>
  <c r="D29" i="86"/>
  <c r="G27" i="86"/>
  <c r="D27" i="86"/>
  <c r="G26" i="86"/>
  <c r="D26" i="86"/>
  <c r="G25" i="86"/>
  <c r="D25" i="86"/>
  <c r="I24" i="86"/>
  <c r="H24" i="86"/>
  <c r="G24" i="86"/>
  <c r="F24" i="86"/>
  <c r="E24" i="86"/>
  <c r="D24" i="86"/>
  <c r="I22" i="86"/>
  <c r="H22" i="86"/>
  <c r="G22" i="86"/>
  <c r="F22" i="86"/>
  <c r="E22" i="86"/>
  <c r="D22" i="86"/>
  <c r="I20" i="86"/>
  <c r="H20" i="86"/>
  <c r="G20" i="86"/>
  <c r="F20" i="86"/>
  <c r="E20" i="86"/>
  <c r="D20" i="86"/>
  <c r="G243" i="32"/>
  <c r="G242" i="32"/>
  <c r="G240" i="32"/>
  <c r="H243" i="32"/>
  <c r="H242" i="32"/>
  <c r="H240" i="32"/>
  <c r="G38" i="86"/>
  <c r="D38" i="86"/>
  <c r="H36" i="86"/>
  <c r="H35" i="86"/>
  <c r="H33" i="86"/>
  <c r="H31" i="86"/>
  <c r="H18" i="86"/>
  <c r="H16" i="86"/>
  <c r="H15" i="86"/>
  <c r="H13" i="86"/>
  <c r="E36" i="86"/>
  <c r="E35" i="86"/>
  <c r="E33" i="86"/>
  <c r="E31" i="86"/>
  <c r="E18" i="86"/>
  <c r="E16" i="86"/>
  <c r="E15" i="86"/>
  <c r="E13" i="86"/>
  <c r="I16" i="80"/>
  <c r="I15" i="80"/>
  <c r="I14" i="80"/>
  <c r="I18" i="80"/>
  <c r="I13" i="80"/>
  <c r="I29" i="80"/>
  <c r="I33" i="80"/>
  <c r="I28" i="80"/>
  <c r="I27" i="80"/>
  <c r="I26" i="80"/>
  <c r="I43" i="80"/>
  <c r="I49" i="80"/>
  <c r="I42" i="80"/>
  <c r="I41" i="80"/>
  <c r="I40" i="80"/>
  <c r="I61" i="80"/>
  <c r="I60" i="80"/>
  <c r="I59" i="80"/>
  <c r="D63" i="79"/>
  <c r="G112" i="80"/>
  <c r="I112" i="80"/>
  <c r="H112" i="32"/>
  <c r="H111" i="32"/>
  <c r="H110" i="32"/>
  <c r="H109" i="32"/>
  <c r="H108" i="32"/>
  <c r="H106" i="32"/>
  <c r="K134" i="83"/>
  <c r="K133" i="83"/>
  <c r="K132" i="83"/>
  <c r="D16" i="81"/>
  <c r="I127" i="80"/>
  <c r="G112" i="32"/>
  <c r="G111" i="32"/>
  <c r="G110" i="32"/>
  <c r="G109" i="32"/>
  <c r="G108" i="32"/>
  <c r="G106" i="32"/>
  <c r="J134" i="83"/>
  <c r="J133" i="83"/>
  <c r="J132" i="83"/>
  <c r="I109" i="80"/>
  <c r="I96" i="80"/>
  <c r="D55" i="79"/>
  <c r="D54" i="79"/>
  <c r="I77" i="80"/>
  <c r="D66" i="81"/>
  <c r="D72" i="81"/>
  <c r="D88" i="79"/>
  <c r="D87" i="79"/>
  <c r="D53" i="79"/>
  <c r="D40" i="79"/>
  <c r="I157" i="80"/>
  <c r="I143" i="80"/>
  <c r="I139" i="80"/>
  <c r="I124" i="80"/>
  <c r="I117" i="80"/>
  <c r="I116" i="80"/>
  <c r="I106" i="80"/>
  <c r="I91" i="80"/>
  <c r="I68" i="80"/>
  <c r="D80" i="79"/>
  <c r="D81" i="79"/>
  <c r="D71" i="81"/>
  <c r="D68" i="81"/>
  <c r="I67" i="80"/>
  <c r="I66" i="80"/>
  <c r="I65" i="80"/>
  <c r="I90" i="80"/>
  <c r="I89" i="80"/>
  <c r="I88" i="80"/>
  <c r="I105" i="80"/>
  <c r="I104" i="80"/>
  <c r="I103" i="80"/>
  <c r="I115" i="80"/>
  <c r="I114" i="80"/>
  <c r="I123" i="80"/>
  <c r="I122" i="80"/>
  <c r="I121" i="80"/>
  <c r="I138" i="80"/>
  <c r="I137" i="80"/>
  <c r="I136" i="80"/>
  <c r="I151" i="80"/>
  <c r="I150" i="80" s="1"/>
  <c r="I149" i="80" s="1"/>
  <c r="I148" i="80" s="1"/>
  <c r="D97" i="79"/>
  <c r="D96" i="79"/>
  <c r="D95" i="79"/>
  <c r="D94" i="79"/>
  <c r="D93" i="79"/>
  <c r="D86" i="79"/>
  <c r="D56" i="81"/>
  <c r="D75" i="79"/>
  <c r="D74" i="79"/>
  <c r="D53" i="81"/>
  <c r="D69" i="79"/>
  <c r="D68" i="79"/>
  <c r="D62" i="79"/>
  <c r="D61" i="79"/>
  <c r="D60" i="79"/>
  <c r="K141" i="83"/>
  <c r="K140" i="83"/>
  <c r="K139" i="83"/>
  <c r="D50" i="81"/>
  <c r="D47" i="81"/>
  <c r="D52" i="79"/>
  <c r="D51" i="79"/>
  <c r="D50" i="79"/>
  <c r="D49" i="79"/>
  <c r="D48" i="79"/>
  <c r="D39" i="79"/>
  <c r="D38" i="79"/>
  <c r="D37" i="79"/>
  <c r="D36" i="79"/>
  <c r="D41" i="81"/>
  <c r="D32" i="81"/>
  <c r="D31" i="79"/>
  <c r="D30" i="79"/>
  <c r="D29" i="79"/>
  <c r="D26" i="81"/>
  <c r="G11" i="81"/>
  <c r="H11" i="81"/>
  <c r="E11" i="81"/>
  <c r="D21" i="81"/>
  <c r="D69" i="81"/>
  <c r="D22" i="81"/>
  <c r="J24" i="83"/>
  <c r="J79" i="83"/>
  <c r="J78" i="83"/>
  <c r="G26" i="32"/>
  <c r="J44" i="83"/>
  <c r="G227" i="32"/>
  <c r="J19" i="83"/>
  <c r="G169" i="32"/>
  <c r="G21" i="65"/>
  <c r="J32" i="73"/>
  <c r="J29" i="83"/>
  <c r="G178" i="32"/>
  <c r="G24" i="65"/>
  <c r="J48" i="73"/>
  <c r="G97" i="32"/>
  <c r="G95" i="32"/>
  <c r="J127" i="83"/>
  <c r="J126" i="83"/>
  <c r="J125" i="83"/>
  <c r="H236" i="32"/>
  <c r="K29" i="83"/>
  <c r="H178" i="32"/>
  <c r="H24" i="65"/>
  <c r="K48" i="73"/>
  <c r="H126" i="32"/>
  <c r="H124" i="32"/>
  <c r="K148" i="83"/>
  <c r="K147" i="83"/>
  <c r="K146" i="83"/>
  <c r="K24" i="83"/>
  <c r="H97" i="32"/>
  <c r="H95" i="32"/>
  <c r="K33" i="83"/>
  <c r="H194" i="32"/>
  <c r="H25" i="65"/>
  <c r="K52" i="73"/>
  <c r="H167" i="32"/>
  <c r="H166" i="32"/>
  <c r="H165" i="32"/>
  <c r="H163" i="32"/>
  <c r="G168" i="32"/>
  <c r="G167" i="32"/>
  <c r="G166" i="32"/>
  <c r="G165" i="32"/>
  <c r="G163" i="32"/>
  <c r="G194" i="32"/>
  <c r="G25" i="65"/>
  <c r="J52" i="73"/>
  <c r="K127" i="83"/>
  <c r="K126" i="83"/>
  <c r="K125" i="83"/>
  <c r="K79" i="83"/>
  <c r="K78" i="83"/>
  <c r="H26" i="32"/>
  <c r="H234" i="32"/>
  <c r="H233" i="32"/>
  <c r="H232" i="32"/>
  <c r="H231" i="32"/>
  <c r="H229" i="32"/>
  <c r="K50" i="83"/>
  <c r="H238" i="32"/>
  <c r="J50" i="83"/>
  <c r="G238" i="32"/>
  <c r="K57" i="83"/>
  <c r="K56" i="83"/>
  <c r="J57" i="83"/>
  <c r="J56" i="83"/>
  <c r="J43" i="83"/>
  <c r="J42" i="83"/>
  <c r="J15" i="83"/>
  <c r="J14" i="83"/>
  <c r="J13" i="83"/>
  <c r="G161" i="32"/>
  <c r="G20" i="65"/>
  <c r="J28" i="73"/>
  <c r="G22" i="65"/>
  <c r="J37" i="73"/>
  <c r="H161" i="32"/>
  <c r="H20" i="65"/>
  <c r="K28" i="73"/>
  <c r="K15" i="83"/>
  <c r="K14" i="83"/>
  <c r="K13" i="83"/>
  <c r="G17" i="65"/>
  <c r="J15" i="73"/>
  <c r="K44" i="83"/>
  <c r="K43" i="83"/>
  <c r="K42" i="83"/>
  <c r="H227" i="32"/>
  <c r="H225" i="32"/>
  <c r="H223" i="32"/>
  <c r="H221" i="32"/>
  <c r="H219" i="32"/>
  <c r="H210" i="32"/>
  <c r="H22" i="65"/>
  <c r="K37" i="73"/>
  <c r="G37" i="86"/>
  <c r="I36" i="86"/>
  <c r="H18" i="65"/>
  <c r="G18" i="65"/>
  <c r="G225" i="32"/>
  <c r="G223" i="32"/>
  <c r="G221" i="32"/>
  <c r="G219" i="32"/>
  <c r="G210" i="32"/>
  <c r="D37" i="86"/>
  <c r="F36" i="86"/>
  <c r="H17" i="65"/>
  <c r="K15" i="73"/>
  <c r="G276" i="32"/>
  <c r="G275" i="32" s="1"/>
  <c r="G274" i="32" s="1"/>
  <c r="G273" i="32" s="1"/>
  <c r="G271" i="32" s="1"/>
  <c r="G269" i="32" s="1"/>
  <c r="G267" i="32"/>
  <c r="G266" i="32" s="1"/>
  <c r="G265" i="32" s="1"/>
  <c r="G263" i="32" s="1"/>
  <c r="G26" i="65"/>
  <c r="G159" i="32"/>
  <c r="G157" i="32"/>
  <c r="G155" i="32"/>
  <c r="G153" i="32"/>
  <c r="G36" i="86"/>
  <c r="I35" i="86"/>
  <c r="G16" i="65"/>
  <c r="J21" i="73"/>
  <c r="J14" i="73"/>
  <c r="D36" i="86"/>
  <c r="F35" i="86"/>
  <c r="H26" i="65"/>
  <c r="H159" i="32"/>
  <c r="H157" i="32"/>
  <c r="H155" i="32"/>
  <c r="H153" i="32"/>
  <c r="H16" i="65"/>
  <c r="K21" i="73"/>
  <c r="K14" i="73"/>
  <c r="H276" i="32"/>
  <c r="H275" i="32"/>
  <c r="H274" i="32" s="1"/>
  <c r="H273" i="32" s="1"/>
  <c r="H271" i="32" s="1"/>
  <c r="H269" i="32" s="1"/>
  <c r="H267" i="32"/>
  <c r="H266" i="32" s="1"/>
  <c r="H265" i="32" s="1"/>
  <c r="H263" i="32" s="1"/>
  <c r="K56" i="73"/>
  <c r="J56" i="73"/>
  <c r="D35" i="86"/>
  <c r="F33" i="86"/>
  <c r="G35" i="86"/>
  <c r="I33" i="86"/>
  <c r="D33" i="86"/>
  <c r="F31" i="86"/>
  <c r="G33" i="86"/>
  <c r="I31" i="86"/>
  <c r="D31" i="86"/>
  <c r="F18" i="86"/>
  <c r="I18" i="86"/>
  <c r="G31" i="86"/>
  <c r="I16" i="86"/>
  <c r="G18" i="86"/>
  <c r="D18" i="86"/>
  <c r="F16" i="86"/>
  <c r="G16" i="86"/>
  <c r="I15" i="86"/>
  <c r="D16" i="86"/>
  <c r="F15" i="86"/>
  <c r="G15" i="86"/>
  <c r="I13" i="86"/>
  <c r="G13" i="86"/>
  <c r="D15" i="86"/>
  <c r="F13" i="86"/>
  <c r="D13" i="86"/>
  <c r="K73" i="83" l="1"/>
  <c r="H31" i="65"/>
  <c r="H261" i="32"/>
  <c r="K69" i="83"/>
  <c r="K68" i="83" s="1"/>
  <c r="K67" i="83" s="1"/>
  <c r="G261" i="32"/>
  <c r="J69" i="83"/>
  <c r="J73" i="83"/>
  <c r="G31" i="65"/>
  <c r="D60" i="81"/>
  <c r="F92" i="79"/>
  <c r="F89" i="79" s="1"/>
  <c r="E95" i="79"/>
  <c r="E92" i="79" s="1"/>
  <c r="E89" i="79" s="1"/>
  <c r="G152" i="32" s="1"/>
  <c r="G151" i="32" s="1"/>
  <c r="G150" i="32" s="1"/>
  <c r="G149" i="32" s="1"/>
  <c r="G144" i="32" s="1"/>
  <c r="G142" i="32" s="1"/>
  <c r="J165" i="83" s="1"/>
  <c r="J164" i="83" s="1"/>
  <c r="J163" i="83" s="1"/>
  <c r="D19" i="81"/>
  <c r="F13" i="81"/>
  <c r="G141" i="32"/>
  <c r="G140" i="32" s="1"/>
  <c r="G139" i="32" s="1"/>
  <c r="G138" i="32" s="1"/>
  <c r="G137" i="32" s="1"/>
  <c r="G135" i="32" s="1"/>
  <c r="H259" i="32" l="1"/>
  <c r="H257" i="32" s="1"/>
  <c r="H255" i="32" s="1"/>
  <c r="H253" i="32" s="1"/>
  <c r="H251" i="32" s="1"/>
  <c r="H250" i="32" s="1"/>
  <c r="H30" i="65"/>
  <c r="H29" i="65" s="1"/>
  <c r="H28" i="65" s="1"/>
  <c r="J68" i="83"/>
  <c r="G30" i="65"/>
  <c r="G29" i="65" s="1"/>
  <c r="G28" i="65" s="1"/>
  <c r="G259" i="32"/>
  <c r="G257" i="32" s="1"/>
  <c r="G255" i="32" s="1"/>
  <c r="G253" i="32" s="1"/>
  <c r="G251" i="32" s="1"/>
  <c r="G250" i="32" s="1"/>
  <c r="E19" i="79"/>
  <c r="E11" i="79" s="1"/>
  <c r="D13" i="81"/>
  <c r="F11" i="81"/>
  <c r="D11" i="81" s="1"/>
  <c r="F19" i="79"/>
  <c r="F11" i="79" s="1"/>
  <c r="H152" i="32"/>
  <c r="H151" i="32" s="1"/>
  <c r="H150" i="32" s="1"/>
  <c r="H149" i="32" s="1"/>
  <c r="H144" i="32" s="1"/>
  <c r="H142" i="32" s="1"/>
  <c r="J158" i="83"/>
  <c r="J157" i="83" s="1"/>
  <c r="J156" i="83" s="1"/>
  <c r="J11" i="83" s="1"/>
  <c r="G35" i="32"/>
  <c r="H35" i="32" l="1"/>
  <c r="K165" i="83"/>
  <c r="K164" i="83" s="1"/>
  <c r="K163" i="83" s="1"/>
  <c r="K11" i="83" s="1"/>
  <c r="G24" i="32"/>
  <c r="G22" i="32" s="1"/>
  <c r="G20" i="32" s="1"/>
  <c r="G18" i="32" s="1"/>
  <c r="G16" i="32" s="1"/>
  <c r="G15" i="32" s="1"/>
  <c r="G13" i="32" s="1"/>
  <c r="G23" i="65"/>
  <c r="H24" i="32" l="1"/>
  <c r="H22" i="32" s="1"/>
  <c r="H20" i="32" s="1"/>
  <c r="H18" i="32" s="1"/>
  <c r="H16" i="32" s="1"/>
  <c r="H15" i="32" s="1"/>
  <c r="H13" i="32" s="1"/>
  <c r="H23" i="65"/>
  <c r="G19" i="65"/>
  <c r="G15" i="65" s="1"/>
  <c r="G13" i="65" s="1"/>
  <c r="B18" i="82" s="1"/>
  <c r="B16" i="82" s="1"/>
  <c r="B14" i="82" s="1"/>
  <c r="B12" i="82" s="1"/>
  <c r="B10" i="82" s="1"/>
  <c r="J41" i="73"/>
  <c r="J27" i="73" s="1"/>
  <c r="J13" i="73" s="1"/>
  <c r="J11" i="73" s="1"/>
  <c r="K41" i="73" l="1"/>
  <c r="K27" i="73" s="1"/>
  <c r="K13" i="73" s="1"/>
  <c r="K11" i="73" s="1"/>
  <c r="H19" i="65"/>
  <c r="H15" i="65" s="1"/>
  <c r="H13" i="65" s="1"/>
  <c r="C18" i="82" s="1"/>
  <c r="C16" i="82" s="1"/>
  <c r="C14" i="82" s="1"/>
  <c r="C12" i="82" s="1"/>
  <c r="C10" i="82" s="1"/>
</calcChain>
</file>

<file path=xl/sharedStrings.xml><?xml version="1.0" encoding="utf-8"?>
<sst xmlns="http://schemas.openxmlformats.org/spreadsheetml/2006/main" count="1483" uniqueCount="429">
  <si>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</si>
  <si>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</si>
  <si>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</si>
  <si>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</si>
  <si>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</si>
  <si>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</si>
  <si>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</si>
  <si>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</si>
  <si>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</si>
  <si>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</si>
  <si>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</si>
  <si>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</si>
  <si>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</si>
  <si>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</si>
  <si>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</si>
  <si>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</si>
  <si>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</si>
  <si>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</si>
  <si>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</si>
  <si>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</si>
  <si>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</si>
  <si>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</si>
  <si>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</si>
  <si>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</si>
  <si>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</si>
  <si>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այդ թվում՝</t>
  </si>
  <si>
    <t>09</t>
  </si>
  <si>
    <t>01</t>
  </si>
  <si>
    <t xml:space="preserve"> ԿՐԹՈՒԹՅՈՒՆ</t>
  </si>
  <si>
    <t>Հավելված N 4</t>
  </si>
  <si>
    <t>այդ թվում՝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</si>
  <si>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</si>
  <si>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</si>
  <si>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</si>
  <si>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</si>
  <si>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</si>
  <si>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</si>
  <si>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</si>
  <si>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</si>
  <si>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</si>
  <si>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</si>
  <si>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</si>
  <si>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</si>
  <si>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</si>
  <si>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</si>
  <si>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</si>
  <si>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</si>
  <si>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</si>
  <si>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</si>
  <si>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</si>
  <si>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ՀՀ կառավարության  2026 թվականի </t>
  </si>
  <si>
    <t>ՀՀ կառավարության  2026 թվականի</t>
  </si>
  <si>
    <t>հազար դրամներոով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</si>
  <si>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</si>
  <si>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</si>
  <si>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</si>
  <si>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 xml:space="preserve"> այդ թվում՝ ըստ ուղղությունների</t>
  </si>
  <si>
    <t>Հավելված N 5</t>
  </si>
  <si>
    <t xml:space="preserve"> ՈՉ ՖԻՆԱՆՍԱԿԱՆ ԱԿՏԻՎՆԵՐԻ ԳԾՈՎ ԾԱԽՍԵՐ</t>
  </si>
  <si>
    <t xml:space="preserve"> ՀԻՄՆԱԿԱՆ ՄԻՋՈՑՆԵՐ</t>
  </si>
  <si>
    <t xml:space="preserve"> այդ թվում` բյուջետային ծախսերի տնտեսագիտական դասակարգման հոդվածներ</t>
  </si>
  <si>
    <t xml:space="preserve"> ՇԵՆՔԵՐ ԵՎ ՇԻՆՈՒԹՅՈՒՆՆԵՐ</t>
  </si>
  <si>
    <t>Այլ պետական կազմակերպությունների կողմից օգտագործվող ոչ ֆինանսական ակտիվների հետ գործառնություններ</t>
  </si>
  <si>
    <t xml:space="preserve"> Այլ պետական կազմակերպությունների կողմից օգտագործվող ոչ ֆինանսական ակտիվների հետ գործառնություններ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</si>
  <si>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</si>
  <si>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</si>
  <si>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</si>
  <si>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</si>
  <si>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</si>
  <si>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</si>
  <si>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</si>
  <si>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Խումբ N 01</t>
  </si>
  <si>
    <t>Դաս N 01</t>
  </si>
  <si>
    <t xml:space="preserve"> ՄԱՍ III. ԾԱՌԱՅՈՒԹՅՈՒՆՆԵՐ</t>
  </si>
  <si>
    <t>դրամ</t>
  </si>
  <si>
    <t>Բաժին N 09</t>
  </si>
  <si>
    <t>Նախադպրոցական կրթություն</t>
  </si>
  <si>
    <t>ՀԲՄ</t>
  </si>
  <si>
    <t>ՄԱ</t>
  </si>
  <si>
    <t>1236-32002</t>
  </si>
  <si>
    <t xml:space="preserve"> Մանկապարտեզների շենքերի վերակառուցում, հիմնանորոգում</t>
  </si>
  <si>
    <t>ՀՀ Արագածոտնի մարզպետի աշխատակազմ</t>
  </si>
  <si>
    <t>45461100-501</t>
  </si>
  <si>
    <t xml:space="preserve"> շենքերի, շինությունների ընթացիկ նորոգման աշխատանքներ</t>
  </si>
  <si>
    <t>Աշտարակի 5</t>
  </si>
  <si>
    <t>45461100-502</t>
  </si>
  <si>
    <t>45461100-506</t>
  </si>
  <si>
    <t>Աշտարակի 1</t>
  </si>
  <si>
    <t>Ապարանի 1</t>
  </si>
  <si>
    <t xml:space="preserve"> շինարարության ընթացքի վերահսկման ծառայություններ</t>
  </si>
  <si>
    <t xml:space="preserve"> Նախադպրոցական և տարրական ընդհանուր կրթություն</t>
  </si>
  <si>
    <t xml:space="preserve"> Նախադպրոցական կրթություն</t>
  </si>
  <si>
    <t xml:space="preserve"> Հանրակրթական և նախադպրոցական հաստատությունների հիմնում, կառուցում, բարելավում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</si>
  <si>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</si>
  <si>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</si>
  <si>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</si>
  <si>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</si>
  <si>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</si>
  <si>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</si>
  <si>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</si>
  <si>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</si>
  <si>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ՀՀ Արագածոտնի մարզ</t>
  </si>
  <si>
    <t xml:space="preserve"> Աշտարակ բնակավայրի թիվ 1 «Մանուշակ մանկապարտեզ» ՀՈԱԿ</t>
  </si>
  <si>
    <t xml:space="preserve"> «Աշտարակի թիվ 5 Արաքս Մուրադյանի անվան մանկապարտեզ» ՀՈԱԿ</t>
  </si>
  <si>
    <t xml:space="preserve"> Ապարանի թիվ 1 մանկապարտեզ ՀՈԱԿ</t>
  </si>
  <si>
    <t>ՀՀ կառավարություն</t>
  </si>
  <si>
    <t>ՀՀ Արարատի մարզպետի աշխատակազմ</t>
  </si>
  <si>
    <t>Դալար</t>
  </si>
  <si>
    <t>45211228-504</t>
  </si>
  <si>
    <t xml:space="preserve"> շինարարական աշխատանքներ մանկապարտեզների համար </t>
  </si>
  <si>
    <t>45211228-505</t>
  </si>
  <si>
    <t>45211228-503</t>
  </si>
  <si>
    <t>Մասիսի 5</t>
  </si>
  <si>
    <t>45211228-501</t>
  </si>
  <si>
    <t>Վեդու 2</t>
  </si>
  <si>
    <t>45211228-502</t>
  </si>
  <si>
    <t>Զարթոնք</t>
  </si>
  <si>
    <t>ՀՀ Արարատի մարզ</t>
  </si>
  <si>
    <t xml:space="preserve"> Փոքր Վեդու «Զարթոնք» նախադպրոցական ուսումնական հաստատություն ՀՈԱԿ</t>
  </si>
  <si>
    <t xml:space="preserve"> «Մասիս համայնքի Մասիս քաղաքի թիվ 5 մսուր-մանկապարտեզ» ՀՈԱԿ</t>
  </si>
  <si>
    <t>ՀՀ Արմավիրի մարզպետի աշխատակազմ</t>
  </si>
  <si>
    <t>ՀՀ Գեղարքունիքի մարզպետի աշխատակազմ</t>
  </si>
  <si>
    <t>Ձորագյուղ</t>
  </si>
  <si>
    <t>Կարմիգհուղ</t>
  </si>
  <si>
    <t>Կարմիրգյուղ</t>
  </si>
  <si>
    <t>Մարտունու 4</t>
  </si>
  <si>
    <t>Ծովագյուղ</t>
  </si>
  <si>
    <t>ՀՀ Գեղարքունիքի մարզ</t>
  </si>
  <si>
    <t xml:space="preserve"> «Կարմիրգյուղի մանկապարտեզ» ՀՈԱԿ</t>
  </si>
  <si>
    <t>ՀՀ Լոռու մարզպետի աշխատակազմ</t>
  </si>
  <si>
    <t>Շիրակամուտ</t>
  </si>
  <si>
    <t>Արևներ 1մ․</t>
  </si>
  <si>
    <t>Վանաձորի 32</t>
  </si>
  <si>
    <t xml:space="preserve"> «Շիրակամուտի Արևիկ մանկապարտեզ» ՀՈԱԿ</t>
  </si>
  <si>
    <t>ՀՀ Լոռու մարզ</t>
  </si>
  <si>
    <t xml:space="preserve"> Ալավերդի համայնքի «Արևներ» մսուր-մանկապարտեզ (շենք 1)</t>
  </si>
  <si>
    <t>ՀՀ Կոտայքի մարզպետի աշխատակազմ</t>
  </si>
  <si>
    <t>Մրգաշեն</t>
  </si>
  <si>
    <t>Հրազդանի 13</t>
  </si>
  <si>
    <t>ՀՀ Կոտայքի մարզ</t>
  </si>
  <si>
    <t xml:space="preserve"> «Մրգաշենի մանկապարտեզ» ՀՈԱԿ</t>
  </si>
  <si>
    <t xml:space="preserve"> «Հրազդանի թիվ 13 ՆՈՒՀ» ՀՈԱԿ</t>
  </si>
  <si>
    <t>ՀՀ Շիրակի մարզպետի աշխատակազմ</t>
  </si>
  <si>
    <t>Լապտերիկ</t>
  </si>
  <si>
    <t>Սառնաղբյուր</t>
  </si>
  <si>
    <t>ԳՀ</t>
  </si>
  <si>
    <t>ՀՀ Շիրակի մարզ</t>
  </si>
  <si>
    <t xml:space="preserve"> «Լապտերիկ – մսուր մանկապարտեզ» ՀՈԱԿ</t>
  </si>
  <si>
    <t xml:space="preserve"> «Սառնաղբյուրի մանկապարտեզ» ՀՈԱԿ</t>
  </si>
  <si>
    <t>ՀՀ Սյունիքի մարզպետի աշխատակազմ</t>
  </si>
  <si>
    <t>Սիսիանի 4</t>
  </si>
  <si>
    <t>ՀՀ Սյունիքի մարզ</t>
  </si>
  <si>
    <t xml:space="preserve"> «Սիսիանի թիվ 4 ՆՈՒՀ» ՀՈԱԿ</t>
  </si>
  <si>
    <t>ՀՀ Վայոց Ձորի մարզպետի աշխատակազմ</t>
  </si>
  <si>
    <t>45611300-501</t>
  </si>
  <si>
    <t xml:space="preserve"> այլ շենքերի, շինությունների հիմնանորոգում</t>
  </si>
  <si>
    <t>Աղավնաձոր</t>
  </si>
  <si>
    <t>ՀՀ Վայոց Ձորի մարզ</t>
  </si>
  <si>
    <t xml:space="preserve"> «Աղավնաձորի մանկապարտեզ» ՀՈԱԿ</t>
  </si>
  <si>
    <t>ՀՀ Տավուշի մարզպետի աշխատակազմ</t>
  </si>
  <si>
    <t>45211228-506</t>
  </si>
  <si>
    <t>45211228-507</t>
  </si>
  <si>
    <t>Դիլիջանի 1</t>
  </si>
  <si>
    <t>Հաղարծին</t>
  </si>
  <si>
    <t>Կոթի</t>
  </si>
  <si>
    <t>Սարիգյուղ</t>
  </si>
  <si>
    <t>Բերդավան</t>
  </si>
  <si>
    <t>ՀՀ Տավուշի մարզ</t>
  </si>
  <si>
    <t xml:space="preserve">Ցուցանիշների փոփոխությունը (ավելացումները նշված են դրական նշանով, իսկնվազեցումները՝ փակագծերում)  </t>
  </si>
  <si>
    <t xml:space="preserve"> - Շենքերի և շինությունների կապիտալ վերանորոգում</t>
  </si>
  <si>
    <t>1236 - 32002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</si>
  <si>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</si>
  <si>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</si>
  <si>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</si>
  <si>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Մանկապարտեզների շենքերի վերակառուցում, հիմնանորոգում</t>
  </si>
  <si>
    <t>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</si>
  <si>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>հազ. դրամ</t>
  </si>
  <si>
    <t>Պետական բյուջեի դեֆիցիտի ֆինանսավորման աղբյուրներն ու դրանց տարրերի անվանումները</t>
  </si>
  <si>
    <t xml:space="preserve">Ցուցանիշների փոփոխությունը
(ավելացումները նշված են դրական նշանով) </t>
  </si>
  <si>
    <t>Ա.Ներքին աղբյուրներ-ընդամենը</t>
  </si>
  <si>
    <t>2. Ֆինանսական զուտ ակտիվներ</t>
  </si>
  <si>
    <t>2.6.Այլ</t>
  </si>
  <si>
    <t>որից՝</t>
  </si>
  <si>
    <t xml:space="preserve"> Ժամանակավորապես ազատ միջոցներ </t>
  </si>
  <si>
    <t>ՀՀ կառավարության 2026 թվականի</t>
  </si>
  <si>
    <t xml:space="preserve"> Հանրակրթական և նախադպրոցական հաստատությունների հիմնում, կառուցում, բարելավում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</si>
  <si>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</si>
  <si>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Ակտիվն օգտագործող կազմակերպության անվանումը` Նախադպրոցական կրթություն իրականացնող ուսումնական հաստատություններ </t>
  </si>
  <si>
    <t/>
  </si>
  <si>
    <t xml:space="preserve">Հիմնանորոգվող / վերանորոգվող մանկապարտեզների քանակ, հատ </t>
  </si>
  <si>
    <t>Հավելված N 6</t>
  </si>
  <si>
    <t>Հավելված N 7</t>
  </si>
  <si>
    <t>ՀՀ ԱՐԱԳԱԾՈՏՆԻ ՄԱՐԶՊԵՏԻ ԱՇԽԱՏԱԿԱԶՄ</t>
  </si>
  <si>
    <t>ՀՀ ԱՐԱՐԱՏԻ ՄԱՐԶՊԵՏԻ ԱՇԽԱՏԱԿԱԶՄ</t>
  </si>
  <si>
    <t>ՀՀ ԱՐՄԱՎԻՐԻ ՄԱՐԶՊԵՏԻ ԱՇԽԱՏԱԿԱԶՄ</t>
  </si>
  <si>
    <t>ՀՀ ԳԵՂԱՐՔՈՒՆԻՔԻ ՄԱՐԶՊԵՏԻ ԱՇԽԱՏԱԿԱԶՄ</t>
  </si>
  <si>
    <t>ՀՀ ԼՈՌՈՒ ՄԱՐԶՊԵՏԻ ԱՇԽԱՏԱԿԱԶՄ</t>
  </si>
  <si>
    <t>ՀՀ ԿՈՏԱՅՔԻ ՄԱՐԶՊԵՏԻ ԱՇԽԱՏԱԿԱԶՄ</t>
  </si>
  <si>
    <t>ՀՀ ՇԻՐԱԿԻ ՄԱՐԶՊԵՏԻ ԱՇԽԱՏԱԿԱԶՄ</t>
  </si>
  <si>
    <t>ՀՀ ՍՅՈՒՆԻՔԻ ՄԱՐԶՊԵՏԻ ԱՇԽԱՏԱԿԱԶՄ</t>
  </si>
  <si>
    <t>ՀՀ ՎԱՅՈՑ ՁՈՐԻ ՄԱՐԶՊԵՏԻ ԱՇԽԱՏԱԿԱԶՄ</t>
  </si>
  <si>
    <t>ՀՀ ՏԱՎՈՒՇԻ ՄԱՐԶՊԵՏԻ ԱՇԽԱՏԱԿԱԶՄ</t>
  </si>
  <si>
    <t xml:space="preserve"> «Վեդու թիվ 2» նախադպրոցական ուսումնական հաստատություն ՀՈԱԿ</t>
  </si>
  <si>
    <t xml:space="preserve"> «Արտաշատ համայնքի Դալար գյուղի մանկապարտեզ» ՀՈԱԿ</t>
  </si>
  <si>
    <t xml:space="preserve"> «Վանաձորի թիվ 32 մանկապարտեզ» ՀՈԱԿ</t>
  </si>
  <si>
    <t xml:space="preserve"> «Դիլիջանի թիվ 1 մանկապարտեզ» ՀՈԱԿ</t>
  </si>
  <si>
    <t xml:space="preserve"> «Հաղարծինի մանկապարտեզ» ՀՈԱԿ</t>
  </si>
  <si>
    <t xml:space="preserve"> «Կոթիի մսուր-մանկապարտեզ» ՀՈԱԿ</t>
  </si>
  <si>
    <t xml:space="preserve"> «Սարիգյուղի մանկապարտեզ» ՀՈԱԿ</t>
  </si>
  <si>
    <t xml:space="preserve"> «Բերդավանի մսուր-մանկապարտեզ» ՀՈԱԿ</t>
  </si>
  <si>
    <t xml:space="preserve"> «Ծովագյուղի մանկապարտեզ» ՀՈԱԿ</t>
  </si>
  <si>
    <t xml:space="preserve"> «Սևան համայնքի «Հեքիաթ» մանկապարտեզ» ՀՈԱԿ</t>
  </si>
  <si>
    <t>«Մարտունի քաղաքի թիվ 4 մանկապարտեզ» ՀՈԱԿ</t>
  </si>
  <si>
    <t xml:space="preserve"> «Ձորագյուղի մանկապարտեզ» ՀՈԱԿ</t>
  </si>
  <si>
    <t>Մանկապարտեզների նոր շենքերի կառուցում</t>
  </si>
  <si>
    <t>Հանրակրթական դպրոցների շենքերի վերակառուցում, հիմնանորոգում</t>
  </si>
  <si>
    <t>ՀՀ ՔԱՂԱՔԱՇԻՆՈՒԹՅԱՆ ԿՈՄԻՏԵ</t>
  </si>
  <si>
    <t xml:space="preserve"> Մանկապարտեզների նոր շենքերի կառուցում</t>
  </si>
  <si>
    <t>ՀՀ քաղաքաշինության կոմիտե</t>
  </si>
  <si>
    <t>Հանրակրթական դպրոցների նոր շենքերի կառուցում</t>
  </si>
  <si>
    <t>ՀՀ կրթության, գիտության, մշակությի և սպորտի նախարարություն</t>
  </si>
  <si>
    <t>«ՀԱՅԱUՏԱՆԻ ՀԱՆՐԱՊԵՏՈՒԹՅԱՆ 2026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</si>
  <si>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2025 ԹՎԱԿԱՆԻ ԴԵԿՏԵՄԲԵՐԻ 25-Ի N 1910-Ն ՈՐՈՇՄԱՆ N 5 ՀԱՎԵԼՎԱԾԻ N 2 ԱՂՅՈՒՍԱԿՈՒՄ ԿԱՏԱՐՎՈՂ ՓՈՓՈԽՈՒԹՅՈՒՆՆԵՐԸ ԵՎ ԼՐԱՑՈՒՄՆԵՐԸ</t>
  </si>
  <si>
    <t>Ինն ամիս</t>
  </si>
  <si>
    <t>Տարի</t>
  </si>
  <si>
    <t xml:space="preserve"> Ընդամենը  </t>
  </si>
  <si>
    <t xml:space="preserve"> Միջոցառում</t>
  </si>
  <si>
    <t xml:space="preserve"> Համաֆինան սավորում</t>
  </si>
  <si>
    <t xml:space="preserve"> ՀՀ  կրթության, գիտության, մշակույթի և սպորտի նախարարություն</t>
  </si>
  <si>
    <t xml:space="preserve"> ԸՆԹԱՑԻԿ ԾԱԽՍԵՐ</t>
  </si>
  <si>
    <t xml:space="preserve">Հավելված N 9 </t>
  </si>
  <si>
    <t>Հավելված N 8</t>
  </si>
  <si>
    <t>06</t>
  </si>
  <si>
    <t xml:space="preserve"> Կրթությանը տրամադրվող օժանդակ ծառայություններ</t>
  </si>
  <si>
    <t>02</t>
  </si>
  <si>
    <t xml:space="preserve"> - Շենքերի և շինությունների շինարարություն</t>
  </si>
  <si>
    <t xml:space="preserve"> Միջնակարգ ընդհանուր կրթություն</t>
  </si>
  <si>
    <t xml:space="preserve"> Հիմնական ընդհանուր կրթություն</t>
  </si>
  <si>
    <t xml:space="preserve"> 32003</t>
  </si>
  <si>
    <t xml:space="preserve"> Հանրակրթական դպրոցների նոր շենքերի կառուցում</t>
  </si>
  <si>
    <t xml:space="preserve"> Հանրակրթական դպրոցների շենքերի վերակառուցում, հիմնանորոգում</t>
  </si>
  <si>
    <t>1236 - 32001</t>
  </si>
  <si>
    <t>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</si>
  <si>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>1236 - 32003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</si>
  <si>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</si>
  <si>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</si>
  <si>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</si>
  <si>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>Ծառայությունների մատուցում</t>
  </si>
  <si>
    <t>ՀԱՅԱՍՏԱՆԻ ՀԱՆՐԱՊԵՏՈՒԹՅԱՆ ԿԱՌԱՎԱՐՈՒԹՅԱՆ 2025 ԹՎԱԿԱՆԻ ԴԵԿՏԵՄԲԵՐԻ 25-Ի N 1910-Ն ՈՐՈՇՄԱՆ N 3 ԵՎ N 4 ՀԱՎԵԼՎԱԾՆԵՐՈՒՄ ԿԱՏԱՐՎՈՂ  ՓՈՓՈԽՈՒԹՅՈՒՆՆԵՐԸ ԵՎ ԼՐԱՑՈՒՄՆԵՐԸ</t>
  </si>
  <si>
    <t xml:space="preserve"> 1236 - 32001 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</si>
  <si>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 </t>
  </si>
  <si>
    <t xml:space="preserve"> 1236 - 32003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</si>
  <si>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</si>
  <si>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Ակտիվն օգտագործող կազմակերպության անվանումը` Հանրակրթական դպրոցներ 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</si>
  <si>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</si>
  <si>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1236 - 32004</t>
  </si>
  <si>
    <t xml:space="preserve"> Ծառայությունների մատուցում </t>
  </si>
  <si>
    <t xml:space="preserve"> Ծառայությունը մատուցողի անվանումը`  Մասնագիտացված միավոր </t>
  </si>
  <si>
    <t>ՀԱՅԱՍՏԱՆԻ ՀԱՆՐԱՊԵՏՈՒԹՅԱՆ ԿԱՌԱՎԱՐՈՒԹՅԱՆ 2025 ԹՎԱԿԱՆԻ ԴԵԿՏԵՄԲԵՐԻ 25-Ի N 1910-Ն ՈՐՈՇՄԱՆ N 9 ՀԱՎԵԼՎԱԾՈՒՄ ԿԱՏԱՐՎՈՂ ՓՈՓՈԽՈՒԹՅՈՒՆՆԵՐԸ ԵՎ ԼՐԱՑՈՒՄՆԵՐԸ</t>
  </si>
  <si>
    <t xml:space="preserve"> 1236 - 32002</t>
  </si>
  <si>
    <t xml:space="preserve"> ԲՍԿ </t>
  </si>
  <si>
    <t>ՀՀ ԿԱՌԱՎԱՐՈՒԹՅՈՒՆ</t>
  </si>
  <si>
    <t>«ՀԱՅԱUՏԱՆԻ ՀԱՆՐԱՊԵՏՈՒԹՅԱՆ 2026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</si>
  <si>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 xml:space="preserve"> ՄԱՍ II. ԱՇԽԱՏԱՆՔՆԵՐ</t>
  </si>
  <si>
    <t>Վանաձորի 11</t>
  </si>
  <si>
    <t>Վանաձորի թիվ 11 մանկապարտեզ</t>
  </si>
  <si>
    <t>71621100-502</t>
  </si>
  <si>
    <t xml:space="preserve"> տեխնիկական վերլուծության և խրհրդատվության ծառայություններ</t>
  </si>
  <si>
    <t xml:space="preserve"> ԾԱՌԱՅՈՒԹՅՈՒՆՆԵՐԻ  ԵՎ   ԱՊՐԱՆՔՆԵՐԻ  ՁԵՌՔԲԵՐՈՒՄ</t>
  </si>
  <si>
    <t xml:space="preserve"> ԱՅԼ ՄԱՍՆԱԳԻՏԱԿԱՆ ԾԱՌԱՅՈՒԹՅՈՒՆՆԵՐԻ ՁԵՌՔ ԲԵՐՈՒՄ</t>
  </si>
  <si>
    <t xml:space="preserve"> - Մասնագիտական ծառայություններ</t>
  </si>
  <si>
    <t xml:space="preserve">Մանկապարտեզների վերանորոգման/հիմնանորոգման համար անհրաժեշտ տեխնիկական վիճակի զննության, չափագրության և նախահաշվային փաստաթղթերի քանակ, հատ </t>
  </si>
  <si>
    <t xml:space="preserve"> ՄԵՔԵՆԱՆԵՐ  ԵՎ  ՍԱՐՔԱՎՈՐՈՒՄՆԵՐ</t>
  </si>
  <si>
    <t xml:space="preserve"> Հանրակրթական և նախադպրոցական հաստատությունների  կառուցման, վերակառուցման, հիմնանորոգման ծրագրերի  համակարգման և մոնիտորինգի ծառայություններ</t>
  </si>
  <si>
    <t xml:space="preserve">այդ թվում՝ բյուջետային ծախսերի տնտեսագիտական դասակարգման հոդվածներ
</t>
  </si>
  <si>
    <t>1236 - 11001</t>
  </si>
  <si>
    <t>Հանրակրթական և նախադպրոցական հաստատությունների  կառուցման, վերակառուցման, հիմնանորոգման ծրագրերի  համակարգման և մոնիտորինգի ծառայություններ</t>
  </si>
  <si>
    <t>Հանրակրթական և նախադպրոցական հաստատություններիկառուցման, վերակառուցման, հիմնանորոգման ծրագրերիհամակարգման և մոնիտորինգի ծառայությունների ապահովում</t>
  </si>
  <si>
    <t xml:space="preserve"> 1236 - 11001 </t>
  </si>
  <si>
    <t xml:space="preserve"> Հանրակրթական և նախադպրոցական հաստատություններիկառուցման, վերակառուցման, հիմնանորոգման ծրագրերիհամակարգման և մոնիտորինգի ծառայությունների ապահովում </t>
  </si>
  <si>
    <t xml:space="preserve">ՀԱՅԱՍՏԱՆԻ ՀԱՆՐԱՊԵՏՈՒԹՅԱՆ ԿԱՌԱՎԱՐՈՒԹՅԱՆ 2025 ԹՎԱԿԱՆԻ ԴԵԿՏԵՄԲԵՐԻ 25-Ի N 1910-Ն N 10 ՀԱՎԵԼՎԱԾՈՒՄ ԿԱՏԱՐՎՈՂ ՓՈՓՈԽՈՒԹՅՈՒՆՆԵՐԸ ԵՎ ԼՐԱՑՈՒՄՆԵՐԸ
</t>
  </si>
  <si>
    <t>Ցուցանիշների փոփոխությունը (ավելացումները նշված են դրական նշանով, իսկ նվազեցումները՝ փակագծերում)</t>
  </si>
  <si>
    <t>Սևանի Հեքիաթ</t>
  </si>
  <si>
    <t>Արտաշատի 4</t>
  </si>
  <si>
    <t>Զովաբեր</t>
  </si>
  <si>
    <t>Վանաձորի 40</t>
  </si>
  <si>
    <t>Գորիսի 5</t>
  </si>
  <si>
    <t xml:space="preserve"> տեխնիկական հսկողության ծառայություններ</t>
  </si>
  <si>
    <t xml:space="preserve"> հեղինակային հսկողության ծառայություններ</t>
  </si>
  <si>
    <t>45611300-502</t>
  </si>
  <si>
    <t>Վայքի 1</t>
  </si>
  <si>
    <t>45611300-503</t>
  </si>
  <si>
    <t>Վայքի 3</t>
  </si>
  <si>
    <t xml:space="preserve"> շինարարական աշխատանքներ մանկապարտեզների համար</t>
  </si>
  <si>
    <t>«Արտաշատի թիվ 4 մսուր-մանկապարտեզ»</t>
  </si>
  <si>
    <t>«Զովաբերի մանկապարտեզ» ՀՈԱԿ</t>
  </si>
  <si>
    <t xml:space="preserve"> «Գորիս քաղաքի թիվ 5 ՆՈՒՀ» ՀՈԱԿ</t>
  </si>
  <si>
    <t>«Վայքի թիվ 1 մանկապարտեզ» ՀՈԱԿ</t>
  </si>
  <si>
    <t>«Վայքի թիվ 3 մանկապարտեզ» ՀՈԱԿ</t>
  </si>
  <si>
    <t>Կրթահամալիրների կառուցում</t>
  </si>
  <si>
    <t>71621100-501</t>
  </si>
  <si>
    <t>ՀՄԱ</t>
  </si>
  <si>
    <t>71521100-5</t>
  </si>
  <si>
    <t>71521100-6</t>
  </si>
  <si>
    <t>71521100-7</t>
  </si>
  <si>
    <t>Վանաշեն</t>
  </si>
  <si>
    <t>Սիս</t>
  </si>
  <si>
    <t>5 հատ մանկապարտեզ</t>
  </si>
  <si>
    <t>Ներքին Սասնաշեն</t>
  </si>
  <si>
    <t>71521100-1</t>
  </si>
  <si>
    <t>71521100-2</t>
  </si>
  <si>
    <t>71521100-3</t>
  </si>
  <si>
    <t>71521100-4</t>
  </si>
  <si>
    <t>71621100-508</t>
  </si>
  <si>
    <t>Այգեկ</t>
  </si>
  <si>
    <t>Զարթոնք, Վեդու 2, Դալար</t>
  </si>
  <si>
    <t>45211228-508</t>
  </si>
  <si>
    <t>71521100-502</t>
  </si>
  <si>
    <t>71521100-503</t>
  </si>
  <si>
    <t>71521100-504</t>
  </si>
  <si>
    <t>71521100-505</t>
  </si>
  <si>
    <t>71521100-506</t>
  </si>
  <si>
    <t>Գավառի 7</t>
  </si>
  <si>
    <t>Ճամբարակի 3</t>
  </si>
  <si>
    <t>«Գավառի թիվ 7 մանկապարտեզ» ՀՈԱԿ</t>
  </si>
  <si>
    <t xml:space="preserve"> շինարարական հրապարակի կառուցապատման աշխատանքներ</t>
  </si>
  <si>
    <t>«Ճամբարակ Քաղաքի Թիվ 3 Մսուր-Մանկապարտեզ» ՀՈԱԿ</t>
  </si>
  <si>
    <t>4 մանկապարտեզ</t>
  </si>
  <si>
    <t>Շաղատ</t>
  </si>
  <si>
    <t>Անգեղակոթ</t>
  </si>
  <si>
    <t>45461100-505</t>
  </si>
  <si>
    <t>98111140-503</t>
  </si>
  <si>
    <t>Ներքին Խնձորեսկ</t>
  </si>
  <si>
    <t>Սիսիանի 4, Լեռնաձոր</t>
  </si>
  <si>
    <t>71521100-8</t>
  </si>
  <si>
    <t>71521100-9</t>
  </si>
  <si>
    <t>71521100-10</t>
  </si>
  <si>
    <t>5 մանկապարտեզ</t>
  </si>
  <si>
    <t>«Վանաձորի թիվ 40 մանկապարտեզ» ՀՈԱԿ</t>
  </si>
  <si>
    <t>1236-31001</t>
  </si>
  <si>
    <t xml:space="preserve"> Հանրակրթական և նախադպրոցական հաստատությունների կառուցման, վերակառուցման, հիմնանորոգման ծրագրերի համակարգման շրջանակներում Հայաստանի տարածքային զարգացման հիմնադրամի կարողությունների զարգացում և տեխնիկական հագեցվածության ապահովում</t>
  </si>
  <si>
    <t xml:space="preserve"> ՄԱՍ I.  ԱՊՐԱՆՔՆԵՐ</t>
  </si>
  <si>
    <t xml:space="preserve"> համակարգչային սարքավորումներ</t>
  </si>
  <si>
    <t>ԷԱՃ</t>
  </si>
  <si>
    <t xml:space="preserve"> տպիչ սարք, բազմաֆունկցիոնալ, A4, 35 էջ/րոպե արագության</t>
  </si>
  <si>
    <t>հատ</t>
  </si>
  <si>
    <t>Խումբ N 02</t>
  </si>
  <si>
    <t xml:space="preserve"> սեղանի համակարգիչներ</t>
  </si>
  <si>
    <t xml:space="preserve"> համակարգչային մոնիտոր</t>
  </si>
  <si>
    <t xml:space="preserve"> անխափան սնուցման աղբյուրներ</t>
  </si>
  <si>
    <t>Հանրակրթական և նախադպրոցական հաստատությունների կառուցման, վերակառուցման, հիմնանորոգման ծրագրերի համակարգման շրջանակներում Հայաստանի տարածքային զարգացման հիմնադրամի կարողությունների զարգացում և տեխնիկական հագեցվածության ապահովում</t>
  </si>
  <si>
    <t>30211220-501</t>
  </si>
  <si>
    <t>30237490-501</t>
  </si>
  <si>
    <t>31151120-501</t>
  </si>
  <si>
    <t>30239150-501</t>
  </si>
  <si>
    <t xml:space="preserve"> ԱՅԼ  ԾԱԽՍԵՐ</t>
  </si>
  <si>
    <t xml:space="preserve"> - Այլ ծախսեր</t>
  </si>
  <si>
    <t xml:space="preserve"> - Վարչական սարքավորումներ</t>
  </si>
  <si>
    <t xml:space="preserve"> Դպրոցների սեյսմիկ անվտանգության մակարդակի բարձրացման ծրագիր</t>
  </si>
  <si>
    <t xml:space="preserve"> ՀՀ տարածքային կառավարման և ենթակառուցվածքների նախարարություն</t>
  </si>
  <si>
    <t>Բարգավաճ և դիմակայուն Ասիայի և Խաղաղ օվկիանոսի  Ճապոնիայի հիմնադրամի աջակցությամբ դպրոցների շենքային ապահովվածության բարելավման դրամաշնորհային ծրագրի կառավարում</t>
  </si>
  <si>
    <t xml:space="preserve"> Ծառայողական գործուղումների գծով ծախսեր</t>
  </si>
  <si>
    <t xml:space="preserve"> - Արտասահմանյան գործուղումների գծով ծախսեր</t>
  </si>
  <si>
    <t>Դպրոցների սեյսմիկ անվտանգության մակարդակի բարձրացման ծրագիր</t>
  </si>
  <si>
    <t>«ՀԱՅԱՍՏԱՆԻ ՀԱՆՐԱՊԵՏՈՒԹՅԱՆ 2026 ԹՎԱԿԱՆԻ ՊԵՏԱԿԱՆ ԲՅՈՒՋԵԻ ՄԱՍԻՆ» ՕՐԵՆՔԻ N 1 ՀԱՎԵԼՎԱԾԻ N 5 ԱՂՅՈՒՍԱԿՈՒՄ ԵՎ ՀԱՅԱՍՏԱՆԻ ՀԱՆՐԱՊԵՏՈՒԹՅԱՆ ԿԱՌԱՎԱՐՈՒԹՅԱՆ 2025 ԹՎԱԿԱՆԻ ԴԵԿՏԵՄԲԵՐԻ 25-Ի N 1910-Ն ՈՐՈՇՄԱՆ N 5 ՀԱՎԵԼՎԱԾԻ N 4 ԱՂՅՈՒՍԱԿՈՒՄ ԿԱՏԱՐՎՈՂ ՓՈՓՈԽՈՒԹՅՈՒՆԸ ԵՎ ԼՐԱՑՈՒՄԸ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</si>
  <si>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</si>
  <si>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</si>
  <si>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</si>
  <si>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</si>
  <si>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</si>
  <si>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- Պահուստային միջոցներ</t>
  </si>
  <si>
    <t xml:space="preserve">Ցուցանիշների փոփոխությունը (ավելացումները նշված են դրական նշանով, իսկ նվազեցումները փակագծերում)  </t>
  </si>
  <si>
    <t>1189</t>
  </si>
  <si>
    <t>Նպաստել երկրի սեյսմակայունության ապահովմանը, անհատական և հասարակական անվտանգության մակարդակի բարձրացմանը</t>
  </si>
  <si>
    <t>Դպրոցական շենքերի սեյսմակայունության մակարդակի բարձրացում</t>
  </si>
  <si>
    <t>1189 - 12004</t>
  </si>
  <si>
    <t>Տրանսֆերտների տրամադրում</t>
  </si>
  <si>
    <t>1189 - 11003</t>
  </si>
  <si>
    <t>Բարգավաճ և դիմակայուն Ասիայի և Խաղաղ օվկիանոսի Ճապոնիայի հիմնադրամի աջակցությամբ դպրոցների շենքային ապահովվածության բարելավում</t>
  </si>
  <si>
    <t>Սեյսմիկ անվտանգության բարելավման» ծրագրի շրջանակներում Բարգավաճ և դիմակայուն Ասիայի և Խաղաղ օվկիանոսի Ճապոնիայի հիմնադրամի աջակցությամբ դպրոցների նոր շենքերի կառուցում, առկա շենքերի վերակառուցում, հիմնանորոգում</t>
  </si>
  <si>
    <t>Բարգավաճ և դիմակայուն Ասիայի և Խաղաղ օվկիանոսի  Ճապոնիայի հիմնադրամի աջակցությամբ դպրոցների շենքային ապահովվածության բարելավման դրամաշնորհային ծրագրի համակարգում և ղեկավարում</t>
  </si>
  <si>
    <t>1236 - 31001</t>
  </si>
  <si>
    <t xml:space="preserve">Հանրակրթական և նախադպրոցական հաստատությունների կառուցման, վերակառուցման, հիմնանորոգման ծրագրերի համակարգման շրջանակներում Հայաստանի տարածքային զարգացման հիմնադրամի կարողությունների զարգացում և տեխնիկական հագեցվածության ապահովում </t>
  </si>
  <si>
    <t xml:space="preserve">Հայաստանի տարածքային զարգացման հիմնադրամի աշխատանքային պայմանների բարելավման համար վարչական սարքավորումների ձեռքբերում </t>
  </si>
  <si>
    <t>Պետական մարմինների կողմից օգտագործվող ոչ ֆինանսական
ակտիվների հետ գործառնություններ</t>
  </si>
  <si>
    <t>1236 - 32005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</si>
  <si>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</si>
  <si>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</si>
  <si>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</si>
  <si>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</si>
  <si>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</si>
  <si>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«ՀԱՅԱՍՏԱՆԻ ՀԱՆՐԱՊԵՏՈՒԹՅԱՆ 2026 ԹՎԱԿԱՆԻ ՊԵՏԱԿԱՆ ԲՅՈՒՋԵԻ ՄԱՍԻՆ» ՕՐԵՆՔԻ 3-ՐԴ ՀՈԴՎԱԾԻ, N 3 ՀԱՎԵԼՎԱԾԻ N 1 ԱՂՅՈՒՍԱԿՈՒՄ ԵՎ ՀԱՅԱՍՏԱՆԻ ՀԱՆՐԱՊԵՏՈՒԹՅԱՆ ԿԱՌԱՎԱՐՈՒԹՅԱՆ 2025 ԹՎԱԿԱՆԻ ԴԵԿՏԵՄԲԵՐԻ 25-Ի N 1910-Ն ՈՐՈՇՄԱՆ N 1 ՀԱՎԵԼՎԱԾԻ N 1 ԱՂՅՈՒՍԱԿՈՒՄ ԿԱՏԱՐՎՈՂ ՓՈՓՈԽՈՒԹՅՈՒՆԸ</t>
  </si>
  <si>
    <t xml:space="preserve"> Դպրոցների սեյսմիկ անվտանգության մակարդակի բարձրացման ծրագիր </t>
  </si>
  <si>
    <t xml:space="preserve"> Տրանսֆերտների տրամադրում </t>
  </si>
  <si>
    <t xml:space="preserve"> Շահառուների ընտրության չափորոշիչները` Մասնագիտացված կազմակերպություն  </t>
  </si>
  <si>
    <t xml:space="preserve"> Սեյսմիկ անվտանգության բարելավման» ծրագրի շրջանակներում Բարգավաճ և դիմակայուն Ասիայի և Խաղաղ օվկիանոսի Ճապոնիայի հիմնադրամի աջակցությամբ դպրոցների նոր շենքերի կառուցում, առկա շենքերի վերակառուցում, հիմնանորոգում</t>
  </si>
  <si>
    <t xml:space="preserve"> Բարգավաճ և դիմակայուն Ասիայի և Խաղաղ օվկիանոսի  Ճապոնիայի հիմնադրամի աջակցությամբ դպրոցների շենքային ապահովվածության բարելավման դրամաշնորհային ծրագրի համակարգում և ղեկավարում</t>
  </si>
  <si>
    <t>Խորհրդատվական պայմանագրերի քանակ, հատ</t>
  </si>
  <si>
    <t>Գործուղվող աշխատակիցների քանակ, մարդ</t>
  </si>
  <si>
    <t xml:space="preserve">Հանրակրթական և նախադպրոցական հաստատությունների կառուցման, վերակառուցման, հիմնանորոգման ծրագրերի համակարգման շրջանակներում Հայաստանի տարածքային զարգացման հիմնադրամի կարողությունների զարգացում և տեխնիկական հագեցվածության
ապահովում 
</t>
  </si>
  <si>
    <t xml:space="preserve"> Հայաստանի տարածքային զարգացման հիմնադրամի աշխատանքային պայմանների բարելավման համար վարչական սարքավորումների
ձեռքբերում</t>
  </si>
  <si>
    <t xml:space="preserve"> Պետական մարմինների կողմից օգտագործվող ոչ ֆինանսական ակտիվների հետ գործառնություններ</t>
  </si>
  <si>
    <t xml:space="preserve"> Միջոցառումն իրականացնողի անվանումը՝ Մասնագիտացված միավոր</t>
  </si>
  <si>
    <t>Համակարգչային սարքավորումների քանակ, հատ</t>
  </si>
  <si>
    <t xml:space="preserve"> 1236 - 32005</t>
  </si>
  <si>
    <t xml:space="preserve"> Կրթահամալիրների կառուցում</t>
  </si>
  <si>
    <t xml:space="preserve"> Ակտիվն օգտագործող կազմակերպության անվանումը` Ստեղծվող կրթահամալիրներ 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</si>
  <si>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</si>
  <si>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</si>
  <si>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</si>
  <si>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</si>
  <si>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Շինարարությունն ավարտված մանկապարտեզների քանակ, որոնց մասով կատարվում են լրացուցիչ ներդրումներ, հատ </t>
  </si>
  <si>
    <t>ՀՀ ՏԱՐԱԾՔԱՅԻՆ ԿԱՌԱՎԱՐՄԱՆ ԵՎ ԵՆԹԱԿԱՌՈՒՑՎԱԾՔՆԵՐԻ ՆԱԽԱՐԱՐՈՒԹՅՈՒՆ</t>
  </si>
  <si>
    <t xml:space="preserve"> ԱՅԼ ՀԻՄՆԱԿԱՆ ՄԻՋՈՑՆԵՐ</t>
  </si>
  <si>
    <t xml:space="preserve"> - Նախագծահետազոտական ծախսեր</t>
  </si>
  <si>
    <t>Նախագծանախահաշվային փաստաթղթերի քանակ, հատ</t>
  </si>
  <si>
    <t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</si>
  <si>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</si>
  <si>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</si>
  <si>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</si>
  <si>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>այդ թվում</t>
  </si>
  <si>
    <t xml:space="preserve"> 11</t>
  </si>
  <si>
    <t xml:space="preserve"> 01</t>
  </si>
  <si>
    <t xml:space="preserve"> ՀՀ կառավարություն</t>
  </si>
  <si>
    <t xml:space="preserve"> 1139</t>
  </si>
  <si>
    <t xml:space="preserve"> 11001</t>
  </si>
  <si>
    <t>Հավելված N 10</t>
  </si>
  <si>
    <t>Դրամաշնորհային միջոցներ</t>
  </si>
  <si>
    <t>71351540-503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</si>
</sst>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0_);\(0\)"/>
    <numFmt numFmtId="173" formatCode="#,##0.0"/>
    <numFmt numFmtId="174" formatCode="0.000%"/>
    <numFmt numFmtId="175" formatCode="_(* #,##0.000_);_(* \(#,##0.000\);_(* &quot;-&quot;??_);_(@_)"/>
    <numFmt numFmtId="176" formatCode="#,##0.000_);\(#,##0.000\)"/>
    <numFmt numFmtId="177" formatCode="0.0000"/>
    <numFmt numFmtId="178" formatCode="_(* #,##0_);_(* \(#,##0\);_(* &quot;-&quot;??_);_(@_)"/>
  </numFmts>
  <fonts count="10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b/>
      <i/>
      <sz val="12"/>
      <name val="GHEA Grapalat"/>
      <family val="3"/>
    </font>
    <font>
      <b/>
      <sz val="9"/>
      <name val="GHEA Grapalat"/>
      <family val="2"/>
    </font>
    <font>
      <sz val="8"/>
      <name val="Calibri"/>
      <family val="2"/>
      <charset val="1"/>
      <scheme val="minor"/>
    </font>
    <font>
      <sz val="12"/>
      <color rgb="FFFF0000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2"/>
      <color theme="9"/>
      <name val="GHEA Grapalat"/>
      <family val="3"/>
    </font>
    <font>
      <sz val="12"/>
      <color rgb="FFFF0000"/>
      <name val="Calibri"/>
      <family val="2"/>
      <charset val="1"/>
      <scheme val="minor"/>
    </font>
    <font>
      <sz val="12"/>
      <color theme="9"/>
      <name val="Calibri"/>
      <family val="2"/>
      <charset val="1"/>
      <scheme val="minor"/>
    </font>
    <font>
      <b/>
      <sz val="11"/>
      <name val="GHEA Grapalat"/>
      <family val="2"/>
    </font>
    <font>
      <sz val="11"/>
      <name val="GHEA Grapalat"/>
      <family val="2"/>
    </font>
    <font>
      <sz val="12"/>
      <name val="GHEA Grapalat"/>
      <family val="2"/>
    </font>
    <font>
      <b/>
      <sz val="11"/>
      <name val="GHEA Grapalat"/>
      <family val="3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119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3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24">
      <protection locked="0"/>
    </xf>
    <xf numFmtId="170" fontId="83" fillId="56" borderId="24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1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89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0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0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2" applyNumberFormat="0" applyAlignment="0" applyProtection="0"/>
    <xf numFmtId="0" fontId="9" fillId="0" borderId="0"/>
    <xf numFmtId="0" fontId="63" fillId="42" borderId="12" applyNumberFormat="0" applyAlignment="0" applyProtection="0"/>
    <xf numFmtId="43" fontId="16" fillId="0" borderId="0" applyFont="0" applyFill="0" applyBorder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3" applyNumberFormat="0" applyFon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" fillId="0" borderId="0"/>
    <xf numFmtId="0" fontId="1" fillId="0" borderId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1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1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51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165" fontId="95" fillId="0" borderId="0" applyFill="0" applyBorder="0" applyProtection="0">
      <alignment horizontal="right" vertical="top"/>
    </xf>
    <xf numFmtId="0" fontId="16" fillId="0" borderId="0"/>
    <xf numFmtId="9" fontId="13" fillId="0" borderId="0" applyFont="0" applyFill="0" applyBorder="0" applyAlignment="0" applyProtection="0"/>
  </cellStyleXfs>
  <cellXfs count="512">
    <xf numFmtId="0" fontId="0" fillId="0" borderId="0" xfId="0"/>
    <xf numFmtId="168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8" fontId="73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8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1" xfId="7" applyFont="1" applyFill="1" applyBorder="1" applyAlignment="1">
      <alignment horizontal="center" vertical="center" wrapText="1"/>
    </xf>
    <xf numFmtId="168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vertical="center"/>
    </xf>
    <xf numFmtId="168" fontId="17" fillId="2" borderId="25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166" fontId="73" fillId="2" borderId="25" xfId="7" applyNumberFormat="1" applyFont="1" applyFill="1" applyBorder="1" applyAlignment="1">
      <alignment horizontal="right" vertical="center" wrapText="1"/>
    </xf>
    <xf numFmtId="0" fontId="17" fillId="2" borderId="22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top" wrapText="1"/>
    </xf>
    <xf numFmtId="168" fontId="85" fillId="2" borderId="21" xfId="7" applyNumberFormat="1" applyFont="1" applyFill="1" applyBorder="1" applyAlignment="1">
      <alignment horizontal="right" vertical="center" wrapText="1"/>
    </xf>
    <xf numFmtId="168" fontId="73" fillId="2" borderId="21" xfId="7" applyNumberFormat="1" applyFont="1" applyFill="1" applyBorder="1" applyAlignment="1">
      <alignment horizontal="right" vertical="center" wrapText="1"/>
    </xf>
    <xf numFmtId="166" fontId="74" fillId="2" borderId="0" xfId="253" applyNumberFormat="1" applyFont="1" applyFill="1" applyAlignment="1">
      <alignment wrapText="1"/>
    </xf>
    <xf numFmtId="0" fontId="85" fillId="2" borderId="29" xfId="165" applyFont="1" applyFill="1" applyBorder="1">
      <alignment horizontal="left" vertical="top" wrapText="1"/>
    </xf>
    <xf numFmtId="168" fontId="17" fillId="2" borderId="29" xfId="96" applyNumberFormat="1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2" borderId="29" xfId="0" applyFont="1" applyFill="1" applyBorder="1" applyAlignment="1">
      <alignment vertical="center" wrapText="1"/>
    </xf>
    <xf numFmtId="0" fontId="17" fillId="2" borderId="29" xfId="0" applyFont="1" applyFill="1" applyBorder="1" applyAlignment="1">
      <alignment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74" fillId="0" borderId="0" xfId="0" applyFont="1" applyAlignment="1">
      <alignment horizontal="left" vertical="center" wrapText="1"/>
    </xf>
    <xf numFmtId="0" fontId="74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74" fillId="2" borderId="0" xfId="0" applyFont="1" applyFill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168" fontId="17" fillId="57" borderId="25" xfId="96" applyNumberFormat="1" applyFont="1" applyFill="1" applyBorder="1" applyAlignment="1">
      <alignment horizontal="center" vertical="center" wrapText="1"/>
    </xf>
    <xf numFmtId="168" fontId="17" fillId="58" borderId="25" xfId="96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74" fillId="2" borderId="0" xfId="0" applyFont="1" applyFill="1" applyAlignment="1">
      <alignment horizontal="left" vertical="center" wrapText="1"/>
    </xf>
    <xf numFmtId="0" fontId="17" fillId="2" borderId="29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center" wrapText="1"/>
    </xf>
    <xf numFmtId="0" fontId="73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left" vertical="center" wrapText="1"/>
    </xf>
    <xf numFmtId="49" fontId="73" fillId="2" borderId="29" xfId="0" applyNumberFormat="1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center"/>
    </xf>
    <xf numFmtId="49" fontId="17" fillId="2" borderId="29" xfId="96" applyNumberFormat="1" applyFont="1" applyFill="1" applyBorder="1" applyAlignment="1">
      <alignment horizontal="center" vertical="center" textRotation="90" wrapText="1"/>
    </xf>
    <xf numFmtId="166" fontId="14" fillId="2" borderId="29" xfId="165" applyNumberFormat="1" applyFont="1" applyFill="1" applyBorder="1" applyAlignment="1">
      <alignment horizontal="center" vertical="center" wrapText="1"/>
    </xf>
    <xf numFmtId="0" fontId="92" fillId="2" borderId="29" xfId="253" applyFont="1" applyFill="1" applyBorder="1" applyAlignment="1">
      <alignment horizontal="center" vertical="center" wrapText="1"/>
    </xf>
    <xf numFmtId="0" fontId="85" fillId="2" borderId="29" xfId="253" applyFont="1" applyFill="1" applyBorder="1" applyAlignment="1">
      <alignment horizontal="center" vertical="center" wrapText="1"/>
    </xf>
    <xf numFmtId="166" fontId="93" fillId="0" borderId="29" xfId="96" applyNumberFormat="1" applyFont="1" applyBorder="1" applyAlignment="1">
      <alignment horizontal="center" vertical="center" wrapText="1"/>
    </xf>
    <xf numFmtId="0" fontId="17" fillId="2" borderId="29" xfId="96" applyFont="1" applyFill="1" applyBorder="1" applyAlignment="1">
      <alignment horizontal="center" vertical="center" wrapText="1"/>
    </xf>
    <xf numFmtId="0" fontId="73" fillId="2" borderId="0" xfId="253" applyFont="1" applyFill="1"/>
    <xf numFmtId="0" fontId="87" fillId="2" borderId="1" xfId="0" applyFont="1" applyFill="1" applyBorder="1"/>
    <xf numFmtId="0" fontId="73" fillId="2" borderId="29" xfId="299" applyFont="1" applyFill="1" applyBorder="1" applyAlignment="1">
      <alignment horizontal="center"/>
    </xf>
    <xf numFmtId="166" fontId="73" fillId="2" borderId="29" xfId="96" applyNumberFormat="1" applyFont="1" applyFill="1" applyBorder="1" applyAlignment="1">
      <alignment vertical="center" wrapText="1"/>
    </xf>
    <xf numFmtId="0" fontId="87" fillId="2" borderId="29" xfId="0" applyFont="1" applyFill="1" applyBorder="1"/>
    <xf numFmtId="0" fontId="94" fillId="2" borderId="26" xfId="96" applyFont="1" applyFill="1" applyBorder="1" applyAlignment="1">
      <alignment horizontal="center" vertical="center" wrapText="1"/>
    </xf>
    <xf numFmtId="166" fontId="94" fillId="2" borderId="29" xfId="6" applyNumberFormat="1" applyFont="1" applyFill="1" applyBorder="1" applyAlignment="1">
      <alignment horizontal="center" vertical="center"/>
    </xf>
    <xf numFmtId="0" fontId="73" fillId="2" borderId="29" xfId="0" applyFont="1" applyFill="1" applyBorder="1" applyAlignment="1">
      <alignment horizontal="center"/>
    </xf>
    <xf numFmtId="166" fontId="73" fillId="2" borderId="29" xfId="253" applyNumberFormat="1" applyFont="1" applyFill="1" applyBorder="1"/>
    <xf numFmtId="0" fontId="94" fillId="2" borderId="26" xfId="96" applyFont="1" applyFill="1" applyBorder="1" applyAlignment="1">
      <alignment horizontal="left" vertical="center" wrapText="1"/>
    </xf>
    <xf numFmtId="166" fontId="17" fillId="2" borderId="29" xfId="253" applyNumberFormat="1" applyFont="1" applyFill="1" applyBorder="1" applyAlignment="1">
      <alignment vertical="center"/>
    </xf>
    <xf numFmtId="0" fontId="85" fillId="2" borderId="29" xfId="0" applyFont="1" applyFill="1" applyBorder="1" applyAlignment="1">
      <alignment vertical="center" wrapText="1"/>
    </xf>
    <xf numFmtId="166" fontId="73" fillId="2" borderId="29" xfId="7" applyNumberFormat="1" applyFont="1" applyFill="1" applyBorder="1" applyAlignment="1">
      <alignment vertical="center"/>
    </xf>
    <xf numFmtId="166" fontId="74" fillId="2" borderId="0" xfId="253" applyNumberFormat="1" applyFont="1" applyFill="1"/>
    <xf numFmtId="0" fontId="73" fillId="2" borderId="0" xfId="1660" applyFont="1" applyFill="1" applyAlignment="1">
      <alignment vertical="top"/>
    </xf>
    <xf numFmtId="168" fontId="73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43" fontId="73" fillId="2" borderId="0" xfId="7" applyFont="1" applyFill="1" applyAlignment="1">
      <alignment vertical="top"/>
    </xf>
    <xf numFmtId="168" fontId="73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0" fontId="73" fillId="2" borderId="0" xfId="299" applyFont="1" applyFill="1"/>
    <xf numFmtId="43" fontId="73" fillId="2" borderId="0" xfId="7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3" fillId="2" borderId="0" xfId="2028" applyFont="1" applyFill="1"/>
    <xf numFmtId="171" fontId="73" fillId="2" borderId="0" xfId="2027" applyFont="1" applyFill="1"/>
    <xf numFmtId="173" fontId="17" fillId="2" borderId="29" xfId="96" applyNumberFormat="1" applyFont="1" applyFill="1" applyBorder="1" applyAlignment="1">
      <alignment horizontal="center" vertical="center" wrapText="1"/>
    </xf>
    <xf numFmtId="49" fontId="73" fillId="2" borderId="29" xfId="96" applyNumberFormat="1" applyFont="1" applyFill="1" applyBorder="1" applyAlignment="1">
      <alignment horizontal="center" vertical="center" textRotation="90" wrapText="1"/>
    </xf>
    <xf numFmtId="168" fontId="97" fillId="2" borderId="29" xfId="96" applyNumberFormat="1" applyFont="1" applyFill="1" applyBorder="1" applyAlignment="1">
      <alignment horizontal="center" vertical="center" wrapText="1"/>
    </xf>
    <xf numFmtId="43" fontId="97" fillId="2" borderId="0" xfId="299" applyNumberFormat="1" applyFont="1" applyFill="1"/>
    <xf numFmtId="43" fontId="97" fillId="2" borderId="0" xfId="7" applyFont="1" applyFill="1"/>
    <xf numFmtId="0" fontId="73" fillId="2" borderId="29" xfId="96" applyFont="1" applyFill="1" applyBorder="1" applyAlignment="1">
      <alignment horizontal="center" vertical="center" wrapText="1"/>
    </xf>
    <xf numFmtId="0" fontId="92" fillId="2" borderId="29" xfId="96" applyFont="1" applyFill="1" applyBorder="1" applyAlignment="1">
      <alignment horizontal="center" vertical="center" wrapText="1"/>
    </xf>
    <xf numFmtId="173" fontId="73" fillId="2" borderId="29" xfId="96" applyNumberFormat="1" applyFont="1" applyFill="1" applyBorder="1" applyAlignment="1">
      <alignment horizontal="center" vertical="center" wrapText="1"/>
    </xf>
    <xf numFmtId="0" fontId="17" fillId="2" borderId="1" xfId="96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/>
    </xf>
    <xf numFmtId="0" fontId="73" fillId="2" borderId="29" xfId="0" applyFont="1" applyFill="1" applyBorder="1"/>
    <xf numFmtId="174" fontId="73" fillId="2" borderId="29" xfId="2029" applyNumberFormat="1" applyFont="1" applyFill="1" applyBorder="1"/>
    <xf numFmtId="0" fontId="73" fillId="2" borderId="22" xfId="0" applyFont="1" applyFill="1" applyBorder="1"/>
    <xf numFmtId="0" fontId="94" fillId="2" borderId="29" xfId="0" applyFont="1" applyFill="1" applyBorder="1" applyAlignment="1">
      <alignment vertical="center" wrapText="1"/>
    </xf>
    <xf numFmtId="166" fontId="94" fillId="2" borderId="29" xfId="223" applyNumberFormat="1" applyFont="1" applyFill="1" applyBorder="1"/>
    <xf numFmtId="43" fontId="98" fillId="2" borderId="0" xfId="7" applyFont="1" applyFill="1"/>
    <xf numFmtId="0" fontId="98" fillId="2" borderId="0" xfId="0" applyFont="1" applyFill="1"/>
    <xf numFmtId="0" fontId="85" fillId="0" borderId="29" xfId="0" applyFont="1" applyBorder="1" applyAlignment="1">
      <alignment vertical="center" wrapText="1"/>
    </xf>
    <xf numFmtId="166" fontId="85" fillId="2" borderId="29" xfId="223" applyNumberFormat="1" applyFont="1" applyFill="1" applyBorder="1" applyAlignment="1">
      <alignment vertical="center"/>
    </xf>
    <xf numFmtId="43" fontId="99" fillId="2" borderId="0" xfId="7" applyFont="1" applyFill="1"/>
    <xf numFmtId="0" fontId="99" fillId="2" borderId="0" xfId="0" applyFont="1" applyFill="1"/>
    <xf numFmtId="0" fontId="97" fillId="2" borderId="0" xfId="299" applyFont="1" applyFill="1"/>
    <xf numFmtId="0" fontId="73" fillId="2" borderId="22" xfId="0" applyFont="1" applyFill="1" applyBorder="1" applyAlignment="1">
      <alignment vertical="center"/>
    </xf>
    <xf numFmtId="166" fontId="94" fillId="2" borderId="29" xfId="223" applyNumberFormat="1" applyFont="1" applyFill="1" applyBorder="1" applyAlignment="1">
      <alignment vertical="center"/>
    </xf>
    <xf numFmtId="43" fontId="98" fillId="2" borderId="0" xfId="7" applyFont="1" applyFill="1" applyAlignment="1">
      <alignment vertical="center"/>
    </xf>
    <xf numFmtId="0" fontId="98" fillId="2" borderId="0" xfId="0" applyFont="1" applyFill="1" applyAlignment="1">
      <alignment vertical="center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100" fillId="2" borderId="0" xfId="299" applyFont="1" applyFill="1"/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29" xfId="1735" applyFont="1" applyFill="1" applyBorder="1" applyAlignment="1">
      <alignment horizontal="center" vertical="center" wrapText="1"/>
    </xf>
    <xf numFmtId="0" fontId="73" fillId="2" borderId="29" xfId="1736" applyFont="1" applyFill="1" applyBorder="1" applyAlignment="1">
      <alignment horizontal="center" vertical="center"/>
    </xf>
    <xf numFmtId="0" fontId="73" fillId="2" borderId="29" xfId="1735" applyFont="1" applyFill="1" applyBorder="1" applyAlignment="1">
      <alignment horizontal="center"/>
    </xf>
    <xf numFmtId="168" fontId="17" fillId="59" borderId="29" xfId="7" applyNumberFormat="1" applyFont="1" applyFill="1" applyBorder="1" applyAlignment="1">
      <alignment horizontal="center" vertical="center" wrapText="1"/>
    </xf>
    <xf numFmtId="0" fontId="73" fillId="57" borderId="29" xfId="0" applyFont="1" applyFill="1" applyBorder="1" applyAlignment="1">
      <alignment wrapText="1"/>
    </xf>
    <xf numFmtId="168" fontId="73" fillId="57" borderId="26" xfId="0" applyNumberFormat="1" applyFont="1" applyFill="1" applyBorder="1" applyAlignment="1">
      <alignment horizontal="right" vertical="center" wrapText="1"/>
    </xf>
    <xf numFmtId="0" fontId="100" fillId="2" borderId="0" xfId="299" applyFont="1" applyFill="1" applyAlignment="1">
      <alignment vertical="center"/>
    </xf>
    <xf numFmtId="0" fontId="73" fillId="2" borderId="0" xfId="299" applyFont="1" applyFill="1" applyAlignment="1">
      <alignment vertical="center"/>
    </xf>
    <xf numFmtId="0" fontId="73" fillId="2" borderId="29" xfId="299" applyFont="1" applyFill="1" applyBorder="1" applyAlignment="1">
      <alignment vertical="top"/>
    </xf>
    <xf numFmtId="168" fontId="73" fillId="2" borderId="29" xfId="7" applyNumberFormat="1" applyFont="1" applyFill="1" applyBorder="1" applyAlignment="1">
      <alignment horizontal="right" vertical="top" wrapText="1"/>
    </xf>
    <xf numFmtId="0" fontId="73" fillId="2" borderId="28" xfId="1737" applyFont="1" applyFill="1" applyBorder="1" applyAlignment="1">
      <alignment vertical="center"/>
    </xf>
    <xf numFmtId="0" fontId="73" fillId="2" borderId="33" xfId="1737" applyFont="1" applyFill="1" applyBorder="1" applyAlignment="1">
      <alignment vertical="center"/>
    </xf>
    <xf numFmtId="0" fontId="73" fillId="2" borderId="33" xfId="1737" applyFont="1" applyFill="1" applyBorder="1" applyAlignment="1">
      <alignment horizontal="center" vertical="center"/>
    </xf>
    <xf numFmtId="168" fontId="73" fillId="2" borderId="26" xfId="1737" applyNumberFormat="1" applyFont="1" applyFill="1" applyBorder="1" applyAlignment="1">
      <alignment vertical="center"/>
    </xf>
    <xf numFmtId="0" fontId="73" fillId="2" borderId="29" xfId="299" applyFont="1" applyFill="1" applyBorder="1" applyAlignment="1">
      <alignment horizontal="left" vertical="center" wrapText="1"/>
    </xf>
    <xf numFmtId="0" fontId="73" fillId="2" borderId="29" xfId="299" applyFont="1" applyFill="1" applyBorder="1" applyAlignment="1">
      <alignment horizontal="center" vertical="center" wrapText="1"/>
    </xf>
    <xf numFmtId="165" fontId="73" fillId="2" borderId="29" xfId="6" applyFont="1" applyFill="1" applyBorder="1" applyAlignment="1">
      <alignment horizontal="center" vertical="center"/>
    </xf>
    <xf numFmtId="172" fontId="73" fillId="0" borderId="29" xfId="0" applyNumberFormat="1" applyFont="1" applyBorder="1" applyAlignment="1">
      <alignment horizontal="center" vertical="center"/>
    </xf>
    <xf numFmtId="168" fontId="73" fillId="0" borderId="29" xfId="0" applyNumberFormat="1" applyFont="1" applyBorder="1" applyAlignment="1">
      <alignment horizontal="right" vertical="center" wrapText="1"/>
    </xf>
    <xf numFmtId="0" fontId="100" fillId="2" borderId="0" xfId="299" applyFont="1" applyFill="1" applyAlignment="1">
      <alignment horizontal="left" vertical="center" wrapText="1"/>
    </xf>
    <xf numFmtId="0" fontId="73" fillId="2" borderId="0" xfId="299" applyFont="1" applyFill="1" applyAlignment="1">
      <alignment horizontal="left" vertical="center" wrapText="1"/>
    </xf>
    <xf numFmtId="0" fontId="101" fillId="0" borderId="0" xfId="0" applyFont="1"/>
    <xf numFmtId="0" fontId="102" fillId="0" borderId="0" xfId="0" applyFont="1"/>
    <xf numFmtId="168" fontId="100" fillId="2" borderId="0" xfId="299" applyNumberFormat="1" applyFont="1" applyFill="1"/>
    <xf numFmtId="166" fontId="17" fillId="0" borderId="29" xfId="253" applyNumberFormat="1" applyFont="1" applyBorder="1" applyAlignment="1">
      <alignment vertical="center"/>
    </xf>
    <xf numFmtId="0" fontId="14" fillId="2" borderId="26" xfId="0" applyFont="1" applyFill="1" applyBorder="1" applyAlignment="1">
      <alignment horizontal="center" vertical="center" wrapText="1"/>
    </xf>
    <xf numFmtId="166" fontId="17" fillId="2" borderId="29" xfId="7" applyNumberFormat="1" applyFont="1" applyFill="1" applyBorder="1" applyAlignment="1">
      <alignment vertical="center"/>
    </xf>
    <xf numFmtId="166" fontId="73" fillId="0" borderId="29" xfId="253" applyNumberFormat="1" applyFont="1" applyBorder="1"/>
    <xf numFmtId="0" fontId="17" fillId="2" borderId="1" xfId="0" applyFont="1" applyFill="1" applyBorder="1"/>
    <xf numFmtId="0" fontId="17" fillId="2" borderId="2" xfId="0" applyFont="1" applyFill="1" applyBorder="1"/>
    <xf numFmtId="0" fontId="17" fillId="2" borderId="29" xfId="0" applyFont="1" applyFill="1" applyBorder="1"/>
    <xf numFmtId="0" fontId="73" fillId="2" borderId="31" xfId="0" applyFont="1" applyFill="1" applyBorder="1" applyAlignment="1">
      <alignment vertical="top" wrapText="1"/>
    </xf>
    <xf numFmtId="0" fontId="17" fillId="2" borderId="31" xfId="0" applyFont="1" applyFill="1" applyBorder="1" applyAlignment="1">
      <alignment vertical="center" wrapText="1"/>
    </xf>
    <xf numFmtId="0" fontId="17" fillId="2" borderId="32" xfId="0" applyFont="1" applyFill="1" applyBorder="1" applyAlignment="1">
      <alignment vertical="center" wrapText="1"/>
    </xf>
    <xf numFmtId="0" fontId="74" fillId="2" borderId="0" xfId="0" applyFont="1" applyFill="1"/>
    <xf numFmtId="0" fontId="73" fillId="2" borderId="0" xfId="162" applyFont="1" applyFill="1" applyAlignment="1">
      <alignment horizontal="right" vertical="top"/>
    </xf>
    <xf numFmtId="0" fontId="73" fillId="2" borderId="0" xfId="162" applyFont="1" applyFill="1" applyAlignment="1">
      <alignment horizontal="right" vertical="center"/>
    </xf>
    <xf numFmtId="0" fontId="73" fillId="2" borderId="0" xfId="162" applyFont="1" applyFill="1" applyAlignment="1">
      <alignment horizontal="left" vertical="top" wrapText="1"/>
    </xf>
    <xf numFmtId="166" fontId="73" fillId="2" borderId="0" xfId="3117" applyNumberFormat="1" applyFont="1" applyFill="1" applyAlignment="1">
      <alignment horizontal="center" vertical="center"/>
    </xf>
    <xf numFmtId="43" fontId="73" fillId="2" borderId="0" xfId="2022" applyFont="1" applyFill="1" applyAlignment="1">
      <alignment horizontal="center" wrapText="1"/>
    </xf>
    <xf numFmtId="166" fontId="74" fillId="2" borderId="0" xfId="2022" applyNumberFormat="1" applyFont="1" applyFill="1" applyAlignment="1">
      <alignment horizontal="right"/>
    </xf>
    <xf numFmtId="43" fontId="17" fillId="2" borderId="29" xfId="2022" applyFont="1" applyFill="1" applyBorder="1" applyAlignment="1">
      <alignment wrapText="1"/>
    </xf>
    <xf numFmtId="168" fontId="17" fillId="2" borderId="29" xfId="7" applyNumberFormat="1" applyFont="1" applyFill="1" applyBorder="1" applyAlignment="1">
      <alignment horizontal="center" vertical="top" wrapText="1"/>
    </xf>
    <xf numFmtId="0" fontId="14" fillId="2" borderId="0" xfId="0" applyFont="1" applyFill="1"/>
    <xf numFmtId="166" fontId="14" fillId="2" borderId="0" xfId="0" applyNumberFormat="1" applyFont="1" applyFill="1"/>
    <xf numFmtId="43" fontId="73" fillId="2" borderId="29" xfId="2022" applyFont="1" applyFill="1" applyBorder="1" applyAlignment="1">
      <alignment vertical="center" wrapText="1"/>
    </xf>
    <xf numFmtId="166" fontId="73" fillId="2" borderId="29" xfId="2022" applyNumberFormat="1" applyFont="1" applyFill="1" applyBorder="1" applyAlignment="1">
      <alignment horizontal="center" vertical="center"/>
    </xf>
    <xf numFmtId="43" fontId="17" fillId="2" borderId="29" xfId="2022" applyFont="1" applyFill="1" applyBorder="1" applyAlignment="1">
      <alignment vertical="center" wrapText="1"/>
    </xf>
    <xf numFmtId="166" fontId="17" fillId="2" borderId="29" xfId="2022" applyNumberFormat="1" applyFont="1" applyFill="1" applyBorder="1" applyAlignment="1">
      <alignment horizontal="left" vertical="center"/>
    </xf>
    <xf numFmtId="43" fontId="17" fillId="2" borderId="0" xfId="2022" applyFont="1" applyFill="1"/>
    <xf numFmtId="166" fontId="73" fillId="2" borderId="29" xfId="2022" applyNumberFormat="1" applyFont="1" applyFill="1" applyBorder="1" applyAlignment="1">
      <alignment horizontal="left" vertical="center"/>
    </xf>
    <xf numFmtId="43" fontId="73" fillId="2" borderId="0" xfId="2022" applyFont="1" applyFill="1"/>
    <xf numFmtId="43" fontId="85" fillId="2" borderId="29" xfId="2022" applyFont="1" applyFill="1" applyBorder="1" applyAlignment="1">
      <alignment vertical="center" wrapText="1"/>
    </xf>
    <xf numFmtId="166" fontId="85" fillId="2" borderId="29" xfId="2022" applyNumberFormat="1" applyFont="1" applyFill="1" applyBorder="1" applyAlignment="1">
      <alignment horizontal="left" vertical="center"/>
    </xf>
    <xf numFmtId="43" fontId="85" fillId="2" borderId="0" xfId="2022" applyFont="1" applyFill="1"/>
    <xf numFmtId="0" fontId="74" fillId="2" borderId="0" xfId="2025" applyFont="1" applyFill="1"/>
    <xf numFmtId="0" fontId="74" fillId="2" borderId="29" xfId="0" applyFont="1" applyFill="1" applyBorder="1" applyAlignment="1">
      <alignment vertical="center" wrapText="1"/>
    </xf>
    <xf numFmtId="0" fontId="74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73" fillId="2" borderId="0" xfId="0" applyFont="1" applyFill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top" wrapText="1"/>
    </xf>
    <xf numFmtId="0" fontId="73" fillId="2" borderId="29" xfId="0" applyFont="1" applyFill="1" applyBorder="1" applyAlignment="1">
      <alignment vertical="center"/>
    </xf>
    <xf numFmtId="0" fontId="17" fillId="0" borderId="29" xfId="96" applyFont="1" applyBorder="1" applyAlignment="1">
      <alignment horizontal="center" vertical="center" wrapText="1"/>
    </xf>
    <xf numFmtId="0" fontId="17" fillId="0" borderId="29" xfId="96" applyFont="1" applyBorder="1" applyAlignment="1">
      <alignment horizontal="left" vertical="center" wrapText="1"/>
    </xf>
    <xf numFmtId="0" fontId="73" fillId="2" borderId="29" xfId="0" applyFont="1" applyFill="1" applyBorder="1" applyAlignment="1">
      <alignment vertical="top" wrapText="1"/>
    </xf>
    <xf numFmtId="168" fontId="73" fillId="2" borderId="0" xfId="0" applyNumberFormat="1" applyFont="1" applyFill="1" applyAlignment="1">
      <alignment horizontal="left" vertical="top" wrapText="1"/>
    </xf>
    <xf numFmtId="43" fontId="17" fillId="2" borderId="29" xfId="7" applyFont="1" applyFill="1" applyBorder="1" applyAlignment="1">
      <alignment horizontal="left" vertical="top" wrapText="1"/>
    </xf>
    <xf numFmtId="43" fontId="17" fillId="2" borderId="0" xfId="7" applyFont="1" applyFill="1" applyAlignment="1">
      <alignment horizontal="left" vertical="top" wrapText="1"/>
    </xf>
    <xf numFmtId="166" fontId="73" fillId="2" borderId="29" xfId="0" applyNumberFormat="1" applyFont="1" applyFill="1" applyBorder="1" applyAlignment="1">
      <alignment horizontal="left" vertical="top" wrapText="1"/>
    </xf>
    <xf numFmtId="43" fontId="73" fillId="2" borderId="29" xfId="7" applyFont="1" applyFill="1" applyBorder="1" applyAlignment="1">
      <alignment horizontal="center" vertical="top" wrapText="1"/>
    </xf>
    <xf numFmtId="1" fontId="73" fillId="2" borderId="29" xfId="7" applyNumberFormat="1" applyFont="1" applyFill="1" applyBorder="1" applyAlignment="1">
      <alignment horizontal="center" vertical="top" wrapText="1"/>
    </xf>
    <xf numFmtId="43" fontId="73" fillId="2" borderId="29" xfId="7" applyFont="1" applyFill="1" applyBorder="1" applyAlignment="1">
      <alignment horizontal="left" vertical="top" wrapText="1"/>
    </xf>
    <xf numFmtId="166" fontId="73" fillId="2" borderId="29" xfId="7" applyNumberFormat="1" applyFont="1" applyFill="1" applyBorder="1" applyAlignment="1">
      <alignment horizontal="center" vertical="top"/>
    </xf>
    <xf numFmtId="43" fontId="73" fillId="2" borderId="0" xfId="7" applyFont="1" applyFill="1" applyAlignment="1">
      <alignment horizontal="center" vertical="top" wrapText="1"/>
    </xf>
    <xf numFmtId="43" fontId="85" fillId="2" borderId="29" xfId="7" applyFont="1" applyFill="1" applyBorder="1" applyAlignment="1">
      <alignment horizontal="left" vertical="top" wrapText="1"/>
    </xf>
    <xf numFmtId="166" fontId="85" fillId="2" borderId="29" xfId="7" applyNumberFormat="1" applyFont="1" applyFill="1" applyBorder="1" applyAlignment="1">
      <alignment horizontal="right" vertical="top"/>
    </xf>
    <xf numFmtId="43" fontId="73" fillId="2" borderId="0" xfId="7" applyFont="1" applyFill="1" applyAlignment="1">
      <alignment horizontal="left" vertical="top" wrapText="1"/>
    </xf>
    <xf numFmtId="166" fontId="73" fillId="2" borderId="29" xfId="6" applyNumberFormat="1" applyFont="1" applyFill="1" applyBorder="1">
      <alignment horizontal="right" vertical="top"/>
    </xf>
    <xf numFmtId="0" fontId="73" fillId="0" borderId="26" xfId="0" applyFont="1" applyBorder="1" applyAlignment="1">
      <alignment horizontal="left" vertical="top" wrapText="1"/>
    </xf>
    <xf numFmtId="43" fontId="17" fillId="2" borderId="29" xfId="7" applyFont="1" applyFill="1" applyBorder="1" applyAlignment="1">
      <alignment horizontal="center" vertical="top" wrapText="1"/>
    </xf>
    <xf numFmtId="166" fontId="97" fillId="2" borderId="29" xfId="96" applyNumberFormat="1" applyFont="1" applyFill="1" applyBorder="1" applyAlignment="1">
      <alignment vertical="center" wrapText="1"/>
    </xf>
    <xf numFmtId="168" fontId="17" fillId="2" borderId="29" xfId="7" applyNumberFormat="1" applyFont="1" applyFill="1" applyBorder="1" applyAlignment="1">
      <alignment vertical="center" wrapText="1"/>
    </xf>
    <xf numFmtId="168" fontId="73" fillId="2" borderId="29" xfId="7" applyNumberFormat="1" applyFont="1" applyFill="1" applyBorder="1" applyAlignment="1">
      <alignment vertical="center" wrapText="1"/>
    </xf>
    <xf numFmtId="0" fontId="17" fillId="0" borderId="29" xfId="0" applyFont="1" applyBorder="1" applyAlignment="1">
      <alignment horizontal="left" vertical="top" wrapText="1"/>
    </xf>
    <xf numFmtId="165" fontId="17" fillId="0" borderId="29" xfId="3116" applyFont="1" applyBorder="1">
      <alignment horizontal="right" vertical="top"/>
    </xf>
    <xf numFmtId="0" fontId="73" fillId="0" borderId="29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right" vertical="top" wrapText="1"/>
    </xf>
    <xf numFmtId="0" fontId="14" fillId="2" borderId="29" xfId="0" applyFont="1" applyFill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top" wrapText="1"/>
    </xf>
    <xf numFmtId="43" fontId="74" fillId="2" borderId="0" xfId="2025" applyNumberFormat="1" applyFont="1" applyFill="1"/>
    <xf numFmtId="0" fontId="17" fillId="0" borderId="26" xfId="0" applyFont="1" applyBorder="1" applyAlignment="1">
      <alignment horizontal="left" vertical="top" wrapText="1"/>
    </xf>
    <xf numFmtId="0" fontId="74" fillId="2" borderId="26" xfId="0" applyFont="1" applyFill="1" applyBorder="1" applyAlignment="1">
      <alignment vertical="center" wrapText="1"/>
    </xf>
    <xf numFmtId="165" fontId="103" fillId="0" borderId="29" xfId="3116" applyFont="1" applyBorder="1">
      <alignment horizontal="right" vertical="top"/>
    </xf>
    <xf numFmtId="0" fontId="104" fillId="0" borderId="29" xfId="0" applyFont="1" applyBorder="1" applyAlignment="1">
      <alignment horizontal="left" vertical="top" wrapText="1"/>
    </xf>
    <xf numFmtId="0" fontId="17" fillId="0" borderId="26" xfId="0" applyFont="1" applyBorder="1" applyAlignment="1">
      <alignment horizontal="center" vertical="top" wrapText="1"/>
    </xf>
    <xf numFmtId="0" fontId="103" fillId="0" borderId="26" xfId="0" applyFont="1" applyBorder="1" applyAlignment="1">
      <alignment horizontal="left" vertical="top" wrapText="1"/>
    </xf>
    <xf numFmtId="0" fontId="73" fillId="0" borderId="29" xfId="299" applyFont="1" applyBorder="1" applyAlignment="1">
      <alignment horizontal="center" vertical="center" wrapText="1"/>
    </xf>
    <xf numFmtId="176" fontId="73" fillId="0" borderId="29" xfId="0" applyNumberFormat="1" applyFont="1" applyBorder="1" applyAlignment="1">
      <alignment horizontal="right" vertical="center" wrapText="1"/>
    </xf>
    <xf numFmtId="168" fontId="73" fillId="2" borderId="0" xfId="299" applyNumberFormat="1" applyFont="1" applyFill="1"/>
    <xf numFmtId="43" fontId="73" fillId="2" borderId="29" xfId="7" applyFont="1" applyFill="1" applyBorder="1"/>
    <xf numFmtId="0" fontId="17" fillId="0" borderId="29" xfId="0" applyFont="1" applyBorder="1" applyAlignment="1">
      <alignment horizontal="left" vertical="center" wrapText="1"/>
    </xf>
    <xf numFmtId="0" fontId="73" fillId="0" borderId="29" xfId="0" applyFont="1" applyBorder="1" applyAlignment="1">
      <alignment horizontal="left" vertical="center" wrapText="1"/>
    </xf>
    <xf numFmtId="165" fontId="73" fillId="0" borderId="29" xfId="6" applyFont="1" applyFill="1" applyBorder="1" applyAlignment="1">
      <alignment horizontal="center" vertical="center"/>
    </xf>
    <xf numFmtId="0" fontId="100" fillId="0" borderId="0" xfId="299" applyFont="1" applyAlignment="1">
      <alignment horizontal="left" vertical="center" wrapText="1"/>
    </xf>
    <xf numFmtId="0" fontId="73" fillId="0" borderId="0" xfId="299" applyFont="1" applyAlignment="1">
      <alignment horizontal="left" vertical="center" wrapText="1"/>
    </xf>
    <xf numFmtId="177" fontId="100" fillId="0" borderId="0" xfId="299" applyNumberFormat="1" applyFont="1" applyAlignment="1">
      <alignment horizontal="left" vertical="center" wrapText="1"/>
    </xf>
    <xf numFmtId="0" fontId="73" fillId="0" borderId="29" xfId="299" applyFont="1" applyBorder="1" applyAlignment="1">
      <alignment horizontal="left" vertical="center" wrapText="1"/>
    </xf>
    <xf numFmtId="0" fontId="73" fillId="0" borderId="22" xfId="0" applyFont="1" applyBorder="1" applyAlignment="1">
      <alignment horizontal="center" vertical="top" wrapText="1"/>
    </xf>
    <xf numFmtId="0" fontId="74" fillId="2" borderId="29" xfId="0" applyFont="1" applyFill="1" applyBorder="1" applyAlignment="1">
      <alignment horizontal="center" vertical="center" wrapText="1"/>
    </xf>
    <xf numFmtId="43" fontId="73" fillId="2" borderId="0" xfId="0" applyNumberFormat="1" applyFont="1" applyFill="1" applyAlignment="1">
      <alignment horizontal="left" vertical="top" wrapText="1"/>
    </xf>
    <xf numFmtId="166" fontId="74" fillId="2" borderId="0" xfId="7" applyNumberFormat="1" applyFont="1" applyFill="1" applyAlignment="1">
      <alignment vertical="top"/>
    </xf>
    <xf numFmtId="166" fontId="74" fillId="2" borderId="0" xfId="7" applyNumberFormat="1" applyFont="1" applyFill="1"/>
    <xf numFmtId="166" fontId="73" fillId="2" borderId="0" xfId="7" applyNumberFormat="1" applyFont="1" applyFill="1"/>
    <xf numFmtId="168" fontId="73" fillId="2" borderId="29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168" fontId="73" fillId="2" borderId="29" xfId="0" applyNumberFormat="1" applyFont="1" applyFill="1" applyBorder="1" applyAlignment="1">
      <alignment horizontal="right" vertical="center" wrapText="1"/>
    </xf>
    <xf numFmtId="0" fontId="73" fillId="0" borderId="29" xfId="0" applyFont="1" applyBorder="1" applyAlignment="1">
      <alignment horizontal="center" vertical="center" wrapText="1"/>
    </xf>
    <xf numFmtId="165" fontId="73" fillId="0" borderId="29" xfId="6" applyFont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0" borderId="0" xfId="0" applyFont="1" applyAlignment="1">
      <alignment horizontal="left" vertical="center" wrapText="1"/>
    </xf>
    <xf numFmtId="39" fontId="73" fillId="57" borderId="29" xfId="0" applyNumberFormat="1" applyFont="1" applyFill="1" applyBorder="1" applyAlignment="1">
      <alignment horizontal="right" vertical="center" wrapText="1"/>
    </xf>
    <xf numFmtId="165" fontId="17" fillId="2" borderId="29" xfId="6" applyFont="1" applyFill="1" applyBorder="1" applyAlignment="1">
      <alignment horizontal="center" vertical="center"/>
    </xf>
    <xf numFmtId="43" fontId="87" fillId="2" borderId="29" xfId="7" applyFont="1" applyFill="1" applyBorder="1" applyAlignment="1">
      <alignment horizontal="center" vertical="top" wrapText="1"/>
    </xf>
    <xf numFmtId="43" fontId="87" fillId="2" borderId="0" xfId="7" applyFont="1" applyFill="1" applyAlignment="1">
      <alignment horizontal="center" vertical="top" wrapText="1"/>
    </xf>
    <xf numFmtId="43" fontId="87" fillId="2" borderId="29" xfId="7" applyFont="1" applyFill="1" applyBorder="1" applyAlignment="1">
      <alignment horizontal="left" vertical="top" wrapText="1"/>
    </xf>
    <xf numFmtId="166" fontId="87" fillId="2" borderId="29" xfId="7" applyNumberFormat="1" applyFont="1" applyFill="1" applyBorder="1" applyAlignment="1">
      <alignment horizontal="left" vertical="top" wrapText="1"/>
    </xf>
    <xf numFmtId="43" fontId="87" fillId="2" borderId="0" xfId="7" applyFont="1" applyFill="1" applyAlignment="1">
      <alignment horizontal="left" vertical="top" wrapText="1"/>
    </xf>
    <xf numFmtId="1" fontId="17" fillId="2" borderId="29" xfId="7" applyNumberFormat="1" applyFont="1" applyFill="1" applyBorder="1" applyAlignment="1">
      <alignment horizontal="center" vertical="center" wrapText="1"/>
    </xf>
    <xf numFmtId="168" fontId="73" fillId="0" borderId="29" xfId="0" applyNumberFormat="1" applyFont="1" applyBorder="1" applyAlignment="1">
      <alignment horizontal="right" vertical="center"/>
    </xf>
    <xf numFmtId="168" fontId="17" fillId="2" borderId="29" xfId="7" applyNumberFormat="1" applyFont="1" applyFill="1" applyBorder="1" applyAlignment="1">
      <alignment horizontal="right" vertical="top"/>
    </xf>
    <xf numFmtId="167" fontId="17" fillId="2" borderId="29" xfId="7" applyNumberFormat="1" applyFont="1" applyFill="1" applyBorder="1" applyAlignment="1">
      <alignment horizontal="center" vertical="top"/>
    </xf>
    <xf numFmtId="167" fontId="106" fillId="2" borderId="29" xfId="7" applyNumberFormat="1" applyFont="1" applyFill="1" applyBorder="1" applyAlignment="1">
      <alignment horizontal="center" vertical="top"/>
    </xf>
    <xf numFmtId="167" fontId="87" fillId="2" borderId="29" xfId="7" applyNumberFormat="1" applyFont="1" applyFill="1" applyBorder="1" applyAlignment="1">
      <alignment horizontal="left" vertical="top" wrapText="1"/>
    </xf>
    <xf numFmtId="167" fontId="17" fillId="2" borderId="29" xfId="7" applyNumberFormat="1" applyFont="1" applyFill="1" applyBorder="1" applyAlignment="1">
      <alignment horizontal="right" vertical="top"/>
    </xf>
    <xf numFmtId="167" fontId="106" fillId="2" borderId="29" xfId="7" applyNumberFormat="1" applyFont="1" applyFill="1" applyBorder="1" applyAlignment="1">
      <alignment horizontal="right" vertical="top"/>
    </xf>
    <xf numFmtId="168" fontId="97" fillId="2" borderId="21" xfId="7" applyNumberFormat="1" applyFont="1" applyFill="1" applyBorder="1" applyAlignment="1">
      <alignment horizontal="center" vertical="center" wrapText="1"/>
    </xf>
    <xf numFmtId="166" fontId="97" fillId="2" borderId="21" xfId="7" applyNumberFormat="1" applyFont="1" applyFill="1" applyBorder="1" applyAlignment="1">
      <alignment horizontal="center" vertical="center" wrapText="1"/>
    </xf>
    <xf numFmtId="168" fontId="97" fillId="0" borderId="21" xfId="7" applyNumberFormat="1" applyFont="1" applyFill="1" applyBorder="1" applyAlignment="1">
      <alignment horizontal="center" vertical="center" wrapText="1"/>
    </xf>
    <xf numFmtId="166" fontId="97" fillId="0" borderId="21" xfId="7" applyNumberFormat="1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top" wrapText="1"/>
    </xf>
    <xf numFmtId="0" fontId="17" fillId="0" borderId="33" xfId="0" applyFont="1" applyBorder="1" applyAlignment="1">
      <alignment horizontal="left" vertical="top" wrapText="1"/>
    </xf>
    <xf numFmtId="0" fontId="97" fillId="2" borderId="0" xfId="0" applyFont="1" applyFill="1"/>
    <xf numFmtId="168" fontId="17" fillId="2" borderId="29" xfId="7" applyNumberFormat="1" applyFont="1" applyFill="1" applyBorder="1" applyAlignment="1">
      <alignment horizontal="center" vertical="center" wrapText="1"/>
    </xf>
    <xf numFmtId="168" fontId="73" fillId="2" borderId="29" xfId="7" applyNumberFormat="1" applyFont="1" applyFill="1" applyBorder="1" applyAlignment="1">
      <alignment horizontal="center" vertical="center" wrapText="1"/>
    </xf>
    <xf numFmtId="168" fontId="17" fillId="2" borderId="29" xfId="7" applyNumberFormat="1" applyFont="1" applyFill="1" applyBorder="1" applyAlignment="1">
      <alignment horizontal="right" vertical="center" wrapText="1"/>
    </xf>
    <xf numFmtId="168" fontId="85" fillId="2" borderId="29" xfId="7" applyNumberFormat="1" applyFont="1" applyFill="1" applyBorder="1" applyAlignment="1">
      <alignment horizontal="right" vertical="center" wrapText="1"/>
    </xf>
    <xf numFmtId="168" fontId="73" fillId="2" borderId="29" xfId="7" applyNumberFormat="1" applyFont="1" applyFill="1" applyBorder="1" applyAlignment="1">
      <alignment horizontal="right" vertical="center" wrapText="1"/>
    </xf>
    <xf numFmtId="166" fontId="73" fillId="2" borderId="29" xfId="7" applyNumberFormat="1" applyFont="1" applyFill="1" applyBorder="1" applyAlignment="1">
      <alignment horizontal="right" vertical="center" wrapText="1"/>
    </xf>
    <xf numFmtId="0" fontId="73" fillId="2" borderId="26" xfId="0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center"/>
    </xf>
    <xf numFmtId="0" fontId="103" fillId="0" borderId="29" xfId="0" applyFont="1" applyBorder="1" applyAlignment="1">
      <alignment horizontal="center" vertical="center" wrapText="1"/>
    </xf>
    <xf numFmtId="0" fontId="104" fillId="0" borderId="29" xfId="0" applyFont="1" applyBorder="1" applyAlignment="1">
      <alignment horizontal="left" vertical="center" wrapText="1"/>
    </xf>
    <xf numFmtId="0" fontId="103" fillId="0" borderId="29" xfId="0" applyFont="1" applyBorder="1" applyAlignment="1">
      <alignment horizontal="left" vertical="center" wrapText="1"/>
    </xf>
    <xf numFmtId="0" fontId="105" fillId="0" borderId="29" xfId="0" applyFont="1" applyBorder="1" applyAlignment="1">
      <alignment horizontal="center" vertical="top" wrapText="1"/>
    </xf>
    <xf numFmtId="0" fontId="105" fillId="0" borderId="29" xfId="0" applyFont="1" applyBorder="1" applyAlignment="1">
      <alignment horizontal="left" vertical="top" wrapText="1"/>
    </xf>
    <xf numFmtId="0" fontId="73" fillId="2" borderId="26" xfId="0" applyFont="1" applyFill="1" applyBorder="1" applyAlignment="1">
      <alignment vertical="center" wrapText="1"/>
    </xf>
    <xf numFmtId="0" fontId="105" fillId="0" borderId="29" xfId="0" applyFont="1" applyBorder="1" applyAlignment="1">
      <alignment horizontal="left" vertical="center" wrapText="1"/>
    </xf>
    <xf numFmtId="0" fontId="105" fillId="0" borderId="29" xfId="0" applyFont="1" applyBorder="1" applyAlignment="1">
      <alignment horizontal="center" vertical="center" wrapText="1"/>
    </xf>
    <xf numFmtId="0" fontId="73" fillId="2" borderId="0" xfId="0" applyFont="1" applyFill="1" applyAlignment="1">
      <alignment horizontal="center" vertical="center"/>
    </xf>
    <xf numFmtId="43" fontId="73" fillId="2" borderId="29" xfId="7" applyFont="1" applyFill="1" applyBorder="1" applyAlignment="1">
      <alignment vertical="center" wrapText="1"/>
    </xf>
    <xf numFmtId="166" fontId="94" fillId="0" borderId="29" xfId="6" applyNumberFormat="1" applyFont="1" applyFill="1" applyBorder="1" applyAlignment="1">
      <alignment horizontal="center" vertical="center"/>
    </xf>
    <xf numFmtId="0" fontId="97" fillId="2" borderId="33" xfId="0" applyFont="1" applyFill="1" applyBorder="1" applyAlignment="1">
      <alignment vertical="center" wrapText="1"/>
    </xf>
    <xf numFmtId="0" fontId="97" fillId="2" borderId="33" xfId="0" applyFont="1" applyFill="1" applyBorder="1" applyAlignment="1">
      <alignment horizontal="center" vertical="center" wrapText="1"/>
    </xf>
    <xf numFmtId="0" fontId="97" fillId="2" borderId="26" xfId="0" applyFont="1" applyFill="1" applyBorder="1" applyAlignment="1">
      <alignment vertical="center" wrapText="1"/>
    </xf>
    <xf numFmtId="0" fontId="97" fillId="2" borderId="0" xfId="0" applyFont="1" applyFill="1" applyAlignment="1">
      <alignment vertical="center" wrapText="1"/>
    </xf>
    <xf numFmtId="43" fontId="17" fillId="2" borderId="29" xfId="7" applyFont="1" applyFill="1" applyBorder="1" applyAlignment="1">
      <alignment horizontal="left" vertical="center" wrapText="1"/>
    </xf>
    <xf numFmtId="0" fontId="17" fillId="2" borderId="0" xfId="0" applyFont="1" applyFill="1" applyAlignment="1">
      <alignment vertical="center" wrapText="1"/>
    </xf>
    <xf numFmtId="0" fontId="73" fillId="2" borderId="0" xfId="0" applyFont="1" applyFill="1" applyAlignment="1">
      <alignment vertical="center" wrapText="1"/>
    </xf>
    <xf numFmtId="178" fontId="73" fillId="2" borderId="29" xfId="7" applyNumberFormat="1" applyFont="1" applyFill="1" applyBorder="1" applyAlignment="1">
      <alignment horizontal="right" vertical="center" wrapText="1"/>
    </xf>
    <xf numFmtId="168" fontId="17" fillId="2" borderId="22" xfId="96" applyNumberFormat="1" applyFont="1" applyFill="1" applyBorder="1" applyAlignment="1">
      <alignment horizontal="center" vertical="center" wrapText="1"/>
    </xf>
    <xf numFmtId="43" fontId="14" fillId="2" borderId="29" xfId="7" applyFont="1" applyFill="1" applyBorder="1" applyAlignment="1">
      <alignment vertical="center" wrapText="1"/>
    </xf>
    <xf numFmtId="168" fontId="74" fillId="2" borderId="0" xfId="0" applyNumberFormat="1" applyFont="1" applyFill="1" applyAlignment="1">
      <alignment vertical="center" wrapText="1"/>
    </xf>
    <xf numFmtId="0" fontId="85" fillId="2" borderId="0" xfId="299" applyFont="1" applyFill="1"/>
    <xf numFmtId="0" fontId="85" fillId="2" borderId="0" xfId="7" applyNumberFormat="1" applyFont="1" applyFill="1"/>
    <xf numFmtId="0" fontId="17" fillId="0" borderId="26" xfId="0" applyFont="1" applyBorder="1" applyAlignment="1">
      <alignment horizontal="center" vertical="center" wrapText="1"/>
    </xf>
    <xf numFmtId="43" fontId="85" fillId="2" borderId="26" xfId="7" applyFont="1" applyFill="1" applyBorder="1" applyAlignment="1">
      <alignment horizontal="left" vertical="top" wrapText="1"/>
    </xf>
    <xf numFmtId="0" fontId="17" fillId="2" borderId="26" xfId="0" applyFont="1" applyFill="1" applyBorder="1"/>
    <xf numFmtId="0" fontId="73" fillId="2" borderId="26" xfId="0" applyFont="1" applyFill="1" applyBorder="1"/>
    <xf numFmtId="49" fontId="17" fillId="2" borderId="31" xfId="0" applyNumberFormat="1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/>
    </xf>
    <xf numFmtId="0" fontId="17" fillId="2" borderId="29" xfId="0" applyFont="1" applyFill="1" applyBorder="1" applyAlignment="1">
      <alignment horizontal="left" vertical="top" wrapText="1"/>
    </xf>
    <xf numFmtId="0" fontId="17" fillId="2" borderId="29" xfId="0" applyFont="1" applyFill="1" applyBorder="1" applyAlignment="1">
      <alignment horizontal="center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center" wrapText="1"/>
    </xf>
    <xf numFmtId="0" fontId="73" fillId="2" borderId="29" xfId="0" applyFont="1" applyFill="1" applyBorder="1" applyAlignment="1">
      <alignment horizontal="center" vertical="top" wrapText="1"/>
    </xf>
    <xf numFmtId="0" fontId="73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 vertical="center" wrapText="1"/>
    </xf>
    <xf numFmtId="9" fontId="73" fillId="2" borderId="0" xfId="3118" applyFont="1" applyFill="1"/>
    <xf numFmtId="166" fontId="73" fillId="0" borderId="29" xfId="7" applyNumberFormat="1" applyFont="1" applyFill="1" applyBorder="1" applyAlignment="1">
      <alignment vertical="center"/>
    </xf>
    <xf numFmtId="0" fontId="73" fillId="2" borderId="27" xfId="0" applyFont="1" applyFill="1" applyBorder="1" applyAlignment="1">
      <alignment horizontal="right"/>
    </xf>
    <xf numFmtId="165" fontId="17" fillId="2" borderId="29" xfId="8" applyNumberFormat="1" applyFont="1" applyFill="1" applyBorder="1" applyAlignment="1">
      <alignment horizontal="center" vertical="center" wrapText="1"/>
    </xf>
    <xf numFmtId="168" fontId="17" fillId="2" borderId="29" xfId="0" applyNumberFormat="1" applyFont="1" applyFill="1" applyBorder="1" applyAlignment="1">
      <alignment horizontal="center" vertical="center"/>
    </xf>
    <xf numFmtId="165" fontId="73" fillId="2" borderId="29" xfId="8" applyNumberFormat="1" applyFont="1" applyFill="1" applyBorder="1" applyAlignment="1">
      <alignment horizontal="center" vertical="center" wrapText="1"/>
    </xf>
    <xf numFmtId="173" fontId="17" fillId="2" borderId="29" xfId="0" applyNumberFormat="1" applyFont="1" applyFill="1" applyBorder="1" applyAlignment="1">
      <alignment horizontal="center" vertical="center"/>
    </xf>
    <xf numFmtId="0" fontId="17" fillId="2" borderId="29" xfId="8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wrapText="1"/>
    </xf>
    <xf numFmtId="0" fontId="17" fillId="2" borderId="29" xfId="0" applyFont="1" applyFill="1" applyBorder="1" applyAlignment="1">
      <alignment horizontal="center" wrapText="1"/>
    </xf>
    <xf numFmtId="165" fontId="17" fillId="2" borderId="29" xfId="6" applyFont="1" applyFill="1" applyBorder="1" applyAlignment="1">
      <alignment horizontal="right" vertical="center"/>
    </xf>
    <xf numFmtId="165" fontId="73" fillId="2" borderId="29" xfId="6" applyFont="1" applyFill="1" applyBorder="1" applyAlignment="1">
      <alignment horizontal="right" vertical="center"/>
    </xf>
    <xf numFmtId="0" fontId="85" fillId="2" borderId="29" xfId="0" applyFont="1" applyFill="1" applyBorder="1" applyAlignment="1">
      <alignment horizontal="left" vertical="top" wrapText="1"/>
    </xf>
    <xf numFmtId="165" fontId="85" fillId="2" borderId="29" xfId="6" applyFont="1" applyFill="1" applyBorder="1" applyAlignment="1">
      <alignment horizontal="right" vertical="center"/>
    </xf>
    <xf numFmtId="0" fontId="17" fillId="2" borderId="36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73" fillId="2" borderId="29" xfId="8" applyFont="1" applyFill="1" applyBorder="1">
      <alignment horizontal="left" vertical="top" wrapText="1"/>
    </xf>
    <xf numFmtId="0" fontId="73" fillId="2" borderId="22" xfId="0" applyFont="1" applyFill="1" applyBorder="1" applyAlignment="1">
      <alignment horizontal="left" vertical="center" wrapText="1"/>
    </xf>
    <xf numFmtId="166" fontId="73" fillId="2" borderId="29" xfId="7" applyNumberFormat="1" applyFont="1" applyFill="1" applyBorder="1" applyAlignment="1">
      <alignment horizontal="center" vertical="center" wrapText="1"/>
    </xf>
    <xf numFmtId="43" fontId="73" fillId="2" borderId="29" xfId="7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top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center" wrapText="1"/>
    </xf>
    <xf numFmtId="43" fontId="73" fillId="2" borderId="22" xfId="2022" applyFont="1" applyFill="1" applyBorder="1" applyAlignment="1">
      <alignment horizontal="center" vertical="center" wrapText="1"/>
    </xf>
    <xf numFmtId="43" fontId="73" fillId="2" borderId="2" xfId="2022" applyFont="1" applyFill="1" applyBorder="1" applyAlignment="1">
      <alignment horizontal="center" vertical="center" wrapText="1"/>
    </xf>
    <xf numFmtId="43" fontId="73" fillId="2" borderId="28" xfId="2022" applyFont="1" applyFill="1" applyBorder="1" applyAlignment="1">
      <alignment horizontal="center" vertical="center" wrapText="1"/>
    </xf>
    <xf numFmtId="43" fontId="73" fillId="2" borderId="26" xfId="2022" applyFont="1" applyFill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left" vertical="center" wrapText="1"/>
    </xf>
    <xf numFmtId="0" fontId="73" fillId="0" borderId="29" xfId="0" applyFont="1" applyBorder="1" applyAlignment="1">
      <alignment horizontal="left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left" vertical="top" wrapText="1"/>
    </xf>
    <xf numFmtId="0" fontId="17" fillId="2" borderId="30" xfId="0" applyFont="1" applyFill="1" applyBorder="1" applyAlignment="1">
      <alignment horizontal="center" wrapText="1"/>
    </xf>
    <xf numFmtId="0" fontId="17" fillId="2" borderId="31" xfId="0" applyFont="1" applyFill="1" applyBorder="1" applyAlignment="1">
      <alignment horizontal="center" wrapText="1"/>
    </xf>
    <xf numFmtId="0" fontId="17" fillId="2" borderId="32" xfId="0" applyFont="1" applyFill="1" applyBorder="1" applyAlignment="1">
      <alignment horizontal="center" wrapText="1"/>
    </xf>
    <xf numFmtId="49" fontId="17" fillId="2" borderId="29" xfId="0" applyNumberFormat="1" applyFont="1" applyFill="1" applyBorder="1" applyAlignment="1">
      <alignment horizontal="center" vertical="top"/>
    </xf>
    <xf numFmtId="49" fontId="17" fillId="2" borderId="29" xfId="0" applyNumberFormat="1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top" wrapText="1"/>
    </xf>
    <xf numFmtId="0" fontId="73" fillId="2" borderId="30" xfId="0" applyFont="1" applyFill="1" applyBorder="1" applyAlignment="1">
      <alignment horizontal="center" vertical="top" wrapText="1"/>
    </xf>
    <xf numFmtId="0" fontId="73" fillId="2" borderId="32" xfId="0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31" xfId="0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49" fontId="17" fillId="2" borderId="30" xfId="0" applyNumberFormat="1" applyFont="1" applyFill="1" applyBorder="1" applyAlignment="1">
      <alignment horizontal="center" vertical="top" wrapText="1"/>
    </xf>
    <xf numFmtId="49" fontId="17" fillId="2" borderId="31" xfId="0" applyNumberFormat="1" applyFont="1" applyFill="1" applyBorder="1" applyAlignment="1">
      <alignment horizontal="center" vertical="top" wrapText="1"/>
    </xf>
    <xf numFmtId="49" fontId="17" fillId="2" borderId="32" xfId="0" applyNumberFormat="1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/>
    </xf>
    <xf numFmtId="0" fontId="17" fillId="2" borderId="31" xfId="0" applyFont="1" applyFill="1" applyBorder="1" applyAlignment="1">
      <alignment horizontal="center"/>
    </xf>
    <xf numFmtId="0" fontId="17" fillId="2" borderId="32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center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top" wrapText="1"/>
    </xf>
    <xf numFmtId="0" fontId="17" fillId="2" borderId="32" xfId="0" applyFont="1" applyFill="1" applyBorder="1" applyAlignment="1">
      <alignment horizontal="center" vertical="top" wrapText="1"/>
    </xf>
    <xf numFmtId="49" fontId="17" fillId="2" borderId="28" xfId="96" applyNumberFormat="1" applyFont="1" applyFill="1" applyBorder="1" applyAlignment="1">
      <alignment horizontal="center" vertical="center" wrapText="1"/>
    </xf>
    <xf numFmtId="49" fontId="17" fillId="2" borderId="26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73" fontId="17" fillId="2" borderId="22" xfId="96" applyNumberFormat="1" applyFont="1" applyFill="1" applyBorder="1" applyAlignment="1">
      <alignment horizontal="center" vertical="center" wrapText="1"/>
    </xf>
    <xf numFmtId="173" fontId="17" fillId="2" borderId="2" xfId="96" applyNumberFormat="1" applyFont="1" applyFill="1" applyBorder="1" applyAlignment="1">
      <alignment horizontal="center" vertical="center" wrapText="1"/>
    </xf>
    <xf numFmtId="173" fontId="73" fillId="2" borderId="28" xfId="96" applyNumberFormat="1" applyFont="1" applyFill="1" applyBorder="1" applyAlignment="1">
      <alignment horizontal="center" vertical="center" wrapText="1"/>
    </xf>
    <xf numFmtId="173" fontId="73" fillId="2" borderId="33" xfId="96" applyNumberFormat="1" applyFont="1" applyFill="1" applyBorder="1" applyAlignment="1">
      <alignment horizontal="center" vertical="center" wrapText="1"/>
    </xf>
    <xf numFmtId="173" fontId="73" fillId="2" borderId="26" xfId="96" applyNumberFormat="1" applyFont="1" applyFill="1" applyBorder="1" applyAlignment="1">
      <alignment horizontal="center" vertical="center" wrapText="1"/>
    </xf>
    <xf numFmtId="168" fontId="73" fillId="2" borderId="0" xfId="96" applyNumberFormat="1" applyFont="1" applyFill="1" applyAlignment="1">
      <alignment horizontal="right" vertical="top" wrapText="1"/>
    </xf>
    <xf numFmtId="168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27" xfId="2028" applyFont="1" applyFill="1" applyBorder="1" applyAlignment="1">
      <alignment horizontal="right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6" fontId="91" fillId="2" borderId="28" xfId="96" applyNumberFormat="1" applyFont="1" applyFill="1" applyBorder="1" applyAlignment="1">
      <alignment horizontal="center" vertical="center" wrapText="1"/>
    </xf>
    <xf numFmtId="166" fontId="91" fillId="2" borderId="26" xfId="96" applyNumberFormat="1" applyFont="1" applyFill="1" applyBorder="1" applyAlignment="1">
      <alignment horizontal="center" vertical="center" wrapText="1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0" fontId="73" fillId="2" borderId="34" xfId="0" applyFont="1" applyFill="1" applyBorder="1" applyAlignment="1">
      <alignment horizontal="center" vertical="top" wrapText="1"/>
    </xf>
    <xf numFmtId="0" fontId="73" fillId="2" borderId="35" xfId="0" applyFont="1" applyFill="1" applyBorder="1" applyAlignment="1">
      <alignment horizontal="center" vertical="top" wrapText="1"/>
    </xf>
    <xf numFmtId="0" fontId="73" fillId="2" borderId="36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168" fontId="73" fillId="2" borderId="29" xfId="0" applyNumberFormat="1" applyFont="1" applyFill="1" applyBorder="1" applyAlignment="1">
      <alignment horizontal="center" vertical="center" wrapText="1"/>
    </xf>
    <xf numFmtId="175" fontId="73" fillId="2" borderId="28" xfId="0" applyNumberFormat="1" applyFont="1" applyFill="1" applyBorder="1" applyAlignment="1">
      <alignment horizontal="center" vertical="top" wrapText="1"/>
    </xf>
    <xf numFmtId="175" fontId="73" fillId="2" borderId="33" xfId="0" applyNumberFormat="1" applyFont="1" applyFill="1" applyBorder="1" applyAlignment="1">
      <alignment horizontal="center" vertical="top" wrapText="1"/>
    </xf>
    <xf numFmtId="175" fontId="73" fillId="2" borderId="26" xfId="0" applyNumberFormat="1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top" wrapText="1"/>
    </xf>
    <xf numFmtId="0" fontId="17" fillId="57" borderId="29" xfId="0" applyFont="1" applyFill="1" applyBorder="1" applyAlignment="1">
      <alignment horizontal="left" vertical="top" wrapText="1"/>
    </xf>
    <xf numFmtId="0" fontId="17" fillId="0" borderId="26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left" vertical="top" wrapText="1"/>
    </xf>
    <xf numFmtId="0" fontId="73" fillId="0" borderId="22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73" fillId="0" borderId="1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7" fillId="0" borderId="28" xfId="0" applyFont="1" applyBorder="1" applyAlignment="1">
      <alignment horizontal="center" vertical="top" wrapText="1"/>
    </xf>
    <xf numFmtId="0" fontId="14" fillId="2" borderId="29" xfId="0" applyFont="1" applyFill="1" applyBorder="1" applyAlignment="1">
      <alignment horizontal="center" vertical="center" wrapText="1"/>
    </xf>
    <xf numFmtId="0" fontId="17" fillId="58" borderId="29" xfId="0" applyFont="1" applyFill="1" applyBorder="1" applyAlignment="1">
      <alignment horizontal="center" vertical="top" wrapText="1"/>
    </xf>
    <xf numFmtId="0" fontId="73" fillId="0" borderId="29" xfId="0" applyFont="1" applyBorder="1" applyAlignment="1">
      <alignment horizontal="left" vertical="top" wrapText="1"/>
    </xf>
    <xf numFmtId="0" fontId="73" fillId="0" borderId="28" xfId="0" applyFont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center" wrapText="1"/>
    </xf>
    <xf numFmtId="0" fontId="74" fillId="2" borderId="27" xfId="0" applyFont="1" applyFill="1" applyBorder="1" applyAlignment="1">
      <alignment horizontal="center" vertical="center" wrapText="1"/>
    </xf>
    <xf numFmtId="0" fontId="73" fillId="0" borderId="30" xfId="0" applyFont="1" applyBorder="1" applyAlignment="1">
      <alignment horizontal="center" vertical="top" wrapText="1"/>
    </xf>
    <xf numFmtId="0" fontId="73" fillId="0" borderId="31" xfId="0" applyFont="1" applyBorder="1" applyAlignment="1">
      <alignment horizontal="center" vertical="top" wrapText="1"/>
    </xf>
    <xf numFmtId="0" fontId="73" fillId="0" borderId="32" xfId="0" applyFont="1" applyBorder="1" applyAlignment="1">
      <alignment horizontal="center" vertical="top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left" vertical="top" wrapText="1"/>
    </xf>
    <xf numFmtId="0" fontId="17" fillId="0" borderId="33" xfId="0" applyFont="1" applyBorder="1" applyAlignment="1">
      <alignment horizontal="left" vertical="top" wrapText="1"/>
    </xf>
    <xf numFmtId="0" fontId="103" fillId="0" borderId="29" xfId="0" applyFont="1" applyBorder="1" applyAlignment="1">
      <alignment horizontal="left" vertical="top" wrapText="1"/>
    </xf>
    <xf numFmtId="0" fontId="104" fillId="0" borderId="22" xfId="0" applyFont="1" applyBorder="1" applyAlignment="1">
      <alignment horizontal="center" vertical="top" wrapText="1"/>
    </xf>
    <xf numFmtId="0" fontId="104" fillId="0" borderId="2" xfId="0" applyFont="1" applyBorder="1" applyAlignment="1">
      <alignment horizontal="center" vertical="top" wrapText="1"/>
    </xf>
    <xf numFmtId="0" fontId="104" fillId="0" borderId="1" xfId="0" applyFont="1" applyBorder="1" applyAlignment="1">
      <alignment horizontal="center" vertical="top" wrapText="1"/>
    </xf>
    <xf numFmtId="0" fontId="104" fillId="0" borderId="30" xfId="0" applyFont="1" applyBorder="1" applyAlignment="1">
      <alignment horizontal="center" vertical="top" wrapText="1"/>
    </xf>
    <xf numFmtId="0" fontId="104" fillId="0" borderId="31" xfId="0" applyFont="1" applyBorder="1" applyAlignment="1">
      <alignment horizontal="center" vertical="top" wrapText="1"/>
    </xf>
    <xf numFmtId="0" fontId="104" fillId="0" borderId="32" xfId="0" applyFont="1" applyBorder="1" applyAlignment="1">
      <alignment horizontal="center" vertical="top" wrapText="1"/>
    </xf>
    <xf numFmtId="0" fontId="17" fillId="2" borderId="29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left" vertical="center" wrapText="1"/>
    </xf>
    <xf numFmtId="0" fontId="17" fillId="2" borderId="33" xfId="0" applyFont="1" applyFill="1" applyBorder="1" applyAlignment="1">
      <alignment horizontal="left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top" wrapText="1"/>
    </xf>
    <xf numFmtId="0" fontId="73" fillId="2" borderId="29" xfId="0" applyFont="1" applyFill="1" applyBorder="1" applyAlignment="1">
      <alignment horizontal="center" vertical="top" wrapText="1"/>
    </xf>
    <xf numFmtId="0" fontId="74" fillId="2" borderId="29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left" vertical="center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74" fillId="2" borderId="27" xfId="0" applyFont="1" applyFill="1" applyBorder="1" applyAlignment="1">
      <alignment horizontal="right" vertical="center" wrapText="1"/>
    </xf>
    <xf numFmtId="0" fontId="14" fillId="2" borderId="22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73" fillId="0" borderId="26" xfId="0" applyFont="1" applyBorder="1" applyAlignment="1">
      <alignment horizontal="center" vertical="top" wrapText="1"/>
    </xf>
    <xf numFmtId="0" fontId="73" fillId="0" borderId="29" xfId="299" applyFont="1" applyBorder="1" applyAlignment="1">
      <alignment horizontal="left" vertical="center" wrapText="1"/>
    </xf>
    <xf numFmtId="0" fontId="73" fillId="0" borderId="28" xfId="299" applyFont="1" applyBorder="1" applyAlignment="1">
      <alignment horizontal="left" vertical="center" wrapText="1"/>
    </xf>
    <xf numFmtId="0" fontId="73" fillId="0" borderId="33" xfId="299" applyFont="1" applyBorder="1" applyAlignment="1">
      <alignment horizontal="left" vertical="center" wrapText="1"/>
    </xf>
    <xf numFmtId="0" fontId="73" fillId="0" borderId="26" xfId="299" applyFont="1" applyBorder="1" applyAlignment="1">
      <alignment horizontal="left" vertical="center" wrapText="1"/>
    </xf>
    <xf numFmtId="0" fontId="73" fillId="2" borderId="29" xfId="299" applyFont="1" applyFill="1" applyBorder="1" applyAlignment="1">
      <alignment horizontal="left" vertical="center" wrapText="1"/>
    </xf>
    <xf numFmtId="0" fontId="17" fillId="59" borderId="28" xfId="0" applyFont="1" applyFill="1" applyBorder="1" applyAlignment="1">
      <alignment vertical="top" wrapText="1"/>
    </xf>
    <xf numFmtId="0" fontId="17" fillId="59" borderId="33" xfId="0" applyFont="1" applyFill="1" applyBorder="1" applyAlignment="1">
      <alignment vertical="top" wrapText="1"/>
    </xf>
    <xf numFmtId="0" fontId="17" fillId="59" borderId="26" xfId="0" applyFont="1" applyFill="1" applyBorder="1" applyAlignment="1">
      <alignment vertical="top" wrapText="1"/>
    </xf>
    <xf numFmtId="0" fontId="17" fillId="59" borderId="29" xfId="0" applyFont="1" applyFill="1" applyBorder="1" applyAlignment="1">
      <alignment vertical="top" wrapText="1"/>
    </xf>
    <xf numFmtId="0" fontId="73" fillId="57" borderId="28" xfId="0" applyFont="1" applyFill="1" applyBorder="1" applyAlignment="1">
      <alignment horizontal="left" vertical="center" wrapText="1"/>
    </xf>
    <xf numFmtId="0" fontId="73" fillId="57" borderId="33" xfId="0" applyFont="1" applyFill="1" applyBorder="1" applyAlignment="1">
      <alignment horizontal="left" vertical="center" wrapText="1"/>
    </xf>
    <xf numFmtId="0" fontId="73" fillId="57" borderId="26" xfId="0" applyFont="1" applyFill="1" applyBorder="1" applyAlignment="1">
      <alignment horizontal="left" vertical="center" wrapText="1"/>
    </xf>
    <xf numFmtId="0" fontId="73" fillId="2" borderId="28" xfId="299" applyFont="1" applyFill="1" applyBorder="1" applyAlignment="1">
      <alignment horizontal="left" vertical="top" wrapText="1"/>
    </xf>
    <xf numFmtId="0" fontId="73" fillId="2" borderId="33" xfId="299" applyFont="1" applyFill="1" applyBorder="1" applyAlignment="1">
      <alignment horizontal="left" vertical="top" wrapText="1"/>
    </xf>
    <xf numFmtId="0" fontId="73" fillId="2" borderId="26" xfId="299" applyFont="1" applyFill="1" applyBorder="1" applyAlignment="1">
      <alignment horizontal="left" vertical="top" wrapText="1"/>
    </xf>
    <xf numFmtId="0" fontId="73" fillId="2" borderId="28" xfId="299" applyFont="1" applyFill="1" applyBorder="1" applyAlignment="1">
      <alignment horizontal="center" vertical="top" wrapText="1"/>
    </xf>
    <xf numFmtId="0" fontId="73" fillId="2" borderId="33" xfId="299" applyFont="1" applyFill="1" applyBorder="1" applyAlignment="1">
      <alignment horizontal="center" vertical="top" wrapText="1"/>
    </xf>
    <xf numFmtId="0" fontId="73" fillId="2" borderId="26" xfId="299" applyFont="1" applyFill="1" applyBorder="1" applyAlignment="1">
      <alignment horizontal="center" vertical="top" wrapText="1"/>
    </xf>
    <xf numFmtId="0" fontId="73" fillId="2" borderId="28" xfId="299" applyFont="1" applyFill="1" applyBorder="1" applyAlignment="1">
      <alignment horizontal="left" vertical="center" wrapText="1"/>
    </xf>
    <xf numFmtId="0" fontId="73" fillId="2" borderId="33" xfId="299" applyFont="1" applyFill="1" applyBorder="1" applyAlignment="1">
      <alignment horizontal="left" vertical="center" wrapText="1"/>
    </xf>
    <xf numFmtId="0" fontId="73" fillId="2" borderId="26" xfId="299" applyFont="1" applyFill="1" applyBorder="1" applyAlignment="1">
      <alignment horizontal="left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29" xfId="1734" applyFont="1" applyFill="1" applyBorder="1" applyAlignment="1">
      <alignment horizontal="center" vertical="center" wrapText="1"/>
    </xf>
    <xf numFmtId="0" fontId="73" fillId="2" borderId="29" xfId="1735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28" xfId="1735" applyFont="1" applyFill="1" applyBorder="1" applyAlignment="1">
      <alignment horizontal="center" wrapText="1"/>
    </xf>
    <xf numFmtId="0" fontId="73" fillId="2" borderId="33" xfId="1735" applyFont="1" applyFill="1" applyBorder="1" applyAlignment="1">
      <alignment horizontal="center" wrapText="1"/>
    </xf>
    <xf numFmtId="0" fontId="73" fillId="2" borderId="26" xfId="1735" applyFont="1" applyFill="1" applyBorder="1" applyAlignment="1">
      <alignment horizontal="center" wrapText="1"/>
    </xf>
    <xf numFmtId="0" fontId="73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 vertical="center" wrapText="1"/>
    </xf>
    <xf numFmtId="0" fontId="73" fillId="60" borderId="29" xfId="0" applyFont="1" applyFill="1" applyBorder="1" applyAlignment="1">
      <alignment horizontal="left" vertical="center" wrapText="1"/>
    </xf>
    <xf numFmtId="0" fontId="73" fillId="57" borderId="29" xfId="0" applyFont="1" applyFill="1" applyBorder="1" applyAlignment="1">
      <alignment horizontal="left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17" fillId="2" borderId="29" xfId="8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top" wrapText="1"/>
    </xf>
    <xf numFmtId="0" fontId="17" fillId="2" borderId="22" xfId="8" applyFont="1" applyFill="1" applyBorder="1" applyAlignment="1">
      <alignment horizontal="center" vertical="top" wrapText="1"/>
    </xf>
    <xf numFmtId="0" fontId="17" fillId="2" borderId="1" xfId="8" applyFont="1" applyFill="1" applyBorder="1" applyAlignment="1">
      <alignment horizontal="center" vertical="top" wrapText="1"/>
    </xf>
    <xf numFmtId="0" fontId="17" fillId="2" borderId="2" xfId="8" applyFont="1" applyFill="1" applyBorder="1" applyAlignment="1">
      <alignment horizontal="center" vertical="top" wrapText="1"/>
    </xf>
    <xf numFmtId="0" fontId="73" fillId="2" borderId="29" xfId="8" applyFont="1" applyFill="1" applyBorder="1" applyAlignment="1">
      <alignment horizontal="center" vertical="top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</cellXfs>
  <cellStyles count="3119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2 3" xfId="2109" xr:uid="{00000000-0005-0000-0000-000003000000}"/>
    <cellStyle name="20% - Accent1 2 4" xfId="2037" xr:uid="{00000000-0005-0000-0000-000004000000}"/>
    <cellStyle name="20% - Accent1 3" xfId="167" xr:uid="{00000000-0005-0000-0000-000005000000}"/>
    <cellStyle name="20% - Accent1 3 2" xfId="2129" xr:uid="{00000000-0005-0000-0000-000006000000}"/>
    <cellStyle name="20% - Accent1 4" xfId="191" xr:uid="{00000000-0005-0000-0000-000007000000}"/>
    <cellStyle name="20% - Accent1 4 2" xfId="2152" xr:uid="{00000000-0005-0000-0000-000008000000}"/>
    <cellStyle name="20% - Accent1 5" xfId="2065" xr:uid="{00000000-0005-0000-0000-000009000000}"/>
    <cellStyle name="20% - Accent2" xfId="33" builtinId="34" customBuiltin="1"/>
    <cellStyle name="20% - Accent2 2" xfId="72" xr:uid="{00000000-0005-0000-0000-00000B000000}"/>
    <cellStyle name="20% - Accent2 2 2" xfId="109" xr:uid="{00000000-0005-0000-0000-00000C000000}"/>
    <cellStyle name="20% - Accent2 2 3" xfId="2111" xr:uid="{00000000-0005-0000-0000-00000D000000}"/>
    <cellStyle name="20% - Accent2 2 4" xfId="2040" xr:uid="{00000000-0005-0000-0000-00000E000000}"/>
    <cellStyle name="20% - Accent2 3" xfId="169" xr:uid="{00000000-0005-0000-0000-00000F000000}"/>
    <cellStyle name="20% - Accent2 3 2" xfId="2131" xr:uid="{00000000-0005-0000-0000-000010000000}"/>
    <cellStyle name="20% - Accent2 4" xfId="193" xr:uid="{00000000-0005-0000-0000-000011000000}"/>
    <cellStyle name="20% - Accent2 4 2" xfId="2154" xr:uid="{00000000-0005-0000-0000-000012000000}"/>
    <cellStyle name="20% - Accent2 5" xfId="2067" xr:uid="{00000000-0005-0000-0000-000013000000}"/>
    <cellStyle name="20% - Accent3" xfId="37" builtinId="38" customBuiltin="1"/>
    <cellStyle name="20% - Accent3 2" xfId="71" xr:uid="{00000000-0005-0000-0000-000015000000}"/>
    <cellStyle name="20% - Accent3 2 2" xfId="110" xr:uid="{00000000-0005-0000-0000-000016000000}"/>
    <cellStyle name="20% - Accent3 2 3" xfId="2110" xr:uid="{00000000-0005-0000-0000-000017000000}"/>
    <cellStyle name="20% - Accent3 2 4" xfId="2043" xr:uid="{00000000-0005-0000-0000-000018000000}"/>
    <cellStyle name="20% - Accent3 3" xfId="171" xr:uid="{00000000-0005-0000-0000-000019000000}"/>
    <cellStyle name="20% - Accent3 3 2" xfId="2133" xr:uid="{00000000-0005-0000-0000-00001A000000}"/>
    <cellStyle name="20% - Accent3 4" xfId="195" xr:uid="{00000000-0005-0000-0000-00001B000000}"/>
    <cellStyle name="20% - Accent3 4 2" xfId="2156" xr:uid="{00000000-0005-0000-0000-00001C000000}"/>
    <cellStyle name="20% - Accent3 5" xfId="2069" xr:uid="{00000000-0005-0000-0000-00001D000000}"/>
    <cellStyle name="20% - Accent4" xfId="41" builtinId="42" customBuiltin="1"/>
    <cellStyle name="20% - Accent4 2" xfId="88" xr:uid="{00000000-0005-0000-0000-00001F000000}"/>
    <cellStyle name="20% - Accent4 2 2" xfId="111" xr:uid="{00000000-0005-0000-0000-000020000000}"/>
    <cellStyle name="20% - Accent4 2 3" xfId="2117" xr:uid="{00000000-0005-0000-0000-000021000000}"/>
    <cellStyle name="20% - Accent4 2 4" xfId="2046" xr:uid="{00000000-0005-0000-0000-000022000000}"/>
    <cellStyle name="20% - Accent4 3" xfId="173" xr:uid="{00000000-0005-0000-0000-000023000000}"/>
    <cellStyle name="20% - Accent4 3 2" xfId="2135" xr:uid="{00000000-0005-0000-0000-000024000000}"/>
    <cellStyle name="20% - Accent4 4" xfId="197" xr:uid="{00000000-0005-0000-0000-000025000000}"/>
    <cellStyle name="20% - Accent4 4 2" xfId="2158" xr:uid="{00000000-0005-0000-0000-000026000000}"/>
    <cellStyle name="20% - Accent4 5" xfId="2071" xr:uid="{00000000-0005-0000-0000-000027000000}"/>
    <cellStyle name="20% - Accent5" xfId="45" builtinId="46" customBuiltin="1"/>
    <cellStyle name="20% - Accent5 2" xfId="91" xr:uid="{00000000-0005-0000-0000-000029000000}"/>
    <cellStyle name="20% - Accent5 2 2" xfId="112" xr:uid="{00000000-0005-0000-0000-00002A000000}"/>
    <cellStyle name="20% - Accent5 2 3" xfId="2118" xr:uid="{00000000-0005-0000-0000-00002B000000}"/>
    <cellStyle name="20% - Accent5 2 4" xfId="2049" xr:uid="{00000000-0005-0000-0000-00002C000000}"/>
    <cellStyle name="20% - Accent5 3" xfId="175" xr:uid="{00000000-0005-0000-0000-00002D000000}"/>
    <cellStyle name="20% - Accent5 3 2" xfId="2137" xr:uid="{00000000-0005-0000-0000-00002E000000}"/>
    <cellStyle name="20% - Accent5 4" xfId="199" xr:uid="{00000000-0005-0000-0000-00002F000000}"/>
    <cellStyle name="20% - Accent5 4 2" xfId="2160" xr:uid="{00000000-0005-0000-0000-000030000000}"/>
    <cellStyle name="20% - Accent5 5" xfId="2073" xr:uid="{00000000-0005-0000-0000-000031000000}"/>
    <cellStyle name="20% - Accent6" xfId="49" builtinId="50" customBuiltin="1"/>
    <cellStyle name="20% - Accent6 2" xfId="59" xr:uid="{00000000-0005-0000-0000-000033000000}"/>
    <cellStyle name="20% - Accent6 2 2" xfId="113" xr:uid="{00000000-0005-0000-0000-000034000000}"/>
    <cellStyle name="20% - Accent6 2 3" xfId="2103" xr:uid="{00000000-0005-0000-0000-000035000000}"/>
    <cellStyle name="20% - Accent6 2 4" xfId="2052" xr:uid="{00000000-0005-0000-0000-000036000000}"/>
    <cellStyle name="20% - Accent6 3" xfId="177" xr:uid="{00000000-0005-0000-0000-000037000000}"/>
    <cellStyle name="20% - Accent6 3 2" xfId="2139" xr:uid="{00000000-0005-0000-0000-000038000000}"/>
    <cellStyle name="20% - Accent6 4" xfId="201" xr:uid="{00000000-0005-0000-0000-000039000000}"/>
    <cellStyle name="20% - Accent6 4 2" xfId="2162" xr:uid="{00000000-0005-0000-0000-00003A000000}"/>
    <cellStyle name="20% - Accent6 5" xfId="2075" xr:uid="{00000000-0005-0000-0000-00003B000000}"/>
    <cellStyle name="20% - Акцент1 10" xfId="301" xr:uid="{00000000-0005-0000-0000-00003C000000}"/>
    <cellStyle name="20% - Акцент1 10 2" xfId="2177" xr:uid="{00000000-0005-0000-0000-00003D000000}"/>
    <cellStyle name="20% - Акцент1 11" xfId="302" xr:uid="{00000000-0005-0000-0000-00003E000000}"/>
    <cellStyle name="20% - Акцент1 11 2" xfId="2178" xr:uid="{00000000-0005-0000-0000-00003F000000}"/>
    <cellStyle name="20% - Акцент1 12" xfId="303" xr:uid="{00000000-0005-0000-0000-000040000000}"/>
    <cellStyle name="20% - Акцент1 12 2" xfId="2179" xr:uid="{00000000-0005-0000-0000-000041000000}"/>
    <cellStyle name="20% - Акцент1 13" xfId="304" xr:uid="{00000000-0005-0000-0000-000042000000}"/>
    <cellStyle name="20% - Акцент1 13 2" xfId="2180" xr:uid="{00000000-0005-0000-0000-000043000000}"/>
    <cellStyle name="20% - Акцент1 14" xfId="305" xr:uid="{00000000-0005-0000-0000-000044000000}"/>
    <cellStyle name="20% - Акцент1 14 2" xfId="2181" xr:uid="{00000000-0005-0000-0000-000045000000}"/>
    <cellStyle name="20% - Акцент1 15" xfId="306" xr:uid="{00000000-0005-0000-0000-000046000000}"/>
    <cellStyle name="20% - Акцент1 15 2" xfId="2182" xr:uid="{00000000-0005-0000-0000-000047000000}"/>
    <cellStyle name="20% - Акцент1 16" xfId="307" xr:uid="{00000000-0005-0000-0000-000048000000}"/>
    <cellStyle name="20% - Акцент1 16 2" xfId="2183" xr:uid="{00000000-0005-0000-0000-000049000000}"/>
    <cellStyle name="20% - Акцент1 17" xfId="308" xr:uid="{00000000-0005-0000-0000-00004A000000}"/>
    <cellStyle name="20% - Акцент1 17 2" xfId="2184" xr:uid="{00000000-0005-0000-0000-00004B000000}"/>
    <cellStyle name="20% - Акцент1 18" xfId="309" xr:uid="{00000000-0005-0000-0000-00004C000000}"/>
    <cellStyle name="20% - Акцент1 18 2" xfId="2185" xr:uid="{00000000-0005-0000-0000-00004D000000}"/>
    <cellStyle name="20% - Акцент1 19" xfId="310" xr:uid="{00000000-0005-0000-0000-00004E000000}"/>
    <cellStyle name="20% - Акцент1 19 2" xfId="2186" xr:uid="{00000000-0005-0000-0000-00004F000000}"/>
    <cellStyle name="20% - Акцент1 2" xfId="311" xr:uid="{00000000-0005-0000-0000-000050000000}"/>
    <cellStyle name="20% - Акцент1 2 2" xfId="2187" xr:uid="{00000000-0005-0000-0000-000051000000}"/>
    <cellStyle name="20% - Акцент1 20" xfId="312" xr:uid="{00000000-0005-0000-0000-000052000000}"/>
    <cellStyle name="20% - Акцент1 20 2" xfId="2188" xr:uid="{00000000-0005-0000-0000-000053000000}"/>
    <cellStyle name="20% - Акцент1 21" xfId="313" xr:uid="{00000000-0005-0000-0000-000054000000}"/>
    <cellStyle name="20% - Акцент1 21 2" xfId="2189" xr:uid="{00000000-0005-0000-0000-000055000000}"/>
    <cellStyle name="20% - Акцент1 22" xfId="314" xr:uid="{00000000-0005-0000-0000-000056000000}"/>
    <cellStyle name="20% - Акцент1 22 2" xfId="2190" xr:uid="{00000000-0005-0000-0000-000057000000}"/>
    <cellStyle name="20% - Акцент1 23" xfId="315" xr:uid="{00000000-0005-0000-0000-000058000000}"/>
    <cellStyle name="20% - Акцент1 23 2" xfId="2191" xr:uid="{00000000-0005-0000-0000-000059000000}"/>
    <cellStyle name="20% - Акцент1 24" xfId="316" xr:uid="{00000000-0005-0000-0000-00005A000000}"/>
    <cellStyle name="20% - Акцент1 24 2" xfId="2192" xr:uid="{00000000-0005-0000-0000-00005B000000}"/>
    <cellStyle name="20% - Акцент1 25" xfId="317" xr:uid="{00000000-0005-0000-0000-00005C000000}"/>
    <cellStyle name="20% - Акцент1 25 2" xfId="2193" xr:uid="{00000000-0005-0000-0000-00005D000000}"/>
    <cellStyle name="20% - Акцент1 26" xfId="318" xr:uid="{00000000-0005-0000-0000-00005E000000}"/>
    <cellStyle name="20% - Акцент1 26 2" xfId="2194" xr:uid="{00000000-0005-0000-0000-00005F000000}"/>
    <cellStyle name="20% - Акцент1 27" xfId="319" xr:uid="{00000000-0005-0000-0000-000060000000}"/>
    <cellStyle name="20% - Акцент1 27 2" xfId="2195" xr:uid="{00000000-0005-0000-0000-000061000000}"/>
    <cellStyle name="20% - Акцент1 28" xfId="320" xr:uid="{00000000-0005-0000-0000-000062000000}"/>
    <cellStyle name="20% - Акцент1 28 2" xfId="2196" xr:uid="{00000000-0005-0000-0000-000063000000}"/>
    <cellStyle name="20% - Акцент1 29" xfId="321" xr:uid="{00000000-0005-0000-0000-000064000000}"/>
    <cellStyle name="20% - Акцент1 29 2" xfId="2197" xr:uid="{00000000-0005-0000-0000-000065000000}"/>
    <cellStyle name="20% - Акцент1 3" xfId="322" xr:uid="{00000000-0005-0000-0000-000066000000}"/>
    <cellStyle name="20% - Акцент1 3 2" xfId="2198" xr:uid="{00000000-0005-0000-0000-000067000000}"/>
    <cellStyle name="20% - Акцент1 30" xfId="323" xr:uid="{00000000-0005-0000-0000-000068000000}"/>
    <cellStyle name="20% - Акцент1 30 2" xfId="2199" xr:uid="{00000000-0005-0000-0000-000069000000}"/>
    <cellStyle name="20% - Акцент1 31" xfId="324" xr:uid="{00000000-0005-0000-0000-00006A000000}"/>
    <cellStyle name="20% - Акцент1 31 2" xfId="2200" xr:uid="{00000000-0005-0000-0000-00006B000000}"/>
    <cellStyle name="20% - Акцент1 32" xfId="325" xr:uid="{00000000-0005-0000-0000-00006C000000}"/>
    <cellStyle name="20% - Акцент1 32 2" xfId="2201" xr:uid="{00000000-0005-0000-0000-00006D000000}"/>
    <cellStyle name="20% - Акцент1 33" xfId="326" xr:uid="{00000000-0005-0000-0000-00006E000000}"/>
    <cellStyle name="20% - Акцент1 33 2" xfId="2202" xr:uid="{00000000-0005-0000-0000-00006F000000}"/>
    <cellStyle name="20% - Акцент1 34" xfId="327" xr:uid="{00000000-0005-0000-0000-000070000000}"/>
    <cellStyle name="20% - Акцент1 34 2" xfId="2203" xr:uid="{00000000-0005-0000-0000-000071000000}"/>
    <cellStyle name="20% - Акцент1 35" xfId="328" xr:uid="{00000000-0005-0000-0000-000072000000}"/>
    <cellStyle name="20% - Акцент1 35 2" xfId="2204" xr:uid="{00000000-0005-0000-0000-000073000000}"/>
    <cellStyle name="20% - Акцент1 36" xfId="329" xr:uid="{00000000-0005-0000-0000-000074000000}"/>
    <cellStyle name="20% - Акцент1 36 2" xfId="2205" xr:uid="{00000000-0005-0000-0000-000075000000}"/>
    <cellStyle name="20% - Акцент1 4" xfId="330" xr:uid="{00000000-0005-0000-0000-000076000000}"/>
    <cellStyle name="20% - Акцент1 4 2" xfId="2206" xr:uid="{00000000-0005-0000-0000-000077000000}"/>
    <cellStyle name="20% - Акцент1 5" xfId="331" xr:uid="{00000000-0005-0000-0000-000078000000}"/>
    <cellStyle name="20% - Акцент1 5 2" xfId="2207" xr:uid="{00000000-0005-0000-0000-000079000000}"/>
    <cellStyle name="20% - Акцент1 6" xfId="332" xr:uid="{00000000-0005-0000-0000-00007A000000}"/>
    <cellStyle name="20% - Акцент1 6 2" xfId="2208" xr:uid="{00000000-0005-0000-0000-00007B000000}"/>
    <cellStyle name="20% - Акцент1 7" xfId="333" xr:uid="{00000000-0005-0000-0000-00007C000000}"/>
    <cellStyle name="20% - Акцент1 7 2" xfId="2209" xr:uid="{00000000-0005-0000-0000-00007D000000}"/>
    <cellStyle name="20% - Акцент1 8" xfId="334" xr:uid="{00000000-0005-0000-0000-00007E000000}"/>
    <cellStyle name="20% - Акцент1 8 2" xfId="2210" xr:uid="{00000000-0005-0000-0000-00007F000000}"/>
    <cellStyle name="20% - Акцент1 9" xfId="335" xr:uid="{00000000-0005-0000-0000-000080000000}"/>
    <cellStyle name="20% - Акцент1 9 2" xfId="2211" xr:uid="{00000000-0005-0000-0000-000081000000}"/>
    <cellStyle name="20% - Акцент2 10" xfId="336" xr:uid="{00000000-0005-0000-0000-000082000000}"/>
    <cellStyle name="20% - Акцент2 10 2" xfId="2212" xr:uid="{00000000-0005-0000-0000-000083000000}"/>
    <cellStyle name="20% - Акцент2 11" xfId="337" xr:uid="{00000000-0005-0000-0000-000084000000}"/>
    <cellStyle name="20% - Акцент2 11 2" xfId="2213" xr:uid="{00000000-0005-0000-0000-000085000000}"/>
    <cellStyle name="20% - Акцент2 12" xfId="338" xr:uid="{00000000-0005-0000-0000-000086000000}"/>
    <cellStyle name="20% - Акцент2 12 2" xfId="2214" xr:uid="{00000000-0005-0000-0000-000087000000}"/>
    <cellStyle name="20% - Акцент2 13" xfId="339" xr:uid="{00000000-0005-0000-0000-000088000000}"/>
    <cellStyle name="20% - Акцент2 13 2" xfId="2215" xr:uid="{00000000-0005-0000-0000-000089000000}"/>
    <cellStyle name="20% - Акцент2 14" xfId="340" xr:uid="{00000000-0005-0000-0000-00008A000000}"/>
    <cellStyle name="20% - Акцент2 14 2" xfId="2216" xr:uid="{00000000-0005-0000-0000-00008B000000}"/>
    <cellStyle name="20% - Акцент2 15" xfId="341" xr:uid="{00000000-0005-0000-0000-00008C000000}"/>
    <cellStyle name="20% - Акцент2 15 2" xfId="2217" xr:uid="{00000000-0005-0000-0000-00008D000000}"/>
    <cellStyle name="20% - Акцент2 16" xfId="342" xr:uid="{00000000-0005-0000-0000-00008E000000}"/>
    <cellStyle name="20% - Акцент2 16 2" xfId="2218" xr:uid="{00000000-0005-0000-0000-00008F000000}"/>
    <cellStyle name="20% - Акцент2 17" xfId="343" xr:uid="{00000000-0005-0000-0000-000090000000}"/>
    <cellStyle name="20% - Акцент2 17 2" xfId="2219" xr:uid="{00000000-0005-0000-0000-000091000000}"/>
    <cellStyle name="20% - Акцент2 18" xfId="344" xr:uid="{00000000-0005-0000-0000-000092000000}"/>
    <cellStyle name="20% - Акцент2 18 2" xfId="2220" xr:uid="{00000000-0005-0000-0000-000093000000}"/>
    <cellStyle name="20% - Акцент2 19" xfId="345" xr:uid="{00000000-0005-0000-0000-000094000000}"/>
    <cellStyle name="20% - Акцент2 19 2" xfId="2221" xr:uid="{00000000-0005-0000-0000-000095000000}"/>
    <cellStyle name="20% - Акцент2 2" xfId="346" xr:uid="{00000000-0005-0000-0000-000096000000}"/>
    <cellStyle name="20% - Акцент2 2 2" xfId="2222" xr:uid="{00000000-0005-0000-0000-000097000000}"/>
    <cellStyle name="20% - Акцент2 20" xfId="347" xr:uid="{00000000-0005-0000-0000-000098000000}"/>
    <cellStyle name="20% - Акцент2 20 2" xfId="2223" xr:uid="{00000000-0005-0000-0000-000099000000}"/>
    <cellStyle name="20% - Акцент2 21" xfId="348" xr:uid="{00000000-0005-0000-0000-00009A000000}"/>
    <cellStyle name="20% - Акцент2 21 2" xfId="2224" xr:uid="{00000000-0005-0000-0000-00009B000000}"/>
    <cellStyle name="20% - Акцент2 22" xfId="349" xr:uid="{00000000-0005-0000-0000-00009C000000}"/>
    <cellStyle name="20% - Акцент2 22 2" xfId="2225" xr:uid="{00000000-0005-0000-0000-00009D000000}"/>
    <cellStyle name="20% - Акцент2 23" xfId="350" xr:uid="{00000000-0005-0000-0000-00009E000000}"/>
    <cellStyle name="20% - Акцент2 23 2" xfId="2226" xr:uid="{00000000-0005-0000-0000-00009F000000}"/>
    <cellStyle name="20% - Акцент2 24" xfId="351" xr:uid="{00000000-0005-0000-0000-0000A0000000}"/>
    <cellStyle name="20% - Акцент2 24 2" xfId="2227" xr:uid="{00000000-0005-0000-0000-0000A1000000}"/>
    <cellStyle name="20% - Акцент2 25" xfId="352" xr:uid="{00000000-0005-0000-0000-0000A2000000}"/>
    <cellStyle name="20% - Акцент2 25 2" xfId="2228" xr:uid="{00000000-0005-0000-0000-0000A3000000}"/>
    <cellStyle name="20% - Акцент2 26" xfId="353" xr:uid="{00000000-0005-0000-0000-0000A4000000}"/>
    <cellStyle name="20% - Акцент2 26 2" xfId="2229" xr:uid="{00000000-0005-0000-0000-0000A5000000}"/>
    <cellStyle name="20% - Акцент2 27" xfId="354" xr:uid="{00000000-0005-0000-0000-0000A6000000}"/>
    <cellStyle name="20% - Акцент2 27 2" xfId="2230" xr:uid="{00000000-0005-0000-0000-0000A7000000}"/>
    <cellStyle name="20% - Акцент2 28" xfId="355" xr:uid="{00000000-0005-0000-0000-0000A8000000}"/>
    <cellStyle name="20% - Акцент2 28 2" xfId="2231" xr:uid="{00000000-0005-0000-0000-0000A9000000}"/>
    <cellStyle name="20% - Акцент2 29" xfId="356" xr:uid="{00000000-0005-0000-0000-0000AA000000}"/>
    <cellStyle name="20% - Акцент2 29 2" xfId="2232" xr:uid="{00000000-0005-0000-0000-0000AB000000}"/>
    <cellStyle name="20% - Акцент2 3" xfId="357" xr:uid="{00000000-0005-0000-0000-0000AC000000}"/>
    <cellStyle name="20% - Акцент2 3 2" xfId="2233" xr:uid="{00000000-0005-0000-0000-0000AD000000}"/>
    <cellStyle name="20% - Акцент2 30" xfId="358" xr:uid="{00000000-0005-0000-0000-0000AE000000}"/>
    <cellStyle name="20% - Акцент2 30 2" xfId="2234" xr:uid="{00000000-0005-0000-0000-0000AF000000}"/>
    <cellStyle name="20% - Акцент2 31" xfId="359" xr:uid="{00000000-0005-0000-0000-0000B0000000}"/>
    <cellStyle name="20% - Акцент2 31 2" xfId="2235" xr:uid="{00000000-0005-0000-0000-0000B1000000}"/>
    <cellStyle name="20% - Акцент2 32" xfId="360" xr:uid="{00000000-0005-0000-0000-0000B2000000}"/>
    <cellStyle name="20% - Акцент2 32 2" xfId="2236" xr:uid="{00000000-0005-0000-0000-0000B3000000}"/>
    <cellStyle name="20% - Акцент2 33" xfId="361" xr:uid="{00000000-0005-0000-0000-0000B4000000}"/>
    <cellStyle name="20% - Акцент2 33 2" xfId="2237" xr:uid="{00000000-0005-0000-0000-0000B5000000}"/>
    <cellStyle name="20% - Акцент2 34" xfId="362" xr:uid="{00000000-0005-0000-0000-0000B6000000}"/>
    <cellStyle name="20% - Акцент2 34 2" xfId="2238" xr:uid="{00000000-0005-0000-0000-0000B7000000}"/>
    <cellStyle name="20% - Акцент2 35" xfId="363" xr:uid="{00000000-0005-0000-0000-0000B8000000}"/>
    <cellStyle name="20% - Акцент2 35 2" xfId="2239" xr:uid="{00000000-0005-0000-0000-0000B9000000}"/>
    <cellStyle name="20% - Акцент2 36" xfId="364" xr:uid="{00000000-0005-0000-0000-0000BA000000}"/>
    <cellStyle name="20% - Акцент2 36 2" xfId="2240" xr:uid="{00000000-0005-0000-0000-0000BB000000}"/>
    <cellStyle name="20% - Акцент2 4" xfId="365" xr:uid="{00000000-0005-0000-0000-0000BC000000}"/>
    <cellStyle name="20% - Акцент2 4 2" xfId="2241" xr:uid="{00000000-0005-0000-0000-0000BD000000}"/>
    <cellStyle name="20% - Акцент2 5" xfId="366" xr:uid="{00000000-0005-0000-0000-0000BE000000}"/>
    <cellStyle name="20% - Акцент2 5 2" xfId="2242" xr:uid="{00000000-0005-0000-0000-0000BF000000}"/>
    <cellStyle name="20% - Акцент2 6" xfId="367" xr:uid="{00000000-0005-0000-0000-0000C0000000}"/>
    <cellStyle name="20% - Акцент2 6 2" xfId="2243" xr:uid="{00000000-0005-0000-0000-0000C1000000}"/>
    <cellStyle name="20% - Акцент2 7" xfId="368" xr:uid="{00000000-0005-0000-0000-0000C2000000}"/>
    <cellStyle name="20% - Акцент2 7 2" xfId="2244" xr:uid="{00000000-0005-0000-0000-0000C3000000}"/>
    <cellStyle name="20% - Акцент2 8" xfId="369" xr:uid="{00000000-0005-0000-0000-0000C4000000}"/>
    <cellStyle name="20% - Акцент2 8 2" xfId="2245" xr:uid="{00000000-0005-0000-0000-0000C5000000}"/>
    <cellStyle name="20% - Акцент2 9" xfId="370" xr:uid="{00000000-0005-0000-0000-0000C6000000}"/>
    <cellStyle name="20% - Акцент2 9 2" xfId="2246" xr:uid="{00000000-0005-0000-0000-0000C7000000}"/>
    <cellStyle name="20% - Акцент3 10" xfId="371" xr:uid="{00000000-0005-0000-0000-0000C8000000}"/>
    <cellStyle name="20% - Акцент3 10 2" xfId="2247" xr:uid="{00000000-0005-0000-0000-0000C9000000}"/>
    <cellStyle name="20% - Акцент3 11" xfId="372" xr:uid="{00000000-0005-0000-0000-0000CA000000}"/>
    <cellStyle name="20% - Акцент3 11 2" xfId="2248" xr:uid="{00000000-0005-0000-0000-0000CB000000}"/>
    <cellStyle name="20% - Акцент3 12" xfId="373" xr:uid="{00000000-0005-0000-0000-0000CC000000}"/>
    <cellStyle name="20% - Акцент3 12 2" xfId="2249" xr:uid="{00000000-0005-0000-0000-0000CD000000}"/>
    <cellStyle name="20% - Акцент3 13" xfId="374" xr:uid="{00000000-0005-0000-0000-0000CE000000}"/>
    <cellStyle name="20% - Акцент3 13 2" xfId="2250" xr:uid="{00000000-0005-0000-0000-0000CF000000}"/>
    <cellStyle name="20% - Акцент3 14" xfId="375" xr:uid="{00000000-0005-0000-0000-0000D0000000}"/>
    <cellStyle name="20% - Акцент3 14 2" xfId="2251" xr:uid="{00000000-0005-0000-0000-0000D1000000}"/>
    <cellStyle name="20% - Акцент3 15" xfId="376" xr:uid="{00000000-0005-0000-0000-0000D2000000}"/>
    <cellStyle name="20% - Акцент3 15 2" xfId="2252" xr:uid="{00000000-0005-0000-0000-0000D3000000}"/>
    <cellStyle name="20% - Акцент3 16" xfId="377" xr:uid="{00000000-0005-0000-0000-0000D4000000}"/>
    <cellStyle name="20% - Акцент3 16 2" xfId="2253" xr:uid="{00000000-0005-0000-0000-0000D5000000}"/>
    <cellStyle name="20% - Акцент3 17" xfId="378" xr:uid="{00000000-0005-0000-0000-0000D6000000}"/>
    <cellStyle name="20% - Акцент3 17 2" xfId="2254" xr:uid="{00000000-0005-0000-0000-0000D7000000}"/>
    <cellStyle name="20% - Акцент3 18" xfId="379" xr:uid="{00000000-0005-0000-0000-0000D8000000}"/>
    <cellStyle name="20% - Акцент3 18 2" xfId="2255" xr:uid="{00000000-0005-0000-0000-0000D9000000}"/>
    <cellStyle name="20% - Акцент3 19" xfId="380" xr:uid="{00000000-0005-0000-0000-0000DA000000}"/>
    <cellStyle name="20% - Акцент3 19 2" xfId="2256" xr:uid="{00000000-0005-0000-0000-0000DB000000}"/>
    <cellStyle name="20% - Акцент3 2" xfId="381" xr:uid="{00000000-0005-0000-0000-0000DC000000}"/>
    <cellStyle name="20% - Акцент3 2 2" xfId="2257" xr:uid="{00000000-0005-0000-0000-0000DD000000}"/>
    <cellStyle name="20% - Акцент3 20" xfId="382" xr:uid="{00000000-0005-0000-0000-0000DE000000}"/>
    <cellStyle name="20% - Акцент3 20 2" xfId="2258" xr:uid="{00000000-0005-0000-0000-0000DF000000}"/>
    <cellStyle name="20% - Акцент3 21" xfId="383" xr:uid="{00000000-0005-0000-0000-0000E0000000}"/>
    <cellStyle name="20% - Акцент3 21 2" xfId="2259" xr:uid="{00000000-0005-0000-0000-0000E1000000}"/>
    <cellStyle name="20% - Акцент3 22" xfId="384" xr:uid="{00000000-0005-0000-0000-0000E2000000}"/>
    <cellStyle name="20% - Акцент3 22 2" xfId="2260" xr:uid="{00000000-0005-0000-0000-0000E3000000}"/>
    <cellStyle name="20% - Акцент3 23" xfId="385" xr:uid="{00000000-0005-0000-0000-0000E4000000}"/>
    <cellStyle name="20% - Акцент3 23 2" xfId="2261" xr:uid="{00000000-0005-0000-0000-0000E5000000}"/>
    <cellStyle name="20% - Акцент3 24" xfId="386" xr:uid="{00000000-0005-0000-0000-0000E6000000}"/>
    <cellStyle name="20% - Акцент3 24 2" xfId="2262" xr:uid="{00000000-0005-0000-0000-0000E7000000}"/>
    <cellStyle name="20% - Акцент3 25" xfId="387" xr:uid="{00000000-0005-0000-0000-0000E8000000}"/>
    <cellStyle name="20% - Акцент3 25 2" xfId="2263" xr:uid="{00000000-0005-0000-0000-0000E9000000}"/>
    <cellStyle name="20% - Акцент3 26" xfId="388" xr:uid="{00000000-0005-0000-0000-0000EA000000}"/>
    <cellStyle name="20% - Акцент3 26 2" xfId="2264" xr:uid="{00000000-0005-0000-0000-0000EB000000}"/>
    <cellStyle name="20% - Акцент3 27" xfId="389" xr:uid="{00000000-0005-0000-0000-0000EC000000}"/>
    <cellStyle name="20% - Акцент3 27 2" xfId="2265" xr:uid="{00000000-0005-0000-0000-0000ED000000}"/>
    <cellStyle name="20% - Акцент3 28" xfId="390" xr:uid="{00000000-0005-0000-0000-0000EE000000}"/>
    <cellStyle name="20% - Акцент3 28 2" xfId="2266" xr:uid="{00000000-0005-0000-0000-0000EF000000}"/>
    <cellStyle name="20% - Акцент3 29" xfId="391" xr:uid="{00000000-0005-0000-0000-0000F0000000}"/>
    <cellStyle name="20% - Акцент3 29 2" xfId="2267" xr:uid="{00000000-0005-0000-0000-0000F1000000}"/>
    <cellStyle name="20% - Акцент3 3" xfId="392" xr:uid="{00000000-0005-0000-0000-0000F2000000}"/>
    <cellStyle name="20% - Акцент3 3 2" xfId="2268" xr:uid="{00000000-0005-0000-0000-0000F3000000}"/>
    <cellStyle name="20% - Акцент3 30" xfId="393" xr:uid="{00000000-0005-0000-0000-0000F4000000}"/>
    <cellStyle name="20% - Акцент3 30 2" xfId="2269" xr:uid="{00000000-0005-0000-0000-0000F5000000}"/>
    <cellStyle name="20% - Акцент3 31" xfId="394" xr:uid="{00000000-0005-0000-0000-0000F6000000}"/>
    <cellStyle name="20% - Акцент3 31 2" xfId="2270" xr:uid="{00000000-0005-0000-0000-0000F7000000}"/>
    <cellStyle name="20% - Акцент3 32" xfId="395" xr:uid="{00000000-0005-0000-0000-0000F8000000}"/>
    <cellStyle name="20% - Акцент3 32 2" xfId="2271" xr:uid="{00000000-0005-0000-0000-0000F9000000}"/>
    <cellStyle name="20% - Акцент3 33" xfId="396" xr:uid="{00000000-0005-0000-0000-0000FA000000}"/>
    <cellStyle name="20% - Акцент3 33 2" xfId="2272" xr:uid="{00000000-0005-0000-0000-0000FB000000}"/>
    <cellStyle name="20% - Акцент3 34" xfId="397" xr:uid="{00000000-0005-0000-0000-0000FC000000}"/>
    <cellStyle name="20% - Акцент3 34 2" xfId="2273" xr:uid="{00000000-0005-0000-0000-0000FD000000}"/>
    <cellStyle name="20% - Акцент3 35" xfId="398" xr:uid="{00000000-0005-0000-0000-0000FE000000}"/>
    <cellStyle name="20% - Акцент3 35 2" xfId="2274" xr:uid="{00000000-0005-0000-0000-0000FF000000}"/>
    <cellStyle name="20% - Акцент3 36" xfId="399" xr:uid="{00000000-0005-0000-0000-000000010000}"/>
    <cellStyle name="20% - Акцент3 36 2" xfId="2275" xr:uid="{00000000-0005-0000-0000-000001010000}"/>
    <cellStyle name="20% - Акцент3 4" xfId="400" xr:uid="{00000000-0005-0000-0000-000002010000}"/>
    <cellStyle name="20% - Акцент3 4 2" xfId="2276" xr:uid="{00000000-0005-0000-0000-000003010000}"/>
    <cellStyle name="20% - Акцент3 5" xfId="401" xr:uid="{00000000-0005-0000-0000-000004010000}"/>
    <cellStyle name="20% - Акцент3 5 2" xfId="2277" xr:uid="{00000000-0005-0000-0000-000005010000}"/>
    <cellStyle name="20% - Акцент3 6" xfId="402" xr:uid="{00000000-0005-0000-0000-000006010000}"/>
    <cellStyle name="20% - Акцент3 6 2" xfId="2278" xr:uid="{00000000-0005-0000-0000-000007010000}"/>
    <cellStyle name="20% - Акцент3 7" xfId="403" xr:uid="{00000000-0005-0000-0000-000008010000}"/>
    <cellStyle name="20% - Акцент3 7 2" xfId="2279" xr:uid="{00000000-0005-0000-0000-000009010000}"/>
    <cellStyle name="20% - Акцент3 8" xfId="404" xr:uid="{00000000-0005-0000-0000-00000A010000}"/>
    <cellStyle name="20% - Акцент3 8 2" xfId="2280" xr:uid="{00000000-0005-0000-0000-00000B010000}"/>
    <cellStyle name="20% - Акцент3 9" xfId="405" xr:uid="{00000000-0005-0000-0000-00000C010000}"/>
    <cellStyle name="20% - Акцент3 9 2" xfId="2281" xr:uid="{00000000-0005-0000-0000-00000D010000}"/>
    <cellStyle name="20% - Акцент4 10" xfId="406" xr:uid="{00000000-0005-0000-0000-00000E010000}"/>
    <cellStyle name="20% - Акцент4 10 2" xfId="2282" xr:uid="{00000000-0005-0000-0000-00000F010000}"/>
    <cellStyle name="20% - Акцент4 11" xfId="407" xr:uid="{00000000-0005-0000-0000-000010010000}"/>
    <cellStyle name="20% - Акцент4 11 2" xfId="2283" xr:uid="{00000000-0005-0000-0000-000011010000}"/>
    <cellStyle name="20% - Акцент4 12" xfId="408" xr:uid="{00000000-0005-0000-0000-000012010000}"/>
    <cellStyle name="20% - Акцент4 12 2" xfId="2284" xr:uid="{00000000-0005-0000-0000-000013010000}"/>
    <cellStyle name="20% - Акцент4 13" xfId="409" xr:uid="{00000000-0005-0000-0000-000014010000}"/>
    <cellStyle name="20% - Акцент4 13 2" xfId="2285" xr:uid="{00000000-0005-0000-0000-000015010000}"/>
    <cellStyle name="20% - Акцент4 14" xfId="410" xr:uid="{00000000-0005-0000-0000-000016010000}"/>
    <cellStyle name="20% - Акцент4 14 2" xfId="2286" xr:uid="{00000000-0005-0000-0000-000017010000}"/>
    <cellStyle name="20% - Акцент4 15" xfId="411" xr:uid="{00000000-0005-0000-0000-000018010000}"/>
    <cellStyle name="20% - Акцент4 15 2" xfId="2287" xr:uid="{00000000-0005-0000-0000-000019010000}"/>
    <cellStyle name="20% - Акцент4 16" xfId="412" xr:uid="{00000000-0005-0000-0000-00001A010000}"/>
    <cellStyle name="20% - Акцент4 16 2" xfId="2288" xr:uid="{00000000-0005-0000-0000-00001B010000}"/>
    <cellStyle name="20% - Акцент4 17" xfId="413" xr:uid="{00000000-0005-0000-0000-00001C010000}"/>
    <cellStyle name="20% - Акцент4 17 2" xfId="2289" xr:uid="{00000000-0005-0000-0000-00001D010000}"/>
    <cellStyle name="20% - Акцент4 18" xfId="414" xr:uid="{00000000-0005-0000-0000-00001E010000}"/>
    <cellStyle name="20% - Акцент4 18 2" xfId="2290" xr:uid="{00000000-0005-0000-0000-00001F010000}"/>
    <cellStyle name="20% - Акцент4 19" xfId="415" xr:uid="{00000000-0005-0000-0000-000020010000}"/>
    <cellStyle name="20% - Акцент4 19 2" xfId="2291" xr:uid="{00000000-0005-0000-0000-000021010000}"/>
    <cellStyle name="20% - Акцент4 2" xfId="416" xr:uid="{00000000-0005-0000-0000-000022010000}"/>
    <cellStyle name="20% - Акцент4 2 2" xfId="2292" xr:uid="{00000000-0005-0000-0000-000023010000}"/>
    <cellStyle name="20% - Акцент4 20" xfId="417" xr:uid="{00000000-0005-0000-0000-000024010000}"/>
    <cellStyle name="20% - Акцент4 20 2" xfId="2293" xr:uid="{00000000-0005-0000-0000-000025010000}"/>
    <cellStyle name="20% - Акцент4 21" xfId="418" xr:uid="{00000000-0005-0000-0000-000026010000}"/>
    <cellStyle name="20% - Акцент4 21 2" xfId="2294" xr:uid="{00000000-0005-0000-0000-000027010000}"/>
    <cellStyle name="20% - Акцент4 22" xfId="419" xr:uid="{00000000-0005-0000-0000-000028010000}"/>
    <cellStyle name="20% - Акцент4 22 2" xfId="2295" xr:uid="{00000000-0005-0000-0000-000029010000}"/>
    <cellStyle name="20% - Акцент4 23" xfId="420" xr:uid="{00000000-0005-0000-0000-00002A010000}"/>
    <cellStyle name="20% - Акцент4 23 2" xfId="2296" xr:uid="{00000000-0005-0000-0000-00002B010000}"/>
    <cellStyle name="20% - Акцент4 24" xfId="421" xr:uid="{00000000-0005-0000-0000-00002C010000}"/>
    <cellStyle name="20% - Акцент4 24 2" xfId="2297" xr:uid="{00000000-0005-0000-0000-00002D010000}"/>
    <cellStyle name="20% - Акцент4 25" xfId="422" xr:uid="{00000000-0005-0000-0000-00002E010000}"/>
    <cellStyle name="20% - Акцент4 25 2" xfId="2298" xr:uid="{00000000-0005-0000-0000-00002F010000}"/>
    <cellStyle name="20% - Акцент4 26" xfId="423" xr:uid="{00000000-0005-0000-0000-000030010000}"/>
    <cellStyle name="20% - Акцент4 26 2" xfId="2299" xr:uid="{00000000-0005-0000-0000-000031010000}"/>
    <cellStyle name="20% - Акцент4 27" xfId="424" xr:uid="{00000000-0005-0000-0000-000032010000}"/>
    <cellStyle name="20% - Акцент4 27 2" xfId="2300" xr:uid="{00000000-0005-0000-0000-000033010000}"/>
    <cellStyle name="20% - Акцент4 28" xfId="425" xr:uid="{00000000-0005-0000-0000-000034010000}"/>
    <cellStyle name="20% - Акцент4 28 2" xfId="2301" xr:uid="{00000000-0005-0000-0000-000035010000}"/>
    <cellStyle name="20% - Акцент4 29" xfId="426" xr:uid="{00000000-0005-0000-0000-000036010000}"/>
    <cellStyle name="20% - Акцент4 29 2" xfId="2302" xr:uid="{00000000-0005-0000-0000-000037010000}"/>
    <cellStyle name="20% - Акцент4 3" xfId="427" xr:uid="{00000000-0005-0000-0000-000038010000}"/>
    <cellStyle name="20% - Акцент4 3 2" xfId="2303" xr:uid="{00000000-0005-0000-0000-000039010000}"/>
    <cellStyle name="20% - Акцент4 30" xfId="428" xr:uid="{00000000-0005-0000-0000-00003A010000}"/>
    <cellStyle name="20% - Акцент4 30 2" xfId="2304" xr:uid="{00000000-0005-0000-0000-00003B010000}"/>
    <cellStyle name="20% - Акцент4 31" xfId="429" xr:uid="{00000000-0005-0000-0000-00003C010000}"/>
    <cellStyle name="20% - Акцент4 31 2" xfId="2305" xr:uid="{00000000-0005-0000-0000-00003D010000}"/>
    <cellStyle name="20% - Акцент4 32" xfId="430" xr:uid="{00000000-0005-0000-0000-00003E010000}"/>
    <cellStyle name="20% - Акцент4 32 2" xfId="2306" xr:uid="{00000000-0005-0000-0000-00003F010000}"/>
    <cellStyle name="20% - Акцент4 33" xfId="431" xr:uid="{00000000-0005-0000-0000-000040010000}"/>
    <cellStyle name="20% - Акцент4 33 2" xfId="2307" xr:uid="{00000000-0005-0000-0000-000041010000}"/>
    <cellStyle name="20% - Акцент4 34" xfId="432" xr:uid="{00000000-0005-0000-0000-000042010000}"/>
    <cellStyle name="20% - Акцент4 34 2" xfId="2308" xr:uid="{00000000-0005-0000-0000-000043010000}"/>
    <cellStyle name="20% - Акцент4 35" xfId="433" xr:uid="{00000000-0005-0000-0000-000044010000}"/>
    <cellStyle name="20% - Акцент4 35 2" xfId="2309" xr:uid="{00000000-0005-0000-0000-000045010000}"/>
    <cellStyle name="20% - Акцент4 36" xfId="434" xr:uid="{00000000-0005-0000-0000-000046010000}"/>
    <cellStyle name="20% - Акцент4 36 2" xfId="2310" xr:uid="{00000000-0005-0000-0000-000047010000}"/>
    <cellStyle name="20% - Акцент4 4" xfId="435" xr:uid="{00000000-0005-0000-0000-000048010000}"/>
    <cellStyle name="20% - Акцент4 4 2" xfId="2311" xr:uid="{00000000-0005-0000-0000-000049010000}"/>
    <cellStyle name="20% - Акцент4 5" xfId="436" xr:uid="{00000000-0005-0000-0000-00004A010000}"/>
    <cellStyle name="20% - Акцент4 5 2" xfId="2312" xr:uid="{00000000-0005-0000-0000-00004B010000}"/>
    <cellStyle name="20% - Акцент4 6" xfId="437" xr:uid="{00000000-0005-0000-0000-00004C010000}"/>
    <cellStyle name="20% - Акцент4 6 2" xfId="2313" xr:uid="{00000000-0005-0000-0000-00004D010000}"/>
    <cellStyle name="20% - Акцент4 7" xfId="438" xr:uid="{00000000-0005-0000-0000-00004E010000}"/>
    <cellStyle name="20% - Акцент4 7 2" xfId="2314" xr:uid="{00000000-0005-0000-0000-00004F010000}"/>
    <cellStyle name="20% - Акцент4 8" xfId="439" xr:uid="{00000000-0005-0000-0000-000050010000}"/>
    <cellStyle name="20% - Акцент4 8 2" xfId="2315" xr:uid="{00000000-0005-0000-0000-000051010000}"/>
    <cellStyle name="20% - Акцент4 9" xfId="440" xr:uid="{00000000-0005-0000-0000-000052010000}"/>
    <cellStyle name="20% - Акцент4 9 2" xfId="2316" xr:uid="{00000000-0005-0000-0000-000053010000}"/>
    <cellStyle name="20% - Акцент5 10" xfId="441" xr:uid="{00000000-0005-0000-0000-000054010000}"/>
    <cellStyle name="20% - Акцент5 10 2" xfId="2317" xr:uid="{00000000-0005-0000-0000-000055010000}"/>
    <cellStyle name="20% - Акцент5 11" xfId="442" xr:uid="{00000000-0005-0000-0000-000056010000}"/>
    <cellStyle name="20% - Акцент5 11 2" xfId="2318" xr:uid="{00000000-0005-0000-0000-000057010000}"/>
    <cellStyle name="20% - Акцент5 12" xfId="443" xr:uid="{00000000-0005-0000-0000-000058010000}"/>
    <cellStyle name="20% - Акцент5 12 2" xfId="2319" xr:uid="{00000000-0005-0000-0000-000059010000}"/>
    <cellStyle name="20% - Акцент5 13" xfId="444" xr:uid="{00000000-0005-0000-0000-00005A010000}"/>
    <cellStyle name="20% - Акцент5 13 2" xfId="2320" xr:uid="{00000000-0005-0000-0000-00005B010000}"/>
    <cellStyle name="20% - Акцент5 14" xfId="445" xr:uid="{00000000-0005-0000-0000-00005C010000}"/>
    <cellStyle name="20% - Акцент5 14 2" xfId="2321" xr:uid="{00000000-0005-0000-0000-00005D010000}"/>
    <cellStyle name="20% - Акцент5 15" xfId="446" xr:uid="{00000000-0005-0000-0000-00005E010000}"/>
    <cellStyle name="20% - Акцент5 15 2" xfId="2322" xr:uid="{00000000-0005-0000-0000-00005F010000}"/>
    <cellStyle name="20% - Акцент5 16" xfId="447" xr:uid="{00000000-0005-0000-0000-000060010000}"/>
    <cellStyle name="20% - Акцент5 16 2" xfId="2323" xr:uid="{00000000-0005-0000-0000-000061010000}"/>
    <cellStyle name="20% - Акцент5 17" xfId="448" xr:uid="{00000000-0005-0000-0000-000062010000}"/>
    <cellStyle name="20% - Акцент5 17 2" xfId="2324" xr:uid="{00000000-0005-0000-0000-000063010000}"/>
    <cellStyle name="20% - Акцент5 18" xfId="449" xr:uid="{00000000-0005-0000-0000-000064010000}"/>
    <cellStyle name="20% - Акцент5 18 2" xfId="2325" xr:uid="{00000000-0005-0000-0000-000065010000}"/>
    <cellStyle name="20% - Акцент5 19" xfId="450" xr:uid="{00000000-0005-0000-0000-000066010000}"/>
    <cellStyle name="20% - Акцент5 19 2" xfId="2326" xr:uid="{00000000-0005-0000-0000-000067010000}"/>
    <cellStyle name="20% - Акцент5 2" xfId="451" xr:uid="{00000000-0005-0000-0000-000068010000}"/>
    <cellStyle name="20% - Акцент5 2 2" xfId="2327" xr:uid="{00000000-0005-0000-0000-000069010000}"/>
    <cellStyle name="20% - Акцент5 20" xfId="452" xr:uid="{00000000-0005-0000-0000-00006A010000}"/>
    <cellStyle name="20% - Акцент5 20 2" xfId="2328" xr:uid="{00000000-0005-0000-0000-00006B010000}"/>
    <cellStyle name="20% - Акцент5 21" xfId="453" xr:uid="{00000000-0005-0000-0000-00006C010000}"/>
    <cellStyle name="20% - Акцент5 21 2" xfId="2329" xr:uid="{00000000-0005-0000-0000-00006D010000}"/>
    <cellStyle name="20% - Акцент5 22" xfId="454" xr:uid="{00000000-0005-0000-0000-00006E010000}"/>
    <cellStyle name="20% - Акцент5 22 2" xfId="2330" xr:uid="{00000000-0005-0000-0000-00006F010000}"/>
    <cellStyle name="20% - Акцент5 23" xfId="455" xr:uid="{00000000-0005-0000-0000-000070010000}"/>
    <cellStyle name="20% - Акцент5 23 2" xfId="2331" xr:uid="{00000000-0005-0000-0000-000071010000}"/>
    <cellStyle name="20% - Акцент5 24" xfId="456" xr:uid="{00000000-0005-0000-0000-000072010000}"/>
    <cellStyle name="20% - Акцент5 24 2" xfId="2332" xr:uid="{00000000-0005-0000-0000-000073010000}"/>
    <cellStyle name="20% - Акцент5 25" xfId="457" xr:uid="{00000000-0005-0000-0000-000074010000}"/>
    <cellStyle name="20% - Акцент5 25 2" xfId="2333" xr:uid="{00000000-0005-0000-0000-000075010000}"/>
    <cellStyle name="20% - Акцент5 26" xfId="458" xr:uid="{00000000-0005-0000-0000-000076010000}"/>
    <cellStyle name="20% - Акцент5 26 2" xfId="2334" xr:uid="{00000000-0005-0000-0000-000077010000}"/>
    <cellStyle name="20% - Акцент5 27" xfId="459" xr:uid="{00000000-0005-0000-0000-000078010000}"/>
    <cellStyle name="20% - Акцент5 27 2" xfId="2335" xr:uid="{00000000-0005-0000-0000-000079010000}"/>
    <cellStyle name="20% - Акцент5 28" xfId="460" xr:uid="{00000000-0005-0000-0000-00007A010000}"/>
    <cellStyle name="20% - Акцент5 28 2" xfId="2336" xr:uid="{00000000-0005-0000-0000-00007B010000}"/>
    <cellStyle name="20% - Акцент5 29" xfId="461" xr:uid="{00000000-0005-0000-0000-00007C010000}"/>
    <cellStyle name="20% - Акцент5 29 2" xfId="2337" xr:uid="{00000000-0005-0000-0000-00007D010000}"/>
    <cellStyle name="20% - Акцент5 3" xfId="462" xr:uid="{00000000-0005-0000-0000-00007E010000}"/>
    <cellStyle name="20% - Акцент5 3 2" xfId="2338" xr:uid="{00000000-0005-0000-0000-00007F010000}"/>
    <cellStyle name="20% - Акцент5 30" xfId="463" xr:uid="{00000000-0005-0000-0000-000080010000}"/>
    <cellStyle name="20% - Акцент5 30 2" xfId="2339" xr:uid="{00000000-0005-0000-0000-000081010000}"/>
    <cellStyle name="20% - Акцент5 31" xfId="464" xr:uid="{00000000-0005-0000-0000-000082010000}"/>
    <cellStyle name="20% - Акцент5 31 2" xfId="2340" xr:uid="{00000000-0005-0000-0000-000083010000}"/>
    <cellStyle name="20% - Акцент5 32" xfId="465" xr:uid="{00000000-0005-0000-0000-000084010000}"/>
    <cellStyle name="20% - Акцент5 32 2" xfId="2341" xr:uid="{00000000-0005-0000-0000-000085010000}"/>
    <cellStyle name="20% - Акцент5 33" xfId="466" xr:uid="{00000000-0005-0000-0000-000086010000}"/>
    <cellStyle name="20% - Акцент5 33 2" xfId="2342" xr:uid="{00000000-0005-0000-0000-000087010000}"/>
    <cellStyle name="20% - Акцент5 34" xfId="467" xr:uid="{00000000-0005-0000-0000-000088010000}"/>
    <cellStyle name="20% - Акцент5 34 2" xfId="2343" xr:uid="{00000000-0005-0000-0000-000089010000}"/>
    <cellStyle name="20% - Акцент5 35" xfId="468" xr:uid="{00000000-0005-0000-0000-00008A010000}"/>
    <cellStyle name="20% - Акцент5 35 2" xfId="2344" xr:uid="{00000000-0005-0000-0000-00008B010000}"/>
    <cellStyle name="20% - Акцент5 36" xfId="469" xr:uid="{00000000-0005-0000-0000-00008C010000}"/>
    <cellStyle name="20% - Акцент5 36 2" xfId="2345" xr:uid="{00000000-0005-0000-0000-00008D010000}"/>
    <cellStyle name="20% - Акцент5 4" xfId="470" xr:uid="{00000000-0005-0000-0000-00008E010000}"/>
    <cellStyle name="20% - Акцент5 4 2" xfId="2346" xr:uid="{00000000-0005-0000-0000-00008F010000}"/>
    <cellStyle name="20% - Акцент5 5" xfId="471" xr:uid="{00000000-0005-0000-0000-000090010000}"/>
    <cellStyle name="20% - Акцент5 5 2" xfId="2347" xr:uid="{00000000-0005-0000-0000-000091010000}"/>
    <cellStyle name="20% - Акцент5 6" xfId="472" xr:uid="{00000000-0005-0000-0000-000092010000}"/>
    <cellStyle name="20% - Акцент5 6 2" xfId="2348" xr:uid="{00000000-0005-0000-0000-000093010000}"/>
    <cellStyle name="20% - Акцент5 7" xfId="473" xr:uid="{00000000-0005-0000-0000-000094010000}"/>
    <cellStyle name="20% - Акцент5 7 2" xfId="2349" xr:uid="{00000000-0005-0000-0000-000095010000}"/>
    <cellStyle name="20% - Акцент5 8" xfId="474" xr:uid="{00000000-0005-0000-0000-000096010000}"/>
    <cellStyle name="20% - Акцент5 8 2" xfId="2350" xr:uid="{00000000-0005-0000-0000-000097010000}"/>
    <cellStyle name="20% - Акцент5 9" xfId="475" xr:uid="{00000000-0005-0000-0000-000098010000}"/>
    <cellStyle name="20% - Акцент5 9 2" xfId="2351" xr:uid="{00000000-0005-0000-0000-000099010000}"/>
    <cellStyle name="20% - Акцент6 10" xfId="476" xr:uid="{00000000-0005-0000-0000-00009A010000}"/>
    <cellStyle name="20% - Акцент6 10 2" xfId="2352" xr:uid="{00000000-0005-0000-0000-00009B010000}"/>
    <cellStyle name="20% - Акцент6 11" xfId="477" xr:uid="{00000000-0005-0000-0000-00009C010000}"/>
    <cellStyle name="20% - Акцент6 11 2" xfId="2353" xr:uid="{00000000-0005-0000-0000-00009D010000}"/>
    <cellStyle name="20% - Акцент6 12" xfId="478" xr:uid="{00000000-0005-0000-0000-00009E010000}"/>
    <cellStyle name="20% - Акцент6 12 2" xfId="2354" xr:uid="{00000000-0005-0000-0000-00009F010000}"/>
    <cellStyle name="20% - Акцент6 13" xfId="479" xr:uid="{00000000-0005-0000-0000-0000A0010000}"/>
    <cellStyle name="20% - Акцент6 13 2" xfId="2355" xr:uid="{00000000-0005-0000-0000-0000A1010000}"/>
    <cellStyle name="20% - Акцент6 14" xfId="480" xr:uid="{00000000-0005-0000-0000-0000A2010000}"/>
    <cellStyle name="20% - Акцент6 14 2" xfId="2356" xr:uid="{00000000-0005-0000-0000-0000A3010000}"/>
    <cellStyle name="20% - Акцент6 15" xfId="481" xr:uid="{00000000-0005-0000-0000-0000A4010000}"/>
    <cellStyle name="20% - Акцент6 15 2" xfId="2357" xr:uid="{00000000-0005-0000-0000-0000A5010000}"/>
    <cellStyle name="20% - Акцент6 16" xfId="482" xr:uid="{00000000-0005-0000-0000-0000A6010000}"/>
    <cellStyle name="20% - Акцент6 16 2" xfId="2358" xr:uid="{00000000-0005-0000-0000-0000A7010000}"/>
    <cellStyle name="20% - Акцент6 17" xfId="483" xr:uid="{00000000-0005-0000-0000-0000A8010000}"/>
    <cellStyle name="20% - Акцент6 17 2" xfId="2359" xr:uid="{00000000-0005-0000-0000-0000A9010000}"/>
    <cellStyle name="20% - Акцент6 18" xfId="484" xr:uid="{00000000-0005-0000-0000-0000AA010000}"/>
    <cellStyle name="20% - Акцент6 18 2" xfId="2360" xr:uid="{00000000-0005-0000-0000-0000AB010000}"/>
    <cellStyle name="20% - Акцент6 19" xfId="485" xr:uid="{00000000-0005-0000-0000-0000AC010000}"/>
    <cellStyle name="20% - Акцент6 19 2" xfId="2361" xr:uid="{00000000-0005-0000-0000-0000AD010000}"/>
    <cellStyle name="20% - Акцент6 2" xfId="486" xr:uid="{00000000-0005-0000-0000-0000AE010000}"/>
    <cellStyle name="20% - Акцент6 2 2" xfId="2362" xr:uid="{00000000-0005-0000-0000-0000AF010000}"/>
    <cellStyle name="20% - Акцент6 20" xfId="487" xr:uid="{00000000-0005-0000-0000-0000B0010000}"/>
    <cellStyle name="20% - Акцент6 20 2" xfId="2363" xr:uid="{00000000-0005-0000-0000-0000B1010000}"/>
    <cellStyle name="20% - Акцент6 21" xfId="488" xr:uid="{00000000-0005-0000-0000-0000B2010000}"/>
    <cellStyle name="20% - Акцент6 21 2" xfId="2364" xr:uid="{00000000-0005-0000-0000-0000B3010000}"/>
    <cellStyle name="20% - Акцент6 22" xfId="489" xr:uid="{00000000-0005-0000-0000-0000B4010000}"/>
    <cellStyle name="20% - Акцент6 22 2" xfId="2365" xr:uid="{00000000-0005-0000-0000-0000B5010000}"/>
    <cellStyle name="20% - Акцент6 23" xfId="490" xr:uid="{00000000-0005-0000-0000-0000B6010000}"/>
    <cellStyle name="20% - Акцент6 23 2" xfId="2366" xr:uid="{00000000-0005-0000-0000-0000B7010000}"/>
    <cellStyle name="20% - Акцент6 24" xfId="491" xr:uid="{00000000-0005-0000-0000-0000B8010000}"/>
    <cellStyle name="20% - Акцент6 24 2" xfId="2367" xr:uid="{00000000-0005-0000-0000-0000B9010000}"/>
    <cellStyle name="20% - Акцент6 25" xfId="492" xr:uid="{00000000-0005-0000-0000-0000BA010000}"/>
    <cellStyle name="20% - Акцент6 25 2" xfId="2368" xr:uid="{00000000-0005-0000-0000-0000BB010000}"/>
    <cellStyle name="20% - Акцент6 26" xfId="493" xr:uid="{00000000-0005-0000-0000-0000BC010000}"/>
    <cellStyle name="20% - Акцент6 26 2" xfId="2369" xr:uid="{00000000-0005-0000-0000-0000BD010000}"/>
    <cellStyle name="20% - Акцент6 27" xfId="494" xr:uid="{00000000-0005-0000-0000-0000BE010000}"/>
    <cellStyle name="20% - Акцент6 27 2" xfId="2370" xr:uid="{00000000-0005-0000-0000-0000BF010000}"/>
    <cellStyle name="20% - Акцент6 28" xfId="495" xr:uid="{00000000-0005-0000-0000-0000C0010000}"/>
    <cellStyle name="20% - Акцент6 28 2" xfId="2371" xr:uid="{00000000-0005-0000-0000-0000C1010000}"/>
    <cellStyle name="20% - Акцент6 29" xfId="496" xr:uid="{00000000-0005-0000-0000-0000C2010000}"/>
    <cellStyle name="20% - Акцент6 29 2" xfId="2372" xr:uid="{00000000-0005-0000-0000-0000C3010000}"/>
    <cellStyle name="20% - Акцент6 3" xfId="497" xr:uid="{00000000-0005-0000-0000-0000C4010000}"/>
    <cellStyle name="20% - Акцент6 3 2" xfId="2373" xr:uid="{00000000-0005-0000-0000-0000C5010000}"/>
    <cellStyle name="20% - Акцент6 30" xfId="498" xr:uid="{00000000-0005-0000-0000-0000C6010000}"/>
    <cellStyle name="20% - Акцент6 30 2" xfId="2374" xr:uid="{00000000-0005-0000-0000-0000C7010000}"/>
    <cellStyle name="20% - Акцент6 31" xfId="499" xr:uid="{00000000-0005-0000-0000-0000C8010000}"/>
    <cellStyle name="20% - Акцент6 31 2" xfId="2375" xr:uid="{00000000-0005-0000-0000-0000C9010000}"/>
    <cellStyle name="20% - Акцент6 32" xfId="500" xr:uid="{00000000-0005-0000-0000-0000CA010000}"/>
    <cellStyle name="20% - Акцент6 32 2" xfId="2376" xr:uid="{00000000-0005-0000-0000-0000CB010000}"/>
    <cellStyle name="20% - Акцент6 33" xfId="501" xr:uid="{00000000-0005-0000-0000-0000CC010000}"/>
    <cellStyle name="20% - Акцент6 33 2" xfId="2377" xr:uid="{00000000-0005-0000-0000-0000CD010000}"/>
    <cellStyle name="20% - Акцент6 34" xfId="502" xr:uid="{00000000-0005-0000-0000-0000CE010000}"/>
    <cellStyle name="20% - Акцент6 34 2" xfId="2378" xr:uid="{00000000-0005-0000-0000-0000CF010000}"/>
    <cellStyle name="20% - Акцент6 35" xfId="503" xr:uid="{00000000-0005-0000-0000-0000D0010000}"/>
    <cellStyle name="20% - Акцент6 35 2" xfId="2379" xr:uid="{00000000-0005-0000-0000-0000D1010000}"/>
    <cellStyle name="20% - Акцент6 36" xfId="504" xr:uid="{00000000-0005-0000-0000-0000D2010000}"/>
    <cellStyle name="20% - Акцент6 36 2" xfId="2380" xr:uid="{00000000-0005-0000-0000-0000D3010000}"/>
    <cellStyle name="20% - Акцент6 4" xfId="505" xr:uid="{00000000-0005-0000-0000-0000D4010000}"/>
    <cellStyle name="20% - Акцент6 4 2" xfId="2381" xr:uid="{00000000-0005-0000-0000-0000D5010000}"/>
    <cellStyle name="20% - Акцент6 5" xfId="506" xr:uid="{00000000-0005-0000-0000-0000D6010000}"/>
    <cellStyle name="20% - Акцент6 5 2" xfId="2382" xr:uid="{00000000-0005-0000-0000-0000D7010000}"/>
    <cellStyle name="20% - Акцент6 6" xfId="507" xr:uid="{00000000-0005-0000-0000-0000D8010000}"/>
    <cellStyle name="20% - Акцент6 6 2" xfId="2383" xr:uid="{00000000-0005-0000-0000-0000D9010000}"/>
    <cellStyle name="20% - Акцент6 7" xfId="508" xr:uid="{00000000-0005-0000-0000-0000DA010000}"/>
    <cellStyle name="20% - Акцент6 7 2" xfId="2384" xr:uid="{00000000-0005-0000-0000-0000DB010000}"/>
    <cellStyle name="20% - Акцент6 8" xfId="509" xr:uid="{00000000-0005-0000-0000-0000DC010000}"/>
    <cellStyle name="20% - Акцент6 8 2" xfId="2385" xr:uid="{00000000-0005-0000-0000-0000DD010000}"/>
    <cellStyle name="20% - Акцент6 9" xfId="510" xr:uid="{00000000-0005-0000-0000-0000DE010000}"/>
    <cellStyle name="20% - Акцент6 9 2" xfId="2386" xr:uid="{00000000-0005-0000-0000-0000DF010000}"/>
    <cellStyle name="40% - Accent1" xfId="30" builtinId="31" customBuiltin="1"/>
    <cellStyle name="40% - Accent1 2" xfId="93" xr:uid="{00000000-0005-0000-0000-0000E1010000}"/>
    <cellStyle name="40% - Accent1 2 2" xfId="114" xr:uid="{00000000-0005-0000-0000-0000E2010000}"/>
    <cellStyle name="40% - Accent1 2 3" xfId="2119" xr:uid="{00000000-0005-0000-0000-0000E3010000}"/>
    <cellStyle name="40% - Accent1 2 4" xfId="2038" xr:uid="{00000000-0005-0000-0000-0000E4010000}"/>
    <cellStyle name="40% - Accent1 3" xfId="168" xr:uid="{00000000-0005-0000-0000-0000E5010000}"/>
    <cellStyle name="40% - Accent1 3 2" xfId="2130" xr:uid="{00000000-0005-0000-0000-0000E6010000}"/>
    <cellStyle name="40% - Accent1 4" xfId="192" xr:uid="{00000000-0005-0000-0000-0000E7010000}"/>
    <cellStyle name="40% - Accent1 4 2" xfId="2153" xr:uid="{00000000-0005-0000-0000-0000E8010000}"/>
    <cellStyle name="40% - Accent1 5" xfId="2066" xr:uid="{00000000-0005-0000-0000-0000E9010000}"/>
    <cellStyle name="40% - Accent2" xfId="34" builtinId="35" customBuiltin="1"/>
    <cellStyle name="40% - Accent2 2" xfId="61" xr:uid="{00000000-0005-0000-0000-0000EB010000}"/>
    <cellStyle name="40% - Accent2 2 2" xfId="115" xr:uid="{00000000-0005-0000-0000-0000EC010000}"/>
    <cellStyle name="40% - Accent2 2 3" xfId="2105" xr:uid="{00000000-0005-0000-0000-0000ED010000}"/>
    <cellStyle name="40% - Accent2 2 4" xfId="2041" xr:uid="{00000000-0005-0000-0000-0000EE010000}"/>
    <cellStyle name="40% - Accent2 3" xfId="170" xr:uid="{00000000-0005-0000-0000-0000EF010000}"/>
    <cellStyle name="40% - Accent2 3 2" xfId="2132" xr:uid="{00000000-0005-0000-0000-0000F0010000}"/>
    <cellStyle name="40% - Accent2 4" xfId="194" xr:uid="{00000000-0005-0000-0000-0000F1010000}"/>
    <cellStyle name="40% - Accent2 4 2" xfId="2155" xr:uid="{00000000-0005-0000-0000-0000F2010000}"/>
    <cellStyle name="40% - Accent2 5" xfId="2068" xr:uid="{00000000-0005-0000-0000-0000F3010000}"/>
    <cellStyle name="40% - Accent3" xfId="38" builtinId="39" customBuiltin="1"/>
    <cellStyle name="40% - Accent3 2" xfId="87" xr:uid="{00000000-0005-0000-0000-0000F5010000}"/>
    <cellStyle name="40% - Accent3 2 2" xfId="116" xr:uid="{00000000-0005-0000-0000-0000F6010000}"/>
    <cellStyle name="40% - Accent3 2 3" xfId="2116" xr:uid="{00000000-0005-0000-0000-0000F7010000}"/>
    <cellStyle name="40% - Accent3 2 4" xfId="2044" xr:uid="{00000000-0005-0000-0000-0000F8010000}"/>
    <cellStyle name="40% - Accent3 3" xfId="172" xr:uid="{00000000-0005-0000-0000-0000F9010000}"/>
    <cellStyle name="40% - Accent3 3 2" xfId="2134" xr:uid="{00000000-0005-0000-0000-0000FA010000}"/>
    <cellStyle name="40% - Accent3 4" xfId="196" xr:uid="{00000000-0005-0000-0000-0000FB010000}"/>
    <cellStyle name="40% - Accent3 4 2" xfId="2157" xr:uid="{00000000-0005-0000-0000-0000FC010000}"/>
    <cellStyle name="40% - Accent3 5" xfId="2070" xr:uid="{00000000-0005-0000-0000-0000FD010000}"/>
    <cellStyle name="40% - Accent4" xfId="42" builtinId="43" customBuiltin="1"/>
    <cellStyle name="40% - Accent4 2" xfId="78" xr:uid="{00000000-0005-0000-0000-0000FF010000}"/>
    <cellStyle name="40% - Accent4 2 2" xfId="117" xr:uid="{00000000-0005-0000-0000-000000020000}"/>
    <cellStyle name="40% - Accent4 2 3" xfId="2115" xr:uid="{00000000-0005-0000-0000-000001020000}"/>
    <cellStyle name="40% - Accent4 2 4" xfId="2047" xr:uid="{00000000-0005-0000-0000-000002020000}"/>
    <cellStyle name="40% - Accent4 3" xfId="174" xr:uid="{00000000-0005-0000-0000-000003020000}"/>
    <cellStyle name="40% - Accent4 3 2" xfId="2136" xr:uid="{00000000-0005-0000-0000-000004020000}"/>
    <cellStyle name="40% - Accent4 4" xfId="198" xr:uid="{00000000-0005-0000-0000-000005020000}"/>
    <cellStyle name="40% - Accent4 4 2" xfId="2159" xr:uid="{00000000-0005-0000-0000-000006020000}"/>
    <cellStyle name="40% - Accent4 5" xfId="2072" xr:uid="{00000000-0005-0000-0000-000007020000}"/>
    <cellStyle name="40% - Accent5" xfId="46" builtinId="47" customBuiltin="1"/>
    <cellStyle name="40% - Accent5 2" xfId="77" xr:uid="{00000000-0005-0000-0000-000009020000}"/>
    <cellStyle name="40% - Accent5 2 2" xfId="118" xr:uid="{00000000-0005-0000-0000-00000A020000}"/>
    <cellStyle name="40% - Accent5 2 3" xfId="2114" xr:uid="{00000000-0005-0000-0000-00000B020000}"/>
    <cellStyle name="40% - Accent5 2 4" xfId="2050" xr:uid="{00000000-0005-0000-0000-00000C020000}"/>
    <cellStyle name="40% - Accent5 3" xfId="176" xr:uid="{00000000-0005-0000-0000-00000D020000}"/>
    <cellStyle name="40% - Accent5 3 2" xfId="2138" xr:uid="{00000000-0005-0000-0000-00000E020000}"/>
    <cellStyle name="40% - Accent5 4" xfId="200" xr:uid="{00000000-0005-0000-0000-00000F020000}"/>
    <cellStyle name="40% - Accent5 4 2" xfId="2161" xr:uid="{00000000-0005-0000-0000-000010020000}"/>
    <cellStyle name="40% - Accent5 5" xfId="2074" xr:uid="{00000000-0005-0000-0000-000011020000}"/>
    <cellStyle name="40% - Accent6" xfId="50" builtinId="51" customBuiltin="1"/>
    <cellStyle name="40% - Accent6 2" xfId="60" xr:uid="{00000000-0005-0000-0000-000013020000}"/>
    <cellStyle name="40% - Accent6 2 2" xfId="119" xr:uid="{00000000-0005-0000-0000-000014020000}"/>
    <cellStyle name="40% - Accent6 2 3" xfId="2104" xr:uid="{00000000-0005-0000-0000-000015020000}"/>
    <cellStyle name="40% - Accent6 2 4" xfId="2053" xr:uid="{00000000-0005-0000-0000-000016020000}"/>
    <cellStyle name="40% - Accent6 3" xfId="178" xr:uid="{00000000-0005-0000-0000-000017020000}"/>
    <cellStyle name="40% - Accent6 3 2" xfId="2140" xr:uid="{00000000-0005-0000-0000-000018020000}"/>
    <cellStyle name="40% - Accent6 4" xfId="202" xr:uid="{00000000-0005-0000-0000-000019020000}"/>
    <cellStyle name="40% - Accent6 4 2" xfId="2163" xr:uid="{00000000-0005-0000-0000-00001A020000}"/>
    <cellStyle name="40% - Accent6 5" xfId="2076" xr:uid="{00000000-0005-0000-0000-00001B020000}"/>
    <cellStyle name="40% - Акцент1 10" xfId="511" xr:uid="{00000000-0005-0000-0000-00001C020000}"/>
    <cellStyle name="40% - Акцент1 10 2" xfId="2387" xr:uid="{00000000-0005-0000-0000-00001D020000}"/>
    <cellStyle name="40% - Акцент1 11" xfId="512" xr:uid="{00000000-0005-0000-0000-00001E020000}"/>
    <cellStyle name="40% - Акцент1 11 2" xfId="2388" xr:uid="{00000000-0005-0000-0000-00001F020000}"/>
    <cellStyle name="40% - Акцент1 12" xfId="513" xr:uid="{00000000-0005-0000-0000-000020020000}"/>
    <cellStyle name="40% - Акцент1 12 2" xfId="2389" xr:uid="{00000000-0005-0000-0000-000021020000}"/>
    <cellStyle name="40% - Акцент1 13" xfId="514" xr:uid="{00000000-0005-0000-0000-000022020000}"/>
    <cellStyle name="40% - Акцент1 13 2" xfId="2390" xr:uid="{00000000-0005-0000-0000-000023020000}"/>
    <cellStyle name="40% - Акцент1 14" xfId="515" xr:uid="{00000000-0005-0000-0000-000024020000}"/>
    <cellStyle name="40% - Акцент1 14 2" xfId="2391" xr:uid="{00000000-0005-0000-0000-000025020000}"/>
    <cellStyle name="40% - Акцент1 15" xfId="516" xr:uid="{00000000-0005-0000-0000-000026020000}"/>
    <cellStyle name="40% - Акцент1 15 2" xfId="2392" xr:uid="{00000000-0005-0000-0000-000027020000}"/>
    <cellStyle name="40% - Акцент1 16" xfId="517" xr:uid="{00000000-0005-0000-0000-000028020000}"/>
    <cellStyle name="40% - Акцент1 16 2" xfId="2393" xr:uid="{00000000-0005-0000-0000-000029020000}"/>
    <cellStyle name="40% - Акцент1 17" xfId="518" xr:uid="{00000000-0005-0000-0000-00002A020000}"/>
    <cellStyle name="40% - Акцент1 17 2" xfId="2394" xr:uid="{00000000-0005-0000-0000-00002B020000}"/>
    <cellStyle name="40% - Акцент1 18" xfId="519" xr:uid="{00000000-0005-0000-0000-00002C020000}"/>
    <cellStyle name="40% - Акцент1 18 2" xfId="2395" xr:uid="{00000000-0005-0000-0000-00002D020000}"/>
    <cellStyle name="40% - Акцент1 19" xfId="520" xr:uid="{00000000-0005-0000-0000-00002E020000}"/>
    <cellStyle name="40% - Акцент1 19 2" xfId="2396" xr:uid="{00000000-0005-0000-0000-00002F020000}"/>
    <cellStyle name="40% - Акцент1 2" xfId="521" xr:uid="{00000000-0005-0000-0000-000030020000}"/>
    <cellStyle name="40% - Акцент1 2 2" xfId="2397" xr:uid="{00000000-0005-0000-0000-000031020000}"/>
    <cellStyle name="40% - Акцент1 20" xfId="522" xr:uid="{00000000-0005-0000-0000-000032020000}"/>
    <cellStyle name="40% - Акцент1 20 2" xfId="2398" xr:uid="{00000000-0005-0000-0000-000033020000}"/>
    <cellStyle name="40% - Акцент1 21" xfId="523" xr:uid="{00000000-0005-0000-0000-000034020000}"/>
    <cellStyle name="40% - Акцент1 21 2" xfId="2399" xr:uid="{00000000-0005-0000-0000-000035020000}"/>
    <cellStyle name="40% - Акцент1 22" xfId="524" xr:uid="{00000000-0005-0000-0000-000036020000}"/>
    <cellStyle name="40% - Акцент1 22 2" xfId="2400" xr:uid="{00000000-0005-0000-0000-000037020000}"/>
    <cellStyle name="40% - Акцент1 23" xfId="525" xr:uid="{00000000-0005-0000-0000-000038020000}"/>
    <cellStyle name="40% - Акцент1 23 2" xfId="2401" xr:uid="{00000000-0005-0000-0000-000039020000}"/>
    <cellStyle name="40% - Акцент1 24" xfId="526" xr:uid="{00000000-0005-0000-0000-00003A020000}"/>
    <cellStyle name="40% - Акцент1 24 2" xfId="2402" xr:uid="{00000000-0005-0000-0000-00003B020000}"/>
    <cellStyle name="40% - Акцент1 25" xfId="527" xr:uid="{00000000-0005-0000-0000-00003C020000}"/>
    <cellStyle name="40% - Акцент1 25 2" xfId="2403" xr:uid="{00000000-0005-0000-0000-00003D020000}"/>
    <cellStyle name="40% - Акцент1 26" xfId="528" xr:uid="{00000000-0005-0000-0000-00003E020000}"/>
    <cellStyle name="40% - Акцент1 26 2" xfId="2404" xr:uid="{00000000-0005-0000-0000-00003F020000}"/>
    <cellStyle name="40% - Акцент1 27" xfId="529" xr:uid="{00000000-0005-0000-0000-000040020000}"/>
    <cellStyle name="40% - Акцент1 27 2" xfId="2405" xr:uid="{00000000-0005-0000-0000-000041020000}"/>
    <cellStyle name="40% - Акцент1 28" xfId="530" xr:uid="{00000000-0005-0000-0000-000042020000}"/>
    <cellStyle name="40% - Акцент1 28 2" xfId="2406" xr:uid="{00000000-0005-0000-0000-000043020000}"/>
    <cellStyle name="40% - Акцент1 29" xfId="531" xr:uid="{00000000-0005-0000-0000-000044020000}"/>
    <cellStyle name="40% - Акцент1 29 2" xfId="2407" xr:uid="{00000000-0005-0000-0000-000045020000}"/>
    <cellStyle name="40% - Акцент1 3" xfId="532" xr:uid="{00000000-0005-0000-0000-000046020000}"/>
    <cellStyle name="40% - Акцент1 3 2" xfId="2408" xr:uid="{00000000-0005-0000-0000-000047020000}"/>
    <cellStyle name="40% - Акцент1 30" xfId="533" xr:uid="{00000000-0005-0000-0000-000048020000}"/>
    <cellStyle name="40% - Акцент1 30 2" xfId="2409" xr:uid="{00000000-0005-0000-0000-000049020000}"/>
    <cellStyle name="40% - Акцент1 31" xfId="534" xr:uid="{00000000-0005-0000-0000-00004A020000}"/>
    <cellStyle name="40% - Акцент1 31 2" xfId="2410" xr:uid="{00000000-0005-0000-0000-00004B020000}"/>
    <cellStyle name="40% - Акцент1 32" xfId="535" xr:uid="{00000000-0005-0000-0000-00004C020000}"/>
    <cellStyle name="40% - Акцент1 32 2" xfId="2411" xr:uid="{00000000-0005-0000-0000-00004D020000}"/>
    <cellStyle name="40% - Акцент1 33" xfId="536" xr:uid="{00000000-0005-0000-0000-00004E020000}"/>
    <cellStyle name="40% - Акцент1 33 2" xfId="2412" xr:uid="{00000000-0005-0000-0000-00004F020000}"/>
    <cellStyle name="40% - Акцент1 34" xfId="537" xr:uid="{00000000-0005-0000-0000-000050020000}"/>
    <cellStyle name="40% - Акцент1 34 2" xfId="2413" xr:uid="{00000000-0005-0000-0000-000051020000}"/>
    <cellStyle name="40% - Акцент1 35" xfId="538" xr:uid="{00000000-0005-0000-0000-000052020000}"/>
    <cellStyle name="40% - Акцент1 35 2" xfId="2414" xr:uid="{00000000-0005-0000-0000-000053020000}"/>
    <cellStyle name="40% - Акцент1 36" xfId="539" xr:uid="{00000000-0005-0000-0000-000054020000}"/>
    <cellStyle name="40% - Акцент1 36 2" xfId="2415" xr:uid="{00000000-0005-0000-0000-000055020000}"/>
    <cellStyle name="40% - Акцент1 4" xfId="540" xr:uid="{00000000-0005-0000-0000-000056020000}"/>
    <cellStyle name="40% - Акцент1 4 2" xfId="2416" xr:uid="{00000000-0005-0000-0000-000057020000}"/>
    <cellStyle name="40% - Акцент1 5" xfId="541" xr:uid="{00000000-0005-0000-0000-000058020000}"/>
    <cellStyle name="40% - Акцент1 5 2" xfId="2417" xr:uid="{00000000-0005-0000-0000-000059020000}"/>
    <cellStyle name="40% - Акцент1 6" xfId="542" xr:uid="{00000000-0005-0000-0000-00005A020000}"/>
    <cellStyle name="40% - Акцент1 6 2" xfId="2418" xr:uid="{00000000-0005-0000-0000-00005B020000}"/>
    <cellStyle name="40% - Акцент1 7" xfId="543" xr:uid="{00000000-0005-0000-0000-00005C020000}"/>
    <cellStyle name="40% - Акцент1 7 2" xfId="2419" xr:uid="{00000000-0005-0000-0000-00005D020000}"/>
    <cellStyle name="40% - Акцент1 8" xfId="544" xr:uid="{00000000-0005-0000-0000-00005E020000}"/>
    <cellStyle name="40% - Акцент1 8 2" xfId="2420" xr:uid="{00000000-0005-0000-0000-00005F020000}"/>
    <cellStyle name="40% - Акцент1 9" xfId="545" xr:uid="{00000000-0005-0000-0000-000060020000}"/>
    <cellStyle name="40% - Акцент1 9 2" xfId="2421" xr:uid="{00000000-0005-0000-0000-000061020000}"/>
    <cellStyle name="40% - Акцент2 10" xfId="546" xr:uid="{00000000-0005-0000-0000-000062020000}"/>
    <cellStyle name="40% - Акцент2 10 2" xfId="2422" xr:uid="{00000000-0005-0000-0000-000063020000}"/>
    <cellStyle name="40% - Акцент2 11" xfId="547" xr:uid="{00000000-0005-0000-0000-000064020000}"/>
    <cellStyle name="40% - Акцент2 11 2" xfId="2423" xr:uid="{00000000-0005-0000-0000-000065020000}"/>
    <cellStyle name="40% - Акцент2 12" xfId="548" xr:uid="{00000000-0005-0000-0000-000066020000}"/>
    <cellStyle name="40% - Акцент2 12 2" xfId="2424" xr:uid="{00000000-0005-0000-0000-000067020000}"/>
    <cellStyle name="40% - Акцент2 13" xfId="549" xr:uid="{00000000-0005-0000-0000-000068020000}"/>
    <cellStyle name="40% - Акцент2 13 2" xfId="2425" xr:uid="{00000000-0005-0000-0000-000069020000}"/>
    <cellStyle name="40% - Акцент2 14" xfId="550" xr:uid="{00000000-0005-0000-0000-00006A020000}"/>
    <cellStyle name="40% - Акцент2 14 2" xfId="2426" xr:uid="{00000000-0005-0000-0000-00006B020000}"/>
    <cellStyle name="40% - Акцент2 15" xfId="551" xr:uid="{00000000-0005-0000-0000-00006C020000}"/>
    <cellStyle name="40% - Акцент2 15 2" xfId="2427" xr:uid="{00000000-0005-0000-0000-00006D020000}"/>
    <cellStyle name="40% - Акцент2 16" xfId="552" xr:uid="{00000000-0005-0000-0000-00006E020000}"/>
    <cellStyle name="40% - Акцент2 16 2" xfId="2428" xr:uid="{00000000-0005-0000-0000-00006F020000}"/>
    <cellStyle name="40% - Акцент2 17" xfId="553" xr:uid="{00000000-0005-0000-0000-000070020000}"/>
    <cellStyle name="40% - Акцент2 17 2" xfId="2429" xr:uid="{00000000-0005-0000-0000-000071020000}"/>
    <cellStyle name="40% - Акцент2 18" xfId="554" xr:uid="{00000000-0005-0000-0000-000072020000}"/>
    <cellStyle name="40% - Акцент2 18 2" xfId="2430" xr:uid="{00000000-0005-0000-0000-000073020000}"/>
    <cellStyle name="40% - Акцент2 19" xfId="555" xr:uid="{00000000-0005-0000-0000-000074020000}"/>
    <cellStyle name="40% - Акцент2 19 2" xfId="2431" xr:uid="{00000000-0005-0000-0000-000075020000}"/>
    <cellStyle name="40% - Акцент2 2" xfId="556" xr:uid="{00000000-0005-0000-0000-000076020000}"/>
    <cellStyle name="40% - Акцент2 2 2" xfId="2432" xr:uid="{00000000-0005-0000-0000-000077020000}"/>
    <cellStyle name="40% - Акцент2 20" xfId="557" xr:uid="{00000000-0005-0000-0000-000078020000}"/>
    <cellStyle name="40% - Акцент2 20 2" xfId="2433" xr:uid="{00000000-0005-0000-0000-000079020000}"/>
    <cellStyle name="40% - Акцент2 21" xfId="558" xr:uid="{00000000-0005-0000-0000-00007A020000}"/>
    <cellStyle name="40% - Акцент2 21 2" xfId="2434" xr:uid="{00000000-0005-0000-0000-00007B020000}"/>
    <cellStyle name="40% - Акцент2 22" xfId="559" xr:uid="{00000000-0005-0000-0000-00007C020000}"/>
    <cellStyle name="40% - Акцент2 22 2" xfId="2435" xr:uid="{00000000-0005-0000-0000-00007D020000}"/>
    <cellStyle name="40% - Акцент2 23" xfId="560" xr:uid="{00000000-0005-0000-0000-00007E020000}"/>
    <cellStyle name="40% - Акцент2 23 2" xfId="2436" xr:uid="{00000000-0005-0000-0000-00007F020000}"/>
    <cellStyle name="40% - Акцент2 24" xfId="561" xr:uid="{00000000-0005-0000-0000-000080020000}"/>
    <cellStyle name="40% - Акцент2 24 2" xfId="2437" xr:uid="{00000000-0005-0000-0000-000081020000}"/>
    <cellStyle name="40% - Акцент2 25" xfId="562" xr:uid="{00000000-0005-0000-0000-000082020000}"/>
    <cellStyle name="40% - Акцент2 25 2" xfId="2438" xr:uid="{00000000-0005-0000-0000-000083020000}"/>
    <cellStyle name="40% - Акцент2 26" xfId="563" xr:uid="{00000000-0005-0000-0000-000084020000}"/>
    <cellStyle name="40% - Акцент2 26 2" xfId="2439" xr:uid="{00000000-0005-0000-0000-000085020000}"/>
    <cellStyle name="40% - Акцент2 27" xfId="564" xr:uid="{00000000-0005-0000-0000-000086020000}"/>
    <cellStyle name="40% - Акцент2 27 2" xfId="2440" xr:uid="{00000000-0005-0000-0000-000087020000}"/>
    <cellStyle name="40% - Акцент2 28" xfId="565" xr:uid="{00000000-0005-0000-0000-000088020000}"/>
    <cellStyle name="40% - Акцент2 28 2" xfId="2441" xr:uid="{00000000-0005-0000-0000-000089020000}"/>
    <cellStyle name="40% - Акцент2 29" xfId="566" xr:uid="{00000000-0005-0000-0000-00008A020000}"/>
    <cellStyle name="40% - Акцент2 29 2" xfId="2442" xr:uid="{00000000-0005-0000-0000-00008B020000}"/>
    <cellStyle name="40% - Акцент2 3" xfId="567" xr:uid="{00000000-0005-0000-0000-00008C020000}"/>
    <cellStyle name="40% - Акцент2 3 2" xfId="2443" xr:uid="{00000000-0005-0000-0000-00008D020000}"/>
    <cellStyle name="40% - Акцент2 30" xfId="568" xr:uid="{00000000-0005-0000-0000-00008E020000}"/>
    <cellStyle name="40% - Акцент2 30 2" xfId="2444" xr:uid="{00000000-0005-0000-0000-00008F020000}"/>
    <cellStyle name="40% - Акцент2 31" xfId="569" xr:uid="{00000000-0005-0000-0000-000090020000}"/>
    <cellStyle name="40% - Акцент2 31 2" xfId="2445" xr:uid="{00000000-0005-0000-0000-000091020000}"/>
    <cellStyle name="40% - Акцент2 32" xfId="570" xr:uid="{00000000-0005-0000-0000-000092020000}"/>
    <cellStyle name="40% - Акцент2 32 2" xfId="2446" xr:uid="{00000000-0005-0000-0000-000093020000}"/>
    <cellStyle name="40% - Акцент2 33" xfId="571" xr:uid="{00000000-0005-0000-0000-000094020000}"/>
    <cellStyle name="40% - Акцент2 33 2" xfId="2447" xr:uid="{00000000-0005-0000-0000-000095020000}"/>
    <cellStyle name="40% - Акцент2 34" xfId="572" xr:uid="{00000000-0005-0000-0000-000096020000}"/>
    <cellStyle name="40% - Акцент2 34 2" xfId="2448" xr:uid="{00000000-0005-0000-0000-000097020000}"/>
    <cellStyle name="40% - Акцент2 35" xfId="573" xr:uid="{00000000-0005-0000-0000-000098020000}"/>
    <cellStyle name="40% - Акцент2 35 2" xfId="2449" xr:uid="{00000000-0005-0000-0000-000099020000}"/>
    <cellStyle name="40% - Акцент2 36" xfId="574" xr:uid="{00000000-0005-0000-0000-00009A020000}"/>
    <cellStyle name="40% - Акцент2 36 2" xfId="2450" xr:uid="{00000000-0005-0000-0000-00009B020000}"/>
    <cellStyle name="40% - Акцент2 4" xfId="575" xr:uid="{00000000-0005-0000-0000-00009C020000}"/>
    <cellStyle name="40% - Акцент2 4 2" xfId="2451" xr:uid="{00000000-0005-0000-0000-00009D020000}"/>
    <cellStyle name="40% - Акцент2 5" xfId="576" xr:uid="{00000000-0005-0000-0000-00009E020000}"/>
    <cellStyle name="40% - Акцент2 5 2" xfId="2452" xr:uid="{00000000-0005-0000-0000-00009F020000}"/>
    <cellStyle name="40% - Акцент2 6" xfId="577" xr:uid="{00000000-0005-0000-0000-0000A0020000}"/>
    <cellStyle name="40% - Акцент2 6 2" xfId="2453" xr:uid="{00000000-0005-0000-0000-0000A1020000}"/>
    <cellStyle name="40% - Акцент2 7" xfId="578" xr:uid="{00000000-0005-0000-0000-0000A2020000}"/>
    <cellStyle name="40% - Акцент2 7 2" xfId="2454" xr:uid="{00000000-0005-0000-0000-0000A3020000}"/>
    <cellStyle name="40% - Акцент2 8" xfId="579" xr:uid="{00000000-0005-0000-0000-0000A4020000}"/>
    <cellStyle name="40% - Акцент2 8 2" xfId="2455" xr:uid="{00000000-0005-0000-0000-0000A5020000}"/>
    <cellStyle name="40% - Акцент2 9" xfId="580" xr:uid="{00000000-0005-0000-0000-0000A6020000}"/>
    <cellStyle name="40% - Акцент2 9 2" xfId="2456" xr:uid="{00000000-0005-0000-0000-0000A7020000}"/>
    <cellStyle name="40% - Акцент3 10" xfId="581" xr:uid="{00000000-0005-0000-0000-0000A8020000}"/>
    <cellStyle name="40% - Акцент3 10 2" xfId="2457" xr:uid="{00000000-0005-0000-0000-0000A9020000}"/>
    <cellStyle name="40% - Акцент3 11" xfId="582" xr:uid="{00000000-0005-0000-0000-0000AA020000}"/>
    <cellStyle name="40% - Акцент3 11 2" xfId="2458" xr:uid="{00000000-0005-0000-0000-0000AB020000}"/>
    <cellStyle name="40% - Акцент3 12" xfId="583" xr:uid="{00000000-0005-0000-0000-0000AC020000}"/>
    <cellStyle name="40% - Акцент3 12 2" xfId="2459" xr:uid="{00000000-0005-0000-0000-0000AD020000}"/>
    <cellStyle name="40% - Акцент3 13" xfId="584" xr:uid="{00000000-0005-0000-0000-0000AE020000}"/>
    <cellStyle name="40% - Акцент3 13 2" xfId="2460" xr:uid="{00000000-0005-0000-0000-0000AF020000}"/>
    <cellStyle name="40% - Акцент3 14" xfId="585" xr:uid="{00000000-0005-0000-0000-0000B0020000}"/>
    <cellStyle name="40% - Акцент3 14 2" xfId="2461" xr:uid="{00000000-0005-0000-0000-0000B1020000}"/>
    <cellStyle name="40% - Акцент3 15" xfId="586" xr:uid="{00000000-0005-0000-0000-0000B2020000}"/>
    <cellStyle name="40% - Акцент3 15 2" xfId="2462" xr:uid="{00000000-0005-0000-0000-0000B3020000}"/>
    <cellStyle name="40% - Акцент3 16" xfId="587" xr:uid="{00000000-0005-0000-0000-0000B4020000}"/>
    <cellStyle name="40% - Акцент3 16 2" xfId="2463" xr:uid="{00000000-0005-0000-0000-0000B5020000}"/>
    <cellStyle name="40% - Акцент3 17" xfId="588" xr:uid="{00000000-0005-0000-0000-0000B6020000}"/>
    <cellStyle name="40% - Акцент3 17 2" xfId="2464" xr:uid="{00000000-0005-0000-0000-0000B7020000}"/>
    <cellStyle name="40% - Акцент3 18" xfId="589" xr:uid="{00000000-0005-0000-0000-0000B8020000}"/>
    <cellStyle name="40% - Акцент3 18 2" xfId="2465" xr:uid="{00000000-0005-0000-0000-0000B9020000}"/>
    <cellStyle name="40% - Акцент3 19" xfId="590" xr:uid="{00000000-0005-0000-0000-0000BA020000}"/>
    <cellStyle name="40% - Акцент3 19 2" xfId="2466" xr:uid="{00000000-0005-0000-0000-0000BB020000}"/>
    <cellStyle name="40% - Акцент3 2" xfId="591" xr:uid="{00000000-0005-0000-0000-0000BC020000}"/>
    <cellStyle name="40% - Акцент3 2 2" xfId="2467" xr:uid="{00000000-0005-0000-0000-0000BD020000}"/>
    <cellStyle name="40% - Акцент3 20" xfId="592" xr:uid="{00000000-0005-0000-0000-0000BE020000}"/>
    <cellStyle name="40% - Акцент3 20 2" xfId="2468" xr:uid="{00000000-0005-0000-0000-0000BF020000}"/>
    <cellStyle name="40% - Акцент3 21" xfId="593" xr:uid="{00000000-0005-0000-0000-0000C0020000}"/>
    <cellStyle name="40% - Акцент3 21 2" xfId="2469" xr:uid="{00000000-0005-0000-0000-0000C1020000}"/>
    <cellStyle name="40% - Акцент3 22" xfId="594" xr:uid="{00000000-0005-0000-0000-0000C2020000}"/>
    <cellStyle name="40% - Акцент3 22 2" xfId="2470" xr:uid="{00000000-0005-0000-0000-0000C3020000}"/>
    <cellStyle name="40% - Акцент3 23" xfId="595" xr:uid="{00000000-0005-0000-0000-0000C4020000}"/>
    <cellStyle name="40% - Акцент3 23 2" xfId="2471" xr:uid="{00000000-0005-0000-0000-0000C5020000}"/>
    <cellStyle name="40% - Акцент3 24" xfId="596" xr:uid="{00000000-0005-0000-0000-0000C6020000}"/>
    <cellStyle name="40% - Акцент3 24 2" xfId="2472" xr:uid="{00000000-0005-0000-0000-0000C7020000}"/>
    <cellStyle name="40% - Акцент3 25" xfId="597" xr:uid="{00000000-0005-0000-0000-0000C8020000}"/>
    <cellStyle name="40% - Акцент3 25 2" xfId="2473" xr:uid="{00000000-0005-0000-0000-0000C9020000}"/>
    <cellStyle name="40% - Акцент3 26" xfId="598" xr:uid="{00000000-0005-0000-0000-0000CA020000}"/>
    <cellStyle name="40% - Акцент3 26 2" xfId="2474" xr:uid="{00000000-0005-0000-0000-0000CB020000}"/>
    <cellStyle name="40% - Акцент3 27" xfId="599" xr:uid="{00000000-0005-0000-0000-0000CC020000}"/>
    <cellStyle name="40% - Акцент3 27 2" xfId="2475" xr:uid="{00000000-0005-0000-0000-0000CD020000}"/>
    <cellStyle name="40% - Акцент3 28" xfId="600" xr:uid="{00000000-0005-0000-0000-0000CE020000}"/>
    <cellStyle name="40% - Акцент3 28 2" xfId="2476" xr:uid="{00000000-0005-0000-0000-0000CF020000}"/>
    <cellStyle name="40% - Акцент3 29" xfId="601" xr:uid="{00000000-0005-0000-0000-0000D0020000}"/>
    <cellStyle name="40% - Акцент3 29 2" xfId="2477" xr:uid="{00000000-0005-0000-0000-0000D1020000}"/>
    <cellStyle name="40% - Акцент3 3" xfId="602" xr:uid="{00000000-0005-0000-0000-0000D2020000}"/>
    <cellStyle name="40% - Акцент3 3 2" xfId="2478" xr:uid="{00000000-0005-0000-0000-0000D3020000}"/>
    <cellStyle name="40% - Акцент3 30" xfId="603" xr:uid="{00000000-0005-0000-0000-0000D4020000}"/>
    <cellStyle name="40% - Акцент3 30 2" xfId="2479" xr:uid="{00000000-0005-0000-0000-0000D5020000}"/>
    <cellStyle name="40% - Акцент3 31" xfId="604" xr:uid="{00000000-0005-0000-0000-0000D6020000}"/>
    <cellStyle name="40% - Акцент3 31 2" xfId="2480" xr:uid="{00000000-0005-0000-0000-0000D7020000}"/>
    <cellStyle name="40% - Акцент3 32" xfId="605" xr:uid="{00000000-0005-0000-0000-0000D8020000}"/>
    <cellStyle name="40% - Акцент3 32 2" xfId="2481" xr:uid="{00000000-0005-0000-0000-0000D9020000}"/>
    <cellStyle name="40% - Акцент3 33" xfId="606" xr:uid="{00000000-0005-0000-0000-0000DA020000}"/>
    <cellStyle name="40% - Акцент3 33 2" xfId="2482" xr:uid="{00000000-0005-0000-0000-0000DB020000}"/>
    <cellStyle name="40% - Акцент3 34" xfId="607" xr:uid="{00000000-0005-0000-0000-0000DC020000}"/>
    <cellStyle name="40% - Акцент3 34 2" xfId="2483" xr:uid="{00000000-0005-0000-0000-0000DD020000}"/>
    <cellStyle name="40% - Акцент3 35" xfId="608" xr:uid="{00000000-0005-0000-0000-0000DE020000}"/>
    <cellStyle name="40% - Акцент3 35 2" xfId="2484" xr:uid="{00000000-0005-0000-0000-0000DF020000}"/>
    <cellStyle name="40% - Акцент3 36" xfId="609" xr:uid="{00000000-0005-0000-0000-0000E0020000}"/>
    <cellStyle name="40% - Акцент3 36 2" xfId="2485" xr:uid="{00000000-0005-0000-0000-0000E1020000}"/>
    <cellStyle name="40% - Акцент3 4" xfId="610" xr:uid="{00000000-0005-0000-0000-0000E2020000}"/>
    <cellStyle name="40% - Акцент3 4 2" xfId="2486" xr:uid="{00000000-0005-0000-0000-0000E3020000}"/>
    <cellStyle name="40% - Акцент3 5" xfId="611" xr:uid="{00000000-0005-0000-0000-0000E4020000}"/>
    <cellStyle name="40% - Акцент3 5 2" xfId="2487" xr:uid="{00000000-0005-0000-0000-0000E5020000}"/>
    <cellStyle name="40% - Акцент3 6" xfId="612" xr:uid="{00000000-0005-0000-0000-0000E6020000}"/>
    <cellStyle name="40% - Акцент3 6 2" xfId="2488" xr:uid="{00000000-0005-0000-0000-0000E7020000}"/>
    <cellStyle name="40% - Акцент3 7" xfId="613" xr:uid="{00000000-0005-0000-0000-0000E8020000}"/>
    <cellStyle name="40% - Акцент3 7 2" xfId="2489" xr:uid="{00000000-0005-0000-0000-0000E9020000}"/>
    <cellStyle name="40% - Акцент3 8" xfId="614" xr:uid="{00000000-0005-0000-0000-0000EA020000}"/>
    <cellStyle name="40% - Акцент3 8 2" xfId="2490" xr:uid="{00000000-0005-0000-0000-0000EB020000}"/>
    <cellStyle name="40% - Акцент3 9" xfId="615" xr:uid="{00000000-0005-0000-0000-0000EC020000}"/>
    <cellStyle name="40% - Акцент3 9 2" xfId="2491" xr:uid="{00000000-0005-0000-0000-0000ED020000}"/>
    <cellStyle name="40% - Акцент4 10" xfId="616" xr:uid="{00000000-0005-0000-0000-0000EE020000}"/>
    <cellStyle name="40% - Акцент4 10 2" xfId="2492" xr:uid="{00000000-0005-0000-0000-0000EF020000}"/>
    <cellStyle name="40% - Акцент4 11" xfId="617" xr:uid="{00000000-0005-0000-0000-0000F0020000}"/>
    <cellStyle name="40% - Акцент4 11 2" xfId="2493" xr:uid="{00000000-0005-0000-0000-0000F1020000}"/>
    <cellStyle name="40% - Акцент4 12" xfId="618" xr:uid="{00000000-0005-0000-0000-0000F2020000}"/>
    <cellStyle name="40% - Акцент4 12 2" xfId="2494" xr:uid="{00000000-0005-0000-0000-0000F3020000}"/>
    <cellStyle name="40% - Акцент4 13" xfId="619" xr:uid="{00000000-0005-0000-0000-0000F4020000}"/>
    <cellStyle name="40% - Акцент4 13 2" xfId="2495" xr:uid="{00000000-0005-0000-0000-0000F5020000}"/>
    <cellStyle name="40% - Акцент4 14" xfId="620" xr:uid="{00000000-0005-0000-0000-0000F6020000}"/>
    <cellStyle name="40% - Акцент4 14 2" xfId="2496" xr:uid="{00000000-0005-0000-0000-0000F7020000}"/>
    <cellStyle name="40% - Акцент4 15" xfId="621" xr:uid="{00000000-0005-0000-0000-0000F8020000}"/>
    <cellStyle name="40% - Акцент4 15 2" xfId="2497" xr:uid="{00000000-0005-0000-0000-0000F9020000}"/>
    <cellStyle name="40% - Акцент4 16" xfId="622" xr:uid="{00000000-0005-0000-0000-0000FA020000}"/>
    <cellStyle name="40% - Акцент4 16 2" xfId="2498" xr:uid="{00000000-0005-0000-0000-0000FB020000}"/>
    <cellStyle name="40% - Акцент4 17" xfId="623" xr:uid="{00000000-0005-0000-0000-0000FC020000}"/>
    <cellStyle name="40% - Акцент4 17 2" xfId="2499" xr:uid="{00000000-0005-0000-0000-0000FD020000}"/>
    <cellStyle name="40% - Акцент4 18" xfId="624" xr:uid="{00000000-0005-0000-0000-0000FE020000}"/>
    <cellStyle name="40% - Акцент4 18 2" xfId="2500" xr:uid="{00000000-0005-0000-0000-0000FF020000}"/>
    <cellStyle name="40% - Акцент4 19" xfId="625" xr:uid="{00000000-0005-0000-0000-000000030000}"/>
    <cellStyle name="40% - Акцент4 19 2" xfId="2501" xr:uid="{00000000-0005-0000-0000-000001030000}"/>
    <cellStyle name="40% - Акцент4 2" xfId="626" xr:uid="{00000000-0005-0000-0000-000002030000}"/>
    <cellStyle name="40% - Акцент4 2 2" xfId="2502" xr:uid="{00000000-0005-0000-0000-000003030000}"/>
    <cellStyle name="40% - Акцент4 20" xfId="627" xr:uid="{00000000-0005-0000-0000-000004030000}"/>
    <cellStyle name="40% - Акцент4 20 2" xfId="2503" xr:uid="{00000000-0005-0000-0000-000005030000}"/>
    <cellStyle name="40% - Акцент4 21" xfId="628" xr:uid="{00000000-0005-0000-0000-000006030000}"/>
    <cellStyle name="40% - Акцент4 21 2" xfId="2504" xr:uid="{00000000-0005-0000-0000-000007030000}"/>
    <cellStyle name="40% - Акцент4 22" xfId="629" xr:uid="{00000000-0005-0000-0000-000008030000}"/>
    <cellStyle name="40% - Акцент4 22 2" xfId="2505" xr:uid="{00000000-0005-0000-0000-000009030000}"/>
    <cellStyle name="40% - Акцент4 23" xfId="630" xr:uid="{00000000-0005-0000-0000-00000A030000}"/>
    <cellStyle name="40% - Акцент4 23 2" xfId="2506" xr:uid="{00000000-0005-0000-0000-00000B030000}"/>
    <cellStyle name="40% - Акцент4 24" xfId="631" xr:uid="{00000000-0005-0000-0000-00000C030000}"/>
    <cellStyle name="40% - Акцент4 24 2" xfId="2507" xr:uid="{00000000-0005-0000-0000-00000D030000}"/>
    <cellStyle name="40% - Акцент4 25" xfId="632" xr:uid="{00000000-0005-0000-0000-00000E030000}"/>
    <cellStyle name="40% - Акцент4 25 2" xfId="2508" xr:uid="{00000000-0005-0000-0000-00000F030000}"/>
    <cellStyle name="40% - Акцент4 26" xfId="633" xr:uid="{00000000-0005-0000-0000-000010030000}"/>
    <cellStyle name="40% - Акцент4 26 2" xfId="2509" xr:uid="{00000000-0005-0000-0000-000011030000}"/>
    <cellStyle name="40% - Акцент4 27" xfId="634" xr:uid="{00000000-0005-0000-0000-000012030000}"/>
    <cellStyle name="40% - Акцент4 27 2" xfId="2510" xr:uid="{00000000-0005-0000-0000-000013030000}"/>
    <cellStyle name="40% - Акцент4 28" xfId="635" xr:uid="{00000000-0005-0000-0000-000014030000}"/>
    <cellStyle name="40% - Акцент4 28 2" xfId="2511" xr:uid="{00000000-0005-0000-0000-000015030000}"/>
    <cellStyle name="40% - Акцент4 29" xfId="636" xr:uid="{00000000-0005-0000-0000-000016030000}"/>
    <cellStyle name="40% - Акцент4 29 2" xfId="2512" xr:uid="{00000000-0005-0000-0000-000017030000}"/>
    <cellStyle name="40% - Акцент4 3" xfId="637" xr:uid="{00000000-0005-0000-0000-000018030000}"/>
    <cellStyle name="40% - Акцент4 3 2" xfId="2513" xr:uid="{00000000-0005-0000-0000-000019030000}"/>
    <cellStyle name="40% - Акцент4 30" xfId="638" xr:uid="{00000000-0005-0000-0000-00001A030000}"/>
    <cellStyle name="40% - Акцент4 30 2" xfId="2514" xr:uid="{00000000-0005-0000-0000-00001B030000}"/>
    <cellStyle name="40% - Акцент4 31" xfId="639" xr:uid="{00000000-0005-0000-0000-00001C030000}"/>
    <cellStyle name="40% - Акцент4 31 2" xfId="2515" xr:uid="{00000000-0005-0000-0000-00001D030000}"/>
    <cellStyle name="40% - Акцент4 32" xfId="640" xr:uid="{00000000-0005-0000-0000-00001E030000}"/>
    <cellStyle name="40% - Акцент4 32 2" xfId="2516" xr:uid="{00000000-0005-0000-0000-00001F030000}"/>
    <cellStyle name="40% - Акцент4 33" xfId="641" xr:uid="{00000000-0005-0000-0000-000020030000}"/>
    <cellStyle name="40% - Акцент4 33 2" xfId="2517" xr:uid="{00000000-0005-0000-0000-000021030000}"/>
    <cellStyle name="40% - Акцент4 34" xfId="642" xr:uid="{00000000-0005-0000-0000-000022030000}"/>
    <cellStyle name="40% - Акцент4 34 2" xfId="2518" xr:uid="{00000000-0005-0000-0000-000023030000}"/>
    <cellStyle name="40% - Акцент4 35" xfId="643" xr:uid="{00000000-0005-0000-0000-000024030000}"/>
    <cellStyle name="40% - Акцент4 35 2" xfId="2519" xr:uid="{00000000-0005-0000-0000-000025030000}"/>
    <cellStyle name="40% - Акцент4 36" xfId="644" xr:uid="{00000000-0005-0000-0000-000026030000}"/>
    <cellStyle name="40% - Акцент4 36 2" xfId="2520" xr:uid="{00000000-0005-0000-0000-000027030000}"/>
    <cellStyle name="40% - Акцент4 4" xfId="645" xr:uid="{00000000-0005-0000-0000-000028030000}"/>
    <cellStyle name="40% - Акцент4 4 2" xfId="2521" xr:uid="{00000000-0005-0000-0000-000029030000}"/>
    <cellStyle name="40% - Акцент4 5" xfId="646" xr:uid="{00000000-0005-0000-0000-00002A030000}"/>
    <cellStyle name="40% - Акцент4 5 2" xfId="2522" xr:uid="{00000000-0005-0000-0000-00002B030000}"/>
    <cellStyle name="40% - Акцент4 6" xfId="647" xr:uid="{00000000-0005-0000-0000-00002C030000}"/>
    <cellStyle name="40% - Акцент4 6 2" xfId="2523" xr:uid="{00000000-0005-0000-0000-00002D030000}"/>
    <cellStyle name="40% - Акцент4 7" xfId="648" xr:uid="{00000000-0005-0000-0000-00002E030000}"/>
    <cellStyle name="40% - Акцент4 7 2" xfId="2524" xr:uid="{00000000-0005-0000-0000-00002F030000}"/>
    <cellStyle name="40% - Акцент4 8" xfId="649" xr:uid="{00000000-0005-0000-0000-000030030000}"/>
    <cellStyle name="40% - Акцент4 8 2" xfId="2525" xr:uid="{00000000-0005-0000-0000-000031030000}"/>
    <cellStyle name="40% - Акцент4 9" xfId="650" xr:uid="{00000000-0005-0000-0000-000032030000}"/>
    <cellStyle name="40% - Акцент4 9 2" xfId="2526" xr:uid="{00000000-0005-0000-0000-000033030000}"/>
    <cellStyle name="40% - Акцент5 10" xfId="651" xr:uid="{00000000-0005-0000-0000-000034030000}"/>
    <cellStyle name="40% - Акцент5 10 2" xfId="2527" xr:uid="{00000000-0005-0000-0000-000035030000}"/>
    <cellStyle name="40% - Акцент5 11" xfId="652" xr:uid="{00000000-0005-0000-0000-000036030000}"/>
    <cellStyle name="40% - Акцент5 11 2" xfId="2528" xr:uid="{00000000-0005-0000-0000-000037030000}"/>
    <cellStyle name="40% - Акцент5 12" xfId="653" xr:uid="{00000000-0005-0000-0000-000038030000}"/>
    <cellStyle name="40% - Акцент5 12 2" xfId="2529" xr:uid="{00000000-0005-0000-0000-000039030000}"/>
    <cellStyle name="40% - Акцент5 13" xfId="654" xr:uid="{00000000-0005-0000-0000-00003A030000}"/>
    <cellStyle name="40% - Акцент5 13 2" xfId="2530" xr:uid="{00000000-0005-0000-0000-00003B030000}"/>
    <cellStyle name="40% - Акцент5 14" xfId="655" xr:uid="{00000000-0005-0000-0000-00003C030000}"/>
    <cellStyle name="40% - Акцент5 14 2" xfId="2531" xr:uid="{00000000-0005-0000-0000-00003D030000}"/>
    <cellStyle name="40% - Акцент5 15" xfId="656" xr:uid="{00000000-0005-0000-0000-00003E030000}"/>
    <cellStyle name="40% - Акцент5 15 2" xfId="2532" xr:uid="{00000000-0005-0000-0000-00003F030000}"/>
    <cellStyle name="40% - Акцент5 16" xfId="657" xr:uid="{00000000-0005-0000-0000-000040030000}"/>
    <cellStyle name="40% - Акцент5 16 2" xfId="2533" xr:uid="{00000000-0005-0000-0000-000041030000}"/>
    <cellStyle name="40% - Акцент5 17" xfId="658" xr:uid="{00000000-0005-0000-0000-000042030000}"/>
    <cellStyle name="40% - Акцент5 17 2" xfId="2534" xr:uid="{00000000-0005-0000-0000-000043030000}"/>
    <cellStyle name="40% - Акцент5 18" xfId="659" xr:uid="{00000000-0005-0000-0000-000044030000}"/>
    <cellStyle name="40% - Акцент5 18 2" xfId="2535" xr:uid="{00000000-0005-0000-0000-000045030000}"/>
    <cellStyle name="40% - Акцент5 19" xfId="660" xr:uid="{00000000-0005-0000-0000-000046030000}"/>
    <cellStyle name="40% - Акцент5 19 2" xfId="2536" xr:uid="{00000000-0005-0000-0000-000047030000}"/>
    <cellStyle name="40% - Акцент5 2" xfId="661" xr:uid="{00000000-0005-0000-0000-000048030000}"/>
    <cellStyle name="40% - Акцент5 2 2" xfId="2537" xr:uid="{00000000-0005-0000-0000-000049030000}"/>
    <cellStyle name="40% - Акцент5 20" xfId="662" xr:uid="{00000000-0005-0000-0000-00004A030000}"/>
    <cellStyle name="40% - Акцент5 20 2" xfId="2538" xr:uid="{00000000-0005-0000-0000-00004B030000}"/>
    <cellStyle name="40% - Акцент5 21" xfId="663" xr:uid="{00000000-0005-0000-0000-00004C030000}"/>
    <cellStyle name="40% - Акцент5 21 2" xfId="2539" xr:uid="{00000000-0005-0000-0000-00004D030000}"/>
    <cellStyle name="40% - Акцент5 22" xfId="664" xr:uid="{00000000-0005-0000-0000-00004E030000}"/>
    <cellStyle name="40% - Акцент5 22 2" xfId="2540" xr:uid="{00000000-0005-0000-0000-00004F030000}"/>
    <cellStyle name="40% - Акцент5 23" xfId="665" xr:uid="{00000000-0005-0000-0000-000050030000}"/>
    <cellStyle name="40% - Акцент5 23 2" xfId="2541" xr:uid="{00000000-0005-0000-0000-000051030000}"/>
    <cellStyle name="40% - Акцент5 24" xfId="666" xr:uid="{00000000-0005-0000-0000-000052030000}"/>
    <cellStyle name="40% - Акцент5 24 2" xfId="2542" xr:uid="{00000000-0005-0000-0000-000053030000}"/>
    <cellStyle name="40% - Акцент5 25" xfId="667" xr:uid="{00000000-0005-0000-0000-000054030000}"/>
    <cellStyle name="40% - Акцент5 25 2" xfId="2543" xr:uid="{00000000-0005-0000-0000-000055030000}"/>
    <cellStyle name="40% - Акцент5 26" xfId="668" xr:uid="{00000000-0005-0000-0000-000056030000}"/>
    <cellStyle name="40% - Акцент5 26 2" xfId="2544" xr:uid="{00000000-0005-0000-0000-000057030000}"/>
    <cellStyle name="40% - Акцент5 27" xfId="669" xr:uid="{00000000-0005-0000-0000-000058030000}"/>
    <cellStyle name="40% - Акцент5 27 2" xfId="2545" xr:uid="{00000000-0005-0000-0000-000059030000}"/>
    <cellStyle name="40% - Акцент5 28" xfId="670" xr:uid="{00000000-0005-0000-0000-00005A030000}"/>
    <cellStyle name="40% - Акцент5 28 2" xfId="2546" xr:uid="{00000000-0005-0000-0000-00005B030000}"/>
    <cellStyle name="40% - Акцент5 29" xfId="671" xr:uid="{00000000-0005-0000-0000-00005C030000}"/>
    <cellStyle name="40% - Акцент5 29 2" xfId="2547" xr:uid="{00000000-0005-0000-0000-00005D030000}"/>
    <cellStyle name="40% - Акцент5 3" xfId="672" xr:uid="{00000000-0005-0000-0000-00005E030000}"/>
    <cellStyle name="40% - Акцент5 3 2" xfId="2548" xr:uid="{00000000-0005-0000-0000-00005F030000}"/>
    <cellStyle name="40% - Акцент5 30" xfId="673" xr:uid="{00000000-0005-0000-0000-000060030000}"/>
    <cellStyle name="40% - Акцент5 30 2" xfId="2549" xr:uid="{00000000-0005-0000-0000-000061030000}"/>
    <cellStyle name="40% - Акцент5 31" xfId="674" xr:uid="{00000000-0005-0000-0000-000062030000}"/>
    <cellStyle name="40% - Акцент5 31 2" xfId="2550" xr:uid="{00000000-0005-0000-0000-000063030000}"/>
    <cellStyle name="40% - Акцент5 32" xfId="675" xr:uid="{00000000-0005-0000-0000-000064030000}"/>
    <cellStyle name="40% - Акцент5 32 2" xfId="2551" xr:uid="{00000000-0005-0000-0000-000065030000}"/>
    <cellStyle name="40% - Акцент5 33" xfId="676" xr:uid="{00000000-0005-0000-0000-000066030000}"/>
    <cellStyle name="40% - Акцент5 33 2" xfId="2552" xr:uid="{00000000-0005-0000-0000-000067030000}"/>
    <cellStyle name="40% - Акцент5 34" xfId="677" xr:uid="{00000000-0005-0000-0000-000068030000}"/>
    <cellStyle name="40% - Акцент5 34 2" xfId="2553" xr:uid="{00000000-0005-0000-0000-000069030000}"/>
    <cellStyle name="40% - Акцент5 35" xfId="678" xr:uid="{00000000-0005-0000-0000-00006A030000}"/>
    <cellStyle name="40% - Акцент5 35 2" xfId="2554" xr:uid="{00000000-0005-0000-0000-00006B030000}"/>
    <cellStyle name="40% - Акцент5 36" xfId="679" xr:uid="{00000000-0005-0000-0000-00006C030000}"/>
    <cellStyle name="40% - Акцент5 36 2" xfId="2555" xr:uid="{00000000-0005-0000-0000-00006D030000}"/>
    <cellStyle name="40% - Акцент5 4" xfId="680" xr:uid="{00000000-0005-0000-0000-00006E030000}"/>
    <cellStyle name="40% - Акцент5 4 2" xfId="2556" xr:uid="{00000000-0005-0000-0000-00006F030000}"/>
    <cellStyle name="40% - Акцент5 5" xfId="681" xr:uid="{00000000-0005-0000-0000-000070030000}"/>
    <cellStyle name="40% - Акцент5 5 2" xfId="2557" xr:uid="{00000000-0005-0000-0000-000071030000}"/>
    <cellStyle name="40% - Акцент5 6" xfId="682" xr:uid="{00000000-0005-0000-0000-000072030000}"/>
    <cellStyle name="40% - Акцент5 6 2" xfId="2558" xr:uid="{00000000-0005-0000-0000-000073030000}"/>
    <cellStyle name="40% - Акцент5 7" xfId="683" xr:uid="{00000000-0005-0000-0000-000074030000}"/>
    <cellStyle name="40% - Акцент5 7 2" xfId="2559" xr:uid="{00000000-0005-0000-0000-000075030000}"/>
    <cellStyle name="40% - Акцент5 8" xfId="684" xr:uid="{00000000-0005-0000-0000-000076030000}"/>
    <cellStyle name="40% - Акцент5 8 2" xfId="2560" xr:uid="{00000000-0005-0000-0000-000077030000}"/>
    <cellStyle name="40% - Акцент5 9" xfId="685" xr:uid="{00000000-0005-0000-0000-000078030000}"/>
    <cellStyle name="40% - Акцент5 9 2" xfId="2561" xr:uid="{00000000-0005-0000-0000-000079030000}"/>
    <cellStyle name="40% - Акцент6 10" xfId="686" xr:uid="{00000000-0005-0000-0000-00007A030000}"/>
    <cellStyle name="40% - Акцент6 10 2" xfId="2562" xr:uid="{00000000-0005-0000-0000-00007B030000}"/>
    <cellStyle name="40% - Акцент6 11" xfId="687" xr:uid="{00000000-0005-0000-0000-00007C030000}"/>
    <cellStyle name="40% - Акцент6 11 2" xfId="2563" xr:uid="{00000000-0005-0000-0000-00007D030000}"/>
    <cellStyle name="40% - Акцент6 12" xfId="688" xr:uid="{00000000-0005-0000-0000-00007E030000}"/>
    <cellStyle name="40% - Акцент6 12 2" xfId="2564" xr:uid="{00000000-0005-0000-0000-00007F030000}"/>
    <cellStyle name="40% - Акцент6 13" xfId="689" xr:uid="{00000000-0005-0000-0000-000080030000}"/>
    <cellStyle name="40% - Акцент6 13 2" xfId="2565" xr:uid="{00000000-0005-0000-0000-000081030000}"/>
    <cellStyle name="40% - Акцент6 14" xfId="690" xr:uid="{00000000-0005-0000-0000-000082030000}"/>
    <cellStyle name="40% - Акцент6 14 2" xfId="2566" xr:uid="{00000000-0005-0000-0000-000083030000}"/>
    <cellStyle name="40% - Акцент6 15" xfId="691" xr:uid="{00000000-0005-0000-0000-000084030000}"/>
    <cellStyle name="40% - Акцент6 15 2" xfId="2567" xr:uid="{00000000-0005-0000-0000-000085030000}"/>
    <cellStyle name="40% - Акцент6 16" xfId="692" xr:uid="{00000000-0005-0000-0000-000086030000}"/>
    <cellStyle name="40% - Акцент6 16 2" xfId="2568" xr:uid="{00000000-0005-0000-0000-000087030000}"/>
    <cellStyle name="40% - Акцент6 17" xfId="693" xr:uid="{00000000-0005-0000-0000-000088030000}"/>
    <cellStyle name="40% - Акцент6 17 2" xfId="2569" xr:uid="{00000000-0005-0000-0000-000089030000}"/>
    <cellStyle name="40% - Акцент6 18" xfId="694" xr:uid="{00000000-0005-0000-0000-00008A030000}"/>
    <cellStyle name="40% - Акцент6 18 2" xfId="2570" xr:uid="{00000000-0005-0000-0000-00008B030000}"/>
    <cellStyle name="40% - Акцент6 19" xfId="695" xr:uid="{00000000-0005-0000-0000-00008C030000}"/>
    <cellStyle name="40% - Акцент6 19 2" xfId="2571" xr:uid="{00000000-0005-0000-0000-00008D030000}"/>
    <cellStyle name="40% - Акцент6 2" xfId="696" xr:uid="{00000000-0005-0000-0000-00008E030000}"/>
    <cellStyle name="40% - Акцент6 2 2" xfId="2572" xr:uid="{00000000-0005-0000-0000-00008F030000}"/>
    <cellStyle name="40% - Акцент6 20" xfId="697" xr:uid="{00000000-0005-0000-0000-000090030000}"/>
    <cellStyle name="40% - Акцент6 20 2" xfId="2573" xr:uid="{00000000-0005-0000-0000-000091030000}"/>
    <cellStyle name="40% - Акцент6 21" xfId="698" xr:uid="{00000000-0005-0000-0000-000092030000}"/>
    <cellStyle name="40% - Акцент6 21 2" xfId="2574" xr:uid="{00000000-0005-0000-0000-000093030000}"/>
    <cellStyle name="40% - Акцент6 22" xfId="699" xr:uid="{00000000-0005-0000-0000-000094030000}"/>
    <cellStyle name="40% - Акцент6 22 2" xfId="2575" xr:uid="{00000000-0005-0000-0000-000095030000}"/>
    <cellStyle name="40% - Акцент6 23" xfId="700" xr:uid="{00000000-0005-0000-0000-000096030000}"/>
    <cellStyle name="40% - Акцент6 23 2" xfId="2576" xr:uid="{00000000-0005-0000-0000-000097030000}"/>
    <cellStyle name="40% - Акцент6 24" xfId="701" xr:uid="{00000000-0005-0000-0000-000098030000}"/>
    <cellStyle name="40% - Акцент6 24 2" xfId="2577" xr:uid="{00000000-0005-0000-0000-000099030000}"/>
    <cellStyle name="40% - Акцент6 25" xfId="702" xr:uid="{00000000-0005-0000-0000-00009A030000}"/>
    <cellStyle name="40% - Акцент6 25 2" xfId="2578" xr:uid="{00000000-0005-0000-0000-00009B030000}"/>
    <cellStyle name="40% - Акцент6 26" xfId="703" xr:uid="{00000000-0005-0000-0000-00009C030000}"/>
    <cellStyle name="40% - Акцент6 26 2" xfId="2579" xr:uid="{00000000-0005-0000-0000-00009D030000}"/>
    <cellStyle name="40% - Акцент6 27" xfId="704" xr:uid="{00000000-0005-0000-0000-00009E030000}"/>
    <cellStyle name="40% - Акцент6 27 2" xfId="2580" xr:uid="{00000000-0005-0000-0000-00009F030000}"/>
    <cellStyle name="40% - Акцент6 28" xfId="705" xr:uid="{00000000-0005-0000-0000-0000A0030000}"/>
    <cellStyle name="40% - Акцент6 28 2" xfId="2581" xr:uid="{00000000-0005-0000-0000-0000A1030000}"/>
    <cellStyle name="40% - Акцент6 29" xfId="706" xr:uid="{00000000-0005-0000-0000-0000A2030000}"/>
    <cellStyle name="40% - Акцент6 29 2" xfId="2582" xr:uid="{00000000-0005-0000-0000-0000A3030000}"/>
    <cellStyle name="40% - Акцент6 3" xfId="707" xr:uid="{00000000-0005-0000-0000-0000A4030000}"/>
    <cellStyle name="40% - Акцент6 3 2" xfId="2583" xr:uid="{00000000-0005-0000-0000-0000A5030000}"/>
    <cellStyle name="40% - Акцент6 30" xfId="708" xr:uid="{00000000-0005-0000-0000-0000A6030000}"/>
    <cellStyle name="40% - Акцент6 30 2" xfId="2584" xr:uid="{00000000-0005-0000-0000-0000A7030000}"/>
    <cellStyle name="40% - Акцент6 31" xfId="709" xr:uid="{00000000-0005-0000-0000-0000A8030000}"/>
    <cellStyle name="40% - Акцент6 31 2" xfId="2585" xr:uid="{00000000-0005-0000-0000-0000A9030000}"/>
    <cellStyle name="40% - Акцент6 32" xfId="710" xr:uid="{00000000-0005-0000-0000-0000AA030000}"/>
    <cellStyle name="40% - Акцент6 32 2" xfId="2586" xr:uid="{00000000-0005-0000-0000-0000AB030000}"/>
    <cellStyle name="40% - Акцент6 33" xfId="711" xr:uid="{00000000-0005-0000-0000-0000AC030000}"/>
    <cellStyle name="40% - Акцент6 33 2" xfId="2587" xr:uid="{00000000-0005-0000-0000-0000AD030000}"/>
    <cellStyle name="40% - Акцент6 34" xfId="712" xr:uid="{00000000-0005-0000-0000-0000AE030000}"/>
    <cellStyle name="40% - Акцент6 34 2" xfId="2588" xr:uid="{00000000-0005-0000-0000-0000AF030000}"/>
    <cellStyle name="40% - Акцент6 35" xfId="713" xr:uid="{00000000-0005-0000-0000-0000B0030000}"/>
    <cellStyle name="40% - Акцент6 35 2" xfId="2589" xr:uid="{00000000-0005-0000-0000-0000B1030000}"/>
    <cellStyle name="40% - Акцент6 36" xfId="714" xr:uid="{00000000-0005-0000-0000-0000B2030000}"/>
    <cellStyle name="40% - Акцент6 36 2" xfId="2590" xr:uid="{00000000-0005-0000-0000-0000B3030000}"/>
    <cellStyle name="40% - Акцент6 4" xfId="715" xr:uid="{00000000-0005-0000-0000-0000B4030000}"/>
    <cellStyle name="40% - Акцент6 4 2" xfId="2591" xr:uid="{00000000-0005-0000-0000-0000B5030000}"/>
    <cellStyle name="40% - Акцент6 5" xfId="716" xr:uid="{00000000-0005-0000-0000-0000B6030000}"/>
    <cellStyle name="40% - Акцент6 5 2" xfId="2592" xr:uid="{00000000-0005-0000-0000-0000B7030000}"/>
    <cellStyle name="40% - Акцент6 6" xfId="717" xr:uid="{00000000-0005-0000-0000-0000B8030000}"/>
    <cellStyle name="40% - Акцент6 6 2" xfId="2593" xr:uid="{00000000-0005-0000-0000-0000B9030000}"/>
    <cellStyle name="40% - Акцент6 7" xfId="718" xr:uid="{00000000-0005-0000-0000-0000BA030000}"/>
    <cellStyle name="40% - Акцент6 7 2" xfId="2594" xr:uid="{00000000-0005-0000-0000-0000BB030000}"/>
    <cellStyle name="40% - Акцент6 8" xfId="719" xr:uid="{00000000-0005-0000-0000-0000BC030000}"/>
    <cellStyle name="40% - Акцент6 8 2" xfId="2595" xr:uid="{00000000-0005-0000-0000-0000BD030000}"/>
    <cellStyle name="40% - Акцент6 9" xfId="720" xr:uid="{00000000-0005-0000-0000-0000BE030000}"/>
    <cellStyle name="40% - Акцент6 9 2" xfId="2596" xr:uid="{00000000-0005-0000-0000-0000BF030000}"/>
    <cellStyle name="60% - Accent1" xfId="31" builtinId="32" customBuiltin="1"/>
    <cellStyle name="60% - Accent1 2" xfId="64" xr:uid="{00000000-0005-0000-0000-0000C1030000}"/>
    <cellStyle name="60% - Accent1 2 2" xfId="120" xr:uid="{00000000-0005-0000-0000-0000C2030000}"/>
    <cellStyle name="60% - Accent1 2 3" xfId="2107" xr:uid="{00000000-0005-0000-0000-0000C3030000}"/>
    <cellStyle name="60% - Accent1 2 4" xfId="2039" xr:uid="{00000000-0005-0000-0000-0000C4030000}"/>
    <cellStyle name="60% - Accent1 3" xfId="2061" xr:uid="{00000000-0005-0000-0000-0000C5030000}"/>
    <cellStyle name="60% - Accent2" xfId="35" builtinId="36" customBuiltin="1"/>
    <cellStyle name="60% - Accent2 2" xfId="62" xr:uid="{00000000-0005-0000-0000-0000C7030000}"/>
    <cellStyle name="60% - Accent2 2 2" xfId="121" xr:uid="{00000000-0005-0000-0000-0000C8030000}"/>
    <cellStyle name="60% - Accent2 2 3" xfId="2106" xr:uid="{00000000-0005-0000-0000-0000C9030000}"/>
    <cellStyle name="60% - Accent2 2 4" xfId="2042" xr:uid="{00000000-0005-0000-0000-0000CA030000}"/>
    <cellStyle name="60% - Accent2 3" xfId="2036" xr:uid="{00000000-0005-0000-0000-0000CB030000}"/>
    <cellStyle name="60% - Accent3" xfId="39" builtinId="40" customBuiltin="1"/>
    <cellStyle name="60% - Accent3 2" xfId="56" xr:uid="{00000000-0005-0000-0000-0000CD030000}"/>
    <cellStyle name="60% - Accent3 2 2" xfId="122" xr:uid="{00000000-0005-0000-0000-0000CE030000}"/>
    <cellStyle name="60% - Accent3 2 3" xfId="2102" xr:uid="{00000000-0005-0000-0000-0000CF030000}"/>
    <cellStyle name="60% - Accent3 2 4" xfId="2045" xr:uid="{00000000-0005-0000-0000-0000D0030000}"/>
    <cellStyle name="60% - Accent3 3" xfId="2063" xr:uid="{00000000-0005-0000-0000-0000D1030000}"/>
    <cellStyle name="60% - Accent4" xfId="43" builtinId="44" customBuiltin="1"/>
    <cellStyle name="60% - Accent4 2" xfId="66" xr:uid="{00000000-0005-0000-0000-0000D3030000}"/>
    <cellStyle name="60% - Accent4 2 2" xfId="123" xr:uid="{00000000-0005-0000-0000-0000D4030000}"/>
    <cellStyle name="60% - Accent4 2 3" xfId="2108" xr:uid="{00000000-0005-0000-0000-0000D5030000}"/>
    <cellStyle name="60% - Accent4 2 4" xfId="2048" xr:uid="{00000000-0005-0000-0000-0000D6030000}"/>
    <cellStyle name="60% - Accent4 3" xfId="2062" xr:uid="{00000000-0005-0000-0000-0000D7030000}"/>
    <cellStyle name="60% - Accent5" xfId="47" builtinId="48" customBuiltin="1"/>
    <cellStyle name="60% - Accent5 2" xfId="73" xr:uid="{00000000-0005-0000-0000-0000D9030000}"/>
    <cellStyle name="60% - Accent5 2 2" xfId="124" xr:uid="{00000000-0005-0000-0000-0000DA030000}"/>
    <cellStyle name="60% - Accent5 2 3" xfId="2112" xr:uid="{00000000-0005-0000-0000-0000DB030000}"/>
    <cellStyle name="60% - Accent5 2 4" xfId="2051" xr:uid="{00000000-0005-0000-0000-0000DC030000}"/>
    <cellStyle name="60% - Accent5 3" xfId="2060" xr:uid="{00000000-0005-0000-0000-0000DD030000}"/>
    <cellStyle name="60% - Accent6" xfId="51" builtinId="52" customBuiltin="1"/>
    <cellStyle name="60% - Accent6 2" xfId="55" xr:uid="{00000000-0005-0000-0000-0000DF030000}"/>
    <cellStyle name="60% - Accent6 2 2" xfId="125" xr:uid="{00000000-0005-0000-0000-0000E0030000}"/>
    <cellStyle name="60% - Accent6 2 3" xfId="2101" xr:uid="{00000000-0005-0000-0000-0000E1030000}"/>
    <cellStyle name="60% - Accent6 2 4" xfId="2054" xr:uid="{00000000-0005-0000-0000-0000E2030000}"/>
    <cellStyle name="60% - Accent6 3" xfId="2064" xr:uid="{00000000-0005-0000-0000-0000E3030000}"/>
    <cellStyle name="60% - Акцент1 10" xfId="721" xr:uid="{00000000-0005-0000-0000-0000E4030000}"/>
    <cellStyle name="60% - Акцент1 11" xfId="722" xr:uid="{00000000-0005-0000-0000-0000E5030000}"/>
    <cellStyle name="60% - Акцент1 12" xfId="723" xr:uid="{00000000-0005-0000-0000-0000E6030000}"/>
    <cellStyle name="60% - Акцент1 13" xfId="724" xr:uid="{00000000-0005-0000-0000-0000E7030000}"/>
    <cellStyle name="60% - Акцент1 14" xfId="725" xr:uid="{00000000-0005-0000-0000-0000E8030000}"/>
    <cellStyle name="60% - Акцент1 15" xfId="726" xr:uid="{00000000-0005-0000-0000-0000E9030000}"/>
    <cellStyle name="60% - Акцент1 16" xfId="727" xr:uid="{00000000-0005-0000-0000-0000EA030000}"/>
    <cellStyle name="60% - Акцент1 17" xfId="728" xr:uid="{00000000-0005-0000-0000-0000EB030000}"/>
    <cellStyle name="60% - Акцент1 18" xfId="729" xr:uid="{00000000-0005-0000-0000-0000EC030000}"/>
    <cellStyle name="60% - Акцент1 19" xfId="730" xr:uid="{00000000-0005-0000-0000-0000ED030000}"/>
    <cellStyle name="60% - Акцент1 2" xfId="731" xr:uid="{00000000-0005-0000-0000-0000EE030000}"/>
    <cellStyle name="60% - Акцент1 20" xfId="732" xr:uid="{00000000-0005-0000-0000-0000EF030000}"/>
    <cellStyle name="60% - Акцент1 21" xfId="733" xr:uid="{00000000-0005-0000-0000-0000F0030000}"/>
    <cellStyle name="60% - Акцент1 22" xfId="734" xr:uid="{00000000-0005-0000-0000-0000F1030000}"/>
    <cellStyle name="60% - Акцент1 23" xfId="735" xr:uid="{00000000-0005-0000-0000-0000F2030000}"/>
    <cellStyle name="60% - Акцент1 24" xfId="736" xr:uid="{00000000-0005-0000-0000-0000F3030000}"/>
    <cellStyle name="60% - Акцент1 25" xfId="737" xr:uid="{00000000-0005-0000-0000-0000F4030000}"/>
    <cellStyle name="60% - Акцент1 26" xfId="738" xr:uid="{00000000-0005-0000-0000-0000F5030000}"/>
    <cellStyle name="60% - Акцент1 27" xfId="739" xr:uid="{00000000-0005-0000-0000-0000F6030000}"/>
    <cellStyle name="60% - Акцент1 28" xfId="740" xr:uid="{00000000-0005-0000-0000-0000F7030000}"/>
    <cellStyle name="60% - Акцент1 29" xfId="741" xr:uid="{00000000-0005-0000-0000-0000F8030000}"/>
    <cellStyle name="60% - Акцент1 3" xfId="742" xr:uid="{00000000-0005-0000-0000-0000F9030000}"/>
    <cellStyle name="60% - Акцент1 30" xfId="743" xr:uid="{00000000-0005-0000-0000-0000FA030000}"/>
    <cellStyle name="60% - Акцент1 31" xfId="744" xr:uid="{00000000-0005-0000-0000-0000FB030000}"/>
    <cellStyle name="60% - Акцент1 32" xfId="745" xr:uid="{00000000-0005-0000-0000-0000FC030000}"/>
    <cellStyle name="60% - Акцент1 33" xfId="746" xr:uid="{00000000-0005-0000-0000-0000FD030000}"/>
    <cellStyle name="60% - Акцент1 34" xfId="747" xr:uid="{00000000-0005-0000-0000-0000FE030000}"/>
    <cellStyle name="60% - Акцент1 35" xfId="748" xr:uid="{00000000-0005-0000-0000-0000FF030000}"/>
    <cellStyle name="60% - Акцент1 36" xfId="749" xr:uid="{00000000-0005-0000-0000-000000040000}"/>
    <cellStyle name="60% - Акцент1 4" xfId="750" xr:uid="{00000000-0005-0000-0000-000001040000}"/>
    <cellStyle name="60% - Акцент1 5" xfId="751" xr:uid="{00000000-0005-0000-0000-000002040000}"/>
    <cellStyle name="60% - Акцент1 6" xfId="752" xr:uid="{00000000-0005-0000-0000-000003040000}"/>
    <cellStyle name="60% - Акцент1 7" xfId="753" xr:uid="{00000000-0005-0000-0000-000004040000}"/>
    <cellStyle name="60% - Акцент1 8" xfId="754" xr:uid="{00000000-0005-0000-0000-000005040000}"/>
    <cellStyle name="60% - Акцент1 9" xfId="755" xr:uid="{00000000-0005-0000-0000-000006040000}"/>
    <cellStyle name="60% - Акцент2 10" xfId="756" xr:uid="{00000000-0005-0000-0000-000007040000}"/>
    <cellStyle name="60% - Акцент2 11" xfId="757" xr:uid="{00000000-0005-0000-0000-000008040000}"/>
    <cellStyle name="60% - Акцент2 12" xfId="758" xr:uid="{00000000-0005-0000-0000-000009040000}"/>
    <cellStyle name="60% - Акцент2 13" xfId="759" xr:uid="{00000000-0005-0000-0000-00000A040000}"/>
    <cellStyle name="60% - Акцент2 14" xfId="760" xr:uid="{00000000-0005-0000-0000-00000B040000}"/>
    <cellStyle name="60% - Акцент2 15" xfId="761" xr:uid="{00000000-0005-0000-0000-00000C040000}"/>
    <cellStyle name="60% - Акцент2 16" xfId="762" xr:uid="{00000000-0005-0000-0000-00000D040000}"/>
    <cellStyle name="60% - Акцент2 17" xfId="763" xr:uid="{00000000-0005-0000-0000-00000E040000}"/>
    <cellStyle name="60% - Акцент2 18" xfId="764" xr:uid="{00000000-0005-0000-0000-00000F040000}"/>
    <cellStyle name="60% - Акцент2 19" xfId="765" xr:uid="{00000000-0005-0000-0000-000010040000}"/>
    <cellStyle name="60% - Акцент2 2" xfId="766" xr:uid="{00000000-0005-0000-0000-000011040000}"/>
    <cellStyle name="60% - Акцент2 20" xfId="767" xr:uid="{00000000-0005-0000-0000-000012040000}"/>
    <cellStyle name="60% - Акцент2 21" xfId="768" xr:uid="{00000000-0005-0000-0000-000013040000}"/>
    <cellStyle name="60% - Акцент2 22" xfId="769" xr:uid="{00000000-0005-0000-0000-000014040000}"/>
    <cellStyle name="60% - Акцент2 23" xfId="770" xr:uid="{00000000-0005-0000-0000-000015040000}"/>
    <cellStyle name="60% - Акцент2 24" xfId="771" xr:uid="{00000000-0005-0000-0000-000016040000}"/>
    <cellStyle name="60% - Акцент2 25" xfId="772" xr:uid="{00000000-0005-0000-0000-000017040000}"/>
    <cellStyle name="60% - Акцент2 26" xfId="773" xr:uid="{00000000-0005-0000-0000-000018040000}"/>
    <cellStyle name="60% - Акцент2 27" xfId="774" xr:uid="{00000000-0005-0000-0000-000019040000}"/>
    <cellStyle name="60% - Акцент2 28" xfId="775" xr:uid="{00000000-0005-0000-0000-00001A040000}"/>
    <cellStyle name="60% - Акцент2 29" xfId="776" xr:uid="{00000000-0005-0000-0000-00001B040000}"/>
    <cellStyle name="60% - Акцент2 3" xfId="777" xr:uid="{00000000-0005-0000-0000-00001C040000}"/>
    <cellStyle name="60% - Акцент2 30" xfId="778" xr:uid="{00000000-0005-0000-0000-00001D040000}"/>
    <cellStyle name="60% - Акцент2 31" xfId="779" xr:uid="{00000000-0005-0000-0000-00001E040000}"/>
    <cellStyle name="60% - Акцент2 32" xfId="780" xr:uid="{00000000-0005-0000-0000-00001F040000}"/>
    <cellStyle name="60% - Акцент2 33" xfId="781" xr:uid="{00000000-0005-0000-0000-000020040000}"/>
    <cellStyle name="60% - Акцент2 34" xfId="782" xr:uid="{00000000-0005-0000-0000-000021040000}"/>
    <cellStyle name="60% - Акцент2 35" xfId="783" xr:uid="{00000000-0005-0000-0000-000022040000}"/>
    <cellStyle name="60% - Акцент2 36" xfId="784" xr:uid="{00000000-0005-0000-0000-000023040000}"/>
    <cellStyle name="60% - Акцент2 4" xfId="785" xr:uid="{00000000-0005-0000-0000-000024040000}"/>
    <cellStyle name="60% - Акцент2 5" xfId="786" xr:uid="{00000000-0005-0000-0000-000025040000}"/>
    <cellStyle name="60% - Акцент2 6" xfId="787" xr:uid="{00000000-0005-0000-0000-000026040000}"/>
    <cellStyle name="60% - Акцент2 7" xfId="788" xr:uid="{00000000-0005-0000-0000-000027040000}"/>
    <cellStyle name="60% - Акцент2 8" xfId="789" xr:uid="{00000000-0005-0000-0000-000028040000}"/>
    <cellStyle name="60% - Акцент2 9" xfId="790" xr:uid="{00000000-0005-0000-0000-000029040000}"/>
    <cellStyle name="60% - Акцент3 10" xfId="791" xr:uid="{00000000-0005-0000-0000-00002A040000}"/>
    <cellStyle name="60% - Акцент3 11" xfId="792" xr:uid="{00000000-0005-0000-0000-00002B040000}"/>
    <cellStyle name="60% - Акцент3 12" xfId="793" xr:uid="{00000000-0005-0000-0000-00002C040000}"/>
    <cellStyle name="60% - Акцент3 13" xfId="794" xr:uid="{00000000-0005-0000-0000-00002D040000}"/>
    <cellStyle name="60% - Акцент3 14" xfId="795" xr:uid="{00000000-0005-0000-0000-00002E040000}"/>
    <cellStyle name="60% - Акцент3 15" xfId="796" xr:uid="{00000000-0005-0000-0000-00002F040000}"/>
    <cellStyle name="60% - Акцент3 16" xfId="797" xr:uid="{00000000-0005-0000-0000-000030040000}"/>
    <cellStyle name="60% - Акцент3 17" xfId="798" xr:uid="{00000000-0005-0000-0000-000031040000}"/>
    <cellStyle name="60% - Акцент3 18" xfId="799" xr:uid="{00000000-0005-0000-0000-000032040000}"/>
    <cellStyle name="60% - Акцент3 19" xfId="800" xr:uid="{00000000-0005-0000-0000-000033040000}"/>
    <cellStyle name="60% - Акцент3 2" xfId="801" xr:uid="{00000000-0005-0000-0000-000034040000}"/>
    <cellStyle name="60% - Акцент3 20" xfId="802" xr:uid="{00000000-0005-0000-0000-000035040000}"/>
    <cellStyle name="60% - Акцент3 21" xfId="803" xr:uid="{00000000-0005-0000-0000-000036040000}"/>
    <cellStyle name="60% - Акцент3 22" xfId="804" xr:uid="{00000000-0005-0000-0000-000037040000}"/>
    <cellStyle name="60% - Акцент3 23" xfId="805" xr:uid="{00000000-0005-0000-0000-000038040000}"/>
    <cellStyle name="60% - Акцент3 24" xfId="806" xr:uid="{00000000-0005-0000-0000-000039040000}"/>
    <cellStyle name="60% - Акцент3 25" xfId="807" xr:uid="{00000000-0005-0000-0000-00003A040000}"/>
    <cellStyle name="60% - Акцент3 26" xfId="808" xr:uid="{00000000-0005-0000-0000-00003B040000}"/>
    <cellStyle name="60% - Акцент3 27" xfId="809" xr:uid="{00000000-0005-0000-0000-00003C040000}"/>
    <cellStyle name="60% - Акцент3 28" xfId="810" xr:uid="{00000000-0005-0000-0000-00003D040000}"/>
    <cellStyle name="60% - Акцент3 29" xfId="811" xr:uid="{00000000-0005-0000-0000-00003E040000}"/>
    <cellStyle name="60% - Акцент3 3" xfId="812" xr:uid="{00000000-0005-0000-0000-00003F040000}"/>
    <cellStyle name="60% - Акцент3 30" xfId="813" xr:uid="{00000000-0005-0000-0000-000040040000}"/>
    <cellStyle name="60% - Акцент3 31" xfId="814" xr:uid="{00000000-0005-0000-0000-000041040000}"/>
    <cellStyle name="60% - Акцент3 32" xfId="815" xr:uid="{00000000-0005-0000-0000-000042040000}"/>
    <cellStyle name="60% - Акцент3 33" xfId="816" xr:uid="{00000000-0005-0000-0000-000043040000}"/>
    <cellStyle name="60% - Акцент3 34" xfId="817" xr:uid="{00000000-0005-0000-0000-000044040000}"/>
    <cellStyle name="60% - Акцент3 35" xfId="818" xr:uid="{00000000-0005-0000-0000-000045040000}"/>
    <cellStyle name="60% - Акцент3 36" xfId="819" xr:uid="{00000000-0005-0000-0000-000046040000}"/>
    <cellStyle name="60% - Акцент3 4" xfId="820" xr:uid="{00000000-0005-0000-0000-000047040000}"/>
    <cellStyle name="60% - Акцент3 5" xfId="821" xr:uid="{00000000-0005-0000-0000-000048040000}"/>
    <cellStyle name="60% - Акцент3 6" xfId="822" xr:uid="{00000000-0005-0000-0000-000049040000}"/>
    <cellStyle name="60% - Акцент3 7" xfId="823" xr:uid="{00000000-0005-0000-0000-00004A040000}"/>
    <cellStyle name="60% - Акцент3 8" xfId="824" xr:uid="{00000000-0005-0000-0000-00004B040000}"/>
    <cellStyle name="60% - Акцент3 9" xfId="825" xr:uid="{00000000-0005-0000-0000-00004C040000}"/>
    <cellStyle name="60% - Акцент4 10" xfId="826" xr:uid="{00000000-0005-0000-0000-00004D040000}"/>
    <cellStyle name="60% - Акцент4 11" xfId="827" xr:uid="{00000000-0005-0000-0000-00004E040000}"/>
    <cellStyle name="60% - Акцент4 12" xfId="828" xr:uid="{00000000-0005-0000-0000-00004F040000}"/>
    <cellStyle name="60% - Акцент4 13" xfId="829" xr:uid="{00000000-0005-0000-0000-000050040000}"/>
    <cellStyle name="60% - Акцент4 14" xfId="830" xr:uid="{00000000-0005-0000-0000-000051040000}"/>
    <cellStyle name="60% - Акцент4 15" xfId="831" xr:uid="{00000000-0005-0000-0000-000052040000}"/>
    <cellStyle name="60% - Акцент4 16" xfId="832" xr:uid="{00000000-0005-0000-0000-000053040000}"/>
    <cellStyle name="60% - Акцент4 17" xfId="833" xr:uid="{00000000-0005-0000-0000-000054040000}"/>
    <cellStyle name="60% - Акцент4 18" xfId="834" xr:uid="{00000000-0005-0000-0000-000055040000}"/>
    <cellStyle name="60% - Акцент4 19" xfId="835" xr:uid="{00000000-0005-0000-0000-000056040000}"/>
    <cellStyle name="60% - Акцент4 2" xfId="836" xr:uid="{00000000-0005-0000-0000-000057040000}"/>
    <cellStyle name="60% - Акцент4 20" xfId="837" xr:uid="{00000000-0005-0000-0000-000058040000}"/>
    <cellStyle name="60% - Акцент4 21" xfId="838" xr:uid="{00000000-0005-0000-0000-000059040000}"/>
    <cellStyle name="60% - Акцент4 22" xfId="839" xr:uid="{00000000-0005-0000-0000-00005A040000}"/>
    <cellStyle name="60% - Акцент4 23" xfId="840" xr:uid="{00000000-0005-0000-0000-00005B040000}"/>
    <cellStyle name="60% - Акцент4 24" xfId="841" xr:uid="{00000000-0005-0000-0000-00005C040000}"/>
    <cellStyle name="60% - Акцент4 25" xfId="842" xr:uid="{00000000-0005-0000-0000-00005D040000}"/>
    <cellStyle name="60% - Акцент4 26" xfId="843" xr:uid="{00000000-0005-0000-0000-00005E040000}"/>
    <cellStyle name="60% - Акцент4 27" xfId="844" xr:uid="{00000000-0005-0000-0000-00005F040000}"/>
    <cellStyle name="60% - Акцент4 28" xfId="845" xr:uid="{00000000-0005-0000-0000-000060040000}"/>
    <cellStyle name="60% - Акцент4 29" xfId="846" xr:uid="{00000000-0005-0000-0000-000061040000}"/>
    <cellStyle name="60% - Акцент4 3" xfId="847" xr:uid="{00000000-0005-0000-0000-000062040000}"/>
    <cellStyle name="60% - Акцент4 30" xfId="848" xr:uid="{00000000-0005-0000-0000-000063040000}"/>
    <cellStyle name="60% - Акцент4 31" xfId="849" xr:uid="{00000000-0005-0000-0000-000064040000}"/>
    <cellStyle name="60% - Акцент4 32" xfId="850" xr:uid="{00000000-0005-0000-0000-000065040000}"/>
    <cellStyle name="60% - Акцент4 33" xfId="851" xr:uid="{00000000-0005-0000-0000-000066040000}"/>
    <cellStyle name="60% - Акцент4 34" xfId="852" xr:uid="{00000000-0005-0000-0000-000067040000}"/>
    <cellStyle name="60% - Акцент4 35" xfId="853" xr:uid="{00000000-0005-0000-0000-000068040000}"/>
    <cellStyle name="60% - Акцент4 36" xfId="854" xr:uid="{00000000-0005-0000-0000-000069040000}"/>
    <cellStyle name="60% - Акцент4 4" xfId="855" xr:uid="{00000000-0005-0000-0000-00006A040000}"/>
    <cellStyle name="60% - Акцент4 5" xfId="856" xr:uid="{00000000-0005-0000-0000-00006B040000}"/>
    <cellStyle name="60% - Акцент4 6" xfId="857" xr:uid="{00000000-0005-0000-0000-00006C040000}"/>
    <cellStyle name="60% - Акцент4 7" xfId="858" xr:uid="{00000000-0005-0000-0000-00006D040000}"/>
    <cellStyle name="60% - Акцент4 8" xfId="859" xr:uid="{00000000-0005-0000-0000-00006E040000}"/>
    <cellStyle name="60% - Акцент4 9" xfId="860" xr:uid="{00000000-0005-0000-0000-00006F040000}"/>
    <cellStyle name="60% - Акцент5 10" xfId="861" xr:uid="{00000000-0005-0000-0000-000070040000}"/>
    <cellStyle name="60% - Акцент5 11" xfId="862" xr:uid="{00000000-0005-0000-0000-000071040000}"/>
    <cellStyle name="60% - Акцент5 12" xfId="863" xr:uid="{00000000-0005-0000-0000-000072040000}"/>
    <cellStyle name="60% - Акцент5 13" xfId="864" xr:uid="{00000000-0005-0000-0000-000073040000}"/>
    <cellStyle name="60% - Акцент5 14" xfId="865" xr:uid="{00000000-0005-0000-0000-000074040000}"/>
    <cellStyle name="60% - Акцент5 15" xfId="866" xr:uid="{00000000-0005-0000-0000-000075040000}"/>
    <cellStyle name="60% - Акцент5 16" xfId="867" xr:uid="{00000000-0005-0000-0000-000076040000}"/>
    <cellStyle name="60% - Акцент5 17" xfId="868" xr:uid="{00000000-0005-0000-0000-000077040000}"/>
    <cellStyle name="60% - Акцент5 18" xfId="869" xr:uid="{00000000-0005-0000-0000-000078040000}"/>
    <cellStyle name="60% - Акцент5 19" xfId="870" xr:uid="{00000000-0005-0000-0000-000079040000}"/>
    <cellStyle name="60% - Акцент5 2" xfId="871" xr:uid="{00000000-0005-0000-0000-00007A040000}"/>
    <cellStyle name="60% - Акцент5 20" xfId="872" xr:uid="{00000000-0005-0000-0000-00007B040000}"/>
    <cellStyle name="60% - Акцент5 21" xfId="873" xr:uid="{00000000-0005-0000-0000-00007C040000}"/>
    <cellStyle name="60% - Акцент5 22" xfId="874" xr:uid="{00000000-0005-0000-0000-00007D040000}"/>
    <cellStyle name="60% - Акцент5 23" xfId="875" xr:uid="{00000000-0005-0000-0000-00007E040000}"/>
    <cellStyle name="60% - Акцент5 24" xfId="876" xr:uid="{00000000-0005-0000-0000-00007F040000}"/>
    <cellStyle name="60% - Акцент5 25" xfId="877" xr:uid="{00000000-0005-0000-0000-000080040000}"/>
    <cellStyle name="60% - Акцент5 26" xfId="878" xr:uid="{00000000-0005-0000-0000-000081040000}"/>
    <cellStyle name="60% - Акцент5 27" xfId="879" xr:uid="{00000000-0005-0000-0000-000082040000}"/>
    <cellStyle name="60% - Акцент5 28" xfId="880" xr:uid="{00000000-0005-0000-0000-000083040000}"/>
    <cellStyle name="60% - Акцент5 29" xfId="881" xr:uid="{00000000-0005-0000-0000-000084040000}"/>
    <cellStyle name="60% - Акцент5 3" xfId="882" xr:uid="{00000000-0005-0000-0000-000085040000}"/>
    <cellStyle name="60% - Акцент5 30" xfId="883" xr:uid="{00000000-0005-0000-0000-000086040000}"/>
    <cellStyle name="60% - Акцент5 31" xfId="884" xr:uid="{00000000-0005-0000-0000-000087040000}"/>
    <cellStyle name="60% - Акцент5 32" xfId="885" xr:uid="{00000000-0005-0000-0000-000088040000}"/>
    <cellStyle name="60% - Акцент5 33" xfId="886" xr:uid="{00000000-0005-0000-0000-000089040000}"/>
    <cellStyle name="60% - Акцент5 34" xfId="887" xr:uid="{00000000-0005-0000-0000-00008A040000}"/>
    <cellStyle name="60% - Акцент5 35" xfId="888" xr:uid="{00000000-0005-0000-0000-00008B040000}"/>
    <cellStyle name="60% - Акцент5 36" xfId="889" xr:uid="{00000000-0005-0000-0000-00008C040000}"/>
    <cellStyle name="60% - Акцент5 4" xfId="890" xr:uid="{00000000-0005-0000-0000-00008D040000}"/>
    <cellStyle name="60% - Акцент5 5" xfId="891" xr:uid="{00000000-0005-0000-0000-00008E040000}"/>
    <cellStyle name="60% - Акцент5 6" xfId="892" xr:uid="{00000000-0005-0000-0000-00008F040000}"/>
    <cellStyle name="60% - Акцент5 7" xfId="893" xr:uid="{00000000-0005-0000-0000-000090040000}"/>
    <cellStyle name="60% - Акцент5 8" xfId="894" xr:uid="{00000000-0005-0000-0000-000091040000}"/>
    <cellStyle name="60% - Акцент5 9" xfId="895" xr:uid="{00000000-0005-0000-0000-000092040000}"/>
    <cellStyle name="60% - Акцент6 10" xfId="896" xr:uid="{00000000-0005-0000-0000-000093040000}"/>
    <cellStyle name="60% - Акцент6 11" xfId="897" xr:uid="{00000000-0005-0000-0000-000094040000}"/>
    <cellStyle name="60% - Акцент6 12" xfId="898" xr:uid="{00000000-0005-0000-0000-000095040000}"/>
    <cellStyle name="60% - Акцент6 13" xfId="899" xr:uid="{00000000-0005-0000-0000-000096040000}"/>
    <cellStyle name="60% - Акцент6 14" xfId="900" xr:uid="{00000000-0005-0000-0000-000097040000}"/>
    <cellStyle name="60% - Акцент6 15" xfId="901" xr:uid="{00000000-0005-0000-0000-000098040000}"/>
    <cellStyle name="60% - Акцент6 16" xfId="902" xr:uid="{00000000-0005-0000-0000-000099040000}"/>
    <cellStyle name="60% - Акцент6 17" xfId="903" xr:uid="{00000000-0005-0000-0000-00009A040000}"/>
    <cellStyle name="60% - Акцент6 18" xfId="904" xr:uid="{00000000-0005-0000-0000-00009B040000}"/>
    <cellStyle name="60% - Акцент6 19" xfId="905" xr:uid="{00000000-0005-0000-0000-00009C040000}"/>
    <cellStyle name="60% - Акцент6 2" xfId="906" xr:uid="{00000000-0005-0000-0000-00009D040000}"/>
    <cellStyle name="60% - Акцент6 20" xfId="907" xr:uid="{00000000-0005-0000-0000-00009E040000}"/>
    <cellStyle name="60% - Акцент6 21" xfId="908" xr:uid="{00000000-0005-0000-0000-00009F040000}"/>
    <cellStyle name="60% - Акцент6 22" xfId="909" xr:uid="{00000000-0005-0000-0000-0000A0040000}"/>
    <cellStyle name="60% - Акцент6 23" xfId="910" xr:uid="{00000000-0005-0000-0000-0000A1040000}"/>
    <cellStyle name="60% - Акцент6 24" xfId="911" xr:uid="{00000000-0005-0000-0000-0000A2040000}"/>
    <cellStyle name="60% - Акцент6 25" xfId="912" xr:uid="{00000000-0005-0000-0000-0000A3040000}"/>
    <cellStyle name="60% - Акцент6 26" xfId="913" xr:uid="{00000000-0005-0000-0000-0000A4040000}"/>
    <cellStyle name="60% - Акцент6 27" xfId="914" xr:uid="{00000000-0005-0000-0000-0000A5040000}"/>
    <cellStyle name="60% - Акцент6 28" xfId="915" xr:uid="{00000000-0005-0000-0000-0000A6040000}"/>
    <cellStyle name="60% - Акцент6 29" xfId="916" xr:uid="{00000000-0005-0000-0000-0000A7040000}"/>
    <cellStyle name="60% - Акцент6 3" xfId="917" xr:uid="{00000000-0005-0000-0000-0000A8040000}"/>
    <cellStyle name="60% - Акцент6 30" xfId="918" xr:uid="{00000000-0005-0000-0000-0000A9040000}"/>
    <cellStyle name="60% - Акцент6 31" xfId="919" xr:uid="{00000000-0005-0000-0000-0000AA040000}"/>
    <cellStyle name="60% - Акцент6 32" xfId="920" xr:uid="{00000000-0005-0000-0000-0000AB040000}"/>
    <cellStyle name="60% - Акцент6 33" xfId="921" xr:uid="{00000000-0005-0000-0000-0000AC040000}"/>
    <cellStyle name="60% - Акцент6 34" xfId="922" xr:uid="{00000000-0005-0000-0000-0000AD040000}"/>
    <cellStyle name="60% - Акцент6 35" xfId="923" xr:uid="{00000000-0005-0000-0000-0000AE040000}"/>
    <cellStyle name="60% - Акцент6 36" xfId="924" xr:uid="{00000000-0005-0000-0000-0000AF040000}"/>
    <cellStyle name="60% - Акцент6 4" xfId="925" xr:uid="{00000000-0005-0000-0000-0000B0040000}"/>
    <cellStyle name="60% - Акцент6 5" xfId="926" xr:uid="{00000000-0005-0000-0000-0000B1040000}"/>
    <cellStyle name="60% - Акцент6 6" xfId="927" xr:uid="{00000000-0005-0000-0000-0000B2040000}"/>
    <cellStyle name="60% - Акцент6 7" xfId="928" xr:uid="{00000000-0005-0000-0000-0000B3040000}"/>
    <cellStyle name="60% - Акцент6 8" xfId="929" xr:uid="{00000000-0005-0000-0000-0000B4040000}"/>
    <cellStyle name="60% - Акцент6 9" xfId="930" xr:uid="{00000000-0005-0000-0000-0000B5040000}"/>
    <cellStyle name="Accent1" xfId="28" builtinId="29" customBuiltin="1"/>
    <cellStyle name="Accent1 2" xfId="57" xr:uid="{00000000-0005-0000-0000-0000B7040000}"/>
    <cellStyle name="Accent1 2 2" xfId="126" xr:uid="{00000000-0005-0000-0000-0000B8040000}"/>
    <cellStyle name="Accent2" xfId="32" builtinId="33" customBuiltin="1"/>
    <cellStyle name="Accent2 2" xfId="53" xr:uid="{00000000-0005-0000-0000-0000BA040000}"/>
    <cellStyle name="Accent2 2 2" xfId="127" xr:uid="{00000000-0005-0000-0000-0000BB040000}"/>
    <cellStyle name="Accent3" xfId="36" builtinId="37" customBuiltin="1"/>
    <cellStyle name="Accent3 2" xfId="90" xr:uid="{00000000-0005-0000-0000-0000BD040000}"/>
    <cellStyle name="Accent3 2 2" xfId="128" xr:uid="{00000000-0005-0000-0000-0000BE040000}"/>
    <cellStyle name="Accent4" xfId="40" builtinId="41" customBuiltin="1"/>
    <cellStyle name="Accent4 2" xfId="75" xr:uid="{00000000-0005-0000-0000-0000C0040000}"/>
    <cellStyle name="Accent4 2 2" xfId="129" xr:uid="{00000000-0005-0000-0000-0000C1040000}"/>
    <cellStyle name="Accent5" xfId="44" builtinId="45" customBuiltin="1"/>
    <cellStyle name="Accent5 2" xfId="85" xr:uid="{00000000-0005-0000-0000-0000C3040000}"/>
    <cellStyle name="Accent5 2 2" xfId="130" xr:uid="{00000000-0005-0000-0000-0000C4040000}"/>
    <cellStyle name="Accent6" xfId="48" builtinId="49" customBuiltin="1"/>
    <cellStyle name="Accent6 2" xfId="58" xr:uid="{00000000-0005-0000-0000-0000C6040000}"/>
    <cellStyle name="Accent6 2 2" xfId="131" xr:uid="{00000000-0005-0000-0000-0000C7040000}"/>
    <cellStyle name="Bad" xfId="17" builtinId="27" customBuiltin="1"/>
    <cellStyle name="Bad 2" xfId="92" xr:uid="{00000000-0005-0000-0000-0000C9040000}"/>
    <cellStyle name="Bad 2 2" xfId="132" xr:uid="{00000000-0005-0000-0000-0000CA040000}"/>
    <cellStyle name="Calculation" xfId="21" builtinId="22" customBuiltin="1"/>
    <cellStyle name="Calculation 2" xfId="79" xr:uid="{00000000-0005-0000-0000-0000CC040000}"/>
    <cellStyle name="Calculation 2 2" xfId="133" xr:uid="{00000000-0005-0000-0000-0000CD040000}"/>
    <cellStyle name="Calculation 2 2 10" xfId="931" xr:uid="{00000000-0005-0000-0000-0000CE040000}"/>
    <cellStyle name="Calculation 2 2 10 2" xfId="2774" xr:uid="{00000000-0005-0000-0000-0000CF040000}"/>
    <cellStyle name="Calculation 2 2 10 3" xfId="2969" xr:uid="{00000000-0005-0000-0000-0000D0040000}"/>
    <cellStyle name="Calculation 2 2 10 4" xfId="2716" xr:uid="{00000000-0005-0000-0000-0000D1040000}"/>
    <cellStyle name="Calculation 2 2 11" xfId="932" xr:uid="{00000000-0005-0000-0000-0000D2040000}"/>
    <cellStyle name="Calculation 2 2 11 2" xfId="2775" xr:uid="{00000000-0005-0000-0000-0000D3040000}"/>
    <cellStyle name="Calculation 2 2 11 3" xfId="2968" xr:uid="{00000000-0005-0000-0000-0000D4040000}"/>
    <cellStyle name="Calculation 2 2 11 4" xfId="3101" xr:uid="{00000000-0005-0000-0000-0000D5040000}"/>
    <cellStyle name="Calculation 2 2 12" xfId="933" xr:uid="{00000000-0005-0000-0000-0000D6040000}"/>
    <cellStyle name="Calculation 2 2 12 2" xfId="2776" xr:uid="{00000000-0005-0000-0000-0000D7040000}"/>
    <cellStyle name="Calculation 2 2 12 3" xfId="2967" xr:uid="{00000000-0005-0000-0000-0000D8040000}"/>
    <cellStyle name="Calculation 2 2 12 4" xfId="3105" xr:uid="{00000000-0005-0000-0000-0000D9040000}"/>
    <cellStyle name="Calculation 2 2 13" xfId="934" xr:uid="{00000000-0005-0000-0000-0000DA040000}"/>
    <cellStyle name="Calculation 2 2 13 2" xfId="2777" xr:uid="{00000000-0005-0000-0000-0000DB040000}"/>
    <cellStyle name="Calculation 2 2 13 3" xfId="2966" xr:uid="{00000000-0005-0000-0000-0000DC040000}"/>
    <cellStyle name="Calculation 2 2 13 4" xfId="3102" xr:uid="{00000000-0005-0000-0000-0000DD040000}"/>
    <cellStyle name="Calculation 2 2 14" xfId="935" xr:uid="{00000000-0005-0000-0000-0000DE040000}"/>
    <cellStyle name="Calculation 2 2 14 2" xfId="2778" xr:uid="{00000000-0005-0000-0000-0000DF040000}"/>
    <cellStyle name="Calculation 2 2 14 3" xfId="2965" xr:uid="{00000000-0005-0000-0000-0000E0040000}"/>
    <cellStyle name="Calculation 2 2 14 4" xfId="3108" xr:uid="{00000000-0005-0000-0000-0000E1040000}"/>
    <cellStyle name="Calculation 2 2 15" xfId="936" xr:uid="{00000000-0005-0000-0000-0000E2040000}"/>
    <cellStyle name="Calculation 2 2 15 2" xfId="2779" xr:uid="{00000000-0005-0000-0000-0000E3040000}"/>
    <cellStyle name="Calculation 2 2 15 3" xfId="2964" xr:uid="{00000000-0005-0000-0000-0000E4040000}"/>
    <cellStyle name="Calculation 2 2 15 4" xfId="2083" xr:uid="{00000000-0005-0000-0000-0000E5040000}"/>
    <cellStyle name="Calculation 2 2 16" xfId="937" xr:uid="{00000000-0005-0000-0000-0000E6040000}"/>
    <cellStyle name="Calculation 2 2 16 2" xfId="2780" xr:uid="{00000000-0005-0000-0000-0000E7040000}"/>
    <cellStyle name="Calculation 2 2 16 3" xfId="2963" xr:uid="{00000000-0005-0000-0000-0000E8040000}"/>
    <cellStyle name="Calculation 2 2 16 4" xfId="2653" xr:uid="{00000000-0005-0000-0000-0000E9040000}"/>
    <cellStyle name="Calculation 2 2 17" xfId="938" xr:uid="{00000000-0005-0000-0000-0000EA040000}"/>
    <cellStyle name="Calculation 2 2 17 2" xfId="2781" xr:uid="{00000000-0005-0000-0000-0000EB040000}"/>
    <cellStyle name="Calculation 2 2 17 3" xfId="2962" xr:uid="{00000000-0005-0000-0000-0000EC040000}"/>
    <cellStyle name="Calculation 2 2 17 4" xfId="2662" xr:uid="{00000000-0005-0000-0000-0000ED040000}"/>
    <cellStyle name="Calculation 2 2 18" xfId="939" xr:uid="{00000000-0005-0000-0000-0000EE040000}"/>
    <cellStyle name="Calculation 2 2 18 2" xfId="2782" xr:uid="{00000000-0005-0000-0000-0000EF040000}"/>
    <cellStyle name="Calculation 2 2 18 3" xfId="2961" xr:uid="{00000000-0005-0000-0000-0000F0040000}"/>
    <cellStyle name="Calculation 2 2 18 4" xfId="2717" xr:uid="{00000000-0005-0000-0000-0000F1040000}"/>
    <cellStyle name="Calculation 2 2 19" xfId="940" xr:uid="{00000000-0005-0000-0000-0000F2040000}"/>
    <cellStyle name="Calculation 2 2 19 2" xfId="2783" xr:uid="{00000000-0005-0000-0000-0000F3040000}"/>
    <cellStyle name="Calculation 2 2 19 3" xfId="2960" xr:uid="{00000000-0005-0000-0000-0000F4040000}"/>
    <cellStyle name="Calculation 2 2 19 4" xfId="2718" xr:uid="{00000000-0005-0000-0000-0000F5040000}"/>
    <cellStyle name="Calculation 2 2 2" xfId="941" xr:uid="{00000000-0005-0000-0000-0000F6040000}"/>
    <cellStyle name="Calculation 2 2 2 2" xfId="2784" xr:uid="{00000000-0005-0000-0000-0000F7040000}"/>
    <cellStyle name="Calculation 2 2 2 3" xfId="2959" xr:uid="{00000000-0005-0000-0000-0000F8040000}"/>
    <cellStyle name="Calculation 2 2 2 4" xfId="2656" xr:uid="{00000000-0005-0000-0000-0000F9040000}"/>
    <cellStyle name="Calculation 2 2 20" xfId="942" xr:uid="{00000000-0005-0000-0000-0000FA040000}"/>
    <cellStyle name="Calculation 2 2 20 2" xfId="2785" xr:uid="{00000000-0005-0000-0000-0000FB040000}"/>
    <cellStyle name="Calculation 2 2 20 3" xfId="2958" xr:uid="{00000000-0005-0000-0000-0000FC040000}"/>
    <cellStyle name="Calculation 2 2 20 4" xfId="2719" xr:uid="{00000000-0005-0000-0000-0000FD040000}"/>
    <cellStyle name="Calculation 2 2 21" xfId="943" xr:uid="{00000000-0005-0000-0000-0000FE040000}"/>
    <cellStyle name="Calculation 2 2 21 2" xfId="2786" xr:uid="{00000000-0005-0000-0000-0000FF040000}"/>
    <cellStyle name="Calculation 2 2 21 3" xfId="2957" xr:uid="{00000000-0005-0000-0000-000000050000}"/>
    <cellStyle name="Calculation 2 2 21 4" xfId="2720" xr:uid="{00000000-0005-0000-0000-000001050000}"/>
    <cellStyle name="Calculation 2 2 22" xfId="944" xr:uid="{00000000-0005-0000-0000-000002050000}"/>
    <cellStyle name="Calculation 2 2 22 2" xfId="2787" xr:uid="{00000000-0005-0000-0000-000003050000}"/>
    <cellStyle name="Calculation 2 2 22 3" xfId="2956" xr:uid="{00000000-0005-0000-0000-000004050000}"/>
    <cellStyle name="Calculation 2 2 22 4" xfId="2721" xr:uid="{00000000-0005-0000-0000-000005050000}"/>
    <cellStyle name="Calculation 2 2 23" xfId="945" xr:uid="{00000000-0005-0000-0000-000006050000}"/>
    <cellStyle name="Calculation 2 2 23 2" xfId="2788" xr:uid="{00000000-0005-0000-0000-000007050000}"/>
    <cellStyle name="Calculation 2 2 23 3" xfId="2955" xr:uid="{00000000-0005-0000-0000-000008050000}"/>
    <cellStyle name="Calculation 2 2 23 4" xfId="2722" xr:uid="{00000000-0005-0000-0000-000009050000}"/>
    <cellStyle name="Calculation 2 2 24" xfId="946" xr:uid="{00000000-0005-0000-0000-00000A050000}"/>
    <cellStyle name="Calculation 2 2 24 2" xfId="2789" xr:uid="{00000000-0005-0000-0000-00000B050000}"/>
    <cellStyle name="Calculation 2 2 24 3" xfId="2954" xr:uid="{00000000-0005-0000-0000-00000C050000}"/>
    <cellStyle name="Calculation 2 2 24 4" xfId="2652" xr:uid="{00000000-0005-0000-0000-00000D050000}"/>
    <cellStyle name="Calculation 2 2 25" xfId="947" xr:uid="{00000000-0005-0000-0000-00000E050000}"/>
    <cellStyle name="Calculation 2 2 25 2" xfId="2790" xr:uid="{00000000-0005-0000-0000-00000F050000}"/>
    <cellStyle name="Calculation 2 2 25 3" xfId="2953" xr:uid="{00000000-0005-0000-0000-000010050000}"/>
    <cellStyle name="Calculation 2 2 25 4" xfId="2663" xr:uid="{00000000-0005-0000-0000-000011050000}"/>
    <cellStyle name="Calculation 2 2 26" xfId="948" xr:uid="{00000000-0005-0000-0000-000012050000}"/>
    <cellStyle name="Calculation 2 2 26 2" xfId="2791" xr:uid="{00000000-0005-0000-0000-000013050000}"/>
    <cellStyle name="Calculation 2 2 26 3" xfId="2952" xr:uid="{00000000-0005-0000-0000-000014050000}"/>
    <cellStyle name="Calculation 2 2 26 4" xfId="2701" xr:uid="{00000000-0005-0000-0000-000015050000}"/>
    <cellStyle name="Calculation 2 2 27" xfId="949" xr:uid="{00000000-0005-0000-0000-000016050000}"/>
    <cellStyle name="Calculation 2 2 27 2" xfId="2792" xr:uid="{00000000-0005-0000-0000-000017050000}"/>
    <cellStyle name="Calculation 2 2 27 3" xfId="2951" xr:uid="{00000000-0005-0000-0000-000018050000}"/>
    <cellStyle name="Calculation 2 2 27 4" xfId="2712" xr:uid="{00000000-0005-0000-0000-000019050000}"/>
    <cellStyle name="Calculation 2 2 28" xfId="950" xr:uid="{00000000-0005-0000-0000-00001A050000}"/>
    <cellStyle name="Calculation 2 2 28 2" xfId="2793" xr:uid="{00000000-0005-0000-0000-00001B050000}"/>
    <cellStyle name="Calculation 2 2 28 3" xfId="2950" xr:uid="{00000000-0005-0000-0000-00001C050000}"/>
    <cellStyle name="Calculation 2 2 28 4" xfId="2694" xr:uid="{00000000-0005-0000-0000-00001D050000}"/>
    <cellStyle name="Calculation 2 2 29" xfId="951" xr:uid="{00000000-0005-0000-0000-00001E050000}"/>
    <cellStyle name="Calculation 2 2 29 2" xfId="2794" xr:uid="{00000000-0005-0000-0000-00001F050000}"/>
    <cellStyle name="Calculation 2 2 29 3" xfId="2949" xr:uid="{00000000-0005-0000-0000-000020050000}"/>
    <cellStyle name="Calculation 2 2 29 4" xfId="2706" xr:uid="{00000000-0005-0000-0000-000021050000}"/>
    <cellStyle name="Calculation 2 2 3" xfId="952" xr:uid="{00000000-0005-0000-0000-000022050000}"/>
    <cellStyle name="Calculation 2 2 3 2" xfId="2795" xr:uid="{00000000-0005-0000-0000-000023050000}"/>
    <cellStyle name="Calculation 2 2 3 3" xfId="2948" xr:uid="{00000000-0005-0000-0000-000024050000}"/>
    <cellStyle name="Calculation 2 2 3 4" xfId="2723" xr:uid="{00000000-0005-0000-0000-000025050000}"/>
    <cellStyle name="Calculation 2 2 30" xfId="953" xr:uid="{00000000-0005-0000-0000-000026050000}"/>
    <cellStyle name="Calculation 2 2 30 2" xfId="2796" xr:uid="{00000000-0005-0000-0000-000027050000}"/>
    <cellStyle name="Calculation 2 2 30 3" xfId="2947" xr:uid="{00000000-0005-0000-0000-000028050000}"/>
    <cellStyle name="Calculation 2 2 30 4" xfId="2655" xr:uid="{00000000-0005-0000-0000-000029050000}"/>
    <cellStyle name="Calculation 2 2 31" xfId="954" xr:uid="{00000000-0005-0000-0000-00002A050000}"/>
    <cellStyle name="Calculation 2 2 31 2" xfId="2797" xr:uid="{00000000-0005-0000-0000-00002B050000}"/>
    <cellStyle name="Calculation 2 2 31 3" xfId="2946" xr:uid="{00000000-0005-0000-0000-00002C050000}"/>
    <cellStyle name="Calculation 2 2 31 4" xfId="2724" xr:uid="{00000000-0005-0000-0000-00002D050000}"/>
    <cellStyle name="Calculation 2 2 32" xfId="955" xr:uid="{00000000-0005-0000-0000-00002E050000}"/>
    <cellStyle name="Calculation 2 2 32 2" xfId="2798" xr:uid="{00000000-0005-0000-0000-00002F050000}"/>
    <cellStyle name="Calculation 2 2 32 3" xfId="2945" xr:uid="{00000000-0005-0000-0000-000030050000}"/>
    <cellStyle name="Calculation 2 2 32 4" xfId="3103" xr:uid="{00000000-0005-0000-0000-000031050000}"/>
    <cellStyle name="Calculation 2 2 33" xfId="956" xr:uid="{00000000-0005-0000-0000-000032050000}"/>
    <cellStyle name="Calculation 2 2 33 2" xfId="2799" xr:uid="{00000000-0005-0000-0000-000033050000}"/>
    <cellStyle name="Calculation 2 2 33 3" xfId="2944" xr:uid="{00000000-0005-0000-0000-000034050000}"/>
    <cellStyle name="Calculation 2 2 33 4" xfId="2725" xr:uid="{00000000-0005-0000-0000-000035050000}"/>
    <cellStyle name="Calculation 2 2 34" xfId="2661" xr:uid="{00000000-0005-0000-0000-000036050000}"/>
    <cellStyle name="Calculation 2 2 35" xfId="3055" xr:uid="{00000000-0005-0000-0000-000037050000}"/>
    <cellStyle name="Calculation 2 2 36" xfId="3113" xr:uid="{00000000-0005-0000-0000-000038050000}"/>
    <cellStyle name="Calculation 2 2 4" xfId="957" xr:uid="{00000000-0005-0000-0000-000039050000}"/>
    <cellStyle name="Calculation 2 2 4 2" xfId="2800" xr:uid="{00000000-0005-0000-0000-00003A050000}"/>
    <cellStyle name="Calculation 2 2 4 3" xfId="2943" xr:uid="{00000000-0005-0000-0000-00003B050000}"/>
    <cellStyle name="Calculation 2 2 4 4" xfId="2648" xr:uid="{00000000-0005-0000-0000-00003C050000}"/>
    <cellStyle name="Calculation 2 2 5" xfId="958" xr:uid="{00000000-0005-0000-0000-00003D050000}"/>
    <cellStyle name="Calculation 2 2 5 2" xfId="2801" xr:uid="{00000000-0005-0000-0000-00003E050000}"/>
    <cellStyle name="Calculation 2 2 5 3" xfId="2942" xr:uid="{00000000-0005-0000-0000-00003F050000}"/>
    <cellStyle name="Calculation 2 2 5 4" xfId="2693" xr:uid="{00000000-0005-0000-0000-000040050000}"/>
    <cellStyle name="Calculation 2 2 6" xfId="959" xr:uid="{00000000-0005-0000-0000-000041050000}"/>
    <cellStyle name="Calculation 2 2 6 2" xfId="2802" xr:uid="{00000000-0005-0000-0000-000042050000}"/>
    <cellStyle name="Calculation 2 2 6 3" xfId="2941" xr:uid="{00000000-0005-0000-0000-000043050000}"/>
    <cellStyle name="Calculation 2 2 6 4" xfId="2705" xr:uid="{00000000-0005-0000-0000-000044050000}"/>
    <cellStyle name="Calculation 2 2 7" xfId="960" xr:uid="{00000000-0005-0000-0000-000045050000}"/>
    <cellStyle name="Calculation 2 2 7 2" xfId="2803" xr:uid="{00000000-0005-0000-0000-000046050000}"/>
    <cellStyle name="Calculation 2 2 7 3" xfId="2940" xr:uid="{00000000-0005-0000-0000-000047050000}"/>
    <cellStyle name="Calculation 2 2 7 4" xfId="2700" xr:uid="{00000000-0005-0000-0000-000048050000}"/>
    <cellStyle name="Calculation 2 2 8" xfId="961" xr:uid="{00000000-0005-0000-0000-000049050000}"/>
    <cellStyle name="Calculation 2 2 8 2" xfId="2804" xr:uid="{00000000-0005-0000-0000-00004A050000}"/>
    <cellStyle name="Calculation 2 2 8 3" xfId="2939" xr:uid="{00000000-0005-0000-0000-00004B050000}"/>
    <cellStyle name="Calculation 2 2 8 4" xfId="2711" xr:uid="{00000000-0005-0000-0000-00004C050000}"/>
    <cellStyle name="Calculation 2 2 9" xfId="962" xr:uid="{00000000-0005-0000-0000-00004D050000}"/>
    <cellStyle name="Calculation 2 2 9 2" xfId="2805" xr:uid="{00000000-0005-0000-0000-00004E050000}"/>
    <cellStyle name="Calculation 2 2 9 3" xfId="2938" xr:uid="{00000000-0005-0000-0000-00004F050000}"/>
    <cellStyle name="Calculation 2 2 9 4" xfId="2726" xr:uid="{00000000-0005-0000-0000-000050050000}"/>
    <cellStyle name="Check Cell" xfId="23" builtinId="23" customBuiltin="1"/>
    <cellStyle name="Check Cell 2" xfId="86" xr:uid="{00000000-0005-0000-0000-000052050000}"/>
    <cellStyle name="Check Cell 2 2" xfId="134" xr:uid="{00000000-0005-0000-0000-000053050000}"/>
    <cellStyle name="Comma" xfId="7" builtinId="3"/>
    <cellStyle name="Comma 10" xfId="217" xr:uid="{00000000-0005-0000-0000-000055050000}"/>
    <cellStyle name="Comma 11" xfId="2021" xr:uid="{00000000-0005-0000-0000-000056050000}"/>
    <cellStyle name="Comma 12" xfId="2027" xr:uid="{00000000-0005-0000-0000-000057050000}"/>
    <cellStyle name="Comma 15" xfId="2022" xr:uid="{00000000-0005-0000-0000-000058050000}"/>
    <cellStyle name="Comma 19" xfId="2030" xr:uid="{00000000-0005-0000-0000-000059050000}"/>
    <cellStyle name="Comma 2" xfId="10" xr:uid="{00000000-0005-0000-0000-00005A050000}"/>
    <cellStyle name="Comma 2 2" xfId="100" xr:uid="{00000000-0005-0000-0000-00005B050000}"/>
    <cellStyle name="Comma 2 2 2" xfId="135" xr:uid="{00000000-0005-0000-0000-00005C050000}"/>
    <cellStyle name="Comma 2 2 2 2" xfId="218" xr:uid="{00000000-0005-0000-0000-00005D050000}"/>
    <cellStyle name="Comma 2 2 3" xfId="219" xr:uid="{00000000-0005-0000-0000-00005E050000}"/>
    <cellStyle name="Comma 2 3" xfId="103" xr:uid="{00000000-0005-0000-0000-00005F050000}"/>
    <cellStyle name="Comma 2 3 2" xfId="220" xr:uid="{00000000-0005-0000-0000-000060050000}"/>
    <cellStyle name="Comma 2 3 3" xfId="221" xr:uid="{00000000-0005-0000-0000-000061050000}"/>
    <cellStyle name="Comma 2 4" xfId="222" xr:uid="{00000000-0005-0000-0000-000062050000}"/>
    <cellStyle name="Comma 2 5" xfId="223" xr:uid="{00000000-0005-0000-0000-000063050000}"/>
    <cellStyle name="Comma 2 6" xfId="2080" xr:uid="{00000000-0005-0000-0000-000064050000}"/>
    <cellStyle name="Comma 2 7" xfId="2057" xr:uid="{00000000-0005-0000-0000-000065050000}"/>
    <cellStyle name="Comma 3" xfId="99" xr:uid="{00000000-0005-0000-0000-000066050000}"/>
    <cellStyle name="Comma 3 2" xfId="136" xr:uid="{00000000-0005-0000-0000-000067050000}"/>
    <cellStyle name="Comma 3 2 2" xfId="188" xr:uid="{00000000-0005-0000-0000-000068050000}"/>
    <cellStyle name="Comma 3 2 2 2" xfId="211" xr:uid="{00000000-0005-0000-0000-000069050000}"/>
    <cellStyle name="Comma 3 2 2 2 2" xfId="2172" xr:uid="{00000000-0005-0000-0000-00006A050000}"/>
    <cellStyle name="Comma 3 2 2 3" xfId="2149" xr:uid="{00000000-0005-0000-0000-00006B050000}"/>
    <cellStyle name="Comma 3 2 3" xfId="181" xr:uid="{00000000-0005-0000-0000-00006C050000}"/>
    <cellStyle name="Comma 3 2 3 2" xfId="2143" xr:uid="{00000000-0005-0000-0000-00006D050000}"/>
    <cellStyle name="Comma 3 2 4" xfId="205" xr:uid="{00000000-0005-0000-0000-00006E050000}"/>
    <cellStyle name="Comma 3 2 4 2" xfId="2166" xr:uid="{00000000-0005-0000-0000-00006F050000}"/>
    <cellStyle name="Comma 3 2 5" xfId="2124" xr:uid="{00000000-0005-0000-0000-000070050000}"/>
    <cellStyle name="Comma 3 3" xfId="224" xr:uid="{00000000-0005-0000-0000-000071050000}"/>
    <cellStyle name="Comma 4" xfId="102" xr:uid="{00000000-0005-0000-0000-000072050000}"/>
    <cellStyle name="Comma 4 2" xfId="225" xr:uid="{00000000-0005-0000-0000-000073050000}"/>
    <cellStyle name="Comma 4 2 2" xfId="2023" xr:uid="{00000000-0005-0000-0000-000074050000}"/>
    <cellStyle name="Comma 4 3" xfId="226" xr:uid="{00000000-0005-0000-0000-000075050000}"/>
    <cellStyle name="Comma 5" xfId="95" xr:uid="{00000000-0005-0000-0000-000076050000}"/>
    <cellStyle name="Comma 5 2" xfId="180" xr:uid="{00000000-0005-0000-0000-000077050000}"/>
    <cellStyle name="Comma 5 2 2" xfId="2142" xr:uid="{00000000-0005-0000-0000-000078050000}"/>
    <cellStyle name="Comma 5 3" xfId="204" xr:uid="{00000000-0005-0000-0000-000079050000}"/>
    <cellStyle name="Comma 5 3 2" xfId="2165" xr:uid="{00000000-0005-0000-0000-00007A050000}"/>
    <cellStyle name="Comma 5 4" xfId="2121" xr:uid="{00000000-0005-0000-0000-00007B050000}"/>
    <cellStyle name="Comma 6" xfId="187" xr:uid="{00000000-0005-0000-0000-00007C050000}"/>
    <cellStyle name="Comma 6 2" xfId="210" xr:uid="{00000000-0005-0000-0000-00007D050000}"/>
    <cellStyle name="Comma 6 2 2" xfId="2171" xr:uid="{00000000-0005-0000-0000-00007E050000}"/>
    <cellStyle name="Comma 6 3" xfId="227" xr:uid="{00000000-0005-0000-0000-00007F050000}"/>
    <cellStyle name="Comma 6 4" xfId="2148" xr:uid="{00000000-0005-0000-0000-000080050000}"/>
    <cellStyle name="Comma 7" xfId="228" xr:uid="{00000000-0005-0000-0000-000081050000}"/>
    <cellStyle name="Comma 7 2" xfId="229" xr:uid="{00000000-0005-0000-0000-000082050000}"/>
    <cellStyle name="Comma 7 2 2" xfId="230" xr:uid="{00000000-0005-0000-0000-000083050000}"/>
    <cellStyle name="Comma 7 3" xfId="231" xr:uid="{00000000-0005-0000-0000-000084050000}"/>
    <cellStyle name="Comma 8" xfId="232" xr:uid="{00000000-0005-0000-0000-000085050000}"/>
    <cellStyle name="Comma 9" xfId="233" xr:uid="{00000000-0005-0000-0000-000086050000}"/>
    <cellStyle name="Explanatory Text" xfId="26" builtinId="53" customBuiltin="1"/>
    <cellStyle name="Explanatory Text 2" xfId="74" xr:uid="{00000000-0005-0000-0000-000088050000}"/>
    <cellStyle name="Explanatory Text 2 2" xfId="137" xr:uid="{00000000-0005-0000-0000-000089050000}"/>
    <cellStyle name="Good" xfId="16" builtinId="26" customBuiltin="1"/>
    <cellStyle name="Good 2" xfId="80" xr:uid="{00000000-0005-0000-0000-00008B050000}"/>
    <cellStyle name="Good 2 2" xfId="138" xr:uid="{00000000-0005-0000-0000-00008C050000}"/>
    <cellStyle name="Heading 1" xfId="12" builtinId="16" customBuiltin="1"/>
    <cellStyle name="Heading 1 2" xfId="65" xr:uid="{00000000-0005-0000-0000-00008E050000}"/>
    <cellStyle name="Heading 1 2 2" xfId="139" xr:uid="{00000000-0005-0000-0000-00008F050000}"/>
    <cellStyle name="Heading 2" xfId="13" builtinId="17" customBuiltin="1"/>
    <cellStyle name="Heading 2 2" xfId="83" xr:uid="{00000000-0005-0000-0000-000091050000}"/>
    <cellStyle name="Heading 2 2 2" xfId="140" xr:uid="{00000000-0005-0000-0000-000092050000}"/>
    <cellStyle name="Heading 3" xfId="14" builtinId="18" customBuiltin="1"/>
    <cellStyle name="Heading 3 2" xfId="67" xr:uid="{00000000-0005-0000-0000-000094050000}"/>
    <cellStyle name="Heading 3 2 2" xfId="141" xr:uid="{00000000-0005-0000-0000-000095050000}"/>
    <cellStyle name="Heading 4" xfId="15" builtinId="19" customBuiltin="1"/>
    <cellStyle name="Heading 4 2" xfId="63" xr:uid="{00000000-0005-0000-0000-000097050000}"/>
    <cellStyle name="Heading 4 2 2" xfId="142" xr:uid="{00000000-0005-0000-0000-000098050000}"/>
    <cellStyle name="Input" xfId="19" builtinId="20" customBuiltin="1"/>
    <cellStyle name="Input 2" xfId="82" xr:uid="{00000000-0005-0000-0000-00009A050000}"/>
    <cellStyle name="Input 2 2" xfId="143" xr:uid="{00000000-0005-0000-0000-00009B050000}"/>
    <cellStyle name="Input 2 2 10" xfId="963" xr:uid="{00000000-0005-0000-0000-00009C050000}"/>
    <cellStyle name="Input 2 2 10 2" xfId="2806" xr:uid="{00000000-0005-0000-0000-00009D050000}"/>
    <cellStyle name="Input 2 2 10 3" xfId="2937" xr:uid="{00000000-0005-0000-0000-00009E050000}"/>
    <cellStyle name="Input 2 2 10 4" xfId="2727" xr:uid="{00000000-0005-0000-0000-00009F050000}"/>
    <cellStyle name="Input 2 2 11" xfId="964" xr:uid="{00000000-0005-0000-0000-0000A0050000}"/>
    <cellStyle name="Input 2 2 11 2" xfId="2807" xr:uid="{00000000-0005-0000-0000-0000A1050000}"/>
    <cellStyle name="Input 2 2 11 3" xfId="2686" xr:uid="{00000000-0005-0000-0000-0000A2050000}"/>
    <cellStyle name="Input 2 2 11 4" xfId="3033" xr:uid="{00000000-0005-0000-0000-0000A3050000}"/>
    <cellStyle name="Input 2 2 12" xfId="965" xr:uid="{00000000-0005-0000-0000-0000A4050000}"/>
    <cellStyle name="Input 2 2 12 2" xfId="2808" xr:uid="{00000000-0005-0000-0000-0000A5050000}"/>
    <cellStyle name="Input 2 2 12 3" xfId="2637" xr:uid="{00000000-0005-0000-0000-0000A6050000}"/>
    <cellStyle name="Input 2 2 12 4" xfId="3073" xr:uid="{00000000-0005-0000-0000-0000A7050000}"/>
    <cellStyle name="Input 2 2 13" xfId="966" xr:uid="{00000000-0005-0000-0000-0000A8050000}"/>
    <cellStyle name="Input 2 2 13 2" xfId="2809" xr:uid="{00000000-0005-0000-0000-0000A9050000}"/>
    <cellStyle name="Input 2 2 13 3" xfId="2097" xr:uid="{00000000-0005-0000-0000-0000AA050000}"/>
    <cellStyle name="Input 2 2 13 4" xfId="3082" xr:uid="{00000000-0005-0000-0000-0000AB050000}"/>
    <cellStyle name="Input 2 2 14" xfId="967" xr:uid="{00000000-0005-0000-0000-0000AC050000}"/>
    <cellStyle name="Input 2 2 14 2" xfId="2810" xr:uid="{00000000-0005-0000-0000-0000AD050000}"/>
    <cellStyle name="Input 2 2 14 3" xfId="2646" xr:uid="{00000000-0005-0000-0000-0000AE050000}"/>
    <cellStyle name="Input 2 2 14 4" xfId="3064" xr:uid="{00000000-0005-0000-0000-0000AF050000}"/>
    <cellStyle name="Input 2 2 15" xfId="968" xr:uid="{00000000-0005-0000-0000-0000B0050000}"/>
    <cellStyle name="Input 2 2 15 2" xfId="2811" xr:uid="{00000000-0005-0000-0000-0000B1050000}"/>
    <cellStyle name="Input 2 2 15 3" xfId="2099" xr:uid="{00000000-0005-0000-0000-0000B2050000}"/>
    <cellStyle name="Input 2 2 15 4" xfId="3079" xr:uid="{00000000-0005-0000-0000-0000B3050000}"/>
    <cellStyle name="Input 2 2 16" xfId="969" xr:uid="{00000000-0005-0000-0000-0000B4050000}"/>
    <cellStyle name="Input 2 2 16 2" xfId="2812" xr:uid="{00000000-0005-0000-0000-0000B5050000}"/>
    <cellStyle name="Input 2 2 16 3" xfId="2645" xr:uid="{00000000-0005-0000-0000-0000B6050000}"/>
    <cellStyle name="Input 2 2 16 4" xfId="3065" xr:uid="{00000000-0005-0000-0000-0000B7050000}"/>
    <cellStyle name="Input 2 2 17" xfId="970" xr:uid="{00000000-0005-0000-0000-0000B8050000}"/>
    <cellStyle name="Input 2 2 17 2" xfId="2813" xr:uid="{00000000-0005-0000-0000-0000B9050000}"/>
    <cellStyle name="Input 2 2 17 3" xfId="2684" xr:uid="{00000000-0005-0000-0000-0000BA050000}"/>
    <cellStyle name="Input 2 2 17 4" xfId="3035" xr:uid="{00000000-0005-0000-0000-0000BB050000}"/>
    <cellStyle name="Input 2 2 18" xfId="971" xr:uid="{00000000-0005-0000-0000-0000BC050000}"/>
    <cellStyle name="Input 2 2 18 2" xfId="2814" xr:uid="{00000000-0005-0000-0000-0000BD050000}"/>
    <cellStyle name="Input 2 2 18 3" xfId="2632" xr:uid="{00000000-0005-0000-0000-0000BE050000}"/>
    <cellStyle name="Input 2 2 18 4" xfId="3078" xr:uid="{00000000-0005-0000-0000-0000BF050000}"/>
    <cellStyle name="Input 2 2 19" xfId="972" xr:uid="{00000000-0005-0000-0000-0000C0050000}"/>
    <cellStyle name="Input 2 2 19 2" xfId="2815" xr:uid="{00000000-0005-0000-0000-0000C1050000}"/>
    <cellStyle name="Input 2 2 19 3" xfId="2683" xr:uid="{00000000-0005-0000-0000-0000C2050000}"/>
    <cellStyle name="Input 2 2 19 4" xfId="3036" xr:uid="{00000000-0005-0000-0000-0000C3050000}"/>
    <cellStyle name="Input 2 2 2" xfId="973" xr:uid="{00000000-0005-0000-0000-0000C4050000}"/>
    <cellStyle name="Input 2 2 2 2" xfId="2816" xr:uid="{00000000-0005-0000-0000-0000C5050000}"/>
    <cellStyle name="Input 2 2 2 3" xfId="2696" xr:uid="{00000000-0005-0000-0000-0000C6050000}"/>
    <cellStyle name="Input 2 2 2 4" xfId="3025" xr:uid="{00000000-0005-0000-0000-0000C7050000}"/>
    <cellStyle name="Input 2 2 20" xfId="974" xr:uid="{00000000-0005-0000-0000-0000C8050000}"/>
    <cellStyle name="Input 2 2 20 2" xfId="2817" xr:uid="{00000000-0005-0000-0000-0000C9050000}"/>
    <cellStyle name="Input 2 2 20 3" xfId="2682" xr:uid="{00000000-0005-0000-0000-0000CA050000}"/>
    <cellStyle name="Input 2 2 20 4" xfId="3037" xr:uid="{00000000-0005-0000-0000-0000CB050000}"/>
    <cellStyle name="Input 2 2 21" xfId="975" xr:uid="{00000000-0005-0000-0000-0000CC050000}"/>
    <cellStyle name="Input 2 2 21 2" xfId="2818" xr:uid="{00000000-0005-0000-0000-0000CD050000}"/>
    <cellStyle name="Input 2 2 21 3" xfId="2681" xr:uid="{00000000-0005-0000-0000-0000CE050000}"/>
    <cellStyle name="Input 2 2 21 4" xfId="3038" xr:uid="{00000000-0005-0000-0000-0000CF050000}"/>
    <cellStyle name="Input 2 2 22" xfId="976" xr:uid="{00000000-0005-0000-0000-0000D0050000}"/>
    <cellStyle name="Input 2 2 22 2" xfId="2819" xr:uid="{00000000-0005-0000-0000-0000D1050000}"/>
    <cellStyle name="Input 2 2 22 3" xfId="2077" xr:uid="{00000000-0005-0000-0000-0000D2050000}"/>
    <cellStyle name="Input 2 2 22 4" xfId="3094" xr:uid="{00000000-0005-0000-0000-0000D3050000}"/>
    <cellStyle name="Input 2 2 23" xfId="977" xr:uid="{00000000-0005-0000-0000-0000D4050000}"/>
    <cellStyle name="Input 2 2 23 2" xfId="2820" xr:uid="{00000000-0005-0000-0000-0000D5050000}"/>
    <cellStyle name="Input 2 2 23 3" xfId="3107" xr:uid="{00000000-0005-0000-0000-0000D6050000}"/>
    <cellStyle name="Input 2 2 23 4" xfId="3115" xr:uid="{00000000-0005-0000-0000-0000D7050000}"/>
    <cellStyle name="Input 2 2 24" xfId="978" xr:uid="{00000000-0005-0000-0000-0000D8050000}"/>
    <cellStyle name="Input 2 2 24 2" xfId="2821" xr:uid="{00000000-0005-0000-0000-0000D9050000}"/>
    <cellStyle name="Input 2 2 24 3" xfId="2770" xr:uid="{00000000-0005-0000-0000-0000DA050000}"/>
    <cellStyle name="Input 2 2 24 4" xfId="2970" xr:uid="{00000000-0005-0000-0000-0000DB050000}"/>
    <cellStyle name="Input 2 2 25" xfId="979" xr:uid="{00000000-0005-0000-0000-0000DC050000}"/>
    <cellStyle name="Input 2 2 25 2" xfId="2822" xr:uid="{00000000-0005-0000-0000-0000DD050000}"/>
    <cellStyle name="Input 2 2 25 3" xfId="2769" xr:uid="{00000000-0005-0000-0000-0000DE050000}"/>
    <cellStyle name="Input 2 2 25 4" xfId="2971" xr:uid="{00000000-0005-0000-0000-0000DF050000}"/>
    <cellStyle name="Input 2 2 26" xfId="980" xr:uid="{00000000-0005-0000-0000-0000E0050000}"/>
    <cellStyle name="Input 2 2 26 2" xfId="2823" xr:uid="{00000000-0005-0000-0000-0000E1050000}"/>
    <cellStyle name="Input 2 2 26 3" xfId="2768" xr:uid="{00000000-0005-0000-0000-0000E2050000}"/>
    <cellStyle name="Input 2 2 26 4" xfId="2972" xr:uid="{00000000-0005-0000-0000-0000E3050000}"/>
    <cellStyle name="Input 2 2 27" xfId="981" xr:uid="{00000000-0005-0000-0000-0000E4050000}"/>
    <cellStyle name="Input 2 2 27 2" xfId="2824" xr:uid="{00000000-0005-0000-0000-0000E5050000}"/>
    <cellStyle name="Input 2 2 27 3" xfId="2767" xr:uid="{00000000-0005-0000-0000-0000E6050000}"/>
    <cellStyle name="Input 2 2 27 4" xfId="2973" xr:uid="{00000000-0005-0000-0000-0000E7050000}"/>
    <cellStyle name="Input 2 2 28" xfId="982" xr:uid="{00000000-0005-0000-0000-0000E8050000}"/>
    <cellStyle name="Input 2 2 28 2" xfId="2825" xr:uid="{00000000-0005-0000-0000-0000E9050000}"/>
    <cellStyle name="Input 2 2 28 3" xfId="2766" xr:uid="{00000000-0005-0000-0000-0000EA050000}"/>
    <cellStyle name="Input 2 2 28 4" xfId="2974" xr:uid="{00000000-0005-0000-0000-0000EB050000}"/>
    <cellStyle name="Input 2 2 29" xfId="983" xr:uid="{00000000-0005-0000-0000-0000EC050000}"/>
    <cellStyle name="Input 2 2 29 2" xfId="2826" xr:uid="{00000000-0005-0000-0000-0000ED050000}"/>
    <cellStyle name="Input 2 2 29 3" xfId="2765" xr:uid="{00000000-0005-0000-0000-0000EE050000}"/>
    <cellStyle name="Input 2 2 29 4" xfId="2975" xr:uid="{00000000-0005-0000-0000-0000EF050000}"/>
    <cellStyle name="Input 2 2 3" xfId="984" xr:uid="{00000000-0005-0000-0000-0000F0050000}"/>
    <cellStyle name="Input 2 2 3 2" xfId="2827" xr:uid="{00000000-0005-0000-0000-0000F1050000}"/>
    <cellStyle name="Input 2 2 3 3" xfId="2764" xr:uid="{00000000-0005-0000-0000-0000F2050000}"/>
    <cellStyle name="Input 2 2 3 4" xfId="2976" xr:uid="{00000000-0005-0000-0000-0000F3050000}"/>
    <cellStyle name="Input 2 2 30" xfId="985" xr:uid="{00000000-0005-0000-0000-0000F4050000}"/>
    <cellStyle name="Input 2 2 30 2" xfId="2828" xr:uid="{00000000-0005-0000-0000-0000F5050000}"/>
    <cellStyle name="Input 2 2 30 3" xfId="2763" xr:uid="{00000000-0005-0000-0000-0000F6050000}"/>
    <cellStyle name="Input 2 2 30 4" xfId="2977" xr:uid="{00000000-0005-0000-0000-0000F7050000}"/>
    <cellStyle name="Input 2 2 31" xfId="986" xr:uid="{00000000-0005-0000-0000-0000F8050000}"/>
    <cellStyle name="Input 2 2 31 2" xfId="2829" xr:uid="{00000000-0005-0000-0000-0000F9050000}"/>
    <cellStyle name="Input 2 2 31 3" xfId="2762" xr:uid="{00000000-0005-0000-0000-0000FA050000}"/>
    <cellStyle name="Input 2 2 31 4" xfId="2978" xr:uid="{00000000-0005-0000-0000-0000FB050000}"/>
    <cellStyle name="Input 2 2 32" xfId="987" xr:uid="{00000000-0005-0000-0000-0000FC050000}"/>
    <cellStyle name="Input 2 2 32 2" xfId="2830" xr:uid="{00000000-0005-0000-0000-0000FD050000}"/>
    <cellStyle name="Input 2 2 32 3" xfId="2761" xr:uid="{00000000-0005-0000-0000-0000FE050000}"/>
    <cellStyle name="Input 2 2 32 4" xfId="2979" xr:uid="{00000000-0005-0000-0000-0000FF050000}"/>
    <cellStyle name="Input 2 2 33" xfId="988" xr:uid="{00000000-0005-0000-0000-000000060000}"/>
    <cellStyle name="Input 2 2 33 2" xfId="2831" xr:uid="{00000000-0005-0000-0000-000001060000}"/>
    <cellStyle name="Input 2 2 33 3" xfId="2760" xr:uid="{00000000-0005-0000-0000-000002060000}"/>
    <cellStyle name="Input 2 2 33 4" xfId="2980" xr:uid="{00000000-0005-0000-0000-000003060000}"/>
    <cellStyle name="Input 2 2 34" xfId="2670" xr:uid="{00000000-0005-0000-0000-000004060000}"/>
    <cellStyle name="Input 2 2 35" xfId="3048" xr:uid="{00000000-0005-0000-0000-000005060000}"/>
    <cellStyle name="Input 2 2 36" xfId="3112" xr:uid="{00000000-0005-0000-0000-000006060000}"/>
    <cellStyle name="Input 2 2 4" xfId="989" xr:uid="{00000000-0005-0000-0000-000007060000}"/>
    <cellStyle name="Input 2 2 4 2" xfId="2832" xr:uid="{00000000-0005-0000-0000-000008060000}"/>
    <cellStyle name="Input 2 2 4 3" xfId="2650" xr:uid="{00000000-0005-0000-0000-000009060000}"/>
    <cellStyle name="Input 2 2 4 4" xfId="3061" xr:uid="{00000000-0005-0000-0000-00000A060000}"/>
    <cellStyle name="Input 2 2 5" xfId="990" xr:uid="{00000000-0005-0000-0000-00000B060000}"/>
    <cellStyle name="Input 2 2 5 2" xfId="2833" xr:uid="{00000000-0005-0000-0000-00000C060000}"/>
    <cellStyle name="Input 2 2 5 3" xfId="2079" xr:uid="{00000000-0005-0000-0000-00000D060000}"/>
    <cellStyle name="Input 2 2 5 4" xfId="3098" xr:uid="{00000000-0005-0000-0000-00000E060000}"/>
    <cellStyle name="Input 2 2 6" xfId="991" xr:uid="{00000000-0005-0000-0000-00000F060000}"/>
    <cellStyle name="Input 2 2 6 2" xfId="2834" xr:uid="{00000000-0005-0000-0000-000010060000}"/>
    <cellStyle name="Input 2 2 6 3" xfId="2642" xr:uid="{00000000-0005-0000-0000-000011060000}"/>
    <cellStyle name="Input 2 2 6 4" xfId="3068" xr:uid="{00000000-0005-0000-0000-000012060000}"/>
    <cellStyle name="Input 2 2 7" xfId="992" xr:uid="{00000000-0005-0000-0000-000013060000}"/>
    <cellStyle name="Input 2 2 7 2" xfId="2835" xr:uid="{00000000-0005-0000-0000-000014060000}"/>
    <cellStyle name="Input 2 2 7 3" xfId="2085" xr:uid="{00000000-0005-0000-0000-000015060000}"/>
    <cellStyle name="Input 2 2 7 4" xfId="3084" xr:uid="{00000000-0005-0000-0000-000016060000}"/>
    <cellStyle name="Input 2 2 8" xfId="993" xr:uid="{00000000-0005-0000-0000-000017060000}"/>
    <cellStyle name="Input 2 2 8 2" xfId="2836" xr:uid="{00000000-0005-0000-0000-000018060000}"/>
    <cellStyle name="Input 2 2 8 3" xfId="2703" xr:uid="{00000000-0005-0000-0000-000019060000}"/>
    <cellStyle name="Input 2 2 8 4" xfId="3020" xr:uid="{00000000-0005-0000-0000-00001A060000}"/>
    <cellStyle name="Input 2 2 9" xfId="994" xr:uid="{00000000-0005-0000-0000-00001B060000}"/>
    <cellStyle name="Input 2 2 9 2" xfId="2837" xr:uid="{00000000-0005-0000-0000-00001C060000}"/>
    <cellStyle name="Input 2 2 9 3" xfId="2691" xr:uid="{00000000-0005-0000-0000-00001D060000}"/>
    <cellStyle name="Input 2 2 9 4" xfId="3028" xr:uid="{00000000-0005-0000-0000-00001E060000}"/>
    <cellStyle name="KPMG Heading 1" xfId="234" xr:uid="{00000000-0005-0000-0000-00001F060000}"/>
    <cellStyle name="KPMG Heading 2" xfId="235" xr:uid="{00000000-0005-0000-0000-000020060000}"/>
    <cellStyle name="KPMG Heading 3" xfId="236" xr:uid="{00000000-0005-0000-0000-000021060000}"/>
    <cellStyle name="KPMG Heading 4" xfId="237" xr:uid="{00000000-0005-0000-0000-000022060000}"/>
    <cellStyle name="KPMG Normal" xfId="238" xr:uid="{00000000-0005-0000-0000-000023060000}"/>
    <cellStyle name="KPMG Normal Text" xfId="239" xr:uid="{00000000-0005-0000-0000-000024060000}"/>
    <cellStyle name="KPMG Normal_123" xfId="240" xr:uid="{00000000-0005-0000-0000-000025060000}"/>
    <cellStyle name="Linked Cell" xfId="22" builtinId="24" customBuiltin="1"/>
    <cellStyle name="Linked Cell 2" xfId="70" xr:uid="{00000000-0005-0000-0000-000027060000}"/>
    <cellStyle name="Linked Cell 2 2" xfId="144" xr:uid="{00000000-0005-0000-0000-000028060000}"/>
    <cellStyle name="Neutral" xfId="18" builtinId="28" customBuiltin="1"/>
    <cellStyle name="Neutral 2" xfId="76" xr:uid="{00000000-0005-0000-0000-00002A060000}"/>
    <cellStyle name="Neutral 2 2" xfId="105" xr:uid="{00000000-0005-0000-0000-00002B060000}"/>
    <cellStyle name="Neutral 2 3" xfId="2113" xr:uid="{00000000-0005-0000-0000-00002C060000}"/>
    <cellStyle name="Neutral 2 4" xfId="2034" xr:uid="{00000000-0005-0000-0000-00002D060000}"/>
    <cellStyle name="Neutral 3" xfId="145" xr:uid="{00000000-0005-0000-0000-00002E060000}"/>
    <cellStyle name="Neutral 4" xfId="2032" xr:uid="{00000000-0005-0000-0000-00002F060000}"/>
    <cellStyle name="Normal" xfId="0" builtinId="0"/>
    <cellStyle name="Normal 10" xfId="4" xr:uid="{00000000-0005-0000-0000-000031060000}"/>
    <cellStyle name="Normal 10 2" xfId="185" xr:uid="{00000000-0005-0000-0000-000032060000}"/>
    <cellStyle name="Normal 10 2 2" xfId="2146" xr:uid="{00000000-0005-0000-0000-000033060000}"/>
    <cellStyle name="Normal 10 3" xfId="208" xr:uid="{00000000-0005-0000-0000-000034060000}"/>
    <cellStyle name="Normal 10 3 2" xfId="2169" xr:uid="{00000000-0005-0000-0000-000035060000}"/>
    <cellStyle name="Normal 11" xfId="164" xr:uid="{00000000-0005-0000-0000-000036060000}"/>
    <cellStyle name="Normal 11 2" xfId="186" xr:uid="{00000000-0005-0000-0000-000037060000}"/>
    <cellStyle name="Normal 11 2 2" xfId="2147" xr:uid="{00000000-0005-0000-0000-000038060000}"/>
    <cellStyle name="Normal 11 3" xfId="209" xr:uid="{00000000-0005-0000-0000-000039060000}"/>
    <cellStyle name="Normal 11 3 2" xfId="2170" xr:uid="{00000000-0005-0000-0000-00003A060000}"/>
    <cellStyle name="Normal 11 3 3" xfId="2059" xr:uid="{00000000-0005-0000-0000-00003B060000}"/>
    <cellStyle name="Normal 11 4" xfId="2127" xr:uid="{00000000-0005-0000-0000-00003C060000}"/>
    <cellStyle name="Normal 12" xfId="165" xr:uid="{00000000-0005-0000-0000-00003D060000}"/>
    <cellStyle name="Normal 12 2" xfId="241" xr:uid="{00000000-0005-0000-0000-00003E060000}"/>
    <cellStyle name="Normal 12 3" xfId="2024" xr:uid="{00000000-0005-0000-0000-00003F060000}"/>
    <cellStyle name="Normal 13" xfId="242" xr:uid="{00000000-0005-0000-0000-000040060000}"/>
    <cellStyle name="Normal 14" xfId="243" xr:uid="{00000000-0005-0000-0000-000041060000}"/>
    <cellStyle name="Normal 14 2" xfId="244" xr:uid="{00000000-0005-0000-0000-000042060000}"/>
    <cellStyle name="Normal 14 3" xfId="2174" xr:uid="{00000000-0005-0000-0000-000043060000}"/>
    <cellStyle name="Normal 14 4" xfId="2056" xr:uid="{00000000-0005-0000-0000-000044060000}"/>
    <cellStyle name="Normal 15" xfId="245" xr:uid="{00000000-0005-0000-0000-000045060000}"/>
    <cellStyle name="Normal 16" xfId="246" xr:uid="{00000000-0005-0000-0000-000046060000}"/>
    <cellStyle name="Normal 17" xfId="247" xr:uid="{00000000-0005-0000-0000-000047060000}"/>
    <cellStyle name="Normal 18" xfId="299" xr:uid="{00000000-0005-0000-0000-000048060000}"/>
    <cellStyle name="Normal 2" xfId="1" xr:uid="{00000000-0005-0000-0000-000049060000}"/>
    <cellStyle name="Normal 2 2" xfId="146" xr:uid="{00000000-0005-0000-0000-00004A060000}"/>
    <cellStyle name="Normal 2 2 2" xfId="163" xr:uid="{00000000-0005-0000-0000-00004B060000}"/>
    <cellStyle name="Normal 2 2 3" xfId="248" xr:uid="{00000000-0005-0000-0000-00004C060000}"/>
    <cellStyle name="Normal 2 3" xfId="147" xr:uid="{00000000-0005-0000-0000-00004D060000}"/>
    <cellStyle name="Normal 2 3 2" xfId="249" xr:uid="{00000000-0005-0000-0000-00004E060000}"/>
    <cellStyle name="Normal 2 3 3" xfId="250" xr:uid="{00000000-0005-0000-0000-00004F060000}"/>
    <cellStyle name="Normal 2 4" xfId="96" xr:uid="{00000000-0005-0000-0000-000050060000}"/>
    <cellStyle name="Normal 2 4 2" xfId="251" xr:uid="{00000000-0005-0000-0000-000051060000}"/>
    <cellStyle name="Normal 2 5" xfId="252" xr:uid="{00000000-0005-0000-0000-000052060000}"/>
    <cellStyle name="Normal 2 6" xfId="253" xr:uid="{00000000-0005-0000-0000-000053060000}"/>
    <cellStyle name="Normal 2 7" xfId="2078" xr:uid="{00000000-0005-0000-0000-000054060000}"/>
    <cellStyle name="Normal 2 8" xfId="2033" xr:uid="{00000000-0005-0000-0000-000055060000}"/>
    <cellStyle name="Normal 3" xfId="3" xr:uid="{00000000-0005-0000-0000-000056060000}"/>
    <cellStyle name="Normal 3 2" xfId="104" xr:uid="{00000000-0005-0000-0000-000057060000}"/>
    <cellStyle name="Normal 3 2 2" xfId="148" xr:uid="{00000000-0005-0000-0000-000058060000}"/>
    <cellStyle name="Normal 3 2 3" xfId="254" xr:uid="{00000000-0005-0000-0000-000059060000}"/>
    <cellStyle name="Normal 3 3" xfId="98" xr:uid="{00000000-0005-0000-0000-00005A060000}"/>
    <cellStyle name="Normal 3 4" xfId="255" xr:uid="{00000000-0005-0000-0000-00005B060000}"/>
    <cellStyle name="Normal 3 5" xfId="256" xr:uid="{00000000-0005-0000-0000-00005C060000}"/>
    <cellStyle name="Normal 3_HavelvacN2axjusakN3" xfId="106" xr:uid="{00000000-0005-0000-0000-00005D060000}"/>
    <cellStyle name="Normal 4" xfId="5" xr:uid="{00000000-0005-0000-0000-00005E060000}"/>
    <cellStyle name="Normal 4 2" xfId="9" xr:uid="{00000000-0005-0000-0000-00005F060000}"/>
    <cellStyle name="Normal 4 3" xfId="101" xr:uid="{00000000-0005-0000-0000-000060060000}"/>
    <cellStyle name="Normal 5" xfId="107" xr:uid="{00000000-0005-0000-0000-000061060000}"/>
    <cellStyle name="Normal 5 2" xfId="149" xr:uid="{00000000-0005-0000-0000-000062060000}"/>
    <cellStyle name="Normal 5 2 2" xfId="189" xr:uid="{00000000-0005-0000-0000-000063060000}"/>
    <cellStyle name="Normal 5 2 2 2" xfId="212" xr:uid="{00000000-0005-0000-0000-000064060000}"/>
    <cellStyle name="Normal 5 2 2 2 2" xfId="2173" xr:uid="{00000000-0005-0000-0000-000065060000}"/>
    <cellStyle name="Normal 5 2 2 3" xfId="2150" xr:uid="{00000000-0005-0000-0000-000066060000}"/>
    <cellStyle name="Normal 5 2 3" xfId="182" xr:uid="{00000000-0005-0000-0000-000067060000}"/>
    <cellStyle name="Normal 5 2 3 2" xfId="2144" xr:uid="{00000000-0005-0000-0000-000068060000}"/>
    <cellStyle name="Normal 5 2 4" xfId="206" xr:uid="{00000000-0005-0000-0000-000069060000}"/>
    <cellStyle name="Normal 5 2 4 2" xfId="2167" xr:uid="{00000000-0005-0000-0000-00006A060000}"/>
    <cellStyle name="Normal 5 2 5" xfId="2125" xr:uid="{00000000-0005-0000-0000-00006B060000}"/>
    <cellStyle name="Normal 5 3" xfId="257" xr:uid="{00000000-0005-0000-0000-00006C060000}"/>
    <cellStyle name="Normal 5 3 7" xfId="2058" xr:uid="{00000000-0005-0000-0000-00006D060000}"/>
    <cellStyle name="Normal 6" xfId="150" xr:uid="{00000000-0005-0000-0000-00006E060000}"/>
    <cellStyle name="Normal 6 2" xfId="213" xr:uid="{00000000-0005-0000-0000-00006F060000}"/>
    <cellStyle name="Normal 6 3" xfId="258" xr:uid="{00000000-0005-0000-0000-000070060000}"/>
    <cellStyle name="Normal 7" xfId="151" xr:uid="{00000000-0005-0000-0000-000071060000}"/>
    <cellStyle name="Normal 7 2" xfId="259" xr:uid="{00000000-0005-0000-0000-000072060000}"/>
    <cellStyle name="Normal 8" xfId="8" xr:uid="{00000000-0005-0000-0000-000073060000}"/>
    <cellStyle name="Normal 8 2" xfId="162" xr:uid="{00000000-0005-0000-0000-000074060000}"/>
    <cellStyle name="Normal 8 3" xfId="179" xr:uid="{00000000-0005-0000-0000-000075060000}"/>
    <cellStyle name="Normal 8 3 2" xfId="2141" xr:uid="{00000000-0005-0000-0000-000076060000}"/>
    <cellStyle name="Normal 8 4" xfId="203" xr:uid="{00000000-0005-0000-0000-000077060000}"/>
    <cellStyle name="Normal 8 4 2" xfId="2164" xr:uid="{00000000-0005-0000-0000-000078060000}"/>
    <cellStyle name="Normal 9" xfId="94" xr:uid="{00000000-0005-0000-0000-000079060000}"/>
    <cellStyle name="Normal 9 2" xfId="184" xr:uid="{00000000-0005-0000-0000-00007A060000}"/>
    <cellStyle name="Normal 9 2 2" xfId="2145" xr:uid="{00000000-0005-0000-0000-00007B060000}"/>
    <cellStyle name="Normal 9 3" xfId="207" xr:uid="{00000000-0005-0000-0000-00007C060000}"/>
    <cellStyle name="Normal 9 3 2" xfId="2168" xr:uid="{00000000-0005-0000-0000-00007D060000}"/>
    <cellStyle name="Normal 9 4" xfId="2120" xr:uid="{00000000-0005-0000-0000-00007E060000}"/>
    <cellStyle name="Normal_General 17.02.04" xfId="3117" xr:uid="{55E96078-D5F1-4FDE-8381-79A9FC1AE84E}"/>
    <cellStyle name="Note" xfId="25" builtinId="10" customBuiltin="1"/>
    <cellStyle name="Note 2" xfId="54" xr:uid="{00000000-0005-0000-0000-000080060000}"/>
    <cellStyle name="Note 2 2" xfId="152" xr:uid="{00000000-0005-0000-0000-000081060000}"/>
    <cellStyle name="Note 2 2 10" xfId="995" xr:uid="{00000000-0005-0000-0000-000082060000}"/>
    <cellStyle name="Note 2 2 10 2" xfId="2838" xr:uid="{00000000-0005-0000-0000-000083060000}"/>
    <cellStyle name="Note 2 2 10 3" xfId="2633" xr:uid="{00000000-0005-0000-0000-000084060000}"/>
    <cellStyle name="Note 2 2 10 4" xfId="3077" xr:uid="{00000000-0005-0000-0000-000085060000}"/>
    <cellStyle name="Note 2 2 10 5" xfId="2597" xr:uid="{00000000-0005-0000-0000-000086060000}"/>
    <cellStyle name="Note 2 2 11" xfId="996" xr:uid="{00000000-0005-0000-0000-000087060000}"/>
    <cellStyle name="Note 2 2 11 2" xfId="2839" xr:uid="{00000000-0005-0000-0000-000088060000}"/>
    <cellStyle name="Note 2 2 11 3" xfId="2096" xr:uid="{00000000-0005-0000-0000-000089060000}"/>
    <cellStyle name="Note 2 2 11 4" xfId="3081" xr:uid="{00000000-0005-0000-0000-00008A060000}"/>
    <cellStyle name="Note 2 2 11 5" xfId="2598" xr:uid="{00000000-0005-0000-0000-00008B060000}"/>
    <cellStyle name="Note 2 2 12" xfId="997" xr:uid="{00000000-0005-0000-0000-00008C060000}"/>
    <cellStyle name="Note 2 2 12 2" xfId="2840" xr:uid="{00000000-0005-0000-0000-00008D060000}"/>
    <cellStyle name="Note 2 2 12 3" xfId="2708" xr:uid="{00000000-0005-0000-0000-00008E060000}"/>
    <cellStyle name="Note 2 2 12 4" xfId="3017" xr:uid="{00000000-0005-0000-0000-00008F060000}"/>
    <cellStyle name="Note 2 2 12 5" xfId="2599" xr:uid="{00000000-0005-0000-0000-000090060000}"/>
    <cellStyle name="Note 2 2 13" xfId="998" xr:uid="{00000000-0005-0000-0000-000091060000}"/>
    <cellStyle name="Note 2 2 13 2" xfId="2841" xr:uid="{00000000-0005-0000-0000-000092060000}"/>
    <cellStyle name="Note 2 2 13 3" xfId="2697" xr:uid="{00000000-0005-0000-0000-000093060000}"/>
    <cellStyle name="Note 2 2 13 4" xfId="3024" xr:uid="{00000000-0005-0000-0000-000094060000}"/>
    <cellStyle name="Note 2 2 13 5" xfId="2600" xr:uid="{00000000-0005-0000-0000-000095060000}"/>
    <cellStyle name="Note 2 2 14" xfId="999" xr:uid="{00000000-0005-0000-0000-000096060000}"/>
    <cellStyle name="Note 2 2 14 2" xfId="2842" xr:uid="{00000000-0005-0000-0000-000097060000}"/>
    <cellStyle name="Note 2 2 14 3" xfId="2647" xr:uid="{00000000-0005-0000-0000-000098060000}"/>
    <cellStyle name="Note 2 2 14 4" xfId="3063" xr:uid="{00000000-0005-0000-0000-000099060000}"/>
    <cellStyle name="Note 2 2 14 5" xfId="2601" xr:uid="{00000000-0005-0000-0000-00009A060000}"/>
    <cellStyle name="Note 2 2 15" xfId="1000" xr:uid="{00000000-0005-0000-0000-00009B060000}"/>
    <cellStyle name="Note 2 2 15 2" xfId="2843" xr:uid="{00000000-0005-0000-0000-00009C060000}"/>
    <cellStyle name="Note 2 2 15 3" xfId="2704" xr:uid="{00000000-0005-0000-0000-00009D060000}"/>
    <cellStyle name="Note 2 2 15 4" xfId="3019" xr:uid="{00000000-0005-0000-0000-00009E060000}"/>
    <cellStyle name="Note 2 2 15 5" xfId="2602" xr:uid="{00000000-0005-0000-0000-00009F060000}"/>
    <cellStyle name="Note 2 2 16" xfId="1001" xr:uid="{00000000-0005-0000-0000-0000A0060000}"/>
    <cellStyle name="Note 2 2 16 2" xfId="2844" xr:uid="{00000000-0005-0000-0000-0000A1060000}"/>
    <cellStyle name="Note 2 2 16 3" xfId="2692" xr:uid="{00000000-0005-0000-0000-0000A2060000}"/>
    <cellStyle name="Note 2 2 16 4" xfId="3027" xr:uid="{00000000-0005-0000-0000-0000A3060000}"/>
    <cellStyle name="Note 2 2 16 5" xfId="2603" xr:uid="{00000000-0005-0000-0000-0000A4060000}"/>
    <cellStyle name="Note 2 2 17" xfId="1002" xr:uid="{00000000-0005-0000-0000-0000A5060000}"/>
    <cellStyle name="Note 2 2 17 2" xfId="2845" xr:uid="{00000000-0005-0000-0000-0000A6060000}"/>
    <cellStyle name="Note 2 2 17 3" xfId="2687" xr:uid="{00000000-0005-0000-0000-0000A7060000}"/>
    <cellStyle name="Note 2 2 17 4" xfId="3032" xr:uid="{00000000-0005-0000-0000-0000A8060000}"/>
    <cellStyle name="Note 2 2 17 5" xfId="2604" xr:uid="{00000000-0005-0000-0000-0000A9060000}"/>
    <cellStyle name="Note 2 2 18" xfId="1003" xr:uid="{00000000-0005-0000-0000-0000AA060000}"/>
    <cellStyle name="Note 2 2 18 2" xfId="2846" xr:uid="{00000000-0005-0000-0000-0000AB060000}"/>
    <cellStyle name="Note 2 2 18 3" xfId="2089" xr:uid="{00000000-0005-0000-0000-0000AC060000}"/>
    <cellStyle name="Note 2 2 18 4" xfId="3093" xr:uid="{00000000-0005-0000-0000-0000AD060000}"/>
    <cellStyle name="Note 2 2 18 5" xfId="2605" xr:uid="{00000000-0005-0000-0000-0000AE060000}"/>
    <cellStyle name="Note 2 2 19" xfId="1004" xr:uid="{00000000-0005-0000-0000-0000AF060000}"/>
    <cellStyle name="Note 2 2 19 2" xfId="2847" xr:uid="{00000000-0005-0000-0000-0000B0060000}"/>
    <cellStyle name="Note 2 2 19 3" xfId="2758" xr:uid="{00000000-0005-0000-0000-0000B1060000}"/>
    <cellStyle name="Note 2 2 19 4" xfId="2982" xr:uid="{00000000-0005-0000-0000-0000B2060000}"/>
    <cellStyle name="Note 2 2 19 5" xfId="2606" xr:uid="{00000000-0005-0000-0000-0000B3060000}"/>
    <cellStyle name="Note 2 2 2" xfId="1005" xr:uid="{00000000-0005-0000-0000-0000B4060000}"/>
    <cellStyle name="Note 2 2 2 2" xfId="2848" xr:uid="{00000000-0005-0000-0000-0000B5060000}"/>
    <cellStyle name="Note 2 2 2 3" xfId="2678" xr:uid="{00000000-0005-0000-0000-0000B6060000}"/>
    <cellStyle name="Note 2 2 2 4" xfId="3041" xr:uid="{00000000-0005-0000-0000-0000B7060000}"/>
    <cellStyle name="Note 2 2 2 5" xfId="2607" xr:uid="{00000000-0005-0000-0000-0000B8060000}"/>
    <cellStyle name="Note 2 2 20" xfId="1006" xr:uid="{00000000-0005-0000-0000-0000B9060000}"/>
    <cellStyle name="Note 2 2 20 2" xfId="2849" xr:uid="{00000000-0005-0000-0000-0000BA060000}"/>
    <cellStyle name="Note 2 2 20 3" xfId="2757" xr:uid="{00000000-0005-0000-0000-0000BB060000}"/>
    <cellStyle name="Note 2 2 20 4" xfId="2983" xr:uid="{00000000-0005-0000-0000-0000BC060000}"/>
    <cellStyle name="Note 2 2 20 5" xfId="2608" xr:uid="{00000000-0005-0000-0000-0000BD060000}"/>
    <cellStyle name="Note 2 2 21" xfId="1007" xr:uid="{00000000-0005-0000-0000-0000BE060000}"/>
    <cellStyle name="Note 2 2 21 2" xfId="2850" xr:uid="{00000000-0005-0000-0000-0000BF060000}"/>
    <cellStyle name="Note 2 2 21 3" xfId="2714" xr:uid="{00000000-0005-0000-0000-0000C0060000}"/>
    <cellStyle name="Note 2 2 21 4" xfId="3013" xr:uid="{00000000-0005-0000-0000-0000C1060000}"/>
    <cellStyle name="Note 2 2 21 5" xfId="2609" xr:uid="{00000000-0005-0000-0000-0000C2060000}"/>
    <cellStyle name="Note 2 2 22" xfId="1008" xr:uid="{00000000-0005-0000-0000-0000C3060000}"/>
    <cellStyle name="Note 2 2 22 2" xfId="2851" xr:uid="{00000000-0005-0000-0000-0000C4060000}"/>
    <cellStyle name="Note 2 2 22 3" xfId="2677" xr:uid="{00000000-0005-0000-0000-0000C5060000}"/>
    <cellStyle name="Note 2 2 22 4" xfId="3042" xr:uid="{00000000-0005-0000-0000-0000C6060000}"/>
    <cellStyle name="Note 2 2 22 5" xfId="2610" xr:uid="{00000000-0005-0000-0000-0000C7060000}"/>
    <cellStyle name="Note 2 2 23" xfId="1009" xr:uid="{00000000-0005-0000-0000-0000C8060000}"/>
    <cellStyle name="Note 2 2 23 2" xfId="2852" xr:uid="{00000000-0005-0000-0000-0000C9060000}"/>
    <cellStyle name="Note 2 2 23 3" xfId="2756" xr:uid="{00000000-0005-0000-0000-0000CA060000}"/>
    <cellStyle name="Note 2 2 23 4" xfId="2984" xr:uid="{00000000-0005-0000-0000-0000CB060000}"/>
    <cellStyle name="Note 2 2 23 5" xfId="2611" xr:uid="{00000000-0005-0000-0000-0000CC060000}"/>
    <cellStyle name="Note 2 2 24" xfId="1010" xr:uid="{00000000-0005-0000-0000-0000CD060000}"/>
    <cellStyle name="Note 2 2 24 2" xfId="2853" xr:uid="{00000000-0005-0000-0000-0000CE060000}"/>
    <cellStyle name="Note 2 2 24 3" xfId="2707" xr:uid="{00000000-0005-0000-0000-0000CF060000}"/>
    <cellStyle name="Note 2 2 24 4" xfId="3018" xr:uid="{00000000-0005-0000-0000-0000D0060000}"/>
    <cellStyle name="Note 2 2 24 5" xfId="2612" xr:uid="{00000000-0005-0000-0000-0000D1060000}"/>
    <cellStyle name="Note 2 2 25" xfId="1011" xr:uid="{00000000-0005-0000-0000-0000D2060000}"/>
    <cellStyle name="Note 2 2 25 2" xfId="2854" xr:uid="{00000000-0005-0000-0000-0000D3060000}"/>
    <cellStyle name="Note 2 2 25 3" xfId="2695" xr:uid="{00000000-0005-0000-0000-0000D4060000}"/>
    <cellStyle name="Note 2 2 25 4" xfId="3026" xr:uid="{00000000-0005-0000-0000-0000D5060000}"/>
    <cellStyle name="Note 2 2 25 5" xfId="2613" xr:uid="{00000000-0005-0000-0000-0000D6060000}"/>
    <cellStyle name="Note 2 2 26" xfId="1012" xr:uid="{00000000-0005-0000-0000-0000D7060000}"/>
    <cellStyle name="Note 2 2 26 2" xfId="2855" xr:uid="{00000000-0005-0000-0000-0000D8060000}"/>
    <cellStyle name="Note 2 2 26 3" xfId="2713" xr:uid="{00000000-0005-0000-0000-0000D9060000}"/>
    <cellStyle name="Note 2 2 26 4" xfId="3014" xr:uid="{00000000-0005-0000-0000-0000DA060000}"/>
    <cellStyle name="Note 2 2 26 5" xfId="2614" xr:uid="{00000000-0005-0000-0000-0000DB060000}"/>
    <cellStyle name="Note 2 2 27" xfId="1013" xr:uid="{00000000-0005-0000-0000-0000DC060000}"/>
    <cellStyle name="Note 2 2 27 2" xfId="2856" xr:uid="{00000000-0005-0000-0000-0000DD060000}"/>
    <cellStyle name="Note 2 2 27 3" xfId="2702" xr:uid="{00000000-0005-0000-0000-0000DE060000}"/>
    <cellStyle name="Note 2 2 27 4" xfId="3021" xr:uid="{00000000-0005-0000-0000-0000DF060000}"/>
    <cellStyle name="Note 2 2 27 5" xfId="2615" xr:uid="{00000000-0005-0000-0000-0000E0060000}"/>
    <cellStyle name="Note 2 2 28" xfId="1014" xr:uid="{00000000-0005-0000-0000-0000E1060000}"/>
    <cellStyle name="Note 2 2 28 2" xfId="2857" xr:uid="{00000000-0005-0000-0000-0000E2060000}"/>
    <cellStyle name="Note 2 2 28 3" xfId="2676" xr:uid="{00000000-0005-0000-0000-0000E3060000}"/>
    <cellStyle name="Note 2 2 28 4" xfId="3043" xr:uid="{00000000-0005-0000-0000-0000E4060000}"/>
    <cellStyle name="Note 2 2 28 5" xfId="2616" xr:uid="{00000000-0005-0000-0000-0000E5060000}"/>
    <cellStyle name="Note 2 2 29" xfId="1015" xr:uid="{00000000-0005-0000-0000-0000E6060000}"/>
    <cellStyle name="Note 2 2 29 2" xfId="2858" xr:uid="{00000000-0005-0000-0000-0000E7060000}"/>
    <cellStyle name="Note 2 2 29 3" xfId="2660" xr:uid="{00000000-0005-0000-0000-0000E8060000}"/>
    <cellStyle name="Note 2 2 29 4" xfId="3056" xr:uid="{00000000-0005-0000-0000-0000E9060000}"/>
    <cellStyle name="Note 2 2 29 5" xfId="2617" xr:uid="{00000000-0005-0000-0000-0000EA060000}"/>
    <cellStyle name="Note 2 2 3" xfId="1016" xr:uid="{00000000-0005-0000-0000-0000EB060000}"/>
    <cellStyle name="Note 2 2 3 2" xfId="2859" xr:uid="{00000000-0005-0000-0000-0000EC060000}"/>
    <cellStyle name="Note 2 2 3 3" xfId="2654" xr:uid="{00000000-0005-0000-0000-0000ED060000}"/>
    <cellStyle name="Note 2 2 3 4" xfId="3060" xr:uid="{00000000-0005-0000-0000-0000EE060000}"/>
    <cellStyle name="Note 2 2 3 5" xfId="2618" xr:uid="{00000000-0005-0000-0000-0000EF060000}"/>
    <cellStyle name="Note 2 2 30" xfId="1017" xr:uid="{00000000-0005-0000-0000-0000F0060000}"/>
    <cellStyle name="Note 2 2 30 2" xfId="2860" xr:uid="{00000000-0005-0000-0000-0000F1060000}"/>
    <cellStyle name="Note 2 2 30 3" xfId="2086" xr:uid="{00000000-0005-0000-0000-0000F2060000}"/>
    <cellStyle name="Note 2 2 30 4" xfId="3092" xr:uid="{00000000-0005-0000-0000-0000F3060000}"/>
    <cellStyle name="Note 2 2 30 5" xfId="2619" xr:uid="{00000000-0005-0000-0000-0000F4060000}"/>
    <cellStyle name="Note 2 2 31" xfId="1018" xr:uid="{00000000-0005-0000-0000-0000F5060000}"/>
    <cellStyle name="Note 2 2 31 2" xfId="2861" xr:uid="{00000000-0005-0000-0000-0000F6060000}"/>
    <cellStyle name="Note 2 2 31 3" xfId="2122" xr:uid="{00000000-0005-0000-0000-0000F7060000}"/>
    <cellStyle name="Note 2 2 31 4" xfId="3095" xr:uid="{00000000-0005-0000-0000-0000F8060000}"/>
    <cellStyle name="Note 2 2 31 5" xfId="2620" xr:uid="{00000000-0005-0000-0000-0000F9060000}"/>
    <cellStyle name="Note 2 2 32" xfId="1019" xr:uid="{00000000-0005-0000-0000-0000FA060000}"/>
    <cellStyle name="Note 2 2 32 2" xfId="2862" xr:uid="{00000000-0005-0000-0000-0000FB060000}"/>
    <cellStyle name="Note 2 2 32 3" xfId="2659" xr:uid="{00000000-0005-0000-0000-0000FC060000}"/>
    <cellStyle name="Note 2 2 32 4" xfId="3057" xr:uid="{00000000-0005-0000-0000-0000FD060000}"/>
    <cellStyle name="Note 2 2 32 5" xfId="2621" xr:uid="{00000000-0005-0000-0000-0000FE060000}"/>
    <cellStyle name="Note 2 2 33" xfId="1020" xr:uid="{00000000-0005-0000-0000-0000FF060000}"/>
    <cellStyle name="Note 2 2 33 2" xfId="2863" xr:uid="{00000000-0005-0000-0000-000000070000}"/>
    <cellStyle name="Note 2 2 33 3" xfId="2755" xr:uid="{00000000-0005-0000-0000-000001070000}"/>
    <cellStyle name="Note 2 2 33 4" xfId="2985" xr:uid="{00000000-0005-0000-0000-000002070000}"/>
    <cellStyle name="Note 2 2 33 5" xfId="2622" xr:uid="{00000000-0005-0000-0000-000003070000}"/>
    <cellStyle name="Note 2 2 34" xfId="1021" xr:uid="{00000000-0005-0000-0000-000004070000}"/>
    <cellStyle name="Note 2 2 34 2" xfId="2864" xr:uid="{00000000-0005-0000-0000-000005070000}"/>
    <cellStyle name="Note 2 2 34 3" xfId="2754" xr:uid="{00000000-0005-0000-0000-000006070000}"/>
    <cellStyle name="Note 2 2 34 4" xfId="2986" xr:uid="{00000000-0005-0000-0000-000007070000}"/>
    <cellStyle name="Note 2 2 34 5" xfId="2623" xr:uid="{00000000-0005-0000-0000-000008070000}"/>
    <cellStyle name="Note 2 2 35" xfId="2679" xr:uid="{00000000-0005-0000-0000-000009070000}"/>
    <cellStyle name="Note 2 2 36" xfId="3040" xr:uid="{00000000-0005-0000-0000-00000A070000}"/>
    <cellStyle name="Note 2 2 37" xfId="3111" xr:uid="{00000000-0005-0000-0000-00000B070000}"/>
    <cellStyle name="Note 2 2 38" xfId="2126" xr:uid="{00000000-0005-0000-0000-00000C070000}"/>
    <cellStyle name="Note 2 2 4" xfId="1022" xr:uid="{00000000-0005-0000-0000-00000D070000}"/>
    <cellStyle name="Note 2 2 4 2" xfId="2865" xr:uid="{00000000-0005-0000-0000-00000E070000}"/>
    <cellStyle name="Note 2 2 4 3" xfId="2651" xr:uid="{00000000-0005-0000-0000-00000F070000}"/>
    <cellStyle name="Note 2 2 4 4" xfId="2715" xr:uid="{00000000-0005-0000-0000-000010070000}"/>
    <cellStyle name="Note 2 2 4 5" xfId="2624" xr:uid="{00000000-0005-0000-0000-000011070000}"/>
    <cellStyle name="Note 2 2 5" xfId="1023" xr:uid="{00000000-0005-0000-0000-000012070000}"/>
    <cellStyle name="Note 2 2 5 2" xfId="2866" xr:uid="{00000000-0005-0000-0000-000013070000}"/>
    <cellStyle name="Note 2 2 5 3" xfId="2753" xr:uid="{00000000-0005-0000-0000-000014070000}"/>
    <cellStyle name="Note 2 2 5 4" xfId="2987" xr:uid="{00000000-0005-0000-0000-000015070000}"/>
    <cellStyle name="Note 2 2 5 5" xfId="2625" xr:uid="{00000000-0005-0000-0000-000016070000}"/>
    <cellStyle name="Note 2 2 6" xfId="1024" xr:uid="{00000000-0005-0000-0000-000017070000}"/>
    <cellStyle name="Note 2 2 6 2" xfId="2867" xr:uid="{00000000-0005-0000-0000-000018070000}"/>
    <cellStyle name="Note 2 2 6 3" xfId="2675" xr:uid="{00000000-0005-0000-0000-000019070000}"/>
    <cellStyle name="Note 2 2 6 4" xfId="3044" xr:uid="{00000000-0005-0000-0000-00001A070000}"/>
    <cellStyle name="Note 2 2 6 5" xfId="2626" xr:uid="{00000000-0005-0000-0000-00001B070000}"/>
    <cellStyle name="Note 2 2 7" xfId="1025" xr:uid="{00000000-0005-0000-0000-00001C070000}"/>
    <cellStyle name="Note 2 2 7 2" xfId="2868" xr:uid="{00000000-0005-0000-0000-00001D070000}"/>
    <cellStyle name="Note 2 2 7 3" xfId="2657" xr:uid="{00000000-0005-0000-0000-00001E070000}"/>
    <cellStyle name="Note 2 2 7 4" xfId="3059" xr:uid="{00000000-0005-0000-0000-00001F070000}"/>
    <cellStyle name="Note 2 2 7 5" xfId="2627" xr:uid="{00000000-0005-0000-0000-000020070000}"/>
    <cellStyle name="Note 2 2 8" xfId="1026" xr:uid="{00000000-0005-0000-0000-000021070000}"/>
    <cellStyle name="Note 2 2 8 2" xfId="2869" xr:uid="{00000000-0005-0000-0000-000022070000}"/>
    <cellStyle name="Note 2 2 8 3" xfId="2087" xr:uid="{00000000-0005-0000-0000-000023070000}"/>
    <cellStyle name="Note 2 2 8 4" xfId="3097" xr:uid="{00000000-0005-0000-0000-000024070000}"/>
    <cellStyle name="Note 2 2 8 5" xfId="2628" xr:uid="{00000000-0005-0000-0000-000025070000}"/>
    <cellStyle name="Note 2 2 9" xfId="1027" xr:uid="{00000000-0005-0000-0000-000026070000}"/>
    <cellStyle name="Note 2 2 9 2" xfId="2870" xr:uid="{00000000-0005-0000-0000-000027070000}"/>
    <cellStyle name="Note 2 2 9 3" xfId="2752" xr:uid="{00000000-0005-0000-0000-000028070000}"/>
    <cellStyle name="Note 2 2 9 4" xfId="2988" xr:uid="{00000000-0005-0000-0000-000029070000}"/>
    <cellStyle name="Note 2 2 9 5" xfId="2629" xr:uid="{00000000-0005-0000-0000-00002A070000}"/>
    <cellStyle name="Note 2 3" xfId="260" xr:uid="{00000000-0005-0000-0000-00002B070000}"/>
    <cellStyle name="Note 2 3 2" xfId="2759" xr:uid="{00000000-0005-0000-0000-00002C070000}"/>
    <cellStyle name="Note 2 3 3" xfId="2981" xr:uid="{00000000-0005-0000-0000-00002D070000}"/>
    <cellStyle name="Note 2 3 4" xfId="2773" xr:uid="{00000000-0005-0000-0000-00002E070000}"/>
    <cellStyle name="Note 2 4" xfId="2100" xr:uid="{00000000-0005-0000-0000-00002F070000}"/>
    <cellStyle name="Note 2 5" xfId="2035" xr:uid="{00000000-0005-0000-0000-000030070000}"/>
    <cellStyle name="Note 3" xfId="166" xr:uid="{00000000-0005-0000-0000-000031070000}"/>
    <cellStyle name="Note 3 2" xfId="2128" xr:uid="{00000000-0005-0000-0000-000032070000}"/>
    <cellStyle name="Note 4" xfId="190" xr:uid="{00000000-0005-0000-0000-000033070000}"/>
    <cellStyle name="Note 4 2" xfId="2151" xr:uid="{00000000-0005-0000-0000-000034070000}"/>
    <cellStyle name="Output" xfId="20" builtinId="21" customBuiltin="1"/>
    <cellStyle name="Output 2" xfId="81" xr:uid="{00000000-0005-0000-0000-000036070000}"/>
    <cellStyle name="Output 2 2" xfId="153" xr:uid="{00000000-0005-0000-0000-000037070000}"/>
    <cellStyle name="Output 2 2 10" xfId="1028" xr:uid="{00000000-0005-0000-0000-000038070000}"/>
    <cellStyle name="Output 2 2 10 2" xfId="2871" xr:uid="{00000000-0005-0000-0000-000039070000}"/>
    <cellStyle name="Output 2 2 10 3" xfId="2751" xr:uid="{00000000-0005-0000-0000-00003A070000}"/>
    <cellStyle name="Output 2 2 10 4" xfId="2989" xr:uid="{00000000-0005-0000-0000-00003B070000}"/>
    <cellStyle name="Output 2 2 11" xfId="1029" xr:uid="{00000000-0005-0000-0000-00003C070000}"/>
    <cellStyle name="Output 2 2 11 2" xfId="2872" xr:uid="{00000000-0005-0000-0000-00003D070000}"/>
    <cellStyle name="Output 2 2 11 3" xfId="2750" xr:uid="{00000000-0005-0000-0000-00003E070000}"/>
    <cellStyle name="Output 2 2 11 4" xfId="2990" xr:uid="{00000000-0005-0000-0000-00003F070000}"/>
    <cellStyle name="Output 2 2 12" xfId="1030" xr:uid="{00000000-0005-0000-0000-000040070000}"/>
    <cellStyle name="Output 2 2 12 2" xfId="2873" xr:uid="{00000000-0005-0000-0000-000041070000}"/>
    <cellStyle name="Output 2 2 12 3" xfId="2649" xr:uid="{00000000-0005-0000-0000-000042070000}"/>
    <cellStyle name="Output 2 2 12 4" xfId="3062" xr:uid="{00000000-0005-0000-0000-000043070000}"/>
    <cellStyle name="Output 2 2 13" xfId="1031" xr:uid="{00000000-0005-0000-0000-000044070000}"/>
    <cellStyle name="Output 2 2 13 2" xfId="2874" xr:uid="{00000000-0005-0000-0000-000045070000}"/>
    <cellStyle name="Output 2 2 13 3" xfId="2749" xr:uid="{00000000-0005-0000-0000-000046070000}"/>
    <cellStyle name="Output 2 2 13 4" xfId="2991" xr:uid="{00000000-0005-0000-0000-000047070000}"/>
    <cellStyle name="Output 2 2 14" xfId="1032" xr:uid="{00000000-0005-0000-0000-000048070000}"/>
    <cellStyle name="Output 2 2 14 2" xfId="2875" xr:uid="{00000000-0005-0000-0000-000049070000}"/>
    <cellStyle name="Output 2 2 14 3" xfId="2748" xr:uid="{00000000-0005-0000-0000-00004A070000}"/>
    <cellStyle name="Output 2 2 14 4" xfId="2992" xr:uid="{00000000-0005-0000-0000-00004B070000}"/>
    <cellStyle name="Output 2 2 15" xfId="1033" xr:uid="{00000000-0005-0000-0000-00004C070000}"/>
    <cellStyle name="Output 2 2 15 2" xfId="2876" xr:uid="{00000000-0005-0000-0000-00004D070000}"/>
    <cellStyle name="Output 2 2 15 3" xfId="2674" xr:uid="{00000000-0005-0000-0000-00004E070000}"/>
    <cellStyle name="Output 2 2 15 4" xfId="3045" xr:uid="{00000000-0005-0000-0000-00004F070000}"/>
    <cellStyle name="Output 2 2 16" xfId="1034" xr:uid="{00000000-0005-0000-0000-000050070000}"/>
    <cellStyle name="Output 2 2 16 2" xfId="2877" xr:uid="{00000000-0005-0000-0000-000051070000}"/>
    <cellStyle name="Output 2 2 16 3" xfId="2747" xr:uid="{00000000-0005-0000-0000-000052070000}"/>
    <cellStyle name="Output 2 2 16 4" xfId="2993" xr:uid="{00000000-0005-0000-0000-000053070000}"/>
    <cellStyle name="Output 2 2 17" xfId="1035" xr:uid="{00000000-0005-0000-0000-000054070000}"/>
    <cellStyle name="Output 2 2 17 2" xfId="2878" xr:uid="{00000000-0005-0000-0000-000055070000}"/>
    <cellStyle name="Output 2 2 17 3" xfId="2688" xr:uid="{00000000-0005-0000-0000-000056070000}"/>
    <cellStyle name="Output 2 2 17 4" xfId="3031" xr:uid="{00000000-0005-0000-0000-000057070000}"/>
    <cellStyle name="Output 2 2 18" xfId="1036" xr:uid="{00000000-0005-0000-0000-000058070000}"/>
    <cellStyle name="Output 2 2 18 2" xfId="2879" xr:uid="{00000000-0005-0000-0000-000059070000}"/>
    <cellStyle name="Output 2 2 18 3" xfId="2673" xr:uid="{00000000-0005-0000-0000-00005A070000}"/>
    <cellStyle name="Output 2 2 18 4" xfId="2771" xr:uid="{00000000-0005-0000-0000-00005B070000}"/>
    <cellStyle name="Output 2 2 19" xfId="1037" xr:uid="{00000000-0005-0000-0000-00005C070000}"/>
    <cellStyle name="Output 2 2 19 2" xfId="2880" xr:uid="{00000000-0005-0000-0000-00005D070000}"/>
    <cellStyle name="Output 2 2 19 3" xfId="2094" xr:uid="{00000000-0005-0000-0000-00005E070000}"/>
    <cellStyle name="Output 2 2 19 4" xfId="3099" xr:uid="{00000000-0005-0000-0000-00005F070000}"/>
    <cellStyle name="Output 2 2 2" xfId="1038" xr:uid="{00000000-0005-0000-0000-000060070000}"/>
    <cellStyle name="Output 2 2 2 2" xfId="2881" xr:uid="{00000000-0005-0000-0000-000061070000}"/>
    <cellStyle name="Output 2 2 2 3" xfId="2772" xr:uid="{00000000-0005-0000-0000-000062070000}"/>
    <cellStyle name="Output 2 2 2 4" xfId="3106" xr:uid="{00000000-0005-0000-0000-000063070000}"/>
    <cellStyle name="Output 2 2 20" xfId="1039" xr:uid="{00000000-0005-0000-0000-000064070000}"/>
    <cellStyle name="Output 2 2 20 2" xfId="2882" xr:uid="{00000000-0005-0000-0000-000065070000}"/>
    <cellStyle name="Output 2 2 20 3" xfId="2746" xr:uid="{00000000-0005-0000-0000-000066070000}"/>
    <cellStyle name="Output 2 2 20 4" xfId="2994" xr:uid="{00000000-0005-0000-0000-000067070000}"/>
    <cellStyle name="Output 2 2 21" xfId="1040" xr:uid="{00000000-0005-0000-0000-000068070000}"/>
    <cellStyle name="Output 2 2 21 2" xfId="2883" xr:uid="{00000000-0005-0000-0000-000069070000}"/>
    <cellStyle name="Output 2 2 21 3" xfId="2745" xr:uid="{00000000-0005-0000-0000-00006A070000}"/>
    <cellStyle name="Output 2 2 21 4" xfId="2995" xr:uid="{00000000-0005-0000-0000-00006B070000}"/>
    <cellStyle name="Output 2 2 22" xfId="1041" xr:uid="{00000000-0005-0000-0000-00006C070000}"/>
    <cellStyle name="Output 2 2 22 2" xfId="2884" xr:uid="{00000000-0005-0000-0000-00006D070000}"/>
    <cellStyle name="Output 2 2 22 3" xfId="2744" xr:uid="{00000000-0005-0000-0000-00006E070000}"/>
    <cellStyle name="Output 2 2 22 4" xfId="2996" xr:uid="{00000000-0005-0000-0000-00006F070000}"/>
    <cellStyle name="Output 2 2 23" xfId="1042" xr:uid="{00000000-0005-0000-0000-000070070000}"/>
    <cellStyle name="Output 2 2 23 2" xfId="2885" xr:uid="{00000000-0005-0000-0000-000071070000}"/>
    <cellStyle name="Output 2 2 23 3" xfId="2743" xr:uid="{00000000-0005-0000-0000-000072070000}"/>
    <cellStyle name="Output 2 2 23 4" xfId="2997" xr:uid="{00000000-0005-0000-0000-000073070000}"/>
    <cellStyle name="Output 2 2 24" xfId="1043" xr:uid="{00000000-0005-0000-0000-000074070000}"/>
    <cellStyle name="Output 2 2 24 2" xfId="2886" xr:uid="{00000000-0005-0000-0000-000075070000}"/>
    <cellStyle name="Output 2 2 24 3" xfId="2742" xr:uid="{00000000-0005-0000-0000-000076070000}"/>
    <cellStyle name="Output 2 2 24 4" xfId="2998" xr:uid="{00000000-0005-0000-0000-000077070000}"/>
    <cellStyle name="Output 2 2 25" xfId="1044" xr:uid="{00000000-0005-0000-0000-000078070000}"/>
    <cellStyle name="Output 2 2 25 2" xfId="2887" xr:uid="{00000000-0005-0000-0000-000079070000}"/>
    <cellStyle name="Output 2 2 25 3" xfId="2741" xr:uid="{00000000-0005-0000-0000-00007A070000}"/>
    <cellStyle name="Output 2 2 25 4" xfId="2999" xr:uid="{00000000-0005-0000-0000-00007B070000}"/>
    <cellStyle name="Output 2 2 26" xfId="1045" xr:uid="{00000000-0005-0000-0000-00007C070000}"/>
    <cellStyle name="Output 2 2 26 2" xfId="2888" xr:uid="{00000000-0005-0000-0000-00007D070000}"/>
    <cellStyle name="Output 2 2 26 3" xfId="3104" xr:uid="{00000000-0005-0000-0000-00007E070000}"/>
    <cellStyle name="Output 2 2 26 4" xfId="3114" xr:uid="{00000000-0005-0000-0000-00007F070000}"/>
    <cellStyle name="Output 2 2 27" xfId="1046" xr:uid="{00000000-0005-0000-0000-000080070000}"/>
    <cellStyle name="Output 2 2 27 2" xfId="2889" xr:uid="{00000000-0005-0000-0000-000081070000}"/>
    <cellStyle name="Output 2 2 27 3" xfId="2740" xr:uid="{00000000-0005-0000-0000-000082070000}"/>
    <cellStyle name="Output 2 2 27 4" xfId="3000" xr:uid="{00000000-0005-0000-0000-000083070000}"/>
    <cellStyle name="Output 2 2 28" xfId="1047" xr:uid="{00000000-0005-0000-0000-000084070000}"/>
    <cellStyle name="Output 2 2 28 2" xfId="2890" xr:uid="{00000000-0005-0000-0000-000085070000}"/>
    <cellStyle name="Output 2 2 28 3" xfId="2690" xr:uid="{00000000-0005-0000-0000-000086070000}"/>
    <cellStyle name="Output 2 2 28 4" xfId="3029" xr:uid="{00000000-0005-0000-0000-000087070000}"/>
    <cellStyle name="Output 2 2 29" xfId="1048" xr:uid="{00000000-0005-0000-0000-000088070000}"/>
    <cellStyle name="Output 2 2 29 2" xfId="2891" xr:uid="{00000000-0005-0000-0000-000089070000}"/>
    <cellStyle name="Output 2 2 29 3" xfId="2710" xr:uid="{00000000-0005-0000-0000-00008A070000}"/>
    <cellStyle name="Output 2 2 29 4" xfId="3015" xr:uid="{00000000-0005-0000-0000-00008B070000}"/>
    <cellStyle name="Output 2 2 3" xfId="1049" xr:uid="{00000000-0005-0000-0000-00008C070000}"/>
    <cellStyle name="Output 2 2 3 2" xfId="2892" xr:uid="{00000000-0005-0000-0000-00008D070000}"/>
    <cellStyle name="Output 2 2 3 3" xfId="2699" xr:uid="{00000000-0005-0000-0000-00008E070000}"/>
    <cellStyle name="Output 2 2 3 4" xfId="3022" xr:uid="{00000000-0005-0000-0000-00008F070000}"/>
    <cellStyle name="Output 2 2 30" xfId="1050" xr:uid="{00000000-0005-0000-0000-000090070000}"/>
    <cellStyle name="Output 2 2 30 2" xfId="2893" xr:uid="{00000000-0005-0000-0000-000091070000}"/>
    <cellStyle name="Output 2 2 30 3" xfId="2689" xr:uid="{00000000-0005-0000-0000-000092070000}"/>
    <cellStyle name="Output 2 2 30 4" xfId="3030" xr:uid="{00000000-0005-0000-0000-000093070000}"/>
    <cellStyle name="Output 2 2 31" xfId="1051" xr:uid="{00000000-0005-0000-0000-000094070000}"/>
    <cellStyle name="Output 2 2 31 2" xfId="2894" xr:uid="{00000000-0005-0000-0000-000095070000}"/>
    <cellStyle name="Output 2 2 31 3" xfId="2709" xr:uid="{00000000-0005-0000-0000-000096070000}"/>
    <cellStyle name="Output 2 2 31 4" xfId="3016" xr:uid="{00000000-0005-0000-0000-000097070000}"/>
    <cellStyle name="Output 2 2 32" xfId="1052" xr:uid="{00000000-0005-0000-0000-000098070000}"/>
    <cellStyle name="Output 2 2 32 2" xfId="2895" xr:uid="{00000000-0005-0000-0000-000099070000}"/>
    <cellStyle name="Output 2 2 32 3" xfId="2698" xr:uid="{00000000-0005-0000-0000-00009A070000}"/>
    <cellStyle name="Output 2 2 32 4" xfId="3023" xr:uid="{00000000-0005-0000-0000-00009B070000}"/>
    <cellStyle name="Output 2 2 33" xfId="1053" xr:uid="{00000000-0005-0000-0000-00009C070000}"/>
    <cellStyle name="Output 2 2 33 2" xfId="2896" xr:uid="{00000000-0005-0000-0000-00009D070000}"/>
    <cellStyle name="Output 2 2 33 3" xfId="2092" xr:uid="{00000000-0005-0000-0000-00009E070000}"/>
    <cellStyle name="Output 2 2 33 4" xfId="3096" xr:uid="{00000000-0005-0000-0000-00009F070000}"/>
    <cellStyle name="Output 2 2 34" xfId="1054" xr:uid="{00000000-0005-0000-0000-0000A0070000}"/>
    <cellStyle name="Output 2 2 34 2" xfId="2897" xr:uid="{00000000-0005-0000-0000-0000A1070000}"/>
    <cellStyle name="Output 2 2 34 3" xfId="2091" xr:uid="{00000000-0005-0000-0000-0000A2070000}"/>
    <cellStyle name="Output 2 2 34 4" xfId="3100" xr:uid="{00000000-0005-0000-0000-0000A3070000}"/>
    <cellStyle name="Output 2 2 35" xfId="2680" xr:uid="{00000000-0005-0000-0000-0000A4070000}"/>
    <cellStyle name="Output 2 2 36" xfId="3039" xr:uid="{00000000-0005-0000-0000-0000A5070000}"/>
    <cellStyle name="Output 2 2 37" xfId="3110" xr:uid="{00000000-0005-0000-0000-0000A6070000}"/>
    <cellStyle name="Output 2 2 4" xfId="1055" xr:uid="{00000000-0005-0000-0000-0000A7070000}"/>
    <cellStyle name="Output 2 2 4 2" xfId="2898" xr:uid="{00000000-0005-0000-0000-0000A8070000}"/>
    <cellStyle name="Output 2 2 4 3" xfId="2672" xr:uid="{00000000-0005-0000-0000-0000A9070000}"/>
    <cellStyle name="Output 2 2 4 4" xfId="3046" xr:uid="{00000000-0005-0000-0000-0000AA070000}"/>
    <cellStyle name="Output 2 2 5" xfId="1056" xr:uid="{00000000-0005-0000-0000-0000AB070000}"/>
    <cellStyle name="Output 2 2 5 2" xfId="2899" xr:uid="{00000000-0005-0000-0000-0000AC070000}"/>
    <cellStyle name="Output 2 2 5 3" xfId="2658" xr:uid="{00000000-0005-0000-0000-0000AD070000}"/>
    <cellStyle name="Output 2 2 5 4" xfId="3058" xr:uid="{00000000-0005-0000-0000-0000AE070000}"/>
    <cellStyle name="Output 2 2 6" xfId="1057" xr:uid="{00000000-0005-0000-0000-0000AF070000}"/>
    <cellStyle name="Output 2 2 6 2" xfId="2900" xr:uid="{00000000-0005-0000-0000-0000B0070000}"/>
    <cellStyle name="Output 2 2 6 3" xfId="2640" xr:uid="{00000000-0005-0000-0000-0000B1070000}"/>
    <cellStyle name="Output 2 2 6 4" xfId="3070" xr:uid="{00000000-0005-0000-0000-0000B2070000}"/>
    <cellStyle name="Output 2 2 7" xfId="1058" xr:uid="{00000000-0005-0000-0000-0000B3070000}"/>
    <cellStyle name="Output 2 2 7 2" xfId="2901" xr:uid="{00000000-0005-0000-0000-0000B4070000}"/>
    <cellStyle name="Output 2 2 7 3" xfId="2090" xr:uid="{00000000-0005-0000-0000-0000B5070000}"/>
    <cellStyle name="Output 2 2 7 4" xfId="3086" xr:uid="{00000000-0005-0000-0000-0000B6070000}"/>
    <cellStyle name="Output 2 2 8" xfId="1059" xr:uid="{00000000-0005-0000-0000-0000B7070000}"/>
    <cellStyle name="Output 2 2 8 2" xfId="2902" xr:uid="{00000000-0005-0000-0000-0000B8070000}"/>
    <cellStyle name="Output 2 2 8 3" xfId="2671" xr:uid="{00000000-0005-0000-0000-0000B9070000}"/>
    <cellStyle name="Output 2 2 8 4" xfId="3047" xr:uid="{00000000-0005-0000-0000-0000BA070000}"/>
    <cellStyle name="Output 2 2 9" xfId="1060" xr:uid="{00000000-0005-0000-0000-0000BB070000}"/>
    <cellStyle name="Output 2 2 9 2" xfId="2903" xr:uid="{00000000-0005-0000-0000-0000BC070000}"/>
    <cellStyle name="Output 2 2 9 3" xfId="2638" xr:uid="{00000000-0005-0000-0000-0000BD070000}"/>
    <cellStyle name="Output 2 2 9 4" xfId="3072" xr:uid="{00000000-0005-0000-0000-0000BE070000}"/>
    <cellStyle name="Percent" xfId="3118" builtinId="5"/>
    <cellStyle name="Percent 2" xfId="2" xr:uid="{00000000-0005-0000-0000-0000BF070000}"/>
    <cellStyle name="Percent 2 2" xfId="97" xr:uid="{00000000-0005-0000-0000-0000C0070000}"/>
    <cellStyle name="Percent 2 2 2" xfId="261" xr:uid="{00000000-0005-0000-0000-0000C1070000}"/>
    <cellStyle name="Percent 2 3" xfId="262" xr:uid="{00000000-0005-0000-0000-0000C2070000}"/>
    <cellStyle name="Percent 2 4" xfId="263" xr:uid="{00000000-0005-0000-0000-0000C3070000}"/>
    <cellStyle name="Percent 3" xfId="264" xr:uid="{00000000-0005-0000-0000-0000C4070000}"/>
    <cellStyle name="Percent 3 2" xfId="265" xr:uid="{00000000-0005-0000-0000-0000C5070000}"/>
    <cellStyle name="Percent 4" xfId="266" xr:uid="{00000000-0005-0000-0000-0000C6070000}"/>
    <cellStyle name="Percent 4 2" xfId="267" xr:uid="{00000000-0005-0000-0000-0000C7070000}"/>
    <cellStyle name="Percent 5" xfId="268" xr:uid="{00000000-0005-0000-0000-0000C8070000}"/>
    <cellStyle name="Percent 5 2" xfId="269" xr:uid="{00000000-0005-0000-0000-0000C9070000}"/>
    <cellStyle name="Percent 5 2 2" xfId="270" xr:uid="{00000000-0005-0000-0000-0000CA070000}"/>
    <cellStyle name="Percent 5 3" xfId="271" xr:uid="{00000000-0005-0000-0000-0000CB070000}"/>
    <cellStyle name="Percent 6" xfId="2029" xr:uid="{00000000-0005-0000-0000-0000CC070000}"/>
    <cellStyle name="SN_241" xfId="6" xr:uid="{00000000-0005-0000-0000-0000CD070000}"/>
    <cellStyle name="SN_b" xfId="3116" xr:uid="{00000000-0005-0000-0000-0000CE070000}"/>
    <cellStyle name="SN10_bold" xfId="2055" xr:uid="{00000000-0005-0000-0000-0000CF070000}"/>
    <cellStyle name="Style 1" xfId="154" xr:uid="{00000000-0005-0000-0000-0000D0070000}"/>
    <cellStyle name="Style 1 2" xfId="155" xr:uid="{00000000-0005-0000-0000-0000D1070000}"/>
    <cellStyle name="Style 1 2 2" xfId="183" xr:uid="{00000000-0005-0000-0000-0000D2070000}"/>
    <cellStyle name="Style 1_verchnakan_ax21-25_2018" xfId="156" xr:uid="{00000000-0005-0000-0000-0000D3070000}"/>
    <cellStyle name="Title" xfId="2031" builtinId="15" customBuiltin="1"/>
    <cellStyle name="Title 2" xfId="52" xr:uid="{00000000-0005-0000-0000-0000D5070000}"/>
    <cellStyle name="Title 2 2" xfId="157" xr:uid="{00000000-0005-0000-0000-0000D6070000}"/>
    <cellStyle name="Title 3" xfId="84" xr:uid="{00000000-0005-0000-0000-0000D7070000}"/>
    <cellStyle name="Total" xfId="27" builtinId="25" customBuiltin="1"/>
    <cellStyle name="Total 2" xfId="89" xr:uid="{00000000-0005-0000-0000-0000D9070000}"/>
    <cellStyle name="Total 2 2" xfId="158" xr:uid="{00000000-0005-0000-0000-0000DA070000}"/>
    <cellStyle name="Total 2 2 10" xfId="1061" xr:uid="{00000000-0005-0000-0000-0000DB070000}"/>
    <cellStyle name="Total 2 2 10 2" xfId="2904" xr:uid="{00000000-0005-0000-0000-0000DC070000}"/>
    <cellStyle name="Total 2 2 10 3" xfId="2098" xr:uid="{00000000-0005-0000-0000-0000DD070000}"/>
    <cellStyle name="Total 2 2 10 4" xfId="3083" xr:uid="{00000000-0005-0000-0000-0000DE070000}"/>
    <cellStyle name="Total 2 2 11" xfId="1062" xr:uid="{00000000-0005-0000-0000-0000DF070000}"/>
    <cellStyle name="Total 2 2 11 2" xfId="2905" xr:uid="{00000000-0005-0000-0000-0000E0070000}"/>
    <cellStyle name="Total 2 2 11 3" xfId="2739" xr:uid="{00000000-0005-0000-0000-0000E1070000}"/>
    <cellStyle name="Total 2 2 11 4" xfId="3001" xr:uid="{00000000-0005-0000-0000-0000E2070000}"/>
    <cellStyle name="Total 2 2 12" xfId="1063" xr:uid="{00000000-0005-0000-0000-0000E3070000}"/>
    <cellStyle name="Total 2 2 12 2" xfId="2906" xr:uid="{00000000-0005-0000-0000-0000E4070000}"/>
    <cellStyle name="Total 2 2 12 3" xfId="2738" xr:uid="{00000000-0005-0000-0000-0000E5070000}"/>
    <cellStyle name="Total 2 2 12 4" xfId="3002" xr:uid="{00000000-0005-0000-0000-0000E6070000}"/>
    <cellStyle name="Total 2 2 13" xfId="1064" xr:uid="{00000000-0005-0000-0000-0000E7070000}"/>
    <cellStyle name="Total 2 2 13 2" xfId="2907" xr:uid="{00000000-0005-0000-0000-0000E8070000}"/>
    <cellStyle name="Total 2 2 13 3" xfId="2737" xr:uid="{00000000-0005-0000-0000-0000E9070000}"/>
    <cellStyle name="Total 2 2 13 4" xfId="3003" xr:uid="{00000000-0005-0000-0000-0000EA070000}"/>
    <cellStyle name="Total 2 2 14" xfId="1065" xr:uid="{00000000-0005-0000-0000-0000EB070000}"/>
    <cellStyle name="Total 2 2 14 2" xfId="2908" xr:uid="{00000000-0005-0000-0000-0000EC070000}"/>
    <cellStyle name="Total 2 2 14 3" xfId="2736" xr:uid="{00000000-0005-0000-0000-0000ED070000}"/>
    <cellStyle name="Total 2 2 14 4" xfId="3004" xr:uid="{00000000-0005-0000-0000-0000EE070000}"/>
    <cellStyle name="Total 2 2 15" xfId="1066" xr:uid="{00000000-0005-0000-0000-0000EF070000}"/>
    <cellStyle name="Total 2 2 15 2" xfId="2909" xr:uid="{00000000-0005-0000-0000-0000F0070000}"/>
    <cellStyle name="Total 2 2 15 3" xfId="2735" xr:uid="{00000000-0005-0000-0000-0000F1070000}"/>
    <cellStyle name="Total 2 2 15 4" xfId="3005" xr:uid="{00000000-0005-0000-0000-0000F2070000}"/>
    <cellStyle name="Total 2 2 16" xfId="1067" xr:uid="{00000000-0005-0000-0000-0000F3070000}"/>
    <cellStyle name="Total 2 2 16 2" xfId="2910" xr:uid="{00000000-0005-0000-0000-0000F4070000}"/>
    <cellStyle name="Total 2 2 16 3" xfId="2734" xr:uid="{00000000-0005-0000-0000-0000F5070000}"/>
    <cellStyle name="Total 2 2 16 4" xfId="3006" xr:uid="{00000000-0005-0000-0000-0000F6070000}"/>
    <cellStyle name="Total 2 2 17" xfId="1068" xr:uid="{00000000-0005-0000-0000-0000F7070000}"/>
    <cellStyle name="Total 2 2 17 2" xfId="2911" xr:uid="{00000000-0005-0000-0000-0000F8070000}"/>
    <cellStyle name="Total 2 2 17 3" xfId="2733" xr:uid="{00000000-0005-0000-0000-0000F9070000}"/>
    <cellStyle name="Total 2 2 17 4" xfId="3007" xr:uid="{00000000-0005-0000-0000-0000FA070000}"/>
    <cellStyle name="Total 2 2 18" xfId="1069" xr:uid="{00000000-0005-0000-0000-0000FB070000}"/>
    <cellStyle name="Total 2 2 18 2" xfId="2912" xr:uid="{00000000-0005-0000-0000-0000FC070000}"/>
    <cellStyle name="Total 2 2 18 3" xfId="2643" xr:uid="{00000000-0005-0000-0000-0000FD070000}"/>
    <cellStyle name="Total 2 2 18 4" xfId="3067" xr:uid="{00000000-0005-0000-0000-0000FE070000}"/>
    <cellStyle name="Total 2 2 19" xfId="1070" xr:uid="{00000000-0005-0000-0000-0000FF070000}"/>
    <cellStyle name="Total 2 2 19 2" xfId="2913" xr:uid="{00000000-0005-0000-0000-000000080000}"/>
    <cellStyle name="Total 2 2 19 3" xfId="2088" xr:uid="{00000000-0005-0000-0000-000001080000}"/>
    <cellStyle name="Total 2 2 19 4" xfId="3085" xr:uid="{00000000-0005-0000-0000-000002080000}"/>
    <cellStyle name="Total 2 2 2" xfId="1071" xr:uid="{00000000-0005-0000-0000-000003080000}"/>
    <cellStyle name="Total 2 2 2 2" xfId="2914" xr:uid="{00000000-0005-0000-0000-000004080000}"/>
    <cellStyle name="Total 2 2 2 3" xfId="2669" xr:uid="{00000000-0005-0000-0000-000005080000}"/>
    <cellStyle name="Total 2 2 2 4" xfId="3049" xr:uid="{00000000-0005-0000-0000-000006080000}"/>
    <cellStyle name="Total 2 2 20" xfId="1072" xr:uid="{00000000-0005-0000-0000-000007080000}"/>
    <cellStyle name="Total 2 2 20 2" xfId="2915" xr:uid="{00000000-0005-0000-0000-000008080000}"/>
    <cellStyle name="Total 2 2 20 3" xfId="2634" xr:uid="{00000000-0005-0000-0000-000009080000}"/>
    <cellStyle name="Total 2 2 20 4" xfId="3076" xr:uid="{00000000-0005-0000-0000-00000A080000}"/>
    <cellStyle name="Total 2 2 21" xfId="1073" xr:uid="{00000000-0005-0000-0000-00000B080000}"/>
    <cellStyle name="Total 2 2 21 2" xfId="2916" xr:uid="{00000000-0005-0000-0000-00000C080000}"/>
    <cellStyle name="Total 2 2 21 3" xfId="2093" xr:uid="{00000000-0005-0000-0000-00000D080000}"/>
    <cellStyle name="Total 2 2 21 4" xfId="3088" xr:uid="{00000000-0005-0000-0000-00000E080000}"/>
    <cellStyle name="Total 2 2 22" xfId="1074" xr:uid="{00000000-0005-0000-0000-00000F080000}"/>
    <cellStyle name="Total 2 2 22 2" xfId="2917" xr:uid="{00000000-0005-0000-0000-000010080000}"/>
    <cellStyle name="Total 2 2 22 3" xfId="2668" xr:uid="{00000000-0005-0000-0000-000011080000}"/>
    <cellStyle name="Total 2 2 22 4" xfId="3050" xr:uid="{00000000-0005-0000-0000-000012080000}"/>
    <cellStyle name="Total 2 2 23" xfId="1075" xr:uid="{00000000-0005-0000-0000-000013080000}"/>
    <cellStyle name="Total 2 2 23 2" xfId="2918" xr:uid="{00000000-0005-0000-0000-000014080000}"/>
    <cellStyle name="Total 2 2 23 3" xfId="2636" xr:uid="{00000000-0005-0000-0000-000015080000}"/>
    <cellStyle name="Total 2 2 23 4" xfId="3074" xr:uid="{00000000-0005-0000-0000-000016080000}"/>
    <cellStyle name="Total 2 2 24" xfId="1076" xr:uid="{00000000-0005-0000-0000-000017080000}"/>
    <cellStyle name="Total 2 2 24 2" xfId="2919" xr:uid="{00000000-0005-0000-0000-000018080000}"/>
    <cellStyle name="Total 2 2 24 3" xfId="2084" xr:uid="{00000000-0005-0000-0000-000019080000}"/>
    <cellStyle name="Total 2 2 24 4" xfId="3089" xr:uid="{00000000-0005-0000-0000-00001A080000}"/>
    <cellStyle name="Total 2 2 25" xfId="1077" xr:uid="{00000000-0005-0000-0000-00001B080000}"/>
    <cellStyle name="Total 2 2 25 2" xfId="2920" xr:uid="{00000000-0005-0000-0000-00001C080000}"/>
    <cellStyle name="Total 2 2 25 3" xfId="2667" xr:uid="{00000000-0005-0000-0000-00001D080000}"/>
    <cellStyle name="Total 2 2 25 4" xfId="3051" xr:uid="{00000000-0005-0000-0000-00001E080000}"/>
    <cellStyle name="Total 2 2 26" xfId="1078" xr:uid="{00000000-0005-0000-0000-00001F080000}"/>
    <cellStyle name="Total 2 2 26 2" xfId="2921" xr:uid="{00000000-0005-0000-0000-000020080000}"/>
    <cellStyle name="Total 2 2 26 3" xfId="2644" xr:uid="{00000000-0005-0000-0000-000021080000}"/>
    <cellStyle name="Total 2 2 26 4" xfId="3066" xr:uid="{00000000-0005-0000-0000-000022080000}"/>
    <cellStyle name="Total 2 2 27" xfId="1079" xr:uid="{00000000-0005-0000-0000-000023080000}"/>
    <cellStyle name="Total 2 2 27 2" xfId="2922" xr:uid="{00000000-0005-0000-0000-000024080000}"/>
    <cellStyle name="Total 2 2 27 3" xfId="2081" xr:uid="{00000000-0005-0000-0000-000025080000}"/>
    <cellStyle name="Total 2 2 27 4" xfId="3090" xr:uid="{00000000-0005-0000-0000-000026080000}"/>
    <cellStyle name="Total 2 2 28" xfId="1080" xr:uid="{00000000-0005-0000-0000-000027080000}"/>
    <cellStyle name="Total 2 2 28 2" xfId="2923" xr:uid="{00000000-0005-0000-0000-000028080000}"/>
    <cellStyle name="Total 2 2 28 3" xfId="2666" xr:uid="{00000000-0005-0000-0000-000029080000}"/>
    <cellStyle name="Total 2 2 28 4" xfId="3052" xr:uid="{00000000-0005-0000-0000-00002A080000}"/>
    <cellStyle name="Total 2 2 29" xfId="1081" xr:uid="{00000000-0005-0000-0000-00002B080000}"/>
    <cellStyle name="Total 2 2 29 2" xfId="2924" xr:uid="{00000000-0005-0000-0000-00002C080000}"/>
    <cellStyle name="Total 2 2 29 3" xfId="2635" xr:uid="{00000000-0005-0000-0000-00002D080000}"/>
    <cellStyle name="Total 2 2 29 4" xfId="3075" xr:uid="{00000000-0005-0000-0000-00002E080000}"/>
    <cellStyle name="Total 2 2 3" xfId="1082" xr:uid="{00000000-0005-0000-0000-00002F080000}"/>
    <cellStyle name="Total 2 2 3 2" xfId="2925" xr:uid="{00000000-0005-0000-0000-000030080000}"/>
    <cellStyle name="Total 2 2 3 3" xfId="2082" xr:uid="{00000000-0005-0000-0000-000031080000}"/>
    <cellStyle name="Total 2 2 3 4" xfId="3091" xr:uid="{00000000-0005-0000-0000-000032080000}"/>
    <cellStyle name="Total 2 2 30" xfId="1083" xr:uid="{00000000-0005-0000-0000-000033080000}"/>
    <cellStyle name="Total 2 2 30 2" xfId="2926" xr:uid="{00000000-0005-0000-0000-000034080000}"/>
    <cellStyle name="Total 2 2 30 3" xfId="2665" xr:uid="{00000000-0005-0000-0000-000035080000}"/>
    <cellStyle name="Total 2 2 30 4" xfId="3053" xr:uid="{00000000-0005-0000-0000-000036080000}"/>
    <cellStyle name="Total 2 2 31" xfId="1084" xr:uid="{00000000-0005-0000-0000-000037080000}"/>
    <cellStyle name="Total 2 2 31 2" xfId="2927" xr:uid="{00000000-0005-0000-0000-000038080000}"/>
    <cellStyle name="Total 2 2 31 3" xfId="2641" xr:uid="{00000000-0005-0000-0000-000039080000}"/>
    <cellStyle name="Total 2 2 31 4" xfId="3069" xr:uid="{00000000-0005-0000-0000-00003A080000}"/>
    <cellStyle name="Total 2 2 32" xfId="1085" xr:uid="{00000000-0005-0000-0000-00003B080000}"/>
    <cellStyle name="Total 2 2 32 2" xfId="2928" xr:uid="{00000000-0005-0000-0000-00003C080000}"/>
    <cellStyle name="Total 2 2 32 3" xfId="2123" xr:uid="{00000000-0005-0000-0000-00003D080000}"/>
    <cellStyle name="Total 2 2 32 4" xfId="3087" xr:uid="{00000000-0005-0000-0000-00003E080000}"/>
    <cellStyle name="Total 2 2 33" xfId="1086" xr:uid="{00000000-0005-0000-0000-00003F080000}"/>
    <cellStyle name="Total 2 2 33 2" xfId="2929" xr:uid="{00000000-0005-0000-0000-000040080000}"/>
    <cellStyle name="Total 2 2 33 3" xfId="2664" xr:uid="{00000000-0005-0000-0000-000041080000}"/>
    <cellStyle name="Total 2 2 33 4" xfId="3054" xr:uid="{00000000-0005-0000-0000-000042080000}"/>
    <cellStyle name="Total 2 2 34" xfId="1087" xr:uid="{00000000-0005-0000-0000-000043080000}"/>
    <cellStyle name="Total 2 2 34 2" xfId="2930" xr:uid="{00000000-0005-0000-0000-000044080000}"/>
    <cellStyle name="Total 2 2 34 3" xfId="2639" xr:uid="{00000000-0005-0000-0000-000045080000}"/>
    <cellStyle name="Total 2 2 34 4" xfId="3071" xr:uid="{00000000-0005-0000-0000-000046080000}"/>
    <cellStyle name="Total 2 2 35" xfId="2685" xr:uid="{00000000-0005-0000-0000-000047080000}"/>
    <cellStyle name="Total 2 2 36" xfId="3034" xr:uid="{00000000-0005-0000-0000-000048080000}"/>
    <cellStyle name="Total 2 2 37" xfId="3109" xr:uid="{00000000-0005-0000-0000-000049080000}"/>
    <cellStyle name="Total 2 2 4" xfId="1088" xr:uid="{00000000-0005-0000-0000-00004A080000}"/>
    <cellStyle name="Total 2 2 4 2" xfId="2931" xr:uid="{00000000-0005-0000-0000-00004B080000}"/>
    <cellStyle name="Total 2 2 4 3" xfId="2095" xr:uid="{00000000-0005-0000-0000-00004C080000}"/>
    <cellStyle name="Total 2 2 4 4" xfId="3080" xr:uid="{00000000-0005-0000-0000-00004D080000}"/>
    <cellStyle name="Total 2 2 5" xfId="1089" xr:uid="{00000000-0005-0000-0000-00004E080000}"/>
    <cellStyle name="Total 2 2 5 2" xfId="2932" xr:uid="{00000000-0005-0000-0000-00004F080000}"/>
    <cellStyle name="Total 2 2 5 3" xfId="2732" xr:uid="{00000000-0005-0000-0000-000050080000}"/>
    <cellStyle name="Total 2 2 5 4" xfId="3008" xr:uid="{00000000-0005-0000-0000-000051080000}"/>
    <cellStyle name="Total 2 2 6" xfId="1090" xr:uid="{00000000-0005-0000-0000-000052080000}"/>
    <cellStyle name="Total 2 2 6 2" xfId="2933" xr:uid="{00000000-0005-0000-0000-000053080000}"/>
    <cellStyle name="Total 2 2 6 3" xfId="2731" xr:uid="{00000000-0005-0000-0000-000054080000}"/>
    <cellStyle name="Total 2 2 6 4" xfId="3009" xr:uid="{00000000-0005-0000-0000-000055080000}"/>
    <cellStyle name="Total 2 2 7" xfId="1091" xr:uid="{00000000-0005-0000-0000-000056080000}"/>
    <cellStyle name="Total 2 2 7 2" xfId="2934" xr:uid="{00000000-0005-0000-0000-000057080000}"/>
    <cellStyle name="Total 2 2 7 3" xfId="2730" xr:uid="{00000000-0005-0000-0000-000058080000}"/>
    <cellStyle name="Total 2 2 7 4" xfId="3010" xr:uid="{00000000-0005-0000-0000-000059080000}"/>
    <cellStyle name="Total 2 2 8" xfId="1092" xr:uid="{00000000-0005-0000-0000-00005A080000}"/>
    <cellStyle name="Total 2 2 8 2" xfId="2935" xr:uid="{00000000-0005-0000-0000-00005B080000}"/>
    <cellStyle name="Total 2 2 8 3" xfId="2729" xr:uid="{00000000-0005-0000-0000-00005C080000}"/>
    <cellStyle name="Total 2 2 8 4" xfId="3011" xr:uid="{00000000-0005-0000-0000-00005D080000}"/>
    <cellStyle name="Total 2 2 9" xfId="1093" xr:uid="{00000000-0005-0000-0000-00005E080000}"/>
    <cellStyle name="Total 2 2 9 2" xfId="2936" xr:uid="{00000000-0005-0000-0000-00005F080000}"/>
    <cellStyle name="Total 2 2 9 3" xfId="2728" xr:uid="{00000000-0005-0000-0000-000060080000}"/>
    <cellStyle name="Total 2 2 9 4" xfId="3012" xr:uid="{00000000-0005-0000-0000-000061080000}"/>
    <cellStyle name="Warning Text" xfId="24" builtinId="11" customBuiltin="1"/>
    <cellStyle name="Warning Text 2" xfId="68" xr:uid="{00000000-0005-0000-0000-000063080000}"/>
    <cellStyle name="Warning Text 2 2" xfId="159" xr:uid="{00000000-0005-0000-0000-000064080000}"/>
    <cellStyle name="Акцент1 10" xfId="1094" xr:uid="{00000000-0005-0000-0000-000065080000}"/>
    <cellStyle name="Акцент1 11" xfId="1095" xr:uid="{00000000-0005-0000-0000-000066080000}"/>
    <cellStyle name="Акцент1 12" xfId="1096" xr:uid="{00000000-0005-0000-0000-000067080000}"/>
    <cellStyle name="Акцент1 13" xfId="1097" xr:uid="{00000000-0005-0000-0000-000068080000}"/>
    <cellStyle name="Акцент1 14" xfId="1098" xr:uid="{00000000-0005-0000-0000-000069080000}"/>
    <cellStyle name="Акцент1 15" xfId="1099" xr:uid="{00000000-0005-0000-0000-00006A080000}"/>
    <cellStyle name="Акцент1 16" xfId="1100" xr:uid="{00000000-0005-0000-0000-00006B080000}"/>
    <cellStyle name="Акцент1 17" xfId="1101" xr:uid="{00000000-0005-0000-0000-00006C080000}"/>
    <cellStyle name="Акцент1 18" xfId="1102" xr:uid="{00000000-0005-0000-0000-00006D080000}"/>
    <cellStyle name="Акцент1 19" xfId="1103" xr:uid="{00000000-0005-0000-0000-00006E080000}"/>
    <cellStyle name="Акцент1 2" xfId="1104" xr:uid="{00000000-0005-0000-0000-00006F080000}"/>
    <cellStyle name="Акцент1 20" xfId="1105" xr:uid="{00000000-0005-0000-0000-000070080000}"/>
    <cellStyle name="Акцент1 21" xfId="1106" xr:uid="{00000000-0005-0000-0000-000071080000}"/>
    <cellStyle name="Акцент1 22" xfId="1107" xr:uid="{00000000-0005-0000-0000-000072080000}"/>
    <cellStyle name="Акцент1 23" xfId="1108" xr:uid="{00000000-0005-0000-0000-000073080000}"/>
    <cellStyle name="Акцент1 24" xfId="1109" xr:uid="{00000000-0005-0000-0000-000074080000}"/>
    <cellStyle name="Акцент1 25" xfId="1110" xr:uid="{00000000-0005-0000-0000-000075080000}"/>
    <cellStyle name="Акцент1 26" xfId="1111" xr:uid="{00000000-0005-0000-0000-000076080000}"/>
    <cellStyle name="Акцент1 27" xfId="1112" xr:uid="{00000000-0005-0000-0000-000077080000}"/>
    <cellStyle name="Акцент1 28" xfId="1113" xr:uid="{00000000-0005-0000-0000-000078080000}"/>
    <cellStyle name="Акцент1 29" xfId="1114" xr:uid="{00000000-0005-0000-0000-000079080000}"/>
    <cellStyle name="Акцент1 3" xfId="1115" xr:uid="{00000000-0005-0000-0000-00007A080000}"/>
    <cellStyle name="Акцент1 30" xfId="1116" xr:uid="{00000000-0005-0000-0000-00007B080000}"/>
    <cellStyle name="Акцент1 31" xfId="1117" xr:uid="{00000000-0005-0000-0000-00007C080000}"/>
    <cellStyle name="Акцент1 32" xfId="1118" xr:uid="{00000000-0005-0000-0000-00007D080000}"/>
    <cellStyle name="Акцент1 33" xfId="1119" xr:uid="{00000000-0005-0000-0000-00007E080000}"/>
    <cellStyle name="Акцент1 34" xfId="1120" xr:uid="{00000000-0005-0000-0000-00007F080000}"/>
    <cellStyle name="Акцент1 35" xfId="1121" xr:uid="{00000000-0005-0000-0000-000080080000}"/>
    <cellStyle name="Акцент1 36" xfId="1122" xr:uid="{00000000-0005-0000-0000-000081080000}"/>
    <cellStyle name="Акцент1 4" xfId="1123" xr:uid="{00000000-0005-0000-0000-000082080000}"/>
    <cellStyle name="Акцент1 5" xfId="1124" xr:uid="{00000000-0005-0000-0000-000083080000}"/>
    <cellStyle name="Акцент1 6" xfId="1125" xr:uid="{00000000-0005-0000-0000-000084080000}"/>
    <cellStyle name="Акцент1 7" xfId="1126" xr:uid="{00000000-0005-0000-0000-000085080000}"/>
    <cellStyle name="Акцент1 8" xfId="1127" xr:uid="{00000000-0005-0000-0000-000086080000}"/>
    <cellStyle name="Акцент1 9" xfId="1128" xr:uid="{00000000-0005-0000-0000-000087080000}"/>
    <cellStyle name="Акцент2 10" xfId="1129" xr:uid="{00000000-0005-0000-0000-000088080000}"/>
    <cellStyle name="Акцент2 11" xfId="1130" xr:uid="{00000000-0005-0000-0000-000089080000}"/>
    <cellStyle name="Акцент2 12" xfId="1131" xr:uid="{00000000-0005-0000-0000-00008A080000}"/>
    <cellStyle name="Акцент2 13" xfId="1132" xr:uid="{00000000-0005-0000-0000-00008B080000}"/>
    <cellStyle name="Акцент2 14" xfId="1133" xr:uid="{00000000-0005-0000-0000-00008C080000}"/>
    <cellStyle name="Акцент2 15" xfId="1134" xr:uid="{00000000-0005-0000-0000-00008D080000}"/>
    <cellStyle name="Акцент2 16" xfId="1135" xr:uid="{00000000-0005-0000-0000-00008E080000}"/>
    <cellStyle name="Акцент2 17" xfId="1136" xr:uid="{00000000-0005-0000-0000-00008F080000}"/>
    <cellStyle name="Акцент2 18" xfId="1137" xr:uid="{00000000-0005-0000-0000-000090080000}"/>
    <cellStyle name="Акцент2 19" xfId="1138" xr:uid="{00000000-0005-0000-0000-000091080000}"/>
    <cellStyle name="Акцент2 2" xfId="1139" xr:uid="{00000000-0005-0000-0000-000092080000}"/>
    <cellStyle name="Акцент2 20" xfId="1140" xr:uid="{00000000-0005-0000-0000-000093080000}"/>
    <cellStyle name="Акцент2 21" xfId="1141" xr:uid="{00000000-0005-0000-0000-000094080000}"/>
    <cellStyle name="Акцент2 22" xfId="1142" xr:uid="{00000000-0005-0000-0000-000095080000}"/>
    <cellStyle name="Акцент2 23" xfId="1143" xr:uid="{00000000-0005-0000-0000-000096080000}"/>
    <cellStyle name="Акцент2 24" xfId="1144" xr:uid="{00000000-0005-0000-0000-000097080000}"/>
    <cellStyle name="Акцент2 25" xfId="1145" xr:uid="{00000000-0005-0000-0000-000098080000}"/>
    <cellStyle name="Акцент2 26" xfId="1146" xr:uid="{00000000-0005-0000-0000-000099080000}"/>
    <cellStyle name="Акцент2 27" xfId="1147" xr:uid="{00000000-0005-0000-0000-00009A080000}"/>
    <cellStyle name="Акцент2 28" xfId="1148" xr:uid="{00000000-0005-0000-0000-00009B080000}"/>
    <cellStyle name="Акцент2 29" xfId="1149" xr:uid="{00000000-0005-0000-0000-00009C080000}"/>
    <cellStyle name="Акцент2 3" xfId="1150" xr:uid="{00000000-0005-0000-0000-00009D080000}"/>
    <cellStyle name="Акцент2 30" xfId="1151" xr:uid="{00000000-0005-0000-0000-00009E080000}"/>
    <cellStyle name="Акцент2 31" xfId="1152" xr:uid="{00000000-0005-0000-0000-00009F080000}"/>
    <cellStyle name="Акцент2 32" xfId="1153" xr:uid="{00000000-0005-0000-0000-0000A0080000}"/>
    <cellStyle name="Акцент2 33" xfId="1154" xr:uid="{00000000-0005-0000-0000-0000A1080000}"/>
    <cellStyle name="Акцент2 34" xfId="1155" xr:uid="{00000000-0005-0000-0000-0000A2080000}"/>
    <cellStyle name="Акцент2 35" xfId="1156" xr:uid="{00000000-0005-0000-0000-0000A3080000}"/>
    <cellStyle name="Акцент2 36" xfId="1157" xr:uid="{00000000-0005-0000-0000-0000A4080000}"/>
    <cellStyle name="Акцент2 4" xfId="1158" xr:uid="{00000000-0005-0000-0000-0000A5080000}"/>
    <cellStyle name="Акцент2 5" xfId="1159" xr:uid="{00000000-0005-0000-0000-0000A6080000}"/>
    <cellStyle name="Акцент2 6" xfId="1160" xr:uid="{00000000-0005-0000-0000-0000A7080000}"/>
    <cellStyle name="Акцент2 7" xfId="1161" xr:uid="{00000000-0005-0000-0000-0000A8080000}"/>
    <cellStyle name="Акцент2 8" xfId="1162" xr:uid="{00000000-0005-0000-0000-0000A9080000}"/>
    <cellStyle name="Акцент2 9" xfId="1163" xr:uid="{00000000-0005-0000-0000-0000AA080000}"/>
    <cellStyle name="Акцент3 10" xfId="1164" xr:uid="{00000000-0005-0000-0000-0000AB080000}"/>
    <cellStyle name="Акцент3 11" xfId="1165" xr:uid="{00000000-0005-0000-0000-0000AC080000}"/>
    <cellStyle name="Акцент3 12" xfId="1166" xr:uid="{00000000-0005-0000-0000-0000AD080000}"/>
    <cellStyle name="Акцент3 13" xfId="1167" xr:uid="{00000000-0005-0000-0000-0000AE080000}"/>
    <cellStyle name="Акцент3 14" xfId="1168" xr:uid="{00000000-0005-0000-0000-0000AF080000}"/>
    <cellStyle name="Акцент3 15" xfId="1169" xr:uid="{00000000-0005-0000-0000-0000B0080000}"/>
    <cellStyle name="Акцент3 16" xfId="1170" xr:uid="{00000000-0005-0000-0000-0000B1080000}"/>
    <cellStyle name="Акцент3 17" xfId="1171" xr:uid="{00000000-0005-0000-0000-0000B2080000}"/>
    <cellStyle name="Акцент3 18" xfId="1172" xr:uid="{00000000-0005-0000-0000-0000B3080000}"/>
    <cellStyle name="Акцент3 19" xfId="1173" xr:uid="{00000000-0005-0000-0000-0000B4080000}"/>
    <cellStyle name="Акцент3 2" xfId="1174" xr:uid="{00000000-0005-0000-0000-0000B5080000}"/>
    <cellStyle name="Акцент3 20" xfId="1175" xr:uid="{00000000-0005-0000-0000-0000B6080000}"/>
    <cellStyle name="Акцент3 21" xfId="1176" xr:uid="{00000000-0005-0000-0000-0000B7080000}"/>
    <cellStyle name="Акцент3 22" xfId="1177" xr:uid="{00000000-0005-0000-0000-0000B8080000}"/>
    <cellStyle name="Акцент3 23" xfId="1178" xr:uid="{00000000-0005-0000-0000-0000B9080000}"/>
    <cellStyle name="Акцент3 24" xfId="1179" xr:uid="{00000000-0005-0000-0000-0000BA080000}"/>
    <cellStyle name="Акцент3 25" xfId="1180" xr:uid="{00000000-0005-0000-0000-0000BB080000}"/>
    <cellStyle name="Акцент3 26" xfId="1181" xr:uid="{00000000-0005-0000-0000-0000BC080000}"/>
    <cellStyle name="Акцент3 27" xfId="1182" xr:uid="{00000000-0005-0000-0000-0000BD080000}"/>
    <cellStyle name="Акцент3 28" xfId="1183" xr:uid="{00000000-0005-0000-0000-0000BE080000}"/>
    <cellStyle name="Акцент3 29" xfId="1184" xr:uid="{00000000-0005-0000-0000-0000BF080000}"/>
    <cellStyle name="Акцент3 3" xfId="1185" xr:uid="{00000000-0005-0000-0000-0000C0080000}"/>
    <cellStyle name="Акцент3 30" xfId="1186" xr:uid="{00000000-0005-0000-0000-0000C1080000}"/>
    <cellStyle name="Акцент3 31" xfId="1187" xr:uid="{00000000-0005-0000-0000-0000C2080000}"/>
    <cellStyle name="Акцент3 32" xfId="1188" xr:uid="{00000000-0005-0000-0000-0000C3080000}"/>
    <cellStyle name="Акцент3 33" xfId="1189" xr:uid="{00000000-0005-0000-0000-0000C4080000}"/>
    <cellStyle name="Акцент3 34" xfId="1190" xr:uid="{00000000-0005-0000-0000-0000C5080000}"/>
    <cellStyle name="Акцент3 35" xfId="1191" xr:uid="{00000000-0005-0000-0000-0000C6080000}"/>
    <cellStyle name="Акцент3 36" xfId="1192" xr:uid="{00000000-0005-0000-0000-0000C7080000}"/>
    <cellStyle name="Акцент3 4" xfId="1193" xr:uid="{00000000-0005-0000-0000-0000C8080000}"/>
    <cellStyle name="Акцент3 5" xfId="1194" xr:uid="{00000000-0005-0000-0000-0000C9080000}"/>
    <cellStyle name="Акцент3 6" xfId="1195" xr:uid="{00000000-0005-0000-0000-0000CA080000}"/>
    <cellStyle name="Акцент3 7" xfId="1196" xr:uid="{00000000-0005-0000-0000-0000CB080000}"/>
    <cellStyle name="Акцент3 8" xfId="1197" xr:uid="{00000000-0005-0000-0000-0000CC080000}"/>
    <cellStyle name="Акцент3 9" xfId="1198" xr:uid="{00000000-0005-0000-0000-0000CD080000}"/>
    <cellStyle name="Акцент4 10" xfId="1199" xr:uid="{00000000-0005-0000-0000-0000CE080000}"/>
    <cellStyle name="Акцент4 11" xfId="1200" xr:uid="{00000000-0005-0000-0000-0000CF080000}"/>
    <cellStyle name="Акцент4 12" xfId="1201" xr:uid="{00000000-0005-0000-0000-0000D0080000}"/>
    <cellStyle name="Акцент4 13" xfId="1202" xr:uid="{00000000-0005-0000-0000-0000D1080000}"/>
    <cellStyle name="Акцент4 14" xfId="1203" xr:uid="{00000000-0005-0000-0000-0000D2080000}"/>
    <cellStyle name="Акцент4 15" xfId="1204" xr:uid="{00000000-0005-0000-0000-0000D3080000}"/>
    <cellStyle name="Акцент4 16" xfId="1205" xr:uid="{00000000-0005-0000-0000-0000D4080000}"/>
    <cellStyle name="Акцент4 17" xfId="1206" xr:uid="{00000000-0005-0000-0000-0000D5080000}"/>
    <cellStyle name="Акцент4 18" xfId="1207" xr:uid="{00000000-0005-0000-0000-0000D6080000}"/>
    <cellStyle name="Акцент4 19" xfId="1208" xr:uid="{00000000-0005-0000-0000-0000D7080000}"/>
    <cellStyle name="Акцент4 2" xfId="1209" xr:uid="{00000000-0005-0000-0000-0000D8080000}"/>
    <cellStyle name="Акцент4 20" xfId="1210" xr:uid="{00000000-0005-0000-0000-0000D9080000}"/>
    <cellStyle name="Акцент4 21" xfId="1211" xr:uid="{00000000-0005-0000-0000-0000DA080000}"/>
    <cellStyle name="Акцент4 22" xfId="1212" xr:uid="{00000000-0005-0000-0000-0000DB080000}"/>
    <cellStyle name="Акцент4 23" xfId="1213" xr:uid="{00000000-0005-0000-0000-0000DC080000}"/>
    <cellStyle name="Акцент4 24" xfId="1214" xr:uid="{00000000-0005-0000-0000-0000DD080000}"/>
    <cellStyle name="Акцент4 25" xfId="1215" xr:uid="{00000000-0005-0000-0000-0000DE080000}"/>
    <cellStyle name="Акцент4 26" xfId="1216" xr:uid="{00000000-0005-0000-0000-0000DF080000}"/>
    <cellStyle name="Акцент4 27" xfId="1217" xr:uid="{00000000-0005-0000-0000-0000E0080000}"/>
    <cellStyle name="Акцент4 28" xfId="1218" xr:uid="{00000000-0005-0000-0000-0000E1080000}"/>
    <cellStyle name="Акцент4 29" xfId="1219" xr:uid="{00000000-0005-0000-0000-0000E2080000}"/>
    <cellStyle name="Акцент4 3" xfId="1220" xr:uid="{00000000-0005-0000-0000-0000E3080000}"/>
    <cellStyle name="Акцент4 30" xfId="1221" xr:uid="{00000000-0005-0000-0000-0000E4080000}"/>
    <cellStyle name="Акцент4 31" xfId="1222" xr:uid="{00000000-0005-0000-0000-0000E5080000}"/>
    <cellStyle name="Акцент4 32" xfId="1223" xr:uid="{00000000-0005-0000-0000-0000E6080000}"/>
    <cellStyle name="Акцент4 33" xfId="1224" xr:uid="{00000000-0005-0000-0000-0000E7080000}"/>
    <cellStyle name="Акцент4 34" xfId="1225" xr:uid="{00000000-0005-0000-0000-0000E8080000}"/>
    <cellStyle name="Акцент4 35" xfId="1226" xr:uid="{00000000-0005-0000-0000-0000E9080000}"/>
    <cellStyle name="Акцент4 36" xfId="1227" xr:uid="{00000000-0005-0000-0000-0000EA080000}"/>
    <cellStyle name="Акцент4 4" xfId="1228" xr:uid="{00000000-0005-0000-0000-0000EB080000}"/>
    <cellStyle name="Акцент4 5" xfId="1229" xr:uid="{00000000-0005-0000-0000-0000EC080000}"/>
    <cellStyle name="Акцент4 6" xfId="1230" xr:uid="{00000000-0005-0000-0000-0000ED080000}"/>
    <cellStyle name="Акцент4 7" xfId="1231" xr:uid="{00000000-0005-0000-0000-0000EE080000}"/>
    <cellStyle name="Акцент4 8" xfId="1232" xr:uid="{00000000-0005-0000-0000-0000EF080000}"/>
    <cellStyle name="Акцент4 9" xfId="1233" xr:uid="{00000000-0005-0000-0000-0000F0080000}"/>
    <cellStyle name="Акцент5 10" xfId="1234" xr:uid="{00000000-0005-0000-0000-0000F1080000}"/>
    <cellStyle name="Акцент5 11" xfId="1235" xr:uid="{00000000-0005-0000-0000-0000F2080000}"/>
    <cellStyle name="Акцент5 12" xfId="1236" xr:uid="{00000000-0005-0000-0000-0000F3080000}"/>
    <cellStyle name="Акцент5 13" xfId="1237" xr:uid="{00000000-0005-0000-0000-0000F4080000}"/>
    <cellStyle name="Акцент5 14" xfId="1238" xr:uid="{00000000-0005-0000-0000-0000F5080000}"/>
    <cellStyle name="Акцент5 15" xfId="1239" xr:uid="{00000000-0005-0000-0000-0000F6080000}"/>
    <cellStyle name="Акцент5 16" xfId="1240" xr:uid="{00000000-0005-0000-0000-0000F7080000}"/>
    <cellStyle name="Акцент5 17" xfId="1241" xr:uid="{00000000-0005-0000-0000-0000F8080000}"/>
    <cellStyle name="Акцент5 18" xfId="1242" xr:uid="{00000000-0005-0000-0000-0000F9080000}"/>
    <cellStyle name="Акцент5 19" xfId="1243" xr:uid="{00000000-0005-0000-0000-0000FA080000}"/>
    <cellStyle name="Акцент5 2" xfId="1244" xr:uid="{00000000-0005-0000-0000-0000FB080000}"/>
    <cellStyle name="Акцент5 20" xfId="1245" xr:uid="{00000000-0005-0000-0000-0000FC080000}"/>
    <cellStyle name="Акцент5 21" xfId="1246" xr:uid="{00000000-0005-0000-0000-0000FD080000}"/>
    <cellStyle name="Акцент5 22" xfId="1247" xr:uid="{00000000-0005-0000-0000-0000FE080000}"/>
    <cellStyle name="Акцент5 23" xfId="1248" xr:uid="{00000000-0005-0000-0000-0000FF080000}"/>
    <cellStyle name="Акцент5 24" xfId="1249" xr:uid="{00000000-0005-0000-0000-000000090000}"/>
    <cellStyle name="Акцент5 25" xfId="1250" xr:uid="{00000000-0005-0000-0000-000001090000}"/>
    <cellStyle name="Акцент5 26" xfId="1251" xr:uid="{00000000-0005-0000-0000-000002090000}"/>
    <cellStyle name="Акцент5 27" xfId="1252" xr:uid="{00000000-0005-0000-0000-000003090000}"/>
    <cellStyle name="Акцент5 28" xfId="1253" xr:uid="{00000000-0005-0000-0000-000004090000}"/>
    <cellStyle name="Акцент5 29" xfId="1254" xr:uid="{00000000-0005-0000-0000-000005090000}"/>
    <cellStyle name="Акцент5 3" xfId="1255" xr:uid="{00000000-0005-0000-0000-000006090000}"/>
    <cellStyle name="Акцент5 30" xfId="1256" xr:uid="{00000000-0005-0000-0000-000007090000}"/>
    <cellStyle name="Акцент5 31" xfId="1257" xr:uid="{00000000-0005-0000-0000-000008090000}"/>
    <cellStyle name="Акцент5 32" xfId="1258" xr:uid="{00000000-0005-0000-0000-000009090000}"/>
    <cellStyle name="Акцент5 33" xfId="1259" xr:uid="{00000000-0005-0000-0000-00000A090000}"/>
    <cellStyle name="Акцент5 34" xfId="1260" xr:uid="{00000000-0005-0000-0000-00000B090000}"/>
    <cellStyle name="Акцент5 35" xfId="1261" xr:uid="{00000000-0005-0000-0000-00000C090000}"/>
    <cellStyle name="Акцент5 36" xfId="1262" xr:uid="{00000000-0005-0000-0000-00000D090000}"/>
    <cellStyle name="Акцент5 4" xfId="1263" xr:uid="{00000000-0005-0000-0000-00000E090000}"/>
    <cellStyle name="Акцент5 5" xfId="1264" xr:uid="{00000000-0005-0000-0000-00000F090000}"/>
    <cellStyle name="Акцент5 6" xfId="1265" xr:uid="{00000000-0005-0000-0000-000010090000}"/>
    <cellStyle name="Акцент5 7" xfId="1266" xr:uid="{00000000-0005-0000-0000-000011090000}"/>
    <cellStyle name="Акцент5 8" xfId="1267" xr:uid="{00000000-0005-0000-0000-000012090000}"/>
    <cellStyle name="Акцент5 9" xfId="1268" xr:uid="{00000000-0005-0000-0000-000013090000}"/>
    <cellStyle name="Акцент6 10" xfId="1269" xr:uid="{00000000-0005-0000-0000-000014090000}"/>
    <cellStyle name="Акцент6 11" xfId="1270" xr:uid="{00000000-0005-0000-0000-000015090000}"/>
    <cellStyle name="Акцент6 12" xfId="1271" xr:uid="{00000000-0005-0000-0000-000016090000}"/>
    <cellStyle name="Акцент6 13" xfId="1272" xr:uid="{00000000-0005-0000-0000-000017090000}"/>
    <cellStyle name="Акцент6 14" xfId="1273" xr:uid="{00000000-0005-0000-0000-000018090000}"/>
    <cellStyle name="Акцент6 15" xfId="1274" xr:uid="{00000000-0005-0000-0000-000019090000}"/>
    <cellStyle name="Акцент6 16" xfId="1275" xr:uid="{00000000-0005-0000-0000-00001A090000}"/>
    <cellStyle name="Акцент6 17" xfId="1276" xr:uid="{00000000-0005-0000-0000-00001B090000}"/>
    <cellStyle name="Акцент6 18" xfId="1277" xr:uid="{00000000-0005-0000-0000-00001C090000}"/>
    <cellStyle name="Акцент6 19" xfId="1278" xr:uid="{00000000-0005-0000-0000-00001D090000}"/>
    <cellStyle name="Акцент6 2" xfId="1279" xr:uid="{00000000-0005-0000-0000-00001E090000}"/>
    <cellStyle name="Акцент6 20" xfId="1280" xr:uid="{00000000-0005-0000-0000-00001F090000}"/>
    <cellStyle name="Акцент6 21" xfId="1281" xr:uid="{00000000-0005-0000-0000-000020090000}"/>
    <cellStyle name="Акцент6 22" xfId="1282" xr:uid="{00000000-0005-0000-0000-000021090000}"/>
    <cellStyle name="Акцент6 23" xfId="1283" xr:uid="{00000000-0005-0000-0000-000022090000}"/>
    <cellStyle name="Акцент6 24" xfId="1284" xr:uid="{00000000-0005-0000-0000-000023090000}"/>
    <cellStyle name="Акцент6 25" xfId="1285" xr:uid="{00000000-0005-0000-0000-000024090000}"/>
    <cellStyle name="Акцент6 26" xfId="1286" xr:uid="{00000000-0005-0000-0000-000025090000}"/>
    <cellStyle name="Акцент6 27" xfId="1287" xr:uid="{00000000-0005-0000-0000-000026090000}"/>
    <cellStyle name="Акцент6 28" xfId="1288" xr:uid="{00000000-0005-0000-0000-000027090000}"/>
    <cellStyle name="Акцент6 29" xfId="1289" xr:uid="{00000000-0005-0000-0000-000028090000}"/>
    <cellStyle name="Акцент6 3" xfId="1290" xr:uid="{00000000-0005-0000-0000-000029090000}"/>
    <cellStyle name="Акцент6 30" xfId="1291" xr:uid="{00000000-0005-0000-0000-00002A090000}"/>
    <cellStyle name="Акцент6 31" xfId="1292" xr:uid="{00000000-0005-0000-0000-00002B090000}"/>
    <cellStyle name="Акцент6 32" xfId="1293" xr:uid="{00000000-0005-0000-0000-00002C090000}"/>
    <cellStyle name="Акцент6 33" xfId="1294" xr:uid="{00000000-0005-0000-0000-00002D090000}"/>
    <cellStyle name="Акцент6 34" xfId="1295" xr:uid="{00000000-0005-0000-0000-00002E090000}"/>
    <cellStyle name="Акцент6 35" xfId="1296" xr:uid="{00000000-0005-0000-0000-00002F090000}"/>
    <cellStyle name="Акцент6 36" xfId="1297" xr:uid="{00000000-0005-0000-0000-000030090000}"/>
    <cellStyle name="Акцент6 4" xfId="1298" xr:uid="{00000000-0005-0000-0000-000031090000}"/>
    <cellStyle name="Акцент6 5" xfId="1299" xr:uid="{00000000-0005-0000-0000-000032090000}"/>
    <cellStyle name="Акцент6 6" xfId="1300" xr:uid="{00000000-0005-0000-0000-000033090000}"/>
    <cellStyle name="Акцент6 7" xfId="1301" xr:uid="{00000000-0005-0000-0000-000034090000}"/>
    <cellStyle name="Акцент6 8" xfId="1302" xr:uid="{00000000-0005-0000-0000-000035090000}"/>
    <cellStyle name="Акцент6 9" xfId="1303" xr:uid="{00000000-0005-0000-0000-000036090000}"/>
    <cellStyle name="Беззащитный" xfId="272" xr:uid="{00000000-0005-0000-0000-000037090000}"/>
    <cellStyle name="Ввод  10" xfId="1304" xr:uid="{00000000-0005-0000-0000-000038090000}"/>
    <cellStyle name="Ввод  11" xfId="1305" xr:uid="{00000000-0005-0000-0000-000039090000}"/>
    <cellStyle name="Ввод  12" xfId="1306" xr:uid="{00000000-0005-0000-0000-00003A090000}"/>
    <cellStyle name="Ввод  13" xfId="1307" xr:uid="{00000000-0005-0000-0000-00003B090000}"/>
    <cellStyle name="Ввод  14" xfId="1308" xr:uid="{00000000-0005-0000-0000-00003C090000}"/>
    <cellStyle name="Ввод  15" xfId="1309" xr:uid="{00000000-0005-0000-0000-00003D090000}"/>
    <cellStyle name="Ввод  16" xfId="1310" xr:uid="{00000000-0005-0000-0000-00003E090000}"/>
    <cellStyle name="Ввод  17" xfId="1311" xr:uid="{00000000-0005-0000-0000-00003F090000}"/>
    <cellStyle name="Ввод  18" xfId="1312" xr:uid="{00000000-0005-0000-0000-000040090000}"/>
    <cellStyle name="Ввод  19" xfId="1313" xr:uid="{00000000-0005-0000-0000-000041090000}"/>
    <cellStyle name="Ввод  2" xfId="1314" xr:uid="{00000000-0005-0000-0000-000042090000}"/>
    <cellStyle name="Ввод  20" xfId="1315" xr:uid="{00000000-0005-0000-0000-000043090000}"/>
    <cellStyle name="Ввод  21" xfId="1316" xr:uid="{00000000-0005-0000-0000-000044090000}"/>
    <cellStyle name="Ввод  22" xfId="1317" xr:uid="{00000000-0005-0000-0000-000045090000}"/>
    <cellStyle name="Ввод  23" xfId="1318" xr:uid="{00000000-0005-0000-0000-000046090000}"/>
    <cellStyle name="Ввод  24" xfId="1319" xr:uid="{00000000-0005-0000-0000-000047090000}"/>
    <cellStyle name="Ввод  25" xfId="1320" xr:uid="{00000000-0005-0000-0000-000048090000}"/>
    <cellStyle name="Ввод  26" xfId="1321" xr:uid="{00000000-0005-0000-0000-000049090000}"/>
    <cellStyle name="Ввод  27" xfId="1322" xr:uid="{00000000-0005-0000-0000-00004A090000}"/>
    <cellStyle name="Ввод  28" xfId="1323" xr:uid="{00000000-0005-0000-0000-00004B090000}"/>
    <cellStyle name="Ввод  29" xfId="1324" xr:uid="{00000000-0005-0000-0000-00004C090000}"/>
    <cellStyle name="Ввод  3" xfId="1325" xr:uid="{00000000-0005-0000-0000-00004D090000}"/>
    <cellStyle name="Ввод  30" xfId="1326" xr:uid="{00000000-0005-0000-0000-00004E090000}"/>
    <cellStyle name="Ввод  31" xfId="1327" xr:uid="{00000000-0005-0000-0000-00004F090000}"/>
    <cellStyle name="Ввод  32" xfId="1328" xr:uid="{00000000-0005-0000-0000-000050090000}"/>
    <cellStyle name="Ввод  33" xfId="1329" xr:uid="{00000000-0005-0000-0000-000051090000}"/>
    <cellStyle name="Ввод  34" xfId="1330" xr:uid="{00000000-0005-0000-0000-000052090000}"/>
    <cellStyle name="Ввод  35" xfId="1331" xr:uid="{00000000-0005-0000-0000-000053090000}"/>
    <cellStyle name="Ввод  36" xfId="1332" xr:uid="{00000000-0005-0000-0000-000054090000}"/>
    <cellStyle name="Ввод  4" xfId="1333" xr:uid="{00000000-0005-0000-0000-000055090000}"/>
    <cellStyle name="Ввод  5" xfId="1334" xr:uid="{00000000-0005-0000-0000-000056090000}"/>
    <cellStyle name="Ввод  6" xfId="1335" xr:uid="{00000000-0005-0000-0000-000057090000}"/>
    <cellStyle name="Ввод  7" xfId="1336" xr:uid="{00000000-0005-0000-0000-000058090000}"/>
    <cellStyle name="Ввод  8" xfId="1337" xr:uid="{00000000-0005-0000-0000-000059090000}"/>
    <cellStyle name="Ввод  9" xfId="1338" xr:uid="{00000000-0005-0000-0000-00005A090000}"/>
    <cellStyle name="Вывод 10" xfId="1339" xr:uid="{00000000-0005-0000-0000-00005B090000}"/>
    <cellStyle name="Вывод 11" xfId="1340" xr:uid="{00000000-0005-0000-0000-00005C090000}"/>
    <cellStyle name="Вывод 12" xfId="1341" xr:uid="{00000000-0005-0000-0000-00005D090000}"/>
    <cellStyle name="Вывод 13" xfId="1342" xr:uid="{00000000-0005-0000-0000-00005E090000}"/>
    <cellStyle name="Вывод 14" xfId="1343" xr:uid="{00000000-0005-0000-0000-00005F090000}"/>
    <cellStyle name="Вывод 15" xfId="1344" xr:uid="{00000000-0005-0000-0000-000060090000}"/>
    <cellStyle name="Вывод 16" xfId="1345" xr:uid="{00000000-0005-0000-0000-000061090000}"/>
    <cellStyle name="Вывод 17" xfId="1346" xr:uid="{00000000-0005-0000-0000-000062090000}"/>
    <cellStyle name="Вывод 18" xfId="1347" xr:uid="{00000000-0005-0000-0000-000063090000}"/>
    <cellStyle name="Вывод 19" xfId="1348" xr:uid="{00000000-0005-0000-0000-000064090000}"/>
    <cellStyle name="Вывод 2" xfId="1349" xr:uid="{00000000-0005-0000-0000-000065090000}"/>
    <cellStyle name="Вывод 20" xfId="1350" xr:uid="{00000000-0005-0000-0000-000066090000}"/>
    <cellStyle name="Вывод 21" xfId="1351" xr:uid="{00000000-0005-0000-0000-000067090000}"/>
    <cellStyle name="Вывод 22" xfId="1352" xr:uid="{00000000-0005-0000-0000-000068090000}"/>
    <cellStyle name="Вывод 23" xfId="1353" xr:uid="{00000000-0005-0000-0000-000069090000}"/>
    <cellStyle name="Вывод 24" xfId="1354" xr:uid="{00000000-0005-0000-0000-00006A090000}"/>
    <cellStyle name="Вывод 25" xfId="1355" xr:uid="{00000000-0005-0000-0000-00006B090000}"/>
    <cellStyle name="Вывод 26" xfId="1356" xr:uid="{00000000-0005-0000-0000-00006C090000}"/>
    <cellStyle name="Вывод 27" xfId="1357" xr:uid="{00000000-0005-0000-0000-00006D090000}"/>
    <cellStyle name="Вывод 28" xfId="1358" xr:uid="{00000000-0005-0000-0000-00006E090000}"/>
    <cellStyle name="Вывод 29" xfId="1359" xr:uid="{00000000-0005-0000-0000-00006F090000}"/>
    <cellStyle name="Вывод 3" xfId="1360" xr:uid="{00000000-0005-0000-0000-000070090000}"/>
    <cellStyle name="Вывод 30" xfId="1361" xr:uid="{00000000-0005-0000-0000-000071090000}"/>
    <cellStyle name="Вывод 31" xfId="1362" xr:uid="{00000000-0005-0000-0000-000072090000}"/>
    <cellStyle name="Вывод 32" xfId="1363" xr:uid="{00000000-0005-0000-0000-000073090000}"/>
    <cellStyle name="Вывод 33" xfId="1364" xr:uid="{00000000-0005-0000-0000-000074090000}"/>
    <cellStyle name="Вывод 34" xfId="1365" xr:uid="{00000000-0005-0000-0000-000075090000}"/>
    <cellStyle name="Вывод 35" xfId="1366" xr:uid="{00000000-0005-0000-0000-000076090000}"/>
    <cellStyle name="Вывод 36" xfId="1367" xr:uid="{00000000-0005-0000-0000-000077090000}"/>
    <cellStyle name="Вывод 4" xfId="1368" xr:uid="{00000000-0005-0000-0000-000078090000}"/>
    <cellStyle name="Вывод 5" xfId="1369" xr:uid="{00000000-0005-0000-0000-000079090000}"/>
    <cellStyle name="Вывод 6" xfId="1370" xr:uid="{00000000-0005-0000-0000-00007A090000}"/>
    <cellStyle name="Вывод 7" xfId="1371" xr:uid="{00000000-0005-0000-0000-00007B090000}"/>
    <cellStyle name="Вывод 8" xfId="1372" xr:uid="{00000000-0005-0000-0000-00007C090000}"/>
    <cellStyle name="Вывод 9" xfId="1373" xr:uid="{00000000-0005-0000-0000-00007D090000}"/>
    <cellStyle name="Вычисление 10" xfId="1374" xr:uid="{00000000-0005-0000-0000-00007E090000}"/>
    <cellStyle name="Вычисление 11" xfId="1375" xr:uid="{00000000-0005-0000-0000-00007F090000}"/>
    <cellStyle name="Вычисление 12" xfId="1376" xr:uid="{00000000-0005-0000-0000-000080090000}"/>
    <cellStyle name="Вычисление 13" xfId="1377" xr:uid="{00000000-0005-0000-0000-000081090000}"/>
    <cellStyle name="Вычисление 14" xfId="1378" xr:uid="{00000000-0005-0000-0000-000082090000}"/>
    <cellStyle name="Вычисление 15" xfId="1379" xr:uid="{00000000-0005-0000-0000-000083090000}"/>
    <cellStyle name="Вычисление 16" xfId="1380" xr:uid="{00000000-0005-0000-0000-000084090000}"/>
    <cellStyle name="Вычисление 17" xfId="1381" xr:uid="{00000000-0005-0000-0000-000085090000}"/>
    <cellStyle name="Вычисление 18" xfId="1382" xr:uid="{00000000-0005-0000-0000-000086090000}"/>
    <cellStyle name="Вычисление 19" xfId="1383" xr:uid="{00000000-0005-0000-0000-000087090000}"/>
    <cellStyle name="Вычисление 2" xfId="1384" xr:uid="{00000000-0005-0000-0000-000088090000}"/>
    <cellStyle name="Вычисление 20" xfId="1385" xr:uid="{00000000-0005-0000-0000-000089090000}"/>
    <cellStyle name="Вычисление 21" xfId="1386" xr:uid="{00000000-0005-0000-0000-00008A090000}"/>
    <cellStyle name="Вычисление 22" xfId="1387" xr:uid="{00000000-0005-0000-0000-00008B090000}"/>
    <cellStyle name="Вычисление 23" xfId="1388" xr:uid="{00000000-0005-0000-0000-00008C090000}"/>
    <cellStyle name="Вычисление 24" xfId="1389" xr:uid="{00000000-0005-0000-0000-00008D090000}"/>
    <cellStyle name="Вычисление 25" xfId="1390" xr:uid="{00000000-0005-0000-0000-00008E090000}"/>
    <cellStyle name="Вычисление 26" xfId="1391" xr:uid="{00000000-0005-0000-0000-00008F090000}"/>
    <cellStyle name="Вычисление 27" xfId="1392" xr:uid="{00000000-0005-0000-0000-000090090000}"/>
    <cellStyle name="Вычисление 28" xfId="1393" xr:uid="{00000000-0005-0000-0000-000091090000}"/>
    <cellStyle name="Вычисление 29" xfId="1394" xr:uid="{00000000-0005-0000-0000-000092090000}"/>
    <cellStyle name="Вычисление 3" xfId="1395" xr:uid="{00000000-0005-0000-0000-000093090000}"/>
    <cellStyle name="Вычисление 30" xfId="1396" xr:uid="{00000000-0005-0000-0000-000094090000}"/>
    <cellStyle name="Вычисление 31" xfId="1397" xr:uid="{00000000-0005-0000-0000-000095090000}"/>
    <cellStyle name="Вычисление 32" xfId="1398" xr:uid="{00000000-0005-0000-0000-000096090000}"/>
    <cellStyle name="Вычисление 33" xfId="1399" xr:uid="{00000000-0005-0000-0000-000097090000}"/>
    <cellStyle name="Вычисление 34" xfId="1400" xr:uid="{00000000-0005-0000-0000-000098090000}"/>
    <cellStyle name="Вычисление 35" xfId="1401" xr:uid="{00000000-0005-0000-0000-000099090000}"/>
    <cellStyle name="Вычисление 36" xfId="1402" xr:uid="{00000000-0005-0000-0000-00009A090000}"/>
    <cellStyle name="Вычисление 4" xfId="1403" xr:uid="{00000000-0005-0000-0000-00009B090000}"/>
    <cellStyle name="Вычисление 5" xfId="1404" xr:uid="{00000000-0005-0000-0000-00009C090000}"/>
    <cellStyle name="Вычисление 6" xfId="1405" xr:uid="{00000000-0005-0000-0000-00009D090000}"/>
    <cellStyle name="Вычисление 7" xfId="1406" xr:uid="{00000000-0005-0000-0000-00009E090000}"/>
    <cellStyle name="Вычисление 8" xfId="1407" xr:uid="{00000000-0005-0000-0000-00009F090000}"/>
    <cellStyle name="Вычисление 9" xfId="1408" xr:uid="{00000000-0005-0000-0000-0000A0090000}"/>
    <cellStyle name="Заголовок 1 10" xfId="1409" xr:uid="{00000000-0005-0000-0000-0000A1090000}"/>
    <cellStyle name="Заголовок 1 11" xfId="1410" xr:uid="{00000000-0005-0000-0000-0000A2090000}"/>
    <cellStyle name="Заголовок 1 12" xfId="1411" xr:uid="{00000000-0005-0000-0000-0000A3090000}"/>
    <cellStyle name="Заголовок 1 13" xfId="1412" xr:uid="{00000000-0005-0000-0000-0000A4090000}"/>
    <cellStyle name="Заголовок 1 14" xfId="1413" xr:uid="{00000000-0005-0000-0000-0000A5090000}"/>
    <cellStyle name="Заголовок 1 15" xfId="1414" xr:uid="{00000000-0005-0000-0000-0000A6090000}"/>
    <cellStyle name="Заголовок 1 16" xfId="1415" xr:uid="{00000000-0005-0000-0000-0000A7090000}"/>
    <cellStyle name="Заголовок 1 17" xfId="1416" xr:uid="{00000000-0005-0000-0000-0000A8090000}"/>
    <cellStyle name="Заголовок 1 18" xfId="1417" xr:uid="{00000000-0005-0000-0000-0000A9090000}"/>
    <cellStyle name="Заголовок 1 19" xfId="1418" xr:uid="{00000000-0005-0000-0000-0000AA090000}"/>
    <cellStyle name="Заголовок 1 2" xfId="1419" xr:uid="{00000000-0005-0000-0000-0000AB090000}"/>
    <cellStyle name="Заголовок 1 20" xfId="1420" xr:uid="{00000000-0005-0000-0000-0000AC090000}"/>
    <cellStyle name="Заголовок 1 21" xfId="1421" xr:uid="{00000000-0005-0000-0000-0000AD090000}"/>
    <cellStyle name="Заголовок 1 22" xfId="1422" xr:uid="{00000000-0005-0000-0000-0000AE090000}"/>
    <cellStyle name="Заголовок 1 23" xfId="1423" xr:uid="{00000000-0005-0000-0000-0000AF090000}"/>
    <cellStyle name="Заголовок 1 24" xfId="1424" xr:uid="{00000000-0005-0000-0000-0000B0090000}"/>
    <cellStyle name="Заголовок 1 25" xfId="1425" xr:uid="{00000000-0005-0000-0000-0000B1090000}"/>
    <cellStyle name="Заголовок 1 26" xfId="1426" xr:uid="{00000000-0005-0000-0000-0000B2090000}"/>
    <cellStyle name="Заголовок 1 27" xfId="1427" xr:uid="{00000000-0005-0000-0000-0000B3090000}"/>
    <cellStyle name="Заголовок 1 28" xfId="1428" xr:uid="{00000000-0005-0000-0000-0000B4090000}"/>
    <cellStyle name="Заголовок 1 29" xfId="1429" xr:uid="{00000000-0005-0000-0000-0000B5090000}"/>
    <cellStyle name="Заголовок 1 3" xfId="1430" xr:uid="{00000000-0005-0000-0000-0000B6090000}"/>
    <cellStyle name="Заголовок 1 30" xfId="1431" xr:uid="{00000000-0005-0000-0000-0000B7090000}"/>
    <cellStyle name="Заголовок 1 31" xfId="1432" xr:uid="{00000000-0005-0000-0000-0000B8090000}"/>
    <cellStyle name="Заголовок 1 32" xfId="1433" xr:uid="{00000000-0005-0000-0000-0000B9090000}"/>
    <cellStyle name="Заголовок 1 33" xfId="1434" xr:uid="{00000000-0005-0000-0000-0000BA090000}"/>
    <cellStyle name="Заголовок 1 34" xfId="1435" xr:uid="{00000000-0005-0000-0000-0000BB090000}"/>
    <cellStyle name="Заголовок 1 35" xfId="1436" xr:uid="{00000000-0005-0000-0000-0000BC090000}"/>
    <cellStyle name="Заголовок 1 36" xfId="1437" xr:uid="{00000000-0005-0000-0000-0000BD090000}"/>
    <cellStyle name="Заголовок 1 4" xfId="1438" xr:uid="{00000000-0005-0000-0000-0000BE090000}"/>
    <cellStyle name="Заголовок 1 5" xfId="1439" xr:uid="{00000000-0005-0000-0000-0000BF090000}"/>
    <cellStyle name="Заголовок 1 6" xfId="1440" xr:uid="{00000000-0005-0000-0000-0000C0090000}"/>
    <cellStyle name="Заголовок 1 7" xfId="1441" xr:uid="{00000000-0005-0000-0000-0000C1090000}"/>
    <cellStyle name="Заголовок 1 8" xfId="1442" xr:uid="{00000000-0005-0000-0000-0000C2090000}"/>
    <cellStyle name="Заголовок 1 9" xfId="1443" xr:uid="{00000000-0005-0000-0000-0000C3090000}"/>
    <cellStyle name="Заголовок 2 10" xfId="1444" xr:uid="{00000000-0005-0000-0000-0000C4090000}"/>
    <cellStyle name="Заголовок 2 11" xfId="1445" xr:uid="{00000000-0005-0000-0000-0000C5090000}"/>
    <cellStyle name="Заголовок 2 12" xfId="1446" xr:uid="{00000000-0005-0000-0000-0000C6090000}"/>
    <cellStyle name="Заголовок 2 13" xfId="1447" xr:uid="{00000000-0005-0000-0000-0000C7090000}"/>
    <cellStyle name="Заголовок 2 14" xfId="1448" xr:uid="{00000000-0005-0000-0000-0000C8090000}"/>
    <cellStyle name="Заголовок 2 15" xfId="1449" xr:uid="{00000000-0005-0000-0000-0000C9090000}"/>
    <cellStyle name="Заголовок 2 16" xfId="1450" xr:uid="{00000000-0005-0000-0000-0000CA090000}"/>
    <cellStyle name="Заголовок 2 17" xfId="1451" xr:uid="{00000000-0005-0000-0000-0000CB090000}"/>
    <cellStyle name="Заголовок 2 18" xfId="1452" xr:uid="{00000000-0005-0000-0000-0000CC090000}"/>
    <cellStyle name="Заголовок 2 19" xfId="1453" xr:uid="{00000000-0005-0000-0000-0000CD090000}"/>
    <cellStyle name="Заголовок 2 2" xfId="1454" xr:uid="{00000000-0005-0000-0000-0000CE090000}"/>
    <cellStyle name="Заголовок 2 20" xfId="1455" xr:uid="{00000000-0005-0000-0000-0000CF090000}"/>
    <cellStyle name="Заголовок 2 21" xfId="1456" xr:uid="{00000000-0005-0000-0000-0000D0090000}"/>
    <cellStyle name="Заголовок 2 22" xfId="1457" xr:uid="{00000000-0005-0000-0000-0000D1090000}"/>
    <cellStyle name="Заголовок 2 23" xfId="1458" xr:uid="{00000000-0005-0000-0000-0000D2090000}"/>
    <cellStyle name="Заголовок 2 24" xfId="1459" xr:uid="{00000000-0005-0000-0000-0000D3090000}"/>
    <cellStyle name="Заголовок 2 25" xfId="1460" xr:uid="{00000000-0005-0000-0000-0000D4090000}"/>
    <cellStyle name="Заголовок 2 26" xfId="1461" xr:uid="{00000000-0005-0000-0000-0000D5090000}"/>
    <cellStyle name="Заголовок 2 27" xfId="1462" xr:uid="{00000000-0005-0000-0000-0000D6090000}"/>
    <cellStyle name="Заголовок 2 28" xfId="1463" xr:uid="{00000000-0005-0000-0000-0000D7090000}"/>
    <cellStyle name="Заголовок 2 29" xfId="1464" xr:uid="{00000000-0005-0000-0000-0000D8090000}"/>
    <cellStyle name="Заголовок 2 3" xfId="1465" xr:uid="{00000000-0005-0000-0000-0000D9090000}"/>
    <cellStyle name="Заголовок 2 30" xfId="1466" xr:uid="{00000000-0005-0000-0000-0000DA090000}"/>
    <cellStyle name="Заголовок 2 31" xfId="1467" xr:uid="{00000000-0005-0000-0000-0000DB090000}"/>
    <cellStyle name="Заголовок 2 32" xfId="1468" xr:uid="{00000000-0005-0000-0000-0000DC090000}"/>
    <cellStyle name="Заголовок 2 33" xfId="1469" xr:uid="{00000000-0005-0000-0000-0000DD090000}"/>
    <cellStyle name="Заголовок 2 34" xfId="1470" xr:uid="{00000000-0005-0000-0000-0000DE090000}"/>
    <cellStyle name="Заголовок 2 35" xfId="1471" xr:uid="{00000000-0005-0000-0000-0000DF090000}"/>
    <cellStyle name="Заголовок 2 36" xfId="1472" xr:uid="{00000000-0005-0000-0000-0000E0090000}"/>
    <cellStyle name="Заголовок 2 4" xfId="1473" xr:uid="{00000000-0005-0000-0000-0000E1090000}"/>
    <cellStyle name="Заголовок 2 5" xfId="1474" xr:uid="{00000000-0005-0000-0000-0000E2090000}"/>
    <cellStyle name="Заголовок 2 6" xfId="1475" xr:uid="{00000000-0005-0000-0000-0000E3090000}"/>
    <cellStyle name="Заголовок 2 7" xfId="1476" xr:uid="{00000000-0005-0000-0000-0000E4090000}"/>
    <cellStyle name="Заголовок 2 8" xfId="1477" xr:uid="{00000000-0005-0000-0000-0000E5090000}"/>
    <cellStyle name="Заголовок 2 9" xfId="1478" xr:uid="{00000000-0005-0000-0000-0000E6090000}"/>
    <cellStyle name="Заголовок 3 10" xfId="1479" xr:uid="{00000000-0005-0000-0000-0000E7090000}"/>
    <cellStyle name="Заголовок 3 11" xfId="1480" xr:uid="{00000000-0005-0000-0000-0000E8090000}"/>
    <cellStyle name="Заголовок 3 12" xfId="1481" xr:uid="{00000000-0005-0000-0000-0000E9090000}"/>
    <cellStyle name="Заголовок 3 13" xfId="1482" xr:uid="{00000000-0005-0000-0000-0000EA090000}"/>
    <cellStyle name="Заголовок 3 14" xfId="1483" xr:uid="{00000000-0005-0000-0000-0000EB090000}"/>
    <cellStyle name="Заголовок 3 15" xfId="1484" xr:uid="{00000000-0005-0000-0000-0000EC090000}"/>
    <cellStyle name="Заголовок 3 16" xfId="1485" xr:uid="{00000000-0005-0000-0000-0000ED090000}"/>
    <cellStyle name="Заголовок 3 17" xfId="1486" xr:uid="{00000000-0005-0000-0000-0000EE090000}"/>
    <cellStyle name="Заголовок 3 18" xfId="1487" xr:uid="{00000000-0005-0000-0000-0000EF090000}"/>
    <cellStyle name="Заголовок 3 19" xfId="1488" xr:uid="{00000000-0005-0000-0000-0000F0090000}"/>
    <cellStyle name="Заголовок 3 2" xfId="1489" xr:uid="{00000000-0005-0000-0000-0000F1090000}"/>
    <cellStyle name="Заголовок 3 20" xfId="1490" xr:uid="{00000000-0005-0000-0000-0000F2090000}"/>
    <cellStyle name="Заголовок 3 21" xfId="1491" xr:uid="{00000000-0005-0000-0000-0000F3090000}"/>
    <cellStyle name="Заголовок 3 22" xfId="1492" xr:uid="{00000000-0005-0000-0000-0000F4090000}"/>
    <cellStyle name="Заголовок 3 23" xfId="1493" xr:uid="{00000000-0005-0000-0000-0000F5090000}"/>
    <cellStyle name="Заголовок 3 24" xfId="1494" xr:uid="{00000000-0005-0000-0000-0000F6090000}"/>
    <cellStyle name="Заголовок 3 25" xfId="1495" xr:uid="{00000000-0005-0000-0000-0000F7090000}"/>
    <cellStyle name="Заголовок 3 26" xfId="1496" xr:uid="{00000000-0005-0000-0000-0000F8090000}"/>
    <cellStyle name="Заголовок 3 27" xfId="1497" xr:uid="{00000000-0005-0000-0000-0000F9090000}"/>
    <cellStyle name="Заголовок 3 28" xfId="1498" xr:uid="{00000000-0005-0000-0000-0000FA090000}"/>
    <cellStyle name="Заголовок 3 29" xfId="1499" xr:uid="{00000000-0005-0000-0000-0000FB090000}"/>
    <cellStyle name="Заголовок 3 3" xfId="1500" xr:uid="{00000000-0005-0000-0000-0000FC090000}"/>
    <cellStyle name="Заголовок 3 30" xfId="1501" xr:uid="{00000000-0005-0000-0000-0000FD090000}"/>
    <cellStyle name="Заголовок 3 31" xfId="1502" xr:uid="{00000000-0005-0000-0000-0000FE090000}"/>
    <cellStyle name="Заголовок 3 32" xfId="1503" xr:uid="{00000000-0005-0000-0000-0000FF090000}"/>
    <cellStyle name="Заголовок 3 33" xfId="1504" xr:uid="{00000000-0005-0000-0000-0000000A0000}"/>
    <cellStyle name="Заголовок 3 34" xfId="1505" xr:uid="{00000000-0005-0000-0000-0000010A0000}"/>
    <cellStyle name="Заголовок 3 35" xfId="1506" xr:uid="{00000000-0005-0000-0000-0000020A0000}"/>
    <cellStyle name="Заголовок 3 36" xfId="1507" xr:uid="{00000000-0005-0000-0000-0000030A0000}"/>
    <cellStyle name="Заголовок 3 4" xfId="1508" xr:uid="{00000000-0005-0000-0000-0000040A0000}"/>
    <cellStyle name="Заголовок 3 5" xfId="1509" xr:uid="{00000000-0005-0000-0000-0000050A0000}"/>
    <cellStyle name="Заголовок 3 6" xfId="1510" xr:uid="{00000000-0005-0000-0000-0000060A0000}"/>
    <cellStyle name="Заголовок 3 7" xfId="1511" xr:uid="{00000000-0005-0000-0000-0000070A0000}"/>
    <cellStyle name="Заголовок 3 8" xfId="1512" xr:uid="{00000000-0005-0000-0000-0000080A0000}"/>
    <cellStyle name="Заголовок 3 9" xfId="1513" xr:uid="{00000000-0005-0000-0000-0000090A0000}"/>
    <cellStyle name="Заголовок 4 10" xfId="1514" xr:uid="{00000000-0005-0000-0000-00000A0A0000}"/>
    <cellStyle name="Заголовок 4 11" xfId="1515" xr:uid="{00000000-0005-0000-0000-00000B0A0000}"/>
    <cellStyle name="Заголовок 4 12" xfId="1516" xr:uid="{00000000-0005-0000-0000-00000C0A0000}"/>
    <cellStyle name="Заголовок 4 13" xfId="1517" xr:uid="{00000000-0005-0000-0000-00000D0A0000}"/>
    <cellStyle name="Заголовок 4 14" xfId="1518" xr:uid="{00000000-0005-0000-0000-00000E0A0000}"/>
    <cellStyle name="Заголовок 4 15" xfId="1519" xr:uid="{00000000-0005-0000-0000-00000F0A0000}"/>
    <cellStyle name="Заголовок 4 16" xfId="1520" xr:uid="{00000000-0005-0000-0000-0000100A0000}"/>
    <cellStyle name="Заголовок 4 17" xfId="1521" xr:uid="{00000000-0005-0000-0000-0000110A0000}"/>
    <cellStyle name="Заголовок 4 18" xfId="1522" xr:uid="{00000000-0005-0000-0000-0000120A0000}"/>
    <cellStyle name="Заголовок 4 19" xfId="1523" xr:uid="{00000000-0005-0000-0000-0000130A0000}"/>
    <cellStyle name="Заголовок 4 2" xfId="1524" xr:uid="{00000000-0005-0000-0000-0000140A0000}"/>
    <cellStyle name="Заголовок 4 20" xfId="1525" xr:uid="{00000000-0005-0000-0000-0000150A0000}"/>
    <cellStyle name="Заголовок 4 21" xfId="1526" xr:uid="{00000000-0005-0000-0000-0000160A0000}"/>
    <cellStyle name="Заголовок 4 22" xfId="1527" xr:uid="{00000000-0005-0000-0000-0000170A0000}"/>
    <cellStyle name="Заголовок 4 23" xfId="1528" xr:uid="{00000000-0005-0000-0000-0000180A0000}"/>
    <cellStyle name="Заголовок 4 24" xfId="1529" xr:uid="{00000000-0005-0000-0000-0000190A0000}"/>
    <cellStyle name="Заголовок 4 25" xfId="1530" xr:uid="{00000000-0005-0000-0000-00001A0A0000}"/>
    <cellStyle name="Заголовок 4 26" xfId="1531" xr:uid="{00000000-0005-0000-0000-00001B0A0000}"/>
    <cellStyle name="Заголовок 4 27" xfId="1532" xr:uid="{00000000-0005-0000-0000-00001C0A0000}"/>
    <cellStyle name="Заголовок 4 28" xfId="1533" xr:uid="{00000000-0005-0000-0000-00001D0A0000}"/>
    <cellStyle name="Заголовок 4 29" xfId="1534" xr:uid="{00000000-0005-0000-0000-00001E0A0000}"/>
    <cellStyle name="Заголовок 4 3" xfId="1535" xr:uid="{00000000-0005-0000-0000-00001F0A0000}"/>
    <cellStyle name="Заголовок 4 30" xfId="1536" xr:uid="{00000000-0005-0000-0000-0000200A0000}"/>
    <cellStyle name="Заголовок 4 31" xfId="1537" xr:uid="{00000000-0005-0000-0000-0000210A0000}"/>
    <cellStyle name="Заголовок 4 32" xfId="1538" xr:uid="{00000000-0005-0000-0000-0000220A0000}"/>
    <cellStyle name="Заголовок 4 33" xfId="1539" xr:uid="{00000000-0005-0000-0000-0000230A0000}"/>
    <cellStyle name="Заголовок 4 34" xfId="1540" xr:uid="{00000000-0005-0000-0000-0000240A0000}"/>
    <cellStyle name="Заголовок 4 35" xfId="1541" xr:uid="{00000000-0005-0000-0000-0000250A0000}"/>
    <cellStyle name="Заголовок 4 36" xfId="1542" xr:uid="{00000000-0005-0000-0000-0000260A0000}"/>
    <cellStyle name="Заголовок 4 4" xfId="1543" xr:uid="{00000000-0005-0000-0000-0000270A0000}"/>
    <cellStyle name="Заголовок 4 5" xfId="1544" xr:uid="{00000000-0005-0000-0000-0000280A0000}"/>
    <cellStyle name="Заголовок 4 6" xfId="1545" xr:uid="{00000000-0005-0000-0000-0000290A0000}"/>
    <cellStyle name="Заголовок 4 7" xfId="1546" xr:uid="{00000000-0005-0000-0000-00002A0A0000}"/>
    <cellStyle name="Заголовок 4 8" xfId="1547" xr:uid="{00000000-0005-0000-0000-00002B0A0000}"/>
    <cellStyle name="Заголовок 4 9" xfId="1548" xr:uid="{00000000-0005-0000-0000-00002C0A0000}"/>
    <cellStyle name="Защитный" xfId="273" xr:uid="{00000000-0005-0000-0000-00002D0A0000}"/>
    <cellStyle name="Итог 10" xfId="1549" xr:uid="{00000000-0005-0000-0000-00002E0A0000}"/>
    <cellStyle name="Итог 11" xfId="1550" xr:uid="{00000000-0005-0000-0000-00002F0A0000}"/>
    <cellStyle name="Итог 12" xfId="1551" xr:uid="{00000000-0005-0000-0000-0000300A0000}"/>
    <cellStyle name="Итог 13" xfId="1552" xr:uid="{00000000-0005-0000-0000-0000310A0000}"/>
    <cellStyle name="Итог 14" xfId="1553" xr:uid="{00000000-0005-0000-0000-0000320A0000}"/>
    <cellStyle name="Итог 15" xfId="1554" xr:uid="{00000000-0005-0000-0000-0000330A0000}"/>
    <cellStyle name="Итог 16" xfId="1555" xr:uid="{00000000-0005-0000-0000-0000340A0000}"/>
    <cellStyle name="Итог 17" xfId="1556" xr:uid="{00000000-0005-0000-0000-0000350A0000}"/>
    <cellStyle name="Итог 18" xfId="1557" xr:uid="{00000000-0005-0000-0000-0000360A0000}"/>
    <cellStyle name="Итог 19" xfId="1558" xr:uid="{00000000-0005-0000-0000-0000370A0000}"/>
    <cellStyle name="Итог 2" xfId="1559" xr:uid="{00000000-0005-0000-0000-0000380A0000}"/>
    <cellStyle name="Итог 20" xfId="1560" xr:uid="{00000000-0005-0000-0000-0000390A0000}"/>
    <cellStyle name="Итог 21" xfId="1561" xr:uid="{00000000-0005-0000-0000-00003A0A0000}"/>
    <cellStyle name="Итог 22" xfId="1562" xr:uid="{00000000-0005-0000-0000-00003B0A0000}"/>
    <cellStyle name="Итог 23" xfId="1563" xr:uid="{00000000-0005-0000-0000-00003C0A0000}"/>
    <cellStyle name="Итог 24" xfId="1564" xr:uid="{00000000-0005-0000-0000-00003D0A0000}"/>
    <cellStyle name="Итог 25" xfId="1565" xr:uid="{00000000-0005-0000-0000-00003E0A0000}"/>
    <cellStyle name="Итог 26" xfId="1566" xr:uid="{00000000-0005-0000-0000-00003F0A0000}"/>
    <cellStyle name="Итог 27" xfId="1567" xr:uid="{00000000-0005-0000-0000-0000400A0000}"/>
    <cellStyle name="Итог 28" xfId="1568" xr:uid="{00000000-0005-0000-0000-0000410A0000}"/>
    <cellStyle name="Итог 29" xfId="1569" xr:uid="{00000000-0005-0000-0000-0000420A0000}"/>
    <cellStyle name="Итог 3" xfId="1570" xr:uid="{00000000-0005-0000-0000-0000430A0000}"/>
    <cellStyle name="Итог 30" xfId="1571" xr:uid="{00000000-0005-0000-0000-0000440A0000}"/>
    <cellStyle name="Итог 31" xfId="1572" xr:uid="{00000000-0005-0000-0000-0000450A0000}"/>
    <cellStyle name="Итог 32" xfId="1573" xr:uid="{00000000-0005-0000-0000-0000460A0000}"/>
    <cellStyle name="Итог 33" xfId="1574" xr:uid="{00000000-0005-0000-0000-0000470A0000}"/>
    <cellStyle name="Итог 34" xfId="1575" xr:uid="{00000000-0005-0000-0000-0000480A0000}"/>
    <cellStyle name="Итог 35" xfId="1576" xr:uid="{00000000-0005-0000-0000-0000490A0000}"/>
    <cellStyle name="Итог 36" xfId="1577" xr:uid="{00000000-0005-0000-0000-00004A0A0000}"/>
    <cellStyle name="Итог 4" xfId="1578" xr:uid="{00000000-0005-0000-0000-00004B0A0000}"/>
    <cellStyle name="Итог 5" xfId="1579" xr:uid="{00000000-0005-0000-0000-00004C0A0000}"/>
    <cellStyle name="Итог 6" xfId="1580" xr:uid="{00000000-0005-0000-0000-00004D0A0000}"/>
    <cellStyle name="Итог 7" xfId="1581" xr:uid="{00000000-0005-0000-0000-00004E0A0000}"/>
    <cellStyle name="Итог 8" xfId="1582" xr:uid="{00000000-0005-0000-0000-00004F0A0000}"/>
    <cellStyle name="Итог 9" xfId="1583" xr:uid="{00000000-0005-0000-0000-0000500A0000}"/>
    <cellStyle name="Контрольная ячейка 10" xfId="1584" xr:uid="{00000000-0005-0000-0000-0000510A0000}"/>
    <cellStyle name="Контрольная ячейка 11" xfId="1585" xr:uid="{00000000-0005-0000-0000-0000520A0000}"/>
    <cellStyle name="Контрольная ячейка 12" xfId="1586" xr:uid="{00000000-0005-0000-0000-0000530A0000}"/>
    <cellStyle name="Контрольная ячейка 13" xfId="1587" xr:uid="{00000000-0005-0000-0000-0000540A0000}"/>
    <cellStyle name="Контрольная ячейка 14" xfId="1588" xr:uid="{00000000-0005-0000-0000-0000550A0000}"/>
    <cellStyle name="Контрольная ячейка 15" xfId="1589" xr:uid="{00000000-0005-0000-0000-0000560A0000}"/>
    <cellStyle name="Контрольная ячейка 16" xfId="1590" xr:uid="{00000000-0005-0000-0000-0000570A0000}"/>
    <cellStyle name="Контрольная ячейка 17" xfId="1591" xr:uid="{00000000-0005-0000-0000-0000580A0000}"/>
    <cellStyle name="Контрольная ячейка 18" xfId="1592" xr:uid="{00000000-0005-0000-0000-0000590A0000}"/>
    <cellStyle name="Контрольная ячейка 19" xfId="1593" xr:uid="{00000000-0005-0000-0000-00005A0A0000}"/>
    <cellStyle name="Контрольная ячейка 2" xfId="1594" xr:uid="{00000000-0005-0000-0000-00005B0A0000}"/>
    <cellStyle name="Контрольная ячейка 20" xfId="1595" xr:uid="{00000000-0005-0000-0000-00005C0A0000}"/>
    <cellStyle name="Контрольная ячейка 21" xfId="1596" xr:uid="{00000000-0005-0000-0000-00005D0A0000}"/>
    <cellStyle name="Контрольная ячейка 22" xfId="1597" xr:uid="{00000000-0005-0000-0000-00005E0A0000}"/>
    <cellStyle name="Контрольная ячейка 23" xfId="1598" xr:uid="{00000000-0005-0000-0000-00005F0A0000}"/>
    <cellStyle name="Контрольная ячейка 24" xfId="1599" xr:uid="{00000000-0005-0000-0000-0000600A0000}"/>
    <cellStyle name="Контрольная ячейка 25" xfId="1600" xr:uid="{00000000-0005-0000-0000-0000610A0000}"/>
    <cellStyle name="Контрольная ячейка 26" xfId="1601" xr:uid="{00000000-0005-0000-0000-0000620A0000}"/>
    <cellStyle name="Контрольная ячейка 27" xfId="1602" xr:uid="{00000000-0005-0000-0000-0000630A0000}"/>
    <cellStyle name="Контрольная ячейка 28" xfId="1603" xr:uid="{00000000-0005-0000-0000-0000640A0000}"/>
    <cellStyle name="Контрольная ячейка 29" xfId="1604" xr:uid="{00000000-0005-0000-0000-0000650A0000}"/>
    <cellStyle name="Контрольная ячейка 3" xfId="1605" xr:uid="{00000000-0005-0000-0000-0000660A0000}"/>
    <cellStyle name="Контрольная ячейка 30" xfId="1606" xr:uid="{00000000-0005-0000-0000-0000670A0000}"/>
    <cellStyle name="Контрольная ячейка 31" xfId="1607" xr:uid="{00000000-0005-0000-0000-0000680A0000}"/>
    <cellStyle name="Контрольная ячейка 32" xfId="1608" xr:uid="{00000000-0005-0000-0000-0000690A0000}"/>
    <cellStyle name="Контрольная ячейка 33" xfId="1609" xr:uid="{00000000-0005-0000-0000-00006A0A0000}"/>
    <cellStyle name="Контрольная ячейка 34" xfId="1610" xr:uid="{00000000-0005-0000-0000-00006B0A0000}"/>
    <cellStyle name="Контрольная ячейка 35" xfId="1611" xr:uid="{00000000-0005-0000-0000-00006C0A0000}"/>
    <cellStyle name="Контрольная ячейка 36" xfId="1612" xr:uid="{00000000-0005-0000-0000-00006D0A0000}"/>
    <cellStyle name="Контрольная ячейка 4" xfId="1613" xr:uid="{00000000-0005-0000-0000-00006E0A0000}"/>
    <cellStyle name="Контрольная ячейка 5" xfId="1614" xr:uid="{00000000-0005-0000-0000-00006F0A0000}"/>
    <cellStyle name="Контрольная ячейка 6" xfId="1615" xr:uid="{00000000-0005-0000-0000-0000700A0000}"/>
    <cellStyle name="Контрольная ячейка 7" xfId="1616" xr:uid="{00000000-0005-0000-0000-0000710A0000}"/>
    <cellStyle name="Контрольная ячейка 8" xfId="1617" xr:uid="{00000000-0005-0000-0000-0000720A0000}"/>
    <cellStyle name="Контрольная ячейка 9" xfId="1618" xr:uid="{00000000-0005-0000-0000-0000730A0000}"/>
    <cellStyle name="Нейтральный 10" xfId="1619" xr:uid="{00000000-0005-0000-0000-0000740A0000}"/>
    <cellStyle name="Нейтральный 11" xfId="1620" xr:uid="{00000000-0005-0000-0000-0000750A0000}"/>
    <cellStyle name="Нейтральный 12" xfId="1621" xr:uid="{00000000-0005-0000-0000-0000760A0000}"/>
    <cellStyle name="Нейтральный 13" xfId="1622" xr:uid="{00000000-0005-0000-0000-0000770A0000}"/>
    <cellStyle name="Нейтральный 14" xfId="1623" xr:uid="{00000000-0005-0000-0000-0000780A0000}"/>
    <cellStyle name="Нейтральный 15" xfId="1624" xr:uid="{00000000-0005-0000-0000-0000790A0000}"/>
    <cellStyle name="Нейтральный 16" xfId="1625" xr:uid="{00000000-0005-0000-0000-00007A0A0000}"/>
    <cellStyle name="Нейтральный 17" xfId="1626" xr:uid="{00000000-0005-0000-0000-00007B0A0000}"/>
    <cellStyle name="Нейтральный 18" xfId="1627" xr:uid="{00000000-0005-0000-0000-00007C0A0000}"/>
    <cellStyle name="Нейтральный 19" xfId="1628" xr:uid="{00000000-0005-0000-0000-00007D0A0000}"/>
    <cellStyle name="Нейтральный 2" xfId="1629" xr:uid="{00000000-0005-0000-0000-00007E0A0000}"/>
    <cellStyle name="Нейтральный 20" xfId="1630" xr:uid="{00000000-0005-0000-0000-00007F0A0000}"/>
    <cellStyle name="Нейтральный 21" xfId="1631" xr:uid="{00000000-0005-0000-0000-0000800A0000}"/>
    <cellStyle name="Нейтральный 22" xfId="1632" xr:uid="{00000000-0005-0000-0000-0000810A0000}"/>
    <cellStyle name="Нейтральный 23" xfId="1633" xr:uid="{00000000-0005-0000-0000-0000820A0000}"/>
    <cellStyle name="Нейтральный 24" xfId="1634" xr:uid="{00000000-0005-0000-0000-0000830A0000}"/>
    <cellStyle name="Нейтральный 25" xfId="1635" xr:uid="{00000000-0005-0000-0000-0000840A0000}"/>
    <cellStyle name="Нейтральный 26" xfId="1636" xr:uid="{00000000-0005-0000-0000-0000850A0000}"/>
    <cellStyle name="Нейтральный 27" xfId="1637" xr:uid="{00000000-0005-0000-0000-0000860A0000}"/>
    <cellStyle name="Нейтральный 28" xfId="1638" xr:uid="{00000000-0005-0000-0000-0000870A0000}"/>
    <cellStyle name="Нейтральный 29" xfId="1639" xr:uid="{00000000-0005-0000-0000-0000880A0000}"/>
    <cellStyle name="Нейтральный 3" xfId="1640" xr:uid="{00000000-0005-0000-0000-0000890A0000}"/>
    <cellStyle name="Нейтральный 30" xfId="1641" xr:uid="{00000000-0005-0000-0000-00008A0A0000}"/>
    <cellStyle name="Нейтральный 31" xfId="1642" xr:uid="{00000000-0005-0000-0000-00008B0A0000}"/>
    <cellStyle name="Нейтральный 32" xfId="1643" xr:uid="{00000000-0005-0000-0000-00008C0A0000}"/>
    <cellStyle name="Нейтральный 33" xfId="1644" xr:uid="{00000000-0005-0000-0000-00008D0A0000}"/>
    <cellStyle name="Нейтральный 34" xfId="1645" xr:uid="{00000000-0005-0000-0000-00008E0A0000}"/>
    <cellStyle name="Нейтральный 35" xfId="1646" xr:uid="{00000000-0005-0000-0000-00008F0A0000}"/>
    <cellStyle name="Нейтральный 36" xfId="1647" xr:uid="{00000000-0005-0000-0000-0000900A0000}"/>
    <cellStyle name="Нейтральный 4" xfId="1648" xr:uid="{00000000-0005-0000-0000-0000910A0000}"/>
    <cellStyle name="Нейтральный 5" xfId="1649" xr:uid="{00000000-0005-0000-0000-0000920A0000}"/>
    <cellStyle name="Нейтральный 6" xfId="1650" xr:uid="{00000000-0005-0000-0000-0000930A0000}"/>
    <cellStyle name="Нейтральный 7" xfId="1651" xr:uid="{00000000-0005-0000-0000-0000940A0000}"/>
    <cellStyle name="Нейтральный 8" xfId="1652" xr:uid="{00000000-0005-0000-0000-0000950A0000}"/>
    <cellStyle name="Нейтральный 9" xfId="1653" xr:uid="{00000000-0005-0000-0000-0000960A0000}"/>
    <cellStyle name="Обычный 13" xfId="1654" xr:uid="{00000000-0005-0000-0000-0000970A0000}"/>
    <cellStyle name="Обычный 14" xfId="1655" xr:uid="{00000000-0005-0000-0000-0000980A0000}"/>
    <cellStyle name="Обычный 15" xfId="1656" xr:uid="{00000000-0005-0000-0000-0000990A0000}"/>
    <cellStyle name="Обычный 16" xfId="1657" xr:uid="{00000000-0005-0000-0000-00009A0A0000}"/>
    <cellStyle name="Обычный 17" xfId="1658" xr:uid="{00000000-0005-0000-0000-00009B0A0000}"/>
    <cellStyle name="Обычный 18" xfId="1659" xr:uid="{00000000-0005-0000-0000-00009C0A0000}"/>
    <cellStyle name="Обычный 19" xfId="1660" xr:uid="{00000000-0005-0000-0000-00009D0A0000}"/>
    <cellStyle name="Обычный 2" xfId="11" xr:uid="{00000000-0005-0000-0000-00009E0A0000}"/>
    <cellStyle name="Обычный 2 10" xfId="274" xr:uid="{00000000-0005-0000-0000-00009F0A0000}"/>
    <cellStyle name="Обычный 2 10 2" xfId="1661" xr:uid="{00000000-0005-0000-0000-0000A00A0000}"/>
    <cellStyle name="Обычный 2 11" xfId="275" xr:uid="{00000000-0005-0000-0000-0000A10A0000}"/>
    <cellStyle name="Обычный 2 11 2" xfId="1662" xr:uid="{00000000-0005-0000-0000-0000A20A0000}"/>
    <cellStyle name="Обычный 2 12" xfId="276" xr:uid="{00000000-0005-0000-0000-0000A30A0000}"/>
    <cellStyle name="Обычный 2 12 2" xfId="1663" xr:uid="{00000000-0005-0000-0000-0000A40A0000}"/>
    <cellStyle name="Обычный 2 13" xfId="277" xr:uid="{00000000-0005-0000-0000-0000A50A0000}"/>
    <cellStyle name="Обычный 2 13 2" xfId="1664" xr:uid="{00000000-0005-0000-0000-0000A60A0000}"/>
    <cellStyle name="Обычный 2 14" xfId="278" xr:uid="{00000000-0005-0000-0000-0000A70A0000}"/>
    <cellStyle name="Обычный 2 14 2" xfId="1665" xr:uid="{00000000-0005-0000-0000-0000A80A0000}"/>
    <cellStyle name="Обычный 2 14 2 2" xfId="2630" xr:uid="{00000000-0005-0000-0000-0000A90A0000}"/>
    <cellStyle name="Обычный 2 14 3" xfId="2175" xr:uid="{00000000-0005-0000-0000-0000AA0A0000}"/>
    <cellStyle name="Обычный 2 15" xfId="1666" xr:uid="{00000000-0005-0000-0000-0000AB0A0000}"/>
    <cellStyle name="Обычный 2 16" xfId="1667" xr:uid="{00000000-0005-0000-0000-0000AC0A0000}"/>
    <cellStyle name="Обычный 2 17" xfId="1668" xr:uid="{00000000-0005-0000-0000-0000AD0A0000}"/>
    <cellStyle name="Обычный 2 18" xfId="1669" xr:uid="{00000000-0005-0000-0000-0000AE0A0000}"/>
    <cellStyle name="Обычный 2 19" xfId="1670" xr:uid="{00000000-0005-0000-0000-0000AF0A0000}"/>
    <cellStyle name="Обычный 2 2" xfId="161" xr:uid="{00000000-0005-0000-0000-0000B00A0000}"/>
    <cellStyle name="Обычный 2 2 10" xfId="1671" xr:uid="{00000000-0005-0000-0000-0000B10A0000}"/>
    <cellStyle name="Обычный 2 2 11" xfId="1672" xr:uid="{00000000-0005-0000-0000-0000B20A0000}"/>
    <cellStyle name="Обычный 2 2 12" xfId="1673" xr:uid="{00000000-0005-0000-0000-0000B30A0000}"/>
    <cellStyle name="Обычный 2 2 13" xfId="1674" xr:uid="{00000000-0005-0000-0000-0000B40A0000}"/>
    <cellStyle name="Обычный 2 2 14" xfId="1675" xr:uid="{00000000-0005-0000-0000-0000B50A0000}"/>
    <cellStyle name="Обычный 2 2 15" xfId="1676" xr:uid="{00000000-0005-0000-0000-0000B60A0000}"/>
    <cellStyle name="Обычный 2 2 16" xfId="1677" xr:uid="{00000000-0005-0000-0000-0000B70A0000}"/>
    <cellStyle name="Обычный 2 2 17" xfId="1678" xr:uid="{00000000-0005-0000-0000-0000B80A0000}"/>
    <cellStyle name="Обычный 2 2 18" xfId="1679" xr:uid="{00000000-0005-0000-0000-0000B90A0000}"/>
    <cellStyle name="Обычный 2 2 19" xfId="1680" xr:uid="{00000000-0005-0000-0000-0000BA0A0000}"/>
    <cellStyle name="Обычный 2 2 2" xfId="279" xr:uid="{00000000-0005-0000-0000-0000BB0A0000}"/>
    <cellStyle name="Обычный 2 2 2 2" xfId="1681" xr:uid="{00000000-0005-0000-0000-0000BC0A0000}"/>
    <cellStyle name="Обычный 2 2 20" xfId="1682" xr:uid="{00000000-0005-0000-0000-0000BD0A0000}"/>
    <cellStyle name="Обычный 2 2 21" xfId="1683" xr:uid="{00000000-0005-0000-0000-0000BE0A0000}"/>
    <cellStyle name="Обычный 2 2 22" xfId="1684" xr:uid="{00000000-0005-0000-0000-0000BF0A0000}"/>
    <cellStyle name="Обычный 2 2 23" xfId="1685" xr:uid="{00000000-0005-0000-0000-0000C00A0000}"/>
    <cellStyle name="Обычный 2 2 24" xfId="1686" xr:uid="{00000000-0005-0000-0000-0000C10A0000}"/>
    <cellStyle name="Обычный 2 2 25" xfId="1687" xr:uid="{00000000-0005-0000-0000-0000C20A0000}"/>
    <cellStyle name="Обычный 2 2 26" xfId="1688" xr:uid="{00000000-0005-0000-0000-0000C30A0000}"/>
    <cellStyle name="Обычный 2 2 27" xfId="1689" xr:uid="{00000000-0005-0000-0000-0000C40A0000}"/>
    <cellStyle name="Обычный 2 2 28" xfId="1690" xr:uid="{00000000-0005-0000-0000-0000C50A0000}"/>
    <cellStyle name="Обычный 2 2 29" xfId="1691" xr:uid="{00000000-0005-0000-0000-0000C60A0000}"/>
    <cellStyle name="Обычный 2 2 3" xfId="280" xr:uid="{00000000-0005-0000-0000-0000C70A0000}"/>
    <cellStyle name="Обычный 2 2 3 2" xfId="1692" xr:uid="{00000000-0005-0000-0000-0000C80A0000}"/>
    <cellStyle name="Обычный 2 2 30" xfId="1693" xr:uid="{00000000-0005-0000-0000-0000C90A0000}"/>
    <cellStyle name="Обычный 2 2 31" xfId="1694" xr:uid="{00000000-0005-0000-0000-0000CA0A0000}"/>
    <cellStyle name="Обычный 2 2 32" xfId="1695" xr:uid="{00000000-0005-0000-0000-0000CB0A0000}"/>
    <cellStyle name="Обычный 2 2 33" xfId="1696" xr:uid="{00000000-0005-0000-0000-0000CC0A0000}"/>
    <cellStyle name="Обычный 2 2 34" xfId="1697" xr:uid="{00000000-0005-0000-0000-0000CD0A0000}"/>
    <cellStyle name="Обычный 2 2 35" xfId="1698" xr:uid="{00000000-0005-0000-0000-0000CE0A0000}"/>
    <cellStyle name="Обычный 2 2 36" xfId="1699" xr:uid="{00000000-0005-0000-0000-0000CF0A0000}"/>
    <cellStyle name="Обычный 2 2 4" xfId="1700" xr:uid="{00000000-0005-0000-0000-0000D00A0000}"/>
    <cellStyle name="Обычный 2 2 5" xfId="1701" xr:uid="{00000000-0005-0000-0000-0000D10A0000}"/>
    <cellStyle name="Обычный 2 2 6" xfId="1702" xr:uid="{00000000-0005-0000-0000-0000D20A0000}"/>
    <cellStyle name="Обычный 2 2 7" xfId="1703" xr:uid="{00000000-0005-0000-0000-0000D30A0000}"/>
    <cellStyle name="Обычный 2 2 8" xfId="1704" xr:uid="{00000000-0005-0000-0000-0000D40A0000}"/>
    <cellStyle name="Обычный 2 2 9" xfId="1705" xr:uid="{00000000-0005-0000-0000-0000D50A0000}"/>
    <cellStyle name="Обычный 2 20" xfId="1706" xr:uid="{00000000-0005-0000-0000-0000D60A0000}"/>
    <cellStyle name="Обычный 2 21" xfId="1707" xr:uid="{00000000-0005-0000-0000-0000D70A0000}"/>
    <cellStyle name="Обычный 2 22" xfId="1708" xr:uid="{00000000-0005-0000-0000-0000D80A0000}"/>
    <cellStyle name="Обычный 2 23" xfId="1709" xr:uid="{00000000-0005-0000-0000-0000D90A0000}"/>
    <cellStyle name="Обычный 2 24" xfId="1710" xr:uid="{00000000-0005-0000-0000-0000DA0A0000}"/>
    <cellStyle name="Обычный 2 25" xfId="1711" xr:uid="{00000000-0005-0000-0000-0000DB0A0000}"/>
    <cellStyle name="Обычный 2 26" xfId="1712" xr:uid="{00000000-0005-0000-0000-0000DC0A0000}"/>
    <cellStyle name="Обычный 2 27" xfId="1713" xr:uid="{00000000-0005-0000-0000-0000DD0A0000}"/>
    <cellStyle name="Обычный 2 28" xfId="1714" xr:uid="{00000000-0005-0000-0000-0000DE0A0000}"/>
    <cellStyle name="Обычный 2 29" xfId="1715" xr:uid="{00000000-0005-0000-0000-0000DF0A0000}"/>
    <cellStyle name="Обычный 2 3" xfId="160" xr:uid="{00000000-0005-0000-0000-0000E00A0000}"/>
    <cellStyle name="Обычный 2 30" xfId="1716" xr:uid="{00000000-0005-0000-0000-0000E10A0000}"/>
    <cellStyle name="Обычный 2 31" xfId="1717" xr:uid="{00000000-0005-0000-0000-0000E20A0000}"/>
    <cellStyle name="Обычный 2 32" xfId="1718" xr:uid="{00000000-0005-0000-0000-0000E30A0000}"/>
    <cellStyle name="Обычный 2 33" xfId="1719" xr:uid="{00000000-0005-0000-0000-0000E40A0000}"/>
    <cellStyle name="Обычный 2 34" xfId="1720" xr:uid="{00000000-0005-0000-0000-0000E50A0000}"/>
    <cellStyle name="Обычный 2 35" xfId="1721" xr:uid="{00000000-0005-0000-0000-0000E60A0000}"/>
    <cellStyle name="Обычный 2 36" xfId="1722" xr:uid="{00000000-0005-0000-0000-0000E70A0000}"/>
    <cellStyle name="Обычный 2 37" xfId="1723" xr:uid="{00000000-0005-0000-0000-0000E80A0000}"/>
    <cellStyle name="Обычный 2 4" xfId="281" xr:uid="{00000000-0005-0000-0000-0000E90A0000}"/>
    <cellStyle name="Обычный 2 4 2" xfId="282" xr:uid="{00000000-0005-0000-0000-0000EA0A0000}"/>
    <cellStyle name="Обычный 2 5" xfId="283" xr:uid="{00000000-0005-0000-0000-0000EB0A0000}"/>
    <cellStyle name="Обычный 2 5 2" xfId="284" xr:uid="{00000000-0005-0000-0000-0000EC0A0000}"/>
    <cellStyle name="Обычный 2 6" xfId="285" xr:uid="{00000000-0005-0000-0000-0000ED0A0000}"/>
    <cellStyle name="Обычный 2 6 2" xfId="286" xr:uid="{00000000-0005-0000-0000-0000EE0A0000}"/>
    <cellStyle name="Обычный 2 7" xfId="287" xr:uid="{00000000-0005-0000-0000-0000EF0A0000}"/>
    <cellStyle name="Обычный 2 7 2" xfId="288" xr:uid="{00000000-0005-0000-0000-0000F00A0000}"/>
    <cellStyle name="Обычный 2 8" xfId="289" xr:uid="{00000000-0005-0000-0000-0000F10A0000}"/>
    <cellStyle name="Обычный 2 8 2" xfId="290" xr:uid="{00000000-0005-0000-0000-0000F20A0000}"/>
    <cellStyle name="Обычный 2 9" xfId="291" xr:uid="{00000000-0005-0000-0000-0000F30A0000}"/>
    <cellStyle name="Обычный 2 9 2" xfId="1724" xr:uid="{00000000-0005-0000-0000-0000F40A0000}"/>
    <cellStyle name="Обычный 2 9 2 2" xfId="2631" xr:uid="{00000000-0005-0000-0000-0000F50A0000}"/>
    <cellStyle name="Обычный 2 9 3" xfId="2176" xr:uid="{00000000-0005-0000-0000-0000F60A0000}"/>
    <cellStyle name="Обычный 2_900005052015" xfId="292" xr:uid="{00000000-0005-0000-0000-0000F70A0000}"/>
    <cellStyle name="Обычный 23" xfId="1725" xr:uid="{00000000-0005-0000-0000-0000F80A0000}"/>
    <cellStyle name="Обычный 24" xfId="1726" xr:uid="{00000000-0005-0000-0000-0000F90A0000}"/>
    <cellStyle name="Обычный 25" xfId="1727" xr:uid="{00000000-0005-0000-0000-0000FA0A0000}"/>
    <cellStyle name="Обычный 27" xfId="1728" xr:uid="{00000000-0005-0000-0000-0000FB0A0000}"/>
    <cellStyle name="Обычный 28" xfId="1729" xr:uid="{00000000-0005-0000-0000-0000FC0A0000}"/>
    <cellStyle name="Обычный 29" xfId="1730" xr:uid="{00000000-0005-0000-0000-0000FD0A0000}"/>
    <cellStyle name="Обычный 3" xfId="293" xr:uid="{00000000-0005-0000-0000-0000FE0A0000}"/>
    <cellStyle name="Обычный 3 2" xfId="294" xr:uid="{00000000-0005-0000-0000-0000FF0A0000}"/>
    <cellStyle name="Обычный 3 2 2" xfId="1731" xr:uid="{00000000-0005-0000-0000-0000000B0000}"/>
    <cellStyle name="Обычный 3 3" xfId="2028" xr:uid="{00000000-0005-0000-0000-0000010B0000}"/>
    <cellStyle name="Обычный 30" xfId="1732" xr:uid="{00000000-0005-0000-0000-0000020B0000}"/>
    <cellStyle name="Обычный 31" xfId="1733" xr:uid="{00000000-0005-0000-0000-0000030B0000}"/>
    <cellStyle name="Обычный 32" xfId="1734" xr:uid="{00000000-0005-0000-0000-0000040B0000}"/>
    <cellStyle name="Обычный 34" xfId="1735" xr:uid="{00000000-0005-0000-0000-0000050B0000}"/>
    <cellStyle name="Обычный 35" xfId="1736" xr:uid="{00000000-0005-0000-0000-0000060B0000}"/>
    <cellStyle name="Обычный 36" xfId="1737" xr:uid="{00000000-0005-0000-0000-0000070B0000}"/>
    <cellStyle name="Обычный 4" xfId="295" xr:uid="{00000000-0005-0000-0000-0000080B0000}"/>
    <cellStyle name="Обычный 4 2" xfId="1738" xr:uid="{00000000-0005-0000-0000-0000090B0000}"/>
    <cellStyle name="Обычный 5" xfId="1739" xr:uid="{00000000-0005-0000-0000-00000A0B0000}"/>
    <cellStyle name="Обычный 6" xfId="1740" xr:uid="{00000000-0005-0000-0000-00000B0B0000}"/>
    <cellStyle name="Обычный 7" xfId="1741" xr:uid="{00000000-0005-0000-0000-00000C0B0000}"/>
    <cellStyle name="Обычный 8" xfId="2025" xr:uid="{00000000-0005-0000-0000-00000D0B0000}"/>
    <cellStyle name="Плохой 10" xfId="1742" xr:uid="{00000000-0005-0000-0000-00000E0B0000}"/>
    <cellStyle name="Плохой 11" xfId="1743" xr:uid="{00000000-0005-0000-0000-00000F0B0000}"/>
    <cellStyle name="Плохой 12" xfId="1744" xr:uid="{00000000-0005-0000-0000-0000100B0000}"/>
    <cellStyle name="Плохой 13" xfId="1745" xr:uid="{00000000-0005-0000-0000-0000110B0000}"/>
    <cellStyle name="Плохой 14" xfId="1746" xr:uid="{00000000-0005-0000-0000-0000120B0000}"/>
    <cellStyle name="Плохой 15" xfId="1747" xr:uid="{00000000-0005-0000-0000-0000130B0000}"/>
    <cellStyle name="Плохой 16" xfId="1748" xr:uid="{00000000-0005-0000-0000-0000140B0000}"/>
    <cellStyle name="Плохой 17" xfId="1749" xr:uid="{00000000-0005-0000-0000-0000150B0000}"/>
    <cellStyle name="Плохой 18" xfId="1750" xr:uid="{00000000-0005-0000-0000-0000160B0000}"/>
    <cellStyle name="Плохой 19" xfId="1751" xr:uid="{00000000-0005-0000-0000-0000170B0000}"/>
    <cellStyle name="Плохой 2" xfId="1752" xr:uid="{00000000-0005-0000-0000-0000180B0000}"/>
    <cellStyle name="Плохой 20" xfId="1753" xr:uid="{00000000-0005-0000-0000-0000190B0000}"/>
    <cellStyle name="Плохой 21" xfId="1754" xr:uid="{00000000-0005-0000-0000-00001A0B0000}"/>
    <cellStyle name="Плохой 22" xfId="1755" xr:uid="{00000000-0005-0000-0000-00001B0B0000}"/>
    <cellStyle name="Плохой 23" xfId="1756" xr:uid="{00000000-0005-0000-0000-00001C0B0000}"/>
    <cellStyle name="Плохой 24" xfId="1757" xr:uid="{00000000-0005-0000-0000-00001D0B0000}"/>
    <cellStyle name="Плохой 25" xfId="1758" xr:uid="{00000000-0005-0000-0000-00001E0B0000}"/>
    <cellStyle name="Плохой 26" xfId="1759" xr:uid="{00000000-0005-0000-0000-00001F0B0000}"/>
    <cellStyle name="Плохой 27" xfId="1760" xr:uid="{00000000-0005-0000-0000-0000200B0000}"/>
    <cellStyle name="Плохой 28" xfId="1761" xr:uid="{00000000-0005-0000-0000-0000210B0000}"/>
    <cellStyle name="Плохой 29" xfId="1762" xr:uid="{00000000-0005-0000-0000-0000220B0000}"/>
    <cellStyle name="Плохой 3" xfId="1763" xr:uid="{00000000-0005-0000-0000-0000230B0000}"/>
    <cellStyle name="Плохой 30" xfId="1764" xr:uid="{00000000-0005-0000-0000-0000240B0000}"/>
    <cellStyle name="Плохой 31" xfId="1765" xr:uid="{00000000-0005-0000-0000-0000250B0000}"/>
    <cellStyle name="Плохой 32" xfId="1766" xr:uid="{00000000-0005-0000-0000-0000260B0000}"/>
    <cellStyle name="Плохой 33" xfId="1767" xr:uid="{00000000-0005-0000-0000-0000270B0000}"/>
    <cellStyle name="Плохой 34" xfId="1768" xr:uid="{00000000-0005-0000-0000-0000280B0000}"/>
    <cellStyle name="Плохой 35" xfId="1769" xr:uid="{00000000-0005-0000-0000-0000290B0000}"/>
    <cellStyle name="Плохой 36" xfId="1770" xr:uid="{00000000-0005-0000-0000-00002A0B0000}"/>
    <cellStyle name="Плохой 4" xfId="1771" xr:uid="{00000000-0005-0000-0000-00002B0B0000}"/>
    <cellStyle name="Плохой 5" xfId="1772" xr:uid="{00000000-0005-0000-0000-00002C0B0000}"/>
    <cellStyle name="Плохой 6" xfId="1773" xr:uid="{00000000-0005-0000-0000-00002D0B0000}"/>
    <cellStyle name="Плохой 7" xfId="1774" xr:uid="{00000000-0005-0000-0000-00002E0B0000}"/>
    <cellStyle name="Плохой 8" xfId="1775" xr:uid="{00000000-0005-0000-0000-00002F0B0000}"/>
    <cellStyle name="Плохой 9" xfId="1776" xr:uid="{00000000-0005-0000-0000-0000300B0000}"/>
    <cellStyle name="Пояснение 10" xfId="1777" xr:uid="{00000000-0005-0000-0000-0000310B0000}"/>
    <cellStyle name="Пояснение 11" xfId="1778" xr:uid="{00000000-0005-0000-0000-0000320B0000}"/>
    <cellStyle name="Пояснение 12" xfId="1779" xr:uid="{00000000-0005-0000-0000-0000330B0000}"/>
    <cellStyle name="Пояснение 13" xfId="1780" xr:uid="{00000000-0005-0000-0000-0000340B0000}"/>
    <cellStyle name="Пояснение 14" xfId="1781" xr:uid="{00000000-0005-0000-0000-0000350B0000}"/>
    <cellStyle name="Пояснение 15" xfId="1782" xr:uid="{00000000-0005-0000-0000-0000360B0000}"/>
    <cellStyle name="Пояснение 16" xfId="1783" xr:uid="{00000000-0005-0000-0000-0000370B0000}"/>
    <cellStyle name="Пояснение 17" xfId="1784" xr:uid="{00000000-0005-0000-0000-0000380B0000}"/>
    <cellStyle name="Пояснение 18" xfId="1785" xr:uid="{00000000-0005-0000-0000-0000390B0000}"/>
    <cellStyle name="Пояснение 19" xfId="1786" xr:uid="{00000000-0005-0000-0000-00003A0B0000}"/>
    <cellStyle name="Пояснение 2" xfId="1787" xr:uid="{00000000-0005-0000-0000-00003B0B0000}"/>
    <cellStyle name="Пояснение 20" xfId="1788" xr:uid="{00000000-0005-0000-0000-00003C0B0000}"/>
    <cellStyle name="Пояснение 21" xfId="1789" xr:uid="{00000000-0005-0000-0000-00003D0B0000}"/>
    <cellStyle name="Пояснение 22" xfId="1790" xr:uid="{00000000-0005-0000-0000-00003E0B0000}"/>
    <cellStyle name="Пояснение 23" xfId="1791" xr:uid="{00000000-0005-0000-0000-00003F0B0000}"/>
    <cellStyle name="Пояснение 24" xfId="1792" xr:uid="{00000000-0005-0000-0000-0000400B0000}"/>
    <cellStyle name="Пояснение 25" xfId="1793" xr:uid="{00000000-0005-0000-0000-0000410B0000}"/>
    <cellStyle name="Пояснение 26" xfId="1794" xr:uid="{00000000-0005-0000-0000-0000420B0000}"/>
    <cellStyle name="Пояснение 27" xfId="1795" xr:uid="{00000000-0005-0000-0000-0000430B0000}"/>
    <cellStyle name="Пояснение 28" xfId="1796" xr:uid="{00000000-0005-0000-0000-0000440B0000}"/>
    <cellStyle name="Пояснение 29" xfId="1797" xr:uid="{00000000-0005-0000-0000-0000450B0000}"/>
    <cellStyle name="Пояснение 3" xfId="1798" xr:uid="{00000000-0005-0000-0000-0000460B0000}"/>
    <cellStyle name="Пояснение 30" xfId="1799" xr:uid="{00000000-0005-0000-0000-0000470B0000}"/>
    <cellStyle name="Пояснение 31" xfId="1800" xr:uid="{00000000-0005-0000-0000-0000480B0000}"/>
    <cellStyle name="Пояснение 32" xfId="1801" xr:uid="{00000000-0005-0000-0000-0000490B0000}"/>
    <cellStyle name="Пояснение 33" xfId="1802" xr:uid="{00000000-0005-0000-0000-00004A0B0000}"/>
    <cellStyle name="Пояснение 34" xfId="1803" xr:uid="{00000000-0005-0000-0000-00004B0B0000}"/>
    <cellStyle name="Пояснение 35" xfId="1804" xr:uid="{00000000-0005-0000-0000-00004C0B0000}"/>
    <cellStyle name="Пояснение 36" xfId="1805" xr:uid="{00000000-0005-0000-0000-00004D0B0000}"/>
    <cellStyle name="Пояснение 4" xfId="1806" xr:uid="{00000000-0005-0000-0000-00004E0B0000}"/>
    <cellStyle name="Пояснение 5" xfId="1807" xr:uid="{00000000-0005-0000-0000-00004F0B0000}"/>
    <cellStyle name="Пояснение 6" xfId="1808" xr:uid="{00000000-0005-0000-0000-0000500B0000}"/>
    <cellStyle name="Пояснение 7" xfId="1809" xr:uid="{00000000-0005-0000-0000-0000510B0000}"/>
    <cellStyle name="Пояснение 8" xfId="1810" xr:uid="{00000000-0005-0000-0000-0000520B0000}"/>
    <cellStyle name="Пояснение 9" xfId="1811" xr:uid="{00000000-0005-0000-0000-0000530B0000}"/>
    <cellStyle name="Примечание 10" xfId="1812" xr:uid="{00000000-0005-0000-0000-0000540B0000}"/>
    <cellStyle name="Примечание 11" xfId="1813" xr:uid="{00000000-0005-0000-0000-0000550B0000}"/>
    <cellStyle name="Примечание 12" xfId="1814" xr:uid="{00000000-0005-0000-0000-0000560B0000}"/>
    <cellStyle name="Примечание 13" xfId="1815" xr:uid="{00000000-0005-0000-0000-0000570B0000}"/>
    <cellStyle name="Примечание 14" xfId="1816" xr:uid="{00000000-0005-0000-0000-0000580B0000}"/>
    <cellStyle name="Примечание 15" xfId="1817" xr:uid="{00000000-0005-0000-0000-0000590B0000}"/>
    <cellStyle name="Примечание 16" xfId="1818" xr:uid="{00000000-0005-0000-0000-00005A0B0000}"/>
    <cellStyle name="Примечание 17" xfId="1819" xr:uid="{00000000-0005-0000-0000-00005B0B0000}"/>
    <cellStyle name="Примечание 18" xfId="1820" xr:uid="{00000000-0005-0000-0000-00005C0B0000}"/>
    <cellStyle name="Примечание 19" xfId="1821" xr:uid="{00000000-0005-0000-0000-00005D0B0000}"/>
    <cellStyle name="Примечание 2" xfId="1822" xr:uid="{00000000-0005-0000-0000-00005E0B0000}"/>
    <cellStyle name="Примечание 20" xfId="1823" xr:uid="{00000000-0005-0000-0000-00005F0B0000}"/>
    <cellStyle name="Примечание 21" xfId="1824" xr:uid="{00000000-0005-0000-0000-0000600B0000}"/>
    <cellStyle name="Примечание 22" xfId="1825" xr:uid="{00000000-0005-0000-0000-0000610B0000}"/>
    <cellStyle name="Примечание 23" xfId="1826" xr:uid="{00000000-0005-0000-0000-0000620B0000}"/>
    <cellStyle name="Примечание 24" xfId="1827" xr:uid="{00000000-0005-0000-0000-0000630B0000}"/>
    <cellStyle name="Примечание 25" xfId="1828" xr:uid="{00000000-0005-0000-0000-0000640B0000}"/>
    <cellStyle name="Примечание 26" xfId="1829" xr:uid="{00000000-0005-0000-0000-0000650B0000}"/>
    <cellStyle name="Примечание 27" xfId="1830" xr:uid="{00000000-0005-0000-0000-0000660B0000}"/>
    <cellStyle name="Примечание 28" xfId="1831" xr:uid="{00000000-0005-0000-0000-0000670B0000}"/>
    <cellStyle name="Примечание 29" xfId="1832" xr:uid="{00000000-0005-0000-0000-0000680B0000}"/>
    <cellStyle name="Примечание 3" xfId="1833" xr:uid="{00000000-0005-0000-0000-0000690B0000}"/>
    <cellStyle name="Примечание 30" xfId="1834" xr:uid="{00000000-0005-0000-0000-00006A0B0000}"/>
    <cellStyle name="Примечание 31" xfId="1835" xr:uid="{00000000-0005-0000-0000-00006B0B0000}"/>
    <cellStyle name="Примечание 32" xfId="1836" xr:uid="{00000000-0005-0000-0000-00006C0B0000}"/>
    <cellStyle name="Примечание 33" xfId="1837" xr:uid="{00000000-0005-0000-0000-00006D0B0000}"/>
    <cellStyle name="Примечание 34" xfId="1838" xr:uid="{00000000-0005-0000-0000-00006E0B0000}"/>
    <cellStyle name="Примечание 35" xfId="1839" xr:uid="{00000000-0005-0000-0000-00006F0B0000}"/>
    <cellStyle name="Примечание 36" xfId="1840" xr:uid="{00000000-0005-0000-0000-0000700B0000}"/>
    <cellStyle name="Примечание 4" xfId="1841" xr:uid="{00000000-0005-0000-0000-0000710B0000}"/>
    <cellStyle name="Примечание 5" xfId="1842" xr:uid="{00000000-0005-0000-0000-0000720B0000}"/>
    <cellStyle name="Примечание 6" xfId="1843" xr:uid="{00000000-0005-0000-0000-0000730B0000}"/>
    <cellStyle name="Примечание 7" xfId="1844" xr:uid="{00000000-0005-0000-0000-0000740B0000}"/>
    <cellStyle name="Примечание 8" xfId="1845" xr:uid="{00000000-0005-0000-0000-0000750B0000}"/>
    <cellStyle name="Примечание 9" xfId="1846" xr:uid="{00000000-0005-0000-0000-0000760B0000}"/>
    <cellStyle name="Связанная ячейка 10" xfId="1847" xr:uid="{00000000-0005-0000-0000-0000770B0000}"/>
    <cellStyle name="Связанная ячейка 11" xfId="1848" xr:uid="{00000000-0005-0000-0000-0000780B0000}"/>
    <cellStyle name="Связанная ячейка 12" xfId="1849" xr:uid="{00000000-0005-0000-0000-0000790B0000}"/>
    <cellStyle name="Связанная ячейка 13" xfId="1850" xr:uid="{00000000-0005-0000-0000-00007A0B0000}"/>
    <cellStyle name="Связанная ячейка 14" xfId="1851" xr:uid="{00000000-0005-0000-0000-00007B0B0000}"/>
    <cellStyle name="Связанная ячейка 15" xfId="1852" xr:uid="{00000000-0005-0000-0000-00007C0B0000}"/>
    <cellStyle name="Связанная ячейка 16" xfId="1853" xr:uid="{00000000-0005-0000-0000-00007D0B0000}"/>
    <cellStyle name="Связанная ячейка 17" xfId="1854" xr:uid="{00000000-0005-0000-0000-00007E0B0000}"/>
    <cellStyle name="Связанная ячейка 18" xfId="1855" xr:uid="{00000000-0005-0000-0000-00007F0B0000}"/>
    <cellStyle name="Связанная ячейка 19" xfId="1856" xr:uid="{00000000-0005-0000-0000-0000800B0000}"/>
    <cellStyle name="Связанная ячейка 2" xfId="1857" xr:uid="{00000000-0005-0000-0000-0000810B0000}"/>
    <cellStyle name="Связанная ячейка 20" xfId="1858" xr:uid="{00000000-0005-0000-0000-0000820B0000}"/>
    <cellStyle name="Связанная ячейка 21" xfId="1859" xr:uid="{00000000-0005-0000-0000-0000830B0000}"/>
    <cellStyle name="Связанная ячейка 22" xfId="1860" xr:uid="{00000000-0005-0000-0000-0000840B0000}"/>
    <cellStyle name="Связанная ячейка 23" xfId="1861" xr:uid="{00000000-0005-0000-0000-0000850B0000}"/>
    <cellStyle name="Связанная ячейка 24" xfId="1862" xr:uid="{00000000-0005-0000-0000-0000860B0000}"/>
    <cellStyle name="Связанная ячейка 25" xfId="1863" xr:uid="{00000000-0005-0000-0000-0000870B0000}"/>
    <cellStyle name="Связанная ячейка 26" xfId="1864" xr:uid="{00000000-0005-0000-0000-0000880B0000}"/>
    <cellStyle name="Связанная ячейка 27" xfId="1865" xr:uid="{00000000-0005-0000-0000-0000890B0000}"/>
    <cellStyle name="Связанная ячейка 28" xfId="1866" xr:uid="{00000000-0005-0000-0000-00008A0B0000}"/>
    <cellStyle name="Связанная ячейка 29" xfId="1867" xr:uid="{00000000-0005-0000-0000-00008B0B0000}"/>
    <cellStyle name="Связанная ячейка 3" xfId="1868" xr:uid="{00000000-0005-0000-0000-00008C0B0000}"/>
    <cellStyle name="Связанная ячейка 30" xfId="1869" xr:uid="{00000000-0005-0000-0000-00008D0B0000}"/>
    <cellStyle name="Связанная ячейка 31" xfId="1870" xr:uid="{00000000-0005-0000-0000-00008E0B0000}"/>
    <cellStyle name="Связанная ячейка 32" xfId="1871" xr:uid="{00000000-0005-0000-0000-00008F0B0000}"/>
    <cellStyle name="Связанная ячейка 33" xfId="1872" xr:uid="{00000000-0005-0000-0000-0000900B0000}"/>
    <cellStyle name="Связанная ячейка 34" xfId="1873" xr:uid="{00000000-0005-0000-0000-0000910B0000}"/>
    <cellStyle name="Связанная ячейка 35" xfId="1874" xr:uid="{00000000-0005-0000-0000-0000920B0000}"/>
    <cellStyle name="Связанная ячейка 36" xfId="1875" xr:uid="{00000000-0005-0000-0000-0000930B0000}"/>
    <cellStyle name="Связанная ячейка 4" xfId="1876" xr:uid="{00000000-0005-0000-0000-0000940B0000}"/>
    <cellStyle name="Связанная ячейка 5" xfId="1877" xr:uid="{00000000-0005-0000-0000-0000950B0000}"/>
    <cellStyle name="Связанная ячейка 6" xfId="1878" xr:uid="{00000000-0005-0000-0000-0000960B0000}"/>
    <cellStyle name="Связанная ячейка 7" xfId="1879" xr:uid="{00000000-0005-0000-0000-0000970B0000}"/>
    <cellStyle name="Связанная ячейка 8" xfId="1880" xr:uid="{00000000-0005-0000-0000-0000980B0000}"/>
    <cellStyle name="Связанная ячейка 9" xfId="1881" xr:uid="{00000000-0005-0000-0000-0000990B0000}"/>
    <cellStyle name="Стиль 1" xfId="296" xr:uid="{00000000-0005-0000-0000-00009A0B0000}"/>
    <cellStyle name="Текст предупреждения 10" xfId="1882" xr:uid="{00000000-0005-0000-0000-00009B0B0000}"/>
    <cellStyle name="Текст предупреждения 11" xfId="1883" xr:uid="{00000000-0005-0000-0000-00009C0B0000}"/>
    <cellStyle name="Текст предупреждения 12" xfId="1884" xr:uid="{00000000-0005-0000-0000-00009D0B0000}"/>
    <cellStyle name="Текст предупреждения 13" xfId="1885" xr:uid="{00000000-0005-0000-0000-00009E0B0000}"/>
    <cellStyle name="Текст предупреждения 14" xfId="1886" xr:uid="{00000000-0005-0000-0000-00009F0B0000}"/>
    <cellStyle name="Текст предупреждения 15" xfId="1887" xr:uid="{00000000-0005-0000-0000-0000A00B0000}"/>
    <cellStyle name="Текст предупреждения 16" xfId="1888" xr:uid="{00000000-0005-0000-0000-0000A10B0000}"/>
    <cellStyle name="Текст предупреждения 17" xfId="1889" xr:uid="{00000000-0005-0000-0000-0000A20B0000}"/>
    <cellStyle name="Текст предупреждения 18" xfId="1890" xr:uid="{00000000-0005-0000-0000-0000A30B0000}"/>
    <cellStyle name="Текст предупреждения 19" xfId="1891" xr:uid="{00000000-0005-0000-0000-0000A40B0000}"/>
    <cellStyle name="Текст предупреждения 2" xfId="1892" xr:uid="{00000000-0005-0000-0000-0000A50B0000}"/>
    <cellStyle name="Текст предупреждения 20" xfId="1893" xr:uid="{00000000-0005-0000-0000-0000A60B0000}"/>
    <cellStyle name="Текст предупреждения 21" xfId="1894" xr:uid="{00000000-0005-0000-0000-0000A70B0000}"/>
    <cellStyle name="Текст предупреждения 22" xfId="1895" xr:uid="{00000000-0005-0000-0000-0000A80B0000}"/>
    <cellStyle name="Текст предупреждения 23" xfId="1896" xr:uid="{00000000-0005-0000-0000-0000A90B0000}"/>
    <cellStyle name="Текст предупреждения 24" xfId="1897" xr:uid="{00000000-0005-0000-0000-0000AA0B0000}"/>
    <cellStyle name="Текст предупреждения 25" xfId="1898" xr:uid="{00000000-0005-0000-0000-0000AB0B0000}"/>
    <cellStyle name="Текст предупреждения 26" xfId="1899" xr:uid="{00000000-0005-0000-0000-0000AC0B0000}"/>
    <cellStyle name="Текст предупреждения 27" xfId="1900" xr:uid="{00000000-0005-0000-0000-0000AD0B0000}"/>
    <cellStyle name="Текст предупреждения 28" xfId="1901" xr:uid="{00000000-0005-0000-0000-0000AE0B0000}"/>
    <cellStyle name="Текст предупреждения 29" xfId="1902" xr:uid="{00000000-0005-0000-0000-0000AF0B0000}"/>
    <cellStyle name="Текст предупреждения 3" xfId="1903" xr:uid="{00000000-0005-0000-0000-0000B00B0000}"/>
    <cellStyle name="Текст предупреждения 30" xfId="1904" xr:uid="{00000000-0005-0000-0000-0000B10B0000}"/>
    <cellStyle name="Текст предупреждения 31" xfId="1905" xr:uid="{00000000-0005-0000-0000-0000B20B0000}"/>
    <cellStyle name="Текст предупреждения 32" xfId="1906" xr:uid="{00000000-0005-0000-0000-0000B30B0000}"/>
    <cellStyle name="Текст предупреждения 33" xfId="1907" xr:uid="{00000000-0005-0000-0000-0000B40B0000}"/>
    <cellStyle name="Текст предупреждения 34" xfId="1908" xr:uid="{00000000-0005-0000-0000-0000B50B0000}"/>
    <cellStyle name="Текст предупреждения 35" xfId="1909" xr:uid="{00000000-0005-0000-0000-0000B60B0000}"/>
    <cellStyle name="Текст предупреждения 36" xfId="1910" xr:uid="{00000000-0005-0000-0000-0000B70B0000}"/>
    <cellStyle name="Текст предупреждения 4" xfId="1911" xr:uid="{00000000-0005-0000-0000-0000B80B0000}"/>
    <cellStyle name="Текст предупреждения 5" xfId="1912" xr:uid="{00000000-0005-0000-0000-0000B90B0000}"/>
    <cellStyle name="Текст предупреждения 6" xfId="1913" xr:uid="{00000000-0005-0000-0000-0000BA0B0000}"/>
    <cellStyle name="Текст предупреждения 7" xfId="1914" xr:uid="{00000000-0005-0000-0000-0000BB0B0000}"/>
    <cellStyle name="Текст предупреждения 8" xfId="1915" xr:uid="{00000000-0005-0000-0000-0000BC0B0000}"/>
    <cellStyle name="Текст предупреждения 9" xfId="1916" xr:uid="{00000000-0005-0000-0000-0000BD0B0000}"/>
    <cellStyle name="Финансовый 16" xfId="300" xr:uid="{00000000-0005-0000-0000-0000BE0B0000}"/>
    <cellStyle name="Финансовый 2" xfId="214" xr:uid="{00000000-0005-0000-0000-0000BF0B0000}"/>
    <cellStyle name="Финансовый 2 10" xfId="1917" xr:uid="{00000000-0005-0000-0000-0000C00B0000}"/>
    <cellStyle name="Финансовый 2 11" xfId="1918" xr:uid="{00000000-0005-0000-0000-0000C10B0000}"/>
    <cellStyle name="Финансовый 2 12" xfId="1919" xr:uid="{00000000-0005-0000-0000-0000C20B0000}"/>
    <cellStyle name="Финансовый 2 13" xfId="1920" xr:uid="{00000000-0005-0000-0000-0000C30B0000}"/>
    <cellStyle name="Финансовый 2 14" xfId="1921" xr:uid="{00000000-0005-0000-0000-0000C40B0000}"/>
    <cellStyle name="Финансовый 2 15" xfId="1922" xr:uid="{00000000-0005-0000-0000-0000C50B0000}"/>
    <cellStyle name="Финансовый 2 16" xfId="1923" xr:uid="{00000000-0005-0000-0000-0000C60B0000}"/>
    <cellStyle name="Финансовый 2 17" xfId="1924" xr:uid="{00000000-0005-0000-0000-0000C70B0000}"/>
    <cellStyle name="Финансовый 2 18" xfId="1925" xr:uid="{00000000-0005-0000-0000-0000C80B0000}"/>
    <cellStyle name="Финансовый 2 19" xfId="1926" xr:uid="{00000000-0005-0000-0000-0000C90B0000}"/>
    <cellStyle name="Финансовый 2 2" xfId="215" xr:uid="{00000000-0005-0000-0000-0000CA0B0000}"/>
    <cellStyle name="Финансовый 2 2 10" xfId="1927" xr:uid="{00000000-0005-0000-0000-0000CB0B0000}"/>
    <cellStyle name="Финансовый 2 2 11" xfId="1928" xr:uid="{00000000-0005-0000-0000-0000CC0B0000}"/>
    <cellStyle name="Финансовый 2 2 12" xfId="1929" xr:uid="{00000000-0005-0000-0000-0000CD0B0000}"/>
    <cellStyle name="Финансовый 2 2 13" xfId="1930" xr:uid="{00000000-0005-0000-0000-0000CE0B0000}"/>
    <cellStyle name="Финансовый 2 2 14" xfId="1931" xr:uid="{00000000-0005-0000-0000-0000CF0B0000}"/>
    <cellStyle name="Финансовый 2 2 15" xfId="1932" xr:uid="{00000000-0005-0000-0000-0000D00B0000}"/>
    <cellStyle name="Финансовый 2 2 16" xfId="1933" xr:uid="{00000000-0005-0000-0000-0000D10B0000}"/>
    <cellStyle name="Финансовый 2 2 17" xfId="1934" xr:uid="{00000000-0005-0000-0000-0000D20B0000}"/>
    <cellStyle name="Финансовый 2 2 18" xfId="1935" xr:uid="{00000000-0005-0000-0000-0000D30B0000}"/>
    <cellStyle name="Финансовый 2 2 19" xfId="1936" xr:uid="{00000000-0005-0000-0000-0000D40B0000}"/>
    <cellStyle name="Финансовый 2 2 2" xfId="1937" xr:uid="{00000000-0005-0000-0000-0000D50B0000}"/>
    <cellStyle name="Финансовый 2 2 20" xfId="1938" xr:uid="{00000000-0005-0000-0000-0000D60B0000}"/>
    <cellStyle name="Финансовый 2 2 21" xfId="1939" xr:uid="{00000000-0005-0000-0000-0000D70B0000}"/>
    <cellStyle name="Финансовый 2 2 22" xfId="1940" xr:uid="{00000000-0005-0000-0000-0000D80B0000}"/>
    <cellStyle name="Финансовый 2 2 23" xfId="1941" xr:uid="{00000000-0005-0000-0000-0000D90B0000}"/>
    <cellStyle name="Финансовый 2 2 24" xfId="1942" xr:uid="{00000000-0005-0000-0000-0000DA0B0000}"/>
    <cellStyle name="Финансовый 2 2 25" xfId="1943" xr:uid="{00000000-0005-0000-0000-0000DB0B0000}"/>
    <cellStyle name="Финансовый 2 2 26" xfId="1944" xr:uid="{00000000-0005-0000-0000-0000DC0B0000}"/>
    <cellStyle name="Финансовый 2 2 27" xfId="1945" xr:uid="{00000000-0005-0000-0000-0000DD0B0000}"/>
    <cellStyle name="Финансовый 2 2 28" xfId="1946" xr:uid="{00000000-0005-0000-0000-0000DE0B0000}"/>
    <cellStyle name="Финансовый 2 2 29" xfId="1947" xr:uid="{00000000-0005-0000-0000-0000DF0B0000}"/>
    <cellStyle name="Финансовый 2 2 3" xfId="1948" xr:uid="{00000000-0005-0000-0000-0000E00B0000}"/>
    <cellStyle name="Финансовый 2 2 30" xfId="1949" xr:uid="{00000000-0005-0000-0000-0000E10B0000}"/>
    <cellStyle name="Финансовый 2 2 31" xfId="1950" xr:uid="{00000000-0005-0000-0000-0000E20B0000}"/>
    <cellStyle name="Финансовый 2 2 32" xfId="1951" xr:uid="{00000000-0005-0000-0000-0000E30B0000}"/>
    <cellStyle name="Финансовый 2 2 33" xfId="1952" xr:uid="{00000000-0005-0000-0000-0000E40B0000}"/>
    <cellStyle name="Финансовый 2 2 34" xfId="1953" xr:uid="{00000000-0005-0000-0000-0000E50B0000}"/>
    <cellStyle name="Финансовый 2 2 35" xfId="1954" xr:uid="{00000000-0005-0000-0000-0000E60B0000}"/>
    <cellStyle name="Финансовый 2 2 36" xfId="1955" xr:uid="{00000000-0005-0000-0000-0000E70B0000}"/>
    <cellStyle name="Финансовый 2 2 4" xfId="1956" xr:uid="{00000000-0005-0000-0000-0000E80B0000}"/>
    <cellStyle name="Финансовый 2 2 5" xfId="1957" xr:uid="{00000000-0005-0000-0000-0000E90B0000}"/>
    <cellStyle name="Финансовый 2 2 6" xfId="1958" xr:uid="{00000000-0005-0000-0000-0000EA0B0000}"/>
    <cellStyle name="Финансовый 2 2 7" xfId="1959" xr:uid="{00000000-0005-0000-0000-0000EB0B0000}"/>
    <cellStyle name="Финансовый 2 2 8" xfId="1960" xr:uid="{00000000-0005-0000-0000-0000EC0B0000}"/>
    <cellStyle name="Финансовый 2 2 9" xfId="1961" xr:uid="{00000000-0005-0000-0000-0000ED0B0000}"/>
    <cellStyle name="Финансовый 2 20" xfId="1962" xr:uid="{00000000-0005-0000-0000-0000EE0B0000}"/>
    <cellStyle name="Финансовый 2 21" xfId="1963" xr:uid="{00000000-0005-0000-0000-0000EF0B0000}"/>
    <cellStyle name="Финансовый 2 22" xfId="1964" xr:uid="{00000000-0005-0000-0000-0000F00B0000}"/>
    <cellStyle name="Финансовый 2 23" xfId="1965" xr:uid="{00000000-0005-0000-0000-0000F10B0000}"/>
    <cellStyle name="Финансовый 2 24" xfId="1966" xr:uid="{00000000-0005-0000-0000-0000F20B0000}"/>
    <cellStyle name="Финансовый 2 25" xfId="1967" xr:uid="{00000000-0005-0000-0000-0000F30B0000}"/>
    <cellStyle name="Финансовый 2 26" xfId="1968" xr:uid="{00000000-0005-0000-0000-0000F40B0000}"/>
    <cellStyle name="Финансовый 2 27" xfId="1969" xr:uid="{00000000-0005-0000-0000-0000F50B0000}"/>
    <cellStyle name="Финансовый 2 28" xfId="1970" xr:uid="{00000000-0005-0000-0000-0000F60B0000}"/>
    <cellStyle name="Финансовый 2 29" xfId="1971" xr:uid="{00000000-0005-0000-0000-0000F70B0000}"/>
    <cellStyle name="Финансовый 2 3" xfId="1972" xr:uid="{00000000-0005-0000-0000-0000F80B0000}"/>
    <cellStyle name="Финансовый 2 30" xfId="1973" xr:uid="{00000000-0005-0000-0000-0000F90B0000}"/>
    <cellStyle name="Финансовый 2 31" xfId="1974" xr:uid="{00000000-0005-0000-0000-0000FA0B0000}"/>
    <cellStyle name="Финансовый 2 32" xfId="1975" xr:uid="{00000000-0005-0000-0000-0000FB0B0000}"/>
    <cellStyle name="Финансовый 2 33" xfId="1976" xr:uid="{00000000-0005-0000-0000-0000FC0B0000}"/>
    <cellStyle name="Финансовый 2 34" xfId="1977" xr:uid="{00000000-0005-0000-0000-0000FD0B0000}"/>
    <cellStyle name="Финансовый 2 35" xfId="1978" xr:uid="{00000000-0005-0000-0000-0000FE0B0000}"/>
    <cellStyle name="Финансовый 2 36" xfId="1979" xr:uid="{00000000-0005-0000-0000-0000FF0B0000}"/>
    <cellStyle name="Финансовый 2 4" xfId="1980" xr:uid="{00000000-0005-0000-0000-0000000C0000}"/>
    <cellStyle name="Финансовый 2 5" xfId="1981" xr:uid="{00000000-0005-0000-0000-0000010C0000}"/>
    <cellStyle name="Финансовый 2 6" xfId="1982" xr:uid="{00000000-0005-0000-0000-0000020C0000}"/>
    <cellStyle name="Финансовый 2 7" xfId="1983" xr:uid="{00000000-0005-0000-0000-0000030C0000}"/>
    <cellStyle name="Финансовый 2 8" xfId="1984" xr:uid="{00000000-0005-0000-0000-0000040C0000}"/>
    <cellStyle name="Финансовый 2 9" xfId="1985" xr:uid="{00000000-0005-0000-0000-0000050C0000}"/>
    <cellStyle name="Финансовый 3" xfId="216" xr:uid="{00000000-0005-0000-0000-0000060C0000}"/>
    <cellStyle name="Финансовый 4" xfId="297" xr:uid="{00000000-0005-0000-0000-0000070C0000}"/>
    <cellStyle name="Финансовый 4 2" xfId="298" xr:uid="{00000000-0005-0000-0000-0000080C0000}"/>
    <cellStyle name="Финансовый 5" xfId="2026" xr:uid="{00000000-0005-0000-0000-0000090C0000}"/>
    <cellStyle name="Хороший 10" xfId="1986" xr:uid="{00000000-0005-0000-0000-00000A0C0000}"/>
    <cellStyle name="Хороший 11" xfId="1987" xr:uid="{00000000-0005-0000-0000-00000B0C0000}"/>
    <cellStyle name="Хороший 12" xfId="1988" xr:uid="{00000000-0005-0000-0000-00000C0C0000}"/>
    <cellStyle name="Хороший 13" xfId="1989" xr:uid="{00000000-0005-0000-0000-00000D0C0000}"/>
    <cellStyle name="Хороший 14" xfId="1990" xr:uid="{00000000-0005-0000-0000-00000E0C0000}"/>
    <cellStyle name="Хороший 15" xfId="1991" xr:uid="{00000000-0005-0000-0000-00000F0C0000}"/>
    <cellStyle name="Хороший 16" xfId="1992" xr:uid="{00000000-0005-0000-0000-0000100C0000}"/>
    <cellStyle name="Хороший 17" xfId="1993" xr:uid="{00000000-0005-0000-0000-0000110C0000}"/>
    <cellStyle name="Хороший 18" xfId="1994" xr:uid="{00000000-0005-0000-0000-0000120C0000}"/>
    <cellStyle name="Хороший 19" xfId="1995" xr:uid="{00000000-0005-0000-0000-0000130C0000}"/>
    <cellStyle name="Хороший 2" xfId="1996" xr:uid="{00000000-0005-0000-0000-0000140C0000}"/>
    <cellStyle name="Хороший 20" xfId="1997" xr:uid="{00000000-0005-0000-0000-0000150C0000}"/>
    <cellStyle name="Хороший 21" xfId="1998" xr:uid="{00000000-0005-0000-0000-0000160C0000}"/>
    <cellStyle name="Хороший 22" xfId="1999" xr:uid="{00000000-0005-0000-0000-0000170C0000}"/>
    <cellStyle name="Хороший 23" xfId="2000" xr:uid="{00000000-0005-0000-0000-0000180C0000}"/>
    <cellStyle name="Хороший 24" xfId="2001" xr:uid="{00000000-0005-0000-0000-0000190C0000}"/>
    <cellStyle name="Хороший 25" xfId="2002" xr:uid="{00000000-0005-0000-0000-00001A0C0000}"/>
    <cellStyle name="Хороший 26" xfId="2003" xr:uid="{00000000-0005-0000-0000-00001B0C0000}"/>
    <cellStyle name="Хороший 27" xfId="2004" xr:uid="{00000000-0005-0000-0000-00001C0C0000}"/>
    <cellStyle name="Хороший 28" xfId="2005" xr:uid="{00000000-0005-0000-0000-00001D0C0000}"/>
    <cellStyle name="Хороший 29" xfId="2006" xr:uid="{00000000-0005-0000-0000-00001E0C0000}"/>
    <cellStyle name="Хороший 3" xfId="2007" xr:uid="{00000000-0005-0000-0000-00001F0C0000}"/>
    <cellStyle name="Хороший 30" xfId="2008" xr:uid="{00000000-0005-0000-0000-0000200C0000}"/>
    <cellStyle name="Хороший 31" xfId="2009" xr:uid="{00000000-0005-0000-0000-0000210C0000}"/>
    <cellStyle name="Хороший 32" xfId="2010" xr:uid="{00000000-0005-0000-0000-0000220C0000}"/>
    <cellStyle name="Хороший 33" xfId="2011" xr:uid="{00000000-0005-0000-0000-0000230C0000}"/>
    <cellStyle name="Хороший 34" xfId="2012" xr:uid="{00000000-0005-0000-0000-0000240C0000}"/>
    <cellStyle name="Хороший 35" xfId="2013" xr:uid="{00000000-0005-0000-0000-0000250C0000}"/>
    <cellStyle name="Хороший 36" xfId="2014" xr:uid="{00000000-0005-0000-0000-0000260C0000}"/>
    <cellStyle name="Хороший 4" xfId="2015" xr:uid="{00000000-0005-0000-0000-0000270C0000}"/>
    <cellStyle name="Хороший 5" xfId="2016" xr:uid="{00000000-0005-0000-0000-0000280C0000}"/>
    <cellStyle name="Хороший 6" xfId="2017" xr:uid="{00000000-0005-0000-0000-0000290C0000}"/>
    <cellStyle name="Хороший 7" xfId="2018" xr:uid="{00000000-0005-0000-0000-00002A0C0000}"/>
    <cellStyle name="Хороший 8" xfId="2019" xr:uid="{00000000-0005-0000-0000-00002B0C0000}"/>
    <cellStyle name="Хороший 9" xfId="2020" xr:uid="{00000000-0005-0000-0000-00002C0C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212DE-E2B6-4172-9BC2-B91E0521F6C0}">
  <sheetPr>
    <tabColor rgb="FF92D050"/>
    <pageSetUpPr fitToPage="1"/>
  </sheetPr>
  <dimension ref="A1:F19"/>
  <sheetViews>
    <sheetView topLeftCell="A6" workbookViewId="0">
      <selection activeCell="B20" sqref="B20"/>
    </sheetView>
  </sheetViews>
  <sheetFormatPr defaultColWidth="9.109375" defaultRowHeight="17.399999999999999"/>
  <cols>
    <col min="1" max="1" width="64" style="158" customWidth="1"/>
    <col min="2" max="2" width="22.6640625" style="179" customWidth="1"/>
    <col min="3" max="3" width="23.88671875" style="158" customWidth="1"/>
    <col min="4" max="4" width="15.88671875" style="158" customWidth="1"/>
    <col min="5" max="5" width="18.33203125" style="158" customWidth="1"/>
    <col min="6" max="6" width="17.5546875" style="158" customWidth="1"/>
    <col min="7" max="8" width="15.88671875" style="158" customWidth="1"/>
    <col min="9" max="16384" width="9.109375" style="158"/>
  </cols>
  <sheetData>
    <row r="1" spans="1:6" ht="31.2" customHeight="1">
      <c r="B1" s="158"/>
      <c r="C1" s="159" t="s">
        <v>17</v>
      </c>
    </row>
    <row r="2" spans="1:6">
      <c r="B2" s="158"/>
      <c r="C2" s="160" t="s">
        <v>184</v>
      </c>
    </row>
    <row r="3" spans="1:6">
      <c r="B3" s="158"/>
      <c r="C3" s="160" t="s">
        <v>0</v>
      </c>
    </row>
    <row r="4" spans="1:6">
      <c r="B4" s="2"/>
      <c r="C4" s="161"/>
    </row>
    <row r="5" spans="1:6" ht="99.3" customHeight="1">
      <c r="A5" s="337" t="s">
        <v>391</v>
      </c>
      <c r="B5" s="337"/>
      <c r="C5" s="337"/>
    </row>
    <row r="6" spans="1:6">
      <c r="B6" s="162"/>
    </row>
    <row r="7" spans="1:6">
      <c r="A7" s="163"/>
      <c r="B7" s="163"/>
      <c r="C7" s="164" t="s">
        <v>176</v>
      </c>
    </row>
    <row r="8" spans="1:6" ht="37.049999999999997" customHeight="1">
      <c r="A8" s="338" t="s">
        <v>177</v>
      </c>
      <c r="B8" s="340" t="s">
        <v>178</v>
      </c>
      <c r="C8" s="341"/>
    </row>
    <row r="9" spans="1:6">
      <c r="A9" s="339"/>
      <c r="B9" s="31" t="s">
        <v>2</v>
      </c>
      <c r="C9" s="31" t="s">
        <v>3</v>
      </c>
    </row>
    <row r="10" spans="1:6" s="167" customFormat="1" ht="18">
      <c r="A10" s="165" t="s">
        <v>8</v>
      </c>
      <c r="B10" s="166">
        <f t="shared" ref="B10:C10" si="0">+B12</f>
        <v>8053080.0999999996</v>
      </c>
      <c r="C10" s="166">
        <f t="shared" si="0"/>
        <v>0</v>
      </c>
      <c r="F10" s="168"/>
    </row>
    <row r="11" spans="1:6">
      <c r="A11" s="169" t="s">
        <v>30</v>
      </c>
      <c r="B11" s="170"/>
      <c r="C11" s="170"/>
    </row>
    <row r="12" spans="1:6" s="173" customFormat="1" ht="18">
      <c r="A12" s="171" t="s">
        <v>179</v>
      </c>
      <c r="B12" s="172">
        <f t="shared" ref="B12:C12" si="1">+B14</f>
        <v>8053080.0999999996</v>
      </c>
      <c r="C12" s="172">
        <f t="shared" si="1"/>
        <v>0</v>
      </c>
    </row>
    <row r="13" spans="1:6" s="175" customFormat="1">
      <c r="A13" s="169" t="s">
        <v>30</v>
      </c>
      <c r="B13" s="174"/>
      <c r="C13" s="174"/>
    </row>
    <row r="14" spans="1:6" s="175" customFormat="1">
      <c r="A14" s="169" t="s">
        <v>180</v>
      </c>
      <c r="B14" s="174">
        <f t="shared" ref="B14:C14" si="2">+B16</f>
        <v>8053080.0999999996</v>
      </c>
      <c r="C14" s="174">
        <f t="shared" si="2"/>
        <v>0</v>
      </c>
    </row>
    <row r="15" spans="1:6" s="175" customFormat="1">
      <c r="A15" s="169" t="s">
        <v>30</v>
      </c>
      <c r="B15" s="174"/>
      <c r="C15" s="174"/>
    </row>
    <row r="16" spans="1:6" s="175" customFormat="1">
      <c r="A16" s="169" t="s">
        <v>181</v>
      </c>
      <c r="B16" s="174">
        <f t="shared" ref="B16:C16" si="3">+B18</f>
        <v>8053080.0999999996</v>
      </c>
      <c r="C16" s="174">
        <f t="shared" si="3"/>
        <v>0</v>
      </c>
    </row>
    <row r="17" spans="1:3" s="175" customFormat="1">
      <c r="A17" s="169" t="s">
        <v>182</v>
      </c>
      <c r="B17" s="174"/>
      <c r="C17" s="174"/>
    </row>
    <row r="18" spans="1:3" s="178" customFormat="1">
      <c r="A18" s="176" t="s">
        <v>183</v>
      </c>
      <c r="B18" s="177">
        <f>+'Հավելված N 2'!G13</f>
        <v>8053080.0999999996</v>
      </c>
      <c r="C18" s="177">
        <f>+'Հավելված N 2'!H13</f>
        <v>0</v>
      </c>
    </row>
    <row r="19" spans="1:3">
      <c r="B19" s="213"/>
    </row>
  </sheetData>
  <mergeCells count="3">
    <mergeCell ref="A5:C5"/>
    <mergeCell ref="A8:A9"/>
    <mergeCell ref="B8:C8"/>
  </mergeCells>
  <pageMargins left="0.25" right="0.25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AW31"/>
  <sheetViews>
    <sheetView topLeftCell="A29" zoomScale="70" zoomScaleNormal="70" zoomScaleSheetLayoutView="100" workbookViewId="0">
      <selection activeCell="G18" sqref="G18"/>
    </sheetView>
  </sheetViews>
  <sheetFormatPr defaultColWidth="9.109375" defaultRowHeight="17.399999999999999"/>
  <cols>
    <col min="1" max="1" width="6.77734375" style="15" customWidth="1"/>
    <col min="2" max="2" width="10.44140625" style="15" customWidth="1"/>
    <col min="3" max="3" width="15.21875" style="15" customWidth="1"/>
    <col min="4" max="6" width="46.33203125" style="15" customWidth="1"/>
    <col min="7" max="8" width="24.21875" style="15" customWidth="1"/>
    <col min="9" max="10" width="12.21875" style="15" customWidth="1"/>
    <col min="11" max="16384" width="9.109375" style="15"/>
  </cols>
  <sheetData>
    <row r="1" spans="1:49" ht="37.35" customHeight="1">
      <c r="F1" s="346" t="s">
        <v>18</v>
      </c>
      <c r="G1" s="346"/>
      <c r="H1" s="346"/>
    </row>
    <row r="2" spans="1:49" ht="17.55" customHeight="1">
      <c r="F2" s="347" t="s">
        <v>50</v>
      </c>
      <c r="G2" s="347"/>
      <c r="H2" s="347"/>
    </row>
    <row r="3" spans="1:49" ht="17.55" customHeight="1">
      <c r="F3" s="347" t="s">
        <v>0</v>
      </c>
      <c r="G3" s="347"/>
      <c r="H3" s="347"/>
    </row>
    <row r="6" spans="1:49" ht="75.900000000000006" customHeight="1">
      <c r="A6" s="348" t="s">
        <v>262</v>
      </c>
      <c r="B6" s="348"/>
      <c r="C6" s="348"/>
      <c r="D6" s="348"/>
      <c r="E6" s="348"/>
      <c r="F6" s="348"/>
      <c r="G6" s="348"/>
      <c r="H6" s="348"/>
    </row>
    <row r="7" spans="1:49" ht="18">
      <c r="A7" s="36"/>
      <c r="B7" s="36"/>
      <c r="C7" s="36"/>
      <c r="D7" s="36"/>
      <c r="E7" s="36"/>
      <c r="F7" s="36"/>
    </row>
    <row r="9" spans="1:49">
      <c r="D9" s="35"/>
      <c r="E9" s="35"/>
      <c r="F9" s="35"/>
      <c r="H9" s="35" t="s">
        <v>9</v>
      </c>
    </row>
    <row r="10" spans="1:49" ht="54.6" customHeight="1">
      <c r="A10" s="349" t="s">
        <v>31</v>
      </c>
      <c r="B10" s="349" t="s">
        <v>1</v>
      </c>
      <c r="C10" s="349"/>
      <c r="D10" s="349" t="s">
        <v>32</v>
      </c>
      <c r="E10" s="349" t="s">
        <v>33</v>
      </c>
      <c r="F10" s="349" t="s">
        <v>34</v>
      </c>
      <c r="G10" s="342" t="s">
        <v>23</v>
      </c>
      <c r="H10" s="343"/>
    </row>
    <row r="11" spans="1:49" ht="17.7" customHeight="1">
      <c r="A11" s="349"/>
      <c r="B11" s="349"/>
      <c r="C11" s="349"/>
      <c r="D11" s="349"/>
      <c r="E11" s="349"/>
      <c r="F11" s="349"/>
      <c r="G11" s="349" t="s">
        <v>2</v>
      </c>
      <c r="H11" s="349" t="s">
        <v>3</v>
      </c>
    </row>
    <row r="12" spans="1:49" ht="18">
      <c r="A12" s="349"/>
      <c r="B12" s="32" t="s">
        <v>13</v>
      </c>
      <c r="C12" s="32" t="s">
        <v>14</v>
      </c>
      <c r="D12" s="349"/>
      <c r="E12" s="349"/>
      <c r="F12" s="349"/>
      <c r="G12" s="349"/>
      <c r="H12" s="349"/>
    </row>
    <row r="13" spans="1:49" s="37" customFormat="1" ht="25.05" customHeight="1">
      <c r="A13" s="344" t="s">
        <v>35</v>
      </c>
      <c r="B13" s="344"/>
      <c r="C13" s="344"/>
      <c r="D13" s="344"/>
      <c r="E13" s="344"/>
      <c r="F13" s="344"/>
      <c r="G13" s="1">
        <f>+G15+G28</f>
        <v>8053080.0999999996</v>
      </c>
      <c r="H13" s="1">
        <f>+H15+H28</f>
        <v>0</v>
      </c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</row>
    <row r="14" spans="1:49" s="37" customFormat="1" ht="18">
      <c r="A14" s="345" t="s">
        <v>30</v>
      </c>
      <c r="B14" s="345"/>
      <c r="C14" s="345"/>
      <c r="D14" s="345"/>
      <c r="E14" s="345"/>
      <c r="F14" s="345"/>
      <c r="G14" s="1"/>
      <c r="H14" s="1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</row>
    <row r="15" spans="1:49" s="37" customFormat="1" ht="18">
      <c r="A15" s="344" t="s">
        <v>16</v>
      </c>
      <c r="B15" s="344"/>
      <c r="C15" s="344"/>
      <c r="D15" s="344"/>
      <c r="E15" s="344"/>
      <c r="F15" s="344"/>
      <c r="G15" s="1">
        <f>+G16+G19</f>
        <v>8053080.0999999996</v>
      </c>
      <c r="H15" s="1">
        <f>+H16+H19</f>
        <v>0</v>
      </c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</row>
    <row r="16" spans="1:49" ht="144.6" customHeight="1">
      <c r="A16" s="33"/>
      <c r="B16" s="274" t="s">
        <v>372</v>
      </c>
      <c r="C16" s="275"/>
      <c r="D16" s="276" t="s">
        <v>363</v>
      </c>
      <c r="E16" s="276" t="s">
        <v>373</v>
      </c>
      <c r="F16" s="276" t="s">
        <v>374</v>
      </c>
      <c r="G16" s="205">
        <f>SUM(G17:G18)</f>
        <v>0</v>
      </c>
      <c r="H16" s="205">
        <f>SUM(H17:H18)</f>
        <v>0</v>
      </c>
    </row>
    <row r="17" spans="1:36" ht="104.4">
      <c r="A17" s="33"/>
      <c r="B17" s="31"/>
      <c r="C17" s="277" t="s">
        <v>377</v>
      </c>
      <c r="D17" s="278" t="s">
        <v>360</v>
      </c>
      <c r="E17" s="278" t="s">
        <v>380</v>
      </c>
      <c r="F17" s="278" t="s">
        <v>256</v>
      </c>
      <c r="G17" s="206">
        <f>+'Հավելված N 3'!G227</f>
        <v>41967.7</v>
      </c>
      <c r="H17" s="206">
        <f>+'Հավելված N 3'!H227</f>
        <v>41967.7</v>
      </c>
    </row>
    <row r="18" spans="1:36" ht="121.8">
      <c r="A18" s="33"/>
      <c r="B18" s="31"/>
      <c r="C18" s="277" t="s">
        <v>375</v>
      </c>
      <c r="D18" s="278" t="s">
        <v>378</v>
      </c>
      <c r="E18" s="278" t="s">
        <v>379</v>
      </c>
      <c r="F18" s="278" t="s">
        <v>376</v>
      </c>
      <c r="G18" s="206">
        <f>+'Հավելված N 3'!G238</f>
        <v>-41967.7</v>
      </c>
      <c r="H18" s="206">
        <f>+'Հավելված N 3'!H238</f>
        <v>-41967.7</v>
      </c>
    </row>
    <row r="19" spans="1:36" ht="90">
      <c r="A19" s="33"/>
      <c r="B19" s="47">
        <v>1236</v>
      </c>
      <c r="C19" s="47"/>
      <c r="D19" s="34" t="s">
        <v>171</v>
      </c>
      <c r="E19" s="34" t="s">
        <v>172</v>
      </c>
      <c r="F19" s="34" t="s">
        <v>173</v>
      </c>
      <c r="G19" s="205">
        <f>SUM(G20:G26)</f>
        <v>8053080.0999999996</v>
      </c>
      <c r="H19" s="205">
        <f>SUM(H20:H26)</f>
        <v>0</v>
      </c>
    </row>
    <row r="20" spans="1:36" ht="87">
      <c r="A20" s="33"/>
      <c r="B20" s="31"/>
      <c r="C20" s="31" t="s">
        <v>275</v>
      </c>
      <c r="D20" s="33" t="s">
        <v>276</v>
      </c>
      <c r="E20" s="33" t="s">
        <v>277</v>
      </c>
      <c r="F20" s="33" t="s">
        <v>247</v>
      </c>
      <c r="G20" s="206">
        <f>+'Հավելված N 3'!G161</f>
        <v>-5854.8</v>
      </c>
      <c r="H20" s="206">
        <f>+'Հավելված N 3'!H161</f>
        <v>-5854.8</v>
      </c>
    </row>
    <row r="21" spans="1:36" ht="156.6">
      <c r="A21" s="33"/>
      <c r="B21" s="31"/>
      <c r="C21" s="31" t="s">
        <v>381</v>
      </c>
      <c r="D21" s="33" t="s">
        <v>382</v>
      </c>
      <c r="E21" s="33" t="s">
        <v>383</v>
      </c>
      <c r="F21" s="33" t="s">
        <v>384</v>
      </c>
      <c r="G21" s="206">
        <f>+'Հավելված N 3'!G169</f>
        <v>5854.8</v>
      </c>
      <c r="H21" s="206">
        <f>+'Հավելված N 3'!H169</f>
        <v>5854.8</v>
      </c>
    </row>
    <row r="22" spans="1:36" ht="104.4">
      <c r="A22" s="33"/>
      <c r="B22" s="31"/>
      <c r="C22" s="31" t="s">
        <v>241</v>
      </c>
      <c r="D22" s="33" t="s">
        <v>214</v>
      </c>
      <c r="E22" s="33" t="s">
        <v>242</v>
      </c>
      <c r="F22" s="33" t="s">
        <v>62</v>
      </c>
      <c r="G22" s="206">
        <f>+'Հավելված N 3'!G26</f>
        <v>-533692.80000000005</v>
      </c>
      <c r="H22" s="206">
        <f>+'Հավելված N 3'!H26</f>
        <v>-533692.80000000005</v>
      </c>
    </row>
    <row r="23" spans="1:36" ht="104.4">
      <c r="A23" s="33"/>
      <c r="B23" s="31"/>
      <c r="C23" s="31" t="s">
        <v>170</v>
      </c>
      <c r="D23" s="33" t="s">
        <v>174</v>
      </c>
      <c r="E23" s="33" t="s">
        <v>175</v>
      </c>
      <c r="F23" s="33" t="s">
        <v>62</v>
      </c>
      <c r="G23" s="206">
        <f>+'Հավելված N 3'!G35</f>
        <v>4571599.1999999993</v>
      </c>
      <c r="H23" s="206">
        <f>+'Հավելված N 3'!H35</f>
        <v>5533692.8000000007</v>
      </c>
    </row>
    <row r="24" spans="1:36" ht="121.8">
      <c r="A24" s="33"/>
      <c r="B24" s="31"/>
      <c r="C24" s="31" t="s">
        <v>243</v>
      </c>
      <c r="D24" s="33" t="s">
        <v>219</v>
      </c>
      <c r="E24" s="33" t="s">
        <v>244</v>
      </c>
      <c r="F24" s="33" t="s">
        <v>62</v>
      </c>
      <c r="G24" s="206">
        <f>+'Հավելված N 3'!G178</f>
        <v>1244059.7999999998</v>
      </c>
      <c r="H24" s="206">
        <f>+'Հավելված N 3'!H178</f>
        <v>-3500000</v>
      </c>
    </row>
    <row r="25" spans="1:36" ht="104.4">
      <c r="A25" s="33"/>
      <c r="B25" s="31"/>
      <c r="C25" s="31" t="s">
        <v>245</v>
      </c>
      <c r="D25" s="33" t="s">
        <v>215</v>
      </c>
      <c r="E25" s="33" t="s">
        <v>246</v>
      </c>
      <c r="F25" s="33" t="s">
        <v>62</v>
      </c>
      <c r="G25" s="206">
        <f>+'Հավելված N 3'!G194</f>
        <v>-1900000</v>
      </c>
      <c r="H25" s="206">
        <f>+'Հավելված N 3'!H194</f>
        <v>-4500000</v>
      </c>
    </row>
    <row r="26" spans="1:36" ht="121.8">
      <c r="A26" s="33"/>
      <c r="B26" s="31"/>
      <c r="C26" s="281" t="s">
        <v>385</v>
      </c>
      <c r="D26" s="280" t="s">
        <v>299</v>
      </c>
      <c r="E26" s="278" t="s">
        <v>244</v>
      </c>
      <c r="F26" s="278" t="s">
        <v>62</v>
      </c>
      <c r="G26" s="206">
        <f>+'Հավելված N 3'!G210</f>
        <v>4671113.9000000004</v>
      </c>
      <c r="H26" s="206">
        <f>+'Հավելված N 3'!H210</f>
        <v>3000000</v>
      </c>
    </row>
    <row r="27" spans="1:36">
      <c r="B27" s="282"/>
    </row>
    <row r="28" spans="1:36" s="243" customFormat="1" ht="18">
      <c r="A28" s="344" t="s">
        <v>261</v>
      </c>
      <c r="B28" s="344"/>
      <c r="C28" s="344"/>
      <c r="D28" s="344"/>
      <c r="E28" s="344"/>
      <c r="F28" s="344"/>
      <c r="G28" s="266">
        <f>+G29</f>
        <v>0</v>
      </c>
      <c r="H28" s="266">
        <f>+H29</f>
        <v>0</v>
      </c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2"/>
      <c r="T28" s="242"/>
      <c r="U28" s="242"/>
      <c r="V28" s="242"/>
      <c r="W28" s="242"/>
      <c r="X28" s="242"/>
      <c r="Y28" s="242"/>
      <c r="Z28" s="242"/>
      <c r="AA28" s="242"/>
      <c r="AB28" s="242"/>
      <c r="AC28" s="242"/>
      <c r="AD28" s="242"/>
      <c r="AE28" s="242"/>
      <c r="AF28" s="242"/>
      <c r="AG28" s="242"/>
      <c r="AH28" s="242"/>
      <c r="AI28" s="242"/>
      <c r="AJ28" s="242"/>
    </row>
    <row r="29" spans="1:36" ht="72">
      <c r="A29" s="33"/>
      <c r="B29" s="47">
        <v>1139</v>
      </c>
      <c r="C29" s="34"/>
      <c r="D29" s="34" t="s">
        <v>386</v>
      </c>
      <c r="E29" s="34" t="s">
        <v>387</v>
      </c>
      <c r="F29" s="34" t="s">
        <v>388</v>
      </c>
      <c r="G29" s="268">
        <f>SUM(G30:G31)</f>
        <v>0</v>
      </c>
      <c r="H29" s="268">
        <f>SUM(H30:H31)</f>
        <v>0</v>
      </c>
    </row>
    <row r="30" spans="1:36" ht="104.4">
      <c r="A30" s="33"/>
      <c r="B30" s="31"/>
      <c r="C30" s="33" t="s">
        <v>389</v>
      </c>
      <c r="D30" s="33" t="s">
        <v>386</v>
      </c>
      <c r="E30" s="33" t="s">
        <v>390</v>
      </c>
      <c r="F30" s="33" t="s">
        <v>247</v>
      </c>
      <c r="G30" s="283">
        <f>+'Հավելված N 3'!G261</f>
        <v>10966.999999999996</v>
      </c>
      <c r="H30" s="283">
        <f>+'Հավելված N 3'!H261</f>
        <v>10966.999999999996</v>
      </c>
    </row>
    <row r="31" spans="1:36" ht="104.4">
      <c r="A31" s="33"/>
      <c r="B31" s="31"/>
      <c r="C31" s="33" t="s">
        <v>389</v>
      </c>
      <c r="D31" s="33" t="s">
        <v>386</v>
      </c>
      <c r="E31" s="33" t="s">
        <v>390</v>
      </c>
      <c r="F31" s="33" t="s">
        <v>247</v>
      </c>
      <c r="G31" s="283">
        <f>+'Հավելված N 3'!G269</f>
        <v>-10966.999999999996</v>
      </c>
      <c r="H31" s="283">
        <f>+'Հավելված N 3'!H269</f>
        <v>-10966.999999999996</v>
      </c>
    </row>
  </sheetData>
  <mergeCells count="16">
    <mergeCell ref="G10:H10"/>
    <mergeCell ref="A28:F28"/>
    <mergeCell ref="A15:F15"/>
    <mergeCell ref="A14:F14"/>
    <mergeCell ref="F1:H1"/>
    <mergeCell ref="F3:H3"/>
    <mergeCell ref="F2:H2"/>
    <mergeCell ref="A13:F13"/>
    <mergeCell ref="A6:H6"/>
    <mergeCell ref="D10:D12"/>
    <mergeCell ref="E10:E12"/>
    <mergeCell ref="F10:F12"/>
    <mergeCell ref="B10:C11"/>
    <mergeCell ref="A10:A12"/>
    <mergeCell ref="G11:G12"/>
    <mergeCell ref="H11:H12"/>
  </mergeCells>
  <pageMargins left="0" right="0" top="0" bottom="0" header="0.3" footer="0.3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I276"/>
  <sheetViews>
    <sheetView topLeftCell="A275" zoomScale="70" zoomScaleNormal="70" zoomScaleSheetLayoutView="100" workbookViewId="0">
      <selection sqref="A1:H276"/>
    </sheetView>
  </sheetViews>
  <sheetFormatPr defaultColWidth="9.109375" defaultRowHeight="17.399999999999999"/>
  <cols>
    <col min="1" max="3" width="8.109375" style="2" customWidth="1"/>
    <col min="4" max="4" width="11.5546875" style="2" customWidth="1"/>
    <col min="5" max="5" width="13.88671875" style="2" customWidth="1"/>
    <col min="6" max="6" width="62.109375" style="2" customWidth="1"/>
    <col min="7" max="8" width="22.21875" style="2" customWidth="1"/>
    <col min="9" max="11" width="15" style="2" customWidth="1"/>
    <col min="12" max="16384" width="9.109375" style="2"/>
  </cols>
  <sheetData>
    <row r="1" spans="1:8" s="52" customFormat="1" ht="37.5" customHeight="1">
      <c r="F1" s="346" t="s">
        <v>20</v>
      </c>
      <c r="G1" s="346"/>
      <c r="H1" s="346"/>
    </row>
    <row r="2" spans="1:8" s="53" customFormat="1" ht="17.55" customHeight="1">
      <c r="F2" s="373" t="s">
        <v>50</v>
      </c>
      <c r="G2" s="373"/>
      <c r="H2" s="373"/>
    </row>
    <row r="3" spans="1:8" s="53" customFormat="1" ht="17.55" customHeight="1">
      <c r="F3" s="373" t="s">
        <v>0</v>
      </c>
      <c r="G3" s="373"/>
      <c r="H3" s="373"/>
    </row>
    <row r="4" spans="1:8" ht="13.65" customHeight="1"/>
    <row r="5" spans="1:8" ht="13.65" customHeight="1"/>
    <row r="6" spans="1:8" ht="13.65" customHeight="1"/>
    <row r="7" spans="1:8" ht="52.5" customHeight="1">
      <c r="A7" s="374" t="s">
        <v>248</v>
      </c>
      <c r="B7" s="374"/>
      <c r="C7" s="374"/>
      <c r="D7" s="374"/>
      <c r="E7" s="374"/>
      <c r="F7" s="374"/>
      <c r="G7" s="374"/>
      <c r="H7" s="374"/>
    </row>
    <row r="8" spans="1:8" ht="18">
      <c r="A8" s="54"/>
      <c r="B8" s="54"/>
      <c r="C8" s="54"/>
      <c r="D8" s="54"/>
      <c r="E8" s="54"/>
      <c r="F8" s="54"/>
      <c r="G8" s="54"/>
      <c r="H8" s="54"/>
    </row>
    <row r="10" spans="1:8">
      <c r="H10" s="53" t="s">
        <v>9</v>
      </c>
    </row>
    <row r="11" spans="1:8" s="9" customFormat="1" ht="67.2" customHeight="1">
      <c r="A11" s="375" t="s">
        <v>10</v>
      </c>
      <c r="B11" s="375"/>
      <c r="C11" s="375"/>
      <c r="D11" s="375" t="s">
        <v>1</v>
      </c>
      <c r="E11" s="375"/>
      <c r="F11" s="375" t="s">
        <v>5</v>
      </c>
      <c r="G11" s="342" t="s">
        <v>23</v>
      </c>
      <c r="H11" s="343"/>
    </row>
    <row r="12" spans="1:8" s="9" customFormat="1" ht="34.799999999999997">
      <c r="A12" s="55" t="s">
        <v>21</v>
      </c>
      <c r="B12" s="55" t="s">
        <v>22</v>
      </c>
      <c r="C12" s="55" t="s">
        <v>11</v>
      </c>
      <c r="D12" s="55" t="s">
        <v>4</v>
      </c>
      <c r="E12" s="55" t="s">
        <v>14</v>
      </c>
      <c r="F12" s="375"/>
      <c r="G12" s="55" t="s">
        <v>2</v>
      </c>
      <c r="H12" s="55" t="s">
        <v>3</v>
      </c>
    </row>
    <row r="13" spans="1:8" s="9" customFormat="1" ht="34.950000000000003" customHeight="1">
      <c r="A13" s="8"/>
      <c r="B13" s="8"/>
      <c r="C13" s="8"/>
      <c r="D13" s="55"/>
      <c r="E13" s="55"/>
      <c r="F13" s="14" t="s">
        <v>8</v>
      </c>
      <c r="G13" s="7">
        <f>+G15+G250</f>
        <v>8053080.0999999996</v>
      </c>
      <c r="H13" s="7">
        <f>+H15+H250</f>
        <v>9.3132257461547852E-10</v>
      </c>
    </row>
    <row r="14" spans="1:8" s="9" customFormat="1" ht="18">
      <c r="A14" s="8"/>
      <c r="B14" s="8"/>
      <c r="C14" s="8"/>
      <c r="D14" s="55"/>
      <c r="E14" s="55"/>
      <c r="F14" s="8" t="s">
        <v>25</v>
      </c>
      <c r="G14" s="1"/>
      <c r="H14" s="1"/>
    </row>
    <row r="15" spans="1:8" s="9" customFormat="1" ht="36">
      <c r="A15" s="8"/>
      <c r="B15" s="8"/>
      <c r="C15" s="8"/>
      <c r="D15" s="55"/>
      <c r="E15" s="55"/>
      <c r="F15" s="3" t="s">
        <v>16</v>
      </c>
      <c r="G15" s="1">
        <f>+G16</f>
        <v>8053080.0999999996</v>
      </c>
      <c r="H15" s="1">
        <f>+H16</f>
        <v>9.3132257461547852E-10</v>
      </c>
    </row>
    <row r="16" spans="1:8" s="9" customFormat="1" ht="17.55" customHeight="1">
      <c r="A16" s="356" t="s">
        <v>26</v>
      </c>
      <c r="B16" s="385"/>
      <c r="C16" s="20"/>
      <c r="D16" s="23"/>
      <c r="E16" s="20"/>
      <c r="F16" s="56" t="s">
        <v>28</v>
      </c>
      <c r="G16" s="1">
        <f>+G18+G153+G219</f>
        <v>8053080.0999999996</v>
      </c>
      <c r="H16" s="1">
        <f>+H18+H153+H219</f>
        <v>9.3132257461547852E-10</v>
      </c>
    </row>
    <row r="17" spans="1:9" s="9" customFormat="1" ht="16.95" customHeight="1">
      <c r="A17" s="356"/>
      <c r="B17" s="385"/>
      <c r="C17" s="21"/>
      <c r="D17" s="24"/>
      <c r="E17" s="21"/>
      <c r="F17" s="49" t="s">
        <v>6</v>
      </c>
      <c r="G17" s="261"/>
      <c r="H17" s="262"/>
      <c r="I17" s="189"/>
    </row>
    <row r="18" spans="1:9" s="9" customFormat="1" ht="36">
      <c r="A18" s="356"/>
      <c r="B18" s="367" t="s">
        <v>27</v>
      </c>
      <c r="C18" s="155"/>
      <c r="D18" s="24"/>
      <c r="E18" s="21"/>
      <c r="F18" s="56" t="s">
        <v>90</v>
      </c>
      <c r="G18" s="5">
        <f t="shared" ref="G18:H18" si="0">+G20</f>
        <v>4037906.3999999994</v>
      </c>
      <c r="H18" s="5">
        <f t="shared" si="0"/>
        <v>5000000.0000000009</v>
      </c>
    </row>
    <row r="19" spans="1:9" s="9" customFormat="1" ht="18">
      <c r="A19" s="356"/>
      <c r="B19" s="368"/>
      <c r="C19" s="155"/>
      <c r="D19" s="24"/>
      <c r="E19" s="21"/>
      <c r="F19" s="49" t="s">
        <v>6</v>
      </c>
      <c r="G19" s="5"/>
      <c r="H19" s="4"/>
    </row>
    <row r="20" spans="1:9" s="9" customFormat="1" ht="18">
      <c r="A20" s="356"/>
      <c r="B20" s="368"/>
      <c r="C20" s="382" t="s">
        <v>27</v>
      </c>
      <c r="D20" s="156"/>
      <c r="E20" s="21"/>
      <c r="F20" s="56" t="s">
        <v>91</v>
      </c>
      <c r="G20" s="5">
        <f t="shared" ref="G20:H20" si="1">+G22</f>
        <v>4037906.3999999994</v>
      </c>
      <c r="H20" s="5">
        <f t="shared" si="1"/>
        <v>5000000.0000000009</v>
      </c>
    </row>
    <row r="21" spans="1:9" s="9" customFormat="1" ht="16.95" customHeight="1">
      <c r="A21" s="356"/>
      <c r="B21" s="368"/>
      <c r="C21" s="383"/>
      <c r="D21" s="156"/>
      <c r="E21" s="21"/>
      <c r="F21" s="49" t="s">
        <v>6</v>
      </c>
      <c r="G21" s="5"/>
      <c r="H21" s="10"/>
    </row>
    <row r="22" spans="1:9" s="9" customFormat="1" ht="34.799999999999997">
      <c r="A22" s="356"/>
      <c r="B22" s="368"/>
      <c r="C22" s="383"/>
      <c r="D22" s="156"/>
      <c r="E22" s="21"/>
      <c r="F22" s="50" t="s">
        <v>12</v>
      </c>
      <c r="G22" s="5">
        <f>+G24</f>
        <v>4037906.3999999994</v>
      </c>
      <c r="H22" s="5">
        <f t="shared" ref="H22" si="2">+H24</f>
        <v>5000000.0000000009</v>
      </c>
    </row>
    <row r="23" spans="1:9" s="9" customFormat="1" ht="16.95" customHeight="1">
      <c r="A23" s="356"/>
      <c r="B23" s="368"/>
      <c r="C23" s="383"/>
      <c r="D23" s="157"/>
      <c r="E23" s="25"/>
      <c r="F23" s="49" t="s">
        <v>6</v>
      </c>
      <c r="G23" s="5"/>
      <c r="H23" s="5"/>
    </row>
    <row r="24" spans="1:9" s="9" customFormat="1" ht="36.6" customHeight="1">
      <c r="A24" s="356"/>
      <c r="B24" s="368"/>
      <c r="C24" s="383"/>
      <c r="D24" s="58">
        <v>1236</v>
      </c>
      <c r="E24" s="379" t="s">
        <v>92</v>
      </c>
      <c r="F24" s="379"/>
      <c r="G24" s="1">
        <f>+G26+G35</f>
        <v>4037906.3999999994</v>
      </c>
      <c r="H24" s="1">
        <f>+H26+H35</f>
        <v>5000000.0000000009</v>
      </c>
    </row>
    <row r="25" spans="1:9" s="9" customFormat="1" ht="16.95" customHeight="1">
      <c r="A25" s="356"/>
      <c r="B25" s="368"/>
      <c r="C25" s="383"/>
      <c r="D25" s="386"/>
      <c r="E25" s="46"/>
      <c r="F25" s="49" t="s">
        <v>6</v>
      </c>
      <c r="G25" s="1"/>
      <c r="H25" s="1"/>
    </row>
    <row r="26" spans="1:9" s="9" customFormat="1" ht="18">
      <c r="A26" s="356"/>
      <c r="B26" s="368"/>
      <c r="C26" s="383"/>
      <c r="D26" s="387"/>
      <c r="E26" s="65">
        <v>32001</v>
      </c>
      <c r="F26" s="48" t="s">
        <v>217</v>
      </c>
      <c r="G26" s="11">
        <f>+G28</f>
        <v>-533692.80000000005</v>
      </c>
      <c r="H26" s="11">
        <f>+H28</f>
        <v>-533692.80000000005</v>
      </c>
    </row>
    <row r="27" spans="1:9" s="9" customFormat="1" ht="16.2" customHeight="1">
      <c r="A27" s="356"/>
      <c r="B27" s="368"/>
      <c r="C27" s="383"/>
      <c r="D27" s="387"/>
      <c r="E27" s="154"/>
      <c r="F27" s="49" t="s">
        <v>15</v>
      </c>
      <c r="G27" s="5"/>
      <c r="H27" s="4"/>
    </row>
    <row r="28" spans="1:9" s="12" customFormat="1" ht="36.6" customHeight="1">
      <c r="A28" s="356"/>
      <c r="B28" s="368"/>
      <c r="C28" s="383"/>
      <c r="D28" s="387"/>
      <c r="E28" s="152"/>
      <c r="F28" s="29" t="s">
        <v>105</v>
      </c>
      <c r="G28" s="26">
        <f t="shared" ref="G28:H28" si="3">+G30</f>
        <v>-533692.80000000005</v>
      </c>
      <c r="H28" s="26">
        <f t="shared" si="3"/>
        <v>-533692.80000000005</v>
      </c>
    </row>
    <row r="29" spans="1:9" s="9" customFormat="1" ht="34.799999999999997">
      <c r="A29" s="356"/>
      <c r="B29" s="368"/>
      <c r="C29" s="383"/>
      <c r="D29" s="387"/>
      <c r="E29" s="152"/>
      <c r="F29" s="49" t="s">
        <v>60</v>
      </c>
      <c r="G29" s="27"/>
      <c r="H29" s="4"/>
    </row>
    <row r="30" spans="1:9" s="9" customFormat="1" ht="16.95" customHeight="1">
      <c r="A30" s="356"/>
      <c r="B30" s="368"/>
      <c r="C30" s="383"/>
      <c r="D30" s="387"/>
      <c r="E30" s="152"/>
      <c r="F30" s="57" t="s">
        <v>7</v>
      </c>
      <c r="G30" s="5">
        <f t="shared" ref="G30:H30" si="4">G31</f>
        <v>-533692.80000000005</v>
      </c>
      <c r="H30" s="5">
        <f t="shared" si="4"/>
        <v>-533692.80000000005</v>
      </c>
    </row>
    <row r="31" spans="1:9" s="9" customFormat="1" ht="16.95" customHeight="1">
      <c r="A31" s="356"/>
      <c r="B31" s="368"/>
      <c r="C31" s="383"/>
      <c r="D31" s="387"/>
      <c r="E31" s="152"/>
      <c r="F31" s="49" t="s">
        <v>58</v>
      </c>
      <c r="G31" s="6">
        <f t="shared" ref="G31:H33" si="5">+G32</f>
        <v>-533692.80000000005</v>
      </c>
      <c r="H31" s="6">
        <f t="shared" si="5"/>
        <v>-533692.80000000005</v>
      </c>
    </row>
    <row r="32" spans="1:9" s="9" customFormat="1" ht="16.2" customHeight="1">
      <c r="A32" s="356"/>
      <c r="B32" s="368"/>
      <c r="C32" s="383"/>
      <c r="D32" s="387"/>
      <c r="E32" s="152"/>
      <c r="F32" s="49" t="s">
        <v>59</v>
      </c>
      <c r="G32" s="6">
        <f t="shared" si="5"/>
        <v>-533692.80000000005</v>
      </c>
      <c r="H32" s="6">
        <f t="shared" si="5"/>
        <v>-533692.80000000005</v>
      </c>
    </row>
    <row r="33" spans="1:9" s="9" customFormat="1" ht="16.2" customHeight="1">
      <c r="A33" s="356"/>
      <c r="B33" s="368"/>
      <c r="C33" s="383"/>
      <c r="D33" s="387"/>
      <c r="E33" s="152"/>
      <c r="F33" s="49" t="s">
        <v>61</v>
      </c>
      <c r="G33" s="22">
        <f t="shared" si="5"/>
        <v>-533692.80000000005</v>
      </c>
      <c r="H33" s="22">
        <f t="shared" si="5"/>
        <v>-533692.80000000005</v>
      </c>
      <c r="I33" s="13"/>
    </row>
    <row r="34" spans="1:9" s="9" customFormat="1" ht="18">
      <c r="A34" s="356"/>
      <c r="B34" s="368"/>
      <c r="C34" s="383"/>
      <c r="D34" s="387"/>
      <c r="E34" s="153"/>
      <c r="F34" s="51" t="s">
        <v>235</v>
      </c>
      <c r="G34" s="22">
        <f>+'Հավելված N 5'!E18</f>
        <v>-533692.80000000005</v>
      </c>
      <c r="H34" s="22">
        <f>+'Հավելված N 5'!F18</f>
        <v>-533692.80000000005</v>
      </c>
      <c r="I34" s="13"/>
    </row>
    <row r="35" spans="1:9" s="9" customFormat="1" ht="36">
      <c r="A35" s="356"/>
      <c r="B35" s="368"/>
      <c r="C35" s="383"/>
      <c r="D35" s="387"/>
      <c r="E35" s="47">
        <v>32002</v>
      </c>
      <c r="F35" s="48" t="s">
        <v>80</v>
      </c>
      <c r="G35" s="11">
        <f>+G37+G44+G51+G62+G73+G84+G95+G106+G117+G124+G135+G142</f>
        <v>4571599.1999999993</v>
      </c>
      <c r="H35" s="11">
        <f>+H37+H44+H51+H62+H73+H84+H95+H106+H117+H124+H135+H142</f>
        <v>5533692.8000000007</v>
      </c>
    </row>
    <row r="36" spans="1:9" s="9" customFormat="1" ht="16.2" customHeight="1">
      <c r="A36" s="356"/>
      <c r="B36" s="368"/>
      <c r="C36" s="383"/>
      <c r="D36" s="387"/>
      <c r="E36" s="154"/>
      <c r="F36" s="49" t="s">
        <v>15</v>
      </c>
      <c r="G36" s="259"/>
      <c r="H36" s="260"/>
      <c r="I36" s="189"/>
    </row>
    <row r="37" spans="1:9" s="12" customFormat="1" ht="36.6" customHeight="1">
      <c r="A37" s="356"/>
      <c r="B37" s="368"/>
      <c r="C37" s="383"/>
      <c r="D37" s="387"/>
      <c r="E37" s="152"/>
      <c r="F37" s="29" t="s">
        <v>12</v>
      </c>
      <c r="G37" s="26">
        <f t="shared" ref="G37:H37" si="6">+G39</f>
        <v>55998</v>
      </c>
      <c r="H37" s="26">
        <f t="shared" si="6"/>
        <v>55998</v>
      </c>
    </row>
    <row r="38" spans="1:9" s="9" customFormat="1" ht="34.799999999999997">
      <c r="A38" s="356"/>
      <c r="B38" s="368"/>
      <c r="C38" s="383"/>
      <c r="D38" s="387"/>
      <c r="E38" s="152"/>
      <c r="F38" s="49" t="s">
        <v>60</v>
      </c>
      <c r="G38" s="27"/>
      <c r="H38" s="4"/>
    </row>
    <row r="39" spans="1:9" s="9" customFormat="1" ht="16.95" customHeight="1">
      <c r="A39" s="356"/>
      <c r="B39" s="368"/>
      <c r="C39" s="383"/>
      <c r="D39" s="387"/>
      <c r="E39" s="152"/>
      <c r="F39" s="57" t="s">
        <v>7</v>
      </c>
      <c r="G39" s="5">
        <f t="shared" ref="G39:H39" si="7">G40</f>
        <v>55998</v>
      </c>
      <c r="H39" s="5">
        <f t="shared" si="7"/>
        <v>55998</v>
      </c>
    </row>
    <row r="40" spans="1:9" s="9" customFormat="1" ht="16.95" customHeight="1">
      <c r="A40" s="356"/>
      <c r="B40" s="368"/>
      <c r="C40" s="383"/>
      <c r="D40" s="387"/>
      <c r="E40" s="152"/>
      <c r="F40" s="49" t="s">
        <v>58</v>
      </c>
      <c r="G40" s="6">
        <f t="shared" ref="G40:H42" si="8">+G41</f>
        <v>55998</v>
      </c>
      <c r="H40" s="6">
        <f t="shared" si="8"/>
        <v>55998</v>
      </c>
      <c r="I40" s="233"/>
    </row>
    <row r="41" spans="1:9" s="9" customFormat="1" ht="16.2" customHeight="1">
      <c r="A41" s="356"/>
      <c r="B41" s="368"/>
      <c r="C41" s="383"/>
      <c r="D41" s="387"/>
      <c r="E41" s="152"/>
      <c r="F41" s="49" t="s">
        <v>59</v>
      </c>
      <c r="G41" s="6">
        <f t="shared" si="8"/>
        <v>55998</v>
      </c>
      <c r="H41" s="6">
        <f t="shared" si="8"/>
        <v>55998</v>
      </c>
    </row>
    <row r="42" spans="1:9" s="9" customFormat="1" ht="16.2" customHeight="1">
      <c r="A42" s="356"/>
      <c r="B42" s="368"/>
      <c r="C42" s="383"/>
      <c r="D42" s="387"/>
      <c r="E42" s="152"/>
      <c r="F42" s="49" t="s">
        <v>61</v>
      </c>
      <c r="G42" s="22">
        <f t="shared" si="8"/>
        <v>55998</v>
      </c>
      <c r="H42" s="22">
        <f t="shared" si="8"/>
        <v>55998</v>
      </c>
      <c r="I42" s="13"/>
    </row>
    <row r="43" spans="1:9" s="9" customFormat="1" ht="18">
      <c r="A43" s="356"/>
      <c r="B43" s="368"/>
      <c r="C43" s="383"/>
      <c r="D43" s="387"/>
      <c r="E43" s="153"/>
      <c r="F43" s="51" t="s">
        <v>169</v>
      </c>
      <c r="G43" s="22">
        <f>+'Հավելված N 5'!E21</f>
        <v>55998</v>
      </c>
      <c r="H43" s="22">
        <f>+'Հավելված N 5'!F21</f>
        <v>55998</v>
      </c>
      <c r="I43" s="13"/>
    </row>
    <row r="44" spans="1:9" s="12" customFormat="1" ht="36.6" customHeight="1">
      <c r="A44" s="356"/>
      <c r="B44" s="368"/>
      <c r="C44" s="383"/>
      <c r="D44" s="387"/>
      <c r="E44" s="152"/>
      <c r="F44" s="29" t="s">
        <v>105</v>
      </c>
      <c r="G44" s="26">
        <f t="shared" ref="G44:H44" si="9">+G46</f>
        <v>0</v>
      </c>
      <c r="H44" s="26">
        <f t="shared" si="9"/>
        <v>-70578.399999999994</v>
      </c>
    </row>
    <row r="45" spans="1:9" s="9" customFormat="1" ht="34.799999999999997">
      <c r="A45" s="356"/>
      <c r="B45" s="368"/>
      <c r="C45" s="383"/>
      <c r="D45" s="387"/>
      <c r="E45" s="152"/>
      <c r="F45" s="49" t="s">
        <v>60</v>
      </c>
      <c r="G45" s="27"/>
      <c r="H45" s="4"/>
    </row>
    <row r="46" spans="1:9" s="9" customFormat="1" ht="16.95" customHeight="1">
      <c r="A46" s="356"/>
      <c r="B46" s="368"/>
      <c r="C46" s="383"/>
      <c r="D46" s="387"/>
      <c r="E46" s="152"/>
      <c r="F46" s="57" t="s">
        <v>7</v>
      </c>
      <c r="G46" s="5">
        <f t="shared" ref="G46:H46" si="10">G47</f>
        <v>0</v>
      </c>
      <c r="H46" s="5">
        <f t="shared" si="10"/>
        <v>-70578.399999999994</v>
      </c>
    </row>
    <row r="47" spans="1:9" s="9" customFormat="1" ht="16.95" customHeight="1">
      <c r="A47" s="356"/>
      <c r="B47" s="368"/>
      <c r="C47" s="383"/>
      <c r="D47" s="387"/>
      <c r="E47" s="152"/>
      <c r="F47" s="49" t="s">
        <v>58</v>
      </c>
      <c r="G47" s="6">
        <f t="shared" ref="G47:H49" si="11">+G48</f>
        <v>0</v>
      </c>
      <c r="H47" s="6">
        <f t="shared" si="11"/>
        <v>-70578.399999999994</v>
      </c>
    </row>
    <row r="48" spans="1:9" s="9" customFormat="1" ht="16.2" customHeight="1">
      <c r="A48" s="356"/>
      <c r="B48" s="368"/>
      <c r="C48" s="383"/>
      <c r="D48" s="387"/>
      <c r="E48" s="152"/>
      <c r="F48" s="49" t="s">
        <v>59</v>
      </c>
      <c r="G48" s="6">
        <f t="shared" si="11"/>
        <v>0</v>
      </c>
      <c r="H48" s="6">
        <f t="shared" si="11"/>
        <v>-70578.399999999994</v>
      </c>
    </row>
    <row r="49" spans="1:9" s="9" customFormat="1" ht="16.2" customHeight="1">
      <c r="A49" s="356"/>
      <c r="B49" s="368"/>
      <c r="C49" s="383"/>
      <c r="D49" s="387"/>
      <c r="E49" s="152"/>
      <c r="F49" s="49" t="s">
        <v>61</v>
      </c>
      <c r="G49" s="22">
        <f t="shared" si="11"/>
        <v>0</v>
      </c>
      <c r="H49" s="22">
        <f t="shared" si="11"/>
        <v>-70578.399999999994</v>
      </c>
      <c r="I49" s="13"/>
    </row>
    <row r="50" spans="1:9" s="9" customFormat="1" ht="18">
      <c r="A50" s="356"/>
      <c r="B50" s="368"/>
      <c r="C50" s="383"/>
      <c r="D50" s="387"/>
      <c r="E50" s="153"/>
      <c r="F50" s="51" t="s">
        <v>169</v>
      </c>
      <c r="G50" s="22">
        <f>+'Հավելված N 5'!E98</f>
        <v>0</v>
      </c>
      <c r="H50" s="22">
        <f>+'Հավելված N 5'!F98</f>
        <v>-70578.399999999994</v>
      </c>
      <c r="I50" s="13"/>
    </row>
    <row r="51" spans="1:9" s="12" customFormat="1" ht="36.6" customHeight="1">
      <c r="A51" s="356"/>
      <c r="B51" s="368"/>
      <c r="C51" s="383"/>
      <c r="D51" s="387"/>
      <c r="E51" s="152"/>
      <c r="F51" s="29" t="s">
        <v>81</v>
      </c>
      <c r="G51" s="26">
        <f t="shared" ref="G51:H51" si="12">+G53</f>
        <v>402752.4</v>
      </c>
      <c r="H51" s="26">
        <f t="shared" si="12"/>
        <v>529938.69999999995</v>
      </c>
    </row>
    <row r="52" spans="1:9" s="9" customFormat="1" ht="34.799999999999997">
      <c r="A52" s="356"/>
      <c r="B52" s="368"/>
      <c r="C52" s="383"/>
      <c r="D52" s="387"/>
      <c r="E52" s="152"/>
      <c r="F52" s="49" t="s">
        <v>60</v>
      </c>
      <c r="G52" s="27"/>
      <c r="H52" s="4"/>
    </row>
    <row r="53" spans="1:9" s="9" customFormat="1" ht="16.8" customHeight="1">
      <c r="A53" s="356"/>
      <c r="B53" s="368"/>
      <c r="C53" s="383"/>
      <c r="D53" s="387"/>
      <c r="E53" s="152"/>
      <c r="F53" s="57" t="s">
        <v>7</v>
      </c>
      <c r="G53" s="5">
        <f>G54+G58</f>
        <v>402752.4</v>
      </c>
      <c r="H53" s="5">
        <f>H54+H58</f>
        <v>529938.69999999995</v>
      </c>
    </row>
    <row r="54" spans="1:9" s="9" customFormat="1" ht="16.95" customHeight="1">
      <c r="A54" s="356"/>
      <c r="B54" s="368"/>
      <c r="C54" s="383"/>
      <c r="D54" s="387"/>
      <c r="E54" s="152"/>
      <c r="F54" s="49" t="s">
        <v>229</v>
      </c>
      <c r="G54" s="6">
        <f t="shared" ref="G54:H56" si="13">+G55</f>
        <v>8253.6</v>
      </c>
      <c r="H54" s="6">
        <f t="shared" si="13"/>
        <v>8253.6</v>
      </c>
    </row>
    <row r="55" spans="1:9" s="9" customFormat="1" ht="16.2" customHeight="1">
      <c r="A55" s="356"/>
      <c r="B55" s="368"/>
      <c r="C55" s="383"/>
      <c r="D55" s="387"/>
      <c r="E55" s="152"/>
      <c r="F55" s="49" t="s">
        <v>268</v>
      </c>
      <c r="G55" s="6">
        <f t="shared" si="13"/>
        <v>8253.6</v>
      </c>
      <c r="H55" s="6">
        <f t="shared" si="13"/>
        <v>8253.6</v>
      </c>
    </row>
    <row r="56" spans="1:9" s="9" customFormat="1" ht="16.2" customHeight="1">
      <c r="A56" s="356"/>
      <c r="B56" s="368"/>
      <c r="C56" s="383"/>
      <c r="D56" s="387"/>
      <c r="E56" s="152"/>
      <c r="F56" s="49" t="s">
        <v>269</v>
      </c>
      <c r="G56" s="22">
        <f t="shared" si="13"/>
        <v>8253.6</v>
      </c>
      <c r="H56" s="22">
        <f t="shared" si="13"/>
        <v>8253.6</v>
      </c>
      <c r="I56" s="13"/>
    </row>
    <row r="57" spans="1:9" s="9" customFormat="1" ht="18" customHeight="1">
      <c r="A57" s="356"/>
      <c r="B57" s="368"/>
      <c r="C57" s="383"/>
      <c r="D57" s="387"/>
      <c r="E57" s="152"/>
      <c r="F57" s="51" t="s">
        <v>270</v>
      </c>
      <c r="G57" s="22">
        <f>+H57</f>
        <v>8253.6</v>
      </c>
      <c r="H57" s="22">
        <f>+'Հավելված N 9'!I37+'Հավելված N 9'!I38</f>
        <v>8253.6</v>
      </c>
      <c r="I57" s="13"/>
    </row>
    <row r="58" spans="1:9" s="9" customFormat="1" ht="16.95" customHeight="1">
      <c r="A58" s="356"/>
      <c r="B58" s="368"/>
      <c r="C58" s="383"/>
      <c r="D58" s="387"/>
      <c r="E58" s="152"/>
      <c r="F58" s="49" t="s">
        <v>58</v>
      </c>
      <c r="G58" s="6">
        <f t="shared" ref="G58:H60" si="14">+G59</f>
        <v>394498.80000000005</v>
      </c>
      <c r="H58" s="6">
        <f t="shared" si="14"/>
        <v>521685.1</v>
      </c>
    </row>
    <row r="59" spans="1:9" s="9" customFormat="1" ht="16.2" customHeight="1">
      <c r="A59" s="356"/>
      <c r="B59" s="368"/>
      <c r="C59" s="383"/>
      <c r="D59" s="387"/>
      <c r="E59" s="152"/>
      <c r="F59" s="49" t="s">
        <v>59</v>
      </c>
      <c r="G59" s="6">
        <f t="shared" si="14"/>
        <v>394498.80000000005</v>
      </c>
      <c r="H59" s="6">
        <f t="shared" si="14"/>
        <v>521685.1</v>
      </c>
    </row>
    <row r="60" spans="1:9" s="9" customFormat="1" ht="16.2" customHeight="1">
      <c r="A60" s="356"/>
      <c r="B60" s="368"/>
      <c r="C60" s="383"/>
      <c r="D60" s="387"/>
      <c r="E60" s="152"/>
      <c r="F60" s="49" t="s">
        <v>61</v>
      </c>
      <c r="G60" s="22">
        <f t="shared" si="14"/>
        <v>394498.80000000005</v>
      </c>
      <c r="H60" s="22">
        <f t="shared" si="14"/>
        <v>521685.1</v>
      </c>
      <c r="I60" s="13"/>
    </row>
    <row r="61" spans="1:9" s="9" customFormat="1" ht="18">
      <c r="A61" s="356"/>
      <c r="B61" s="368"/>
      <c r="C61" s="383"/>
      <c r="D61" s="387"/>
      <c r="E61" s="153"/>
      <c r="F61" s="51" t="s">
        <v>169</v>
      </c>
      <c r="G61" s="22">
        <f>+'Հավելված N 5'!E25</f>
        <v>394498.80000000005</v>
      </c>
      <c r="H61" s="22">
        <f>+'Հավելված N 5'!F25</f>
        <v>521685.1</v>
      </c>
      <c r="I61" s="13"/>
    </row>
    <row r="62" spans="1:9" s="12" customFormat="1" ht="36.6" customHeight="1">
      <c r="A62" s="356"/>
      <c r="B62" s="368"/>
      <c r="C62" s="383"/>
      <c r="D62" s="387"/>
      <c r="E62" s="152"/>
      <c r="F62" s="29" t="s">
        <v>106</v>
      </c>
      <c r="G62" s="26">
        <f t="shared" ref="G62:H62" si="15">+G64</f>
        <v>811951.89999999991</v>
      </c>
      <c r="H62" s="26">
        <f t="shared" si="15"/>
        <v>1058477.3</v>
      </c>
    </row>
    <row r="63" spans="1:9" s="9" customFormat="1" ht="34.799999999999997">
      <c r="A63" s="356"/>
      <c r="B63" s="368"/>
      <c r="C63" s="383"/>
      <c r="D63" s="387"/>
      <c r="E63" s="152"/>
      <c r="F63" s="49" t="s">
        <v>60</v>
      </c>
      <c r="G63" s="27"/>
      <c r="H63" s="4"/>
    </row>
    <row r="64" spans="1:9" s="9" customFormat="1" ht="16.95" customHeight="1">
      <c r="A64" s="356"/>
      <c r="B64" s="368"/>
      <c r="C64" s="383"/>
      <c r="D64" s="387"/>
      <c r="E64" s="152"/>
      <c r="F64" s="57" t="s">
        <v>7</v>
      </c>
      <c r="G64" s="5">
        <f>G65+G69</f>
        <v>811951.89999999991</v>
      </c>
      <c r="H64" s="5">
        <f>H65+H69</f>
        <v>1058477.3</v>
      </c>
    </row>
    <row r="65" spans="1:9" s="9" customFormat="1" ht="16.95" customHeight="1">
      <c r="A65" s="356"/>
      <c r="B65" s="368"/>
      <c r="C65" s="383"/>
      <c r="D65" s="387"/>
      <c r="E65" s="152"/>
      <c r="F65" s="49" t="s">
        <v>229</v>
      </c>
      <c r="G65" s="6">
        <f t="shared" ref="G65:H67" si="16">+G66</f>
        <v>17587.200000000004</v>
      </c>
      <c r="H65" s="6">
        <f t="shared" si="16"/>
        <v>17587.200000000004</v>
      </c>
    </row>
    <row r="66" spans="1:9" s="9" customFormat="1" ht="16.2" customHeight="1">
      <c r="A66" s="356"/>
      <c r="B66" s="368"/>
      <c r="C66" s="383"/>
      <c r="D66" s="387"/>
      <c r="E66" s="152"/>
      <c r="F66" s="49" t="s">
        <v>268</v>
      </c>
      <c r="G66" s="6">
        <f t="shared" si="16"/>
        <v>17587.200000000004</v>
      </c>
      <c r="H66" s="6">
        <f t="shared" si="16"/>
        <v>17587.200000000004</v>
      </c>
    </row>
    <row r="67" spans="1:9" s="9" customFormat="1" ht="16.2" customHeight="1">
      <c r="A67" s="356"/>
      <c r="B67" s="368"/>
      <c r="C67" s="383"/>
      <c r="D67" s="387"/>
      <c r="E67" s="152"/>
      <c r="F67" s="49" t="s">
        <v>269</v>
      </c>
      <c r="G67" s="22">
        <f t="shared" si="16"/>
        <v>17587.200000000004</v>
      </c>
      <c r="H67" s="22">
        <f t="shared" si="16"/>
        <v>17587.200000000004</v>
      </c>
      <c r="I67" s="13"/>
    </row>
    <row r="68" spans="1:9" s="9" customFormat="1" ht="18" customHeight="1">
      <c r="A68" s="356"/>
      <c r="B68" s="368"/>
      <c r="C68" s="383"/>
      <c r="D68" s="387"/>
      <c r="E68" s="152"/>
      <c r="F68" s="51" t="s">
        <v>270</v>
      </c>
      <c r="G68" s="22">
        <f>+H68</f>
        <v>17587.200000000004</v>
      </c>
      <c r="H68" s="22">
        <f>+'Հավելված N 9'!I55+'Հավելված N 9'!I56+'Հավելված N 9'!I57</f>
        <v>17587.200000000004</v>
      </c>
      <c r="I68" s="13"/>
    </row>
    <row r="69" spans="1:9" s="9" customFormat="1" ht="16.95" customHeight="1">
      <c r="A69" s="356"/>
      <c r="B69" s="368"/>
      <c r="C69" s="383"/>
      <c r="D69" s="387"/>
      <c r="E69" s="152"/>
      <c r="F69" s="49" t="s">
        <v>58</v>
      </c>
      <c r="G69" s="6">
        <f t="shared" ref="G69:H71" si="17">+G70</f>
        <v>794364.7</v>
      </c>
      <c r="H69" s="6">
        <f t="shared" si="17"/>
        <v>1040890.1</v>
      </c>
    </row>
    <row r="70" spans="1:9" s="9" customFormat="1" ht="16.2" customHeight="1">
      <c r="A70" s="356"/>
      <c r="B70" s="368"/>
      <c r="C70" s="383"/>
      <c r="D70" s="387"/>
      <c r="E70" s="152"/>
      <c r="F70" s="49" t="s">
        <v>59</v>
      </c>
      <c r="G70" s="6">
        <f t="shared" si="17"/>
        <v>794364.7</v>
      </c>
      <c r="H70" s="6">
        <f t="shared" si="17"/>
        <v>1040890.1</v>
      </c>
    </row>
    <row r="71" spans="1:9" s="9" customFormat="1" ht="16.2" customHeight="1">
      <c r="A71" s="356"/>
      <c r="B71" s="368"/>
      <c r="C71" s="383"/>
      <c r="D71" s="387"/>
      <c r="E71" s="152"/>
      <c r="F71" s="49" t="s">
        <v>61</v>
      </c>
      <c r="G71" s="22">
        <f t="shared" si="17"/>
        <v>794364.7</v>
      </c>
      <c r="H71" s="22">
        <f t="shared" si="17"/>
        <v>1040890.1</v>
      </c>
      <c r="I71" s="13"/>
    </row>
    <row r="72" spans="1:9" s="9" customFormat="1" ht="18">
      <c r="A72" s="356"/>
      <c r="B72" s="368"/>
      <c r="C72" s="383"/>
      <c r="D72" s="387"/>
      <c r="E72" s="153"/>
      <c r="F72" s="51" t="s">
        <v>169</v>
      </c>
      <c r="G72" s="22">
        <f>+'Հավելված N 5'!E32</f>
        <v>794364.7</v>
      </c>
      <c r="H72" s="22">
        <f>+'Հավելված N 5'!F32</f>
        <v>1040890.1</v>
      </c>
      <c r="I72" s="13"/>
    </row>
    <row r="73" spans="1:9" s="12" customFormat="1" ht="36.6" customHeight="1">
      <c r="A73" s="356"/>
      <c r="B73" s="368"/>
      <c r="C73" s="383"/>
      <c r="D73" s="387"/>
      <c r="E73" s="370"/>
      <c r="F73" s="29" t="s">
        <v>120</v>
      </c>
      <c r="G73" s="26">
        <f t="shared" ref="G73:H73" si="18">+G75</f>
        <v>127148.3</v>
      </c>
      <c r="H73" s="26">
        <f t="shared" si="18"/>
        <v>180231.2</v>
      </c>
    </row>
    <row r="74" spans="1:9" s="9" customFormat="1" ht="34.799999999999997">
      <c r="A74" s="356"/>
      <c r="B74" s="368"/>
      <c r="C74" s="383"/>
      <c r="D74" s="387"/>
      <c r="E74" s="371"/>
      <c r="F74" s="49" t="s">
        <v>60</v>
      </c>
      <c r="G74" s="27"/>
      <c r="H74" s="4"/>
    </row>
    <row r="75" spans="1:9" s="9" customFormat="1" ht="16.8" customHeight="1">
      <c r="A75" s="356"/>
      <c r="B75" s="368"/>
      <c r="C75" s="383"/>
      <c r="D75" s="387"/>
      <c r="E75" s="371"/>
      <c r="F75" s="57" t="s">
        <v>7</v>
      </c>
      <c r="G75" s="5">
        <f t="shared" ref="G75" si="19">G76+G80</f>
        <v>127148.3</v>
      </c>
      <c r="H75" s="5">
        <f>H76+H80</f>
        <v>180231.2</v>
      </c>
    </row>
    <row r="76" spans="1:9" s="9" customFormat="1" ht="16.95" customHeight="1">
      <c r="A76" s="356"/>
      <c r="B76" s="368"/>
      <c r="C76" s="383"/>
      <c r="D76" s="387"/>
      <c r="E76" s="371"/>
      <c r="F76" s="49" t="s">
        <v>229</v>
      </c>
      <c r="G76" s="6">
        <f t="shared" ref="G76:H78" si="20">+G77</f>
        <v>3288.2</v>
      </c>
      <c r="H76" s="6">
        <f t="shared" si="20"/>
        <v>3288.2</v>
      </c>
    </row>
    <row r="77" spans="1:9" s="9" customFormat="1" ht="16.2" customHeight="1">
      <c r="A77" s="356"/>
      <c r="B77" s="368"/>
      <c r="C77" s="383"/>
      <c r="D77" s="387"/>
      <c r="E77" s="371"/>
      <c r="F77" s="49" t="s">
        <v>268</v>
      </c>
      <c r="G77" s="6">
        <f t="shared" si="20"/>
        <v>3288.2</v>
      </c>
      <c r="H77" s="6">
        <f t="shared" si="20"/>
        <v>3288.2</v>
      </c>
    </row>
    <row r="78" spans="1:9" s="9" customFormat="1" ht="16.2" customHeight="1">
      <c r="A78" s="356"/>
      <c r="B78" s="368"/>
      <c r="C78" s="383"/>
      <c r="D78" s="387"/>
      <c r="E78" s="371"/>
      <c r="F78" s="49" t="s">
        <v>269</v>
      </c>
      <c r="G78" s="22">
        <f t="shared" si="20"/>
        <v>3288.2</v>
      </c>
      <c r="H78" s="22">
        <f t="shared" si="20"/>
        <v>3288.2</v>
      </c>
      <c r="I78" s="13"/>
    </row>
    <row r="79" spans="1:9" s="9" customFormat="1" ht="18" customHeight="1">
      <c r="A79" s="356"/>
      <c r="B79" s="368"/>
      <c r="C79" s="383"/>
      <c r="D79" s="387"/>
      <c r="E79" s="371"/>
      <c r="F79" s="51" t="s">
        <v>270</v>
      </c>
      <c r="G79" s="22">
        <f>+H79</f>
        <v>3288.2</v>
      </c>
      <c r="H79" s="22">
        <f>+'Հավելված N 9'!I62</f>
        <v>3288.2</v>
      </c>
      <c r="I79" s="13"/>
    </row>
    <row r="80" spans="1:9" s="9" customFormat="1" ht="16.95" customHeight="1">
      <c r="A80" s="356"/>
      <c r="B80" s="368"/>
      <c r="C80" s="383"/>
      <c r="D80" s="387"/>
      <c r="E80" s="371"/>
      <c r="F80" s="49" t="s">
        <v>58</v>
      </c>
      <c r="G80" s="6">
        <f t="shared" ref="G80:H82" si="21">+G81</f>
        <v>123860.1</v>
      </c>
      <c r="H80" s="6">
        <f t="shared" si="21"/>
        <v>176943</v>
      </c>
    </row>
    <row r="81" spans="1:9" s="9" customFormat="1" ht="16.2" customHeight="1">
      <c r="A81" s="356"/>
      <c r="B81" s="368"/>
      <c r="C81" s="383"/>
      <c r="D81" s="387"/>
      <c r="E81" s="371"/>
      <c r="F81" s="49" t="s">
        <v>59</v>
      </c>
      <c r="G81" s="6">
        <f t="shared" si="21"/>
        <v>123860.1</v>
      </c>
      <c r="H81" s="6">
        <f t="shared" si="21"/>
        <v>176943</v>
      </c>
    </row>
    <row r="82" spans="1:9" s="9" customFormat="1" ht="16.2" customHeight="1">
      <c r="A82" s="356"/>
      <c r="B82" s="368"/>
      <c r="C82" s="383"/>
      <c r="D82" s="387"/>
      <c r="E82" s="371"/>
      <c r="F82" s="49" t="s">
        <v>61</v>
      </c>
      <c r="G82" s="22">
        <f t="shared" si="21"/>
        <v>123860.1</v>
      </c>
      <c r="H82" s="22">
        <f t="shared" si="21"/>
        <v>176943</v>
      </c>
      <c r="I82" s="13"/>
    </row>
    <row r="83" spans="1:9" s="9" customFormat="1" ht="18" customHeight="1">
      <c r="A83" s="356"/>
      <c r="B83" s="368"/>
      <c r="C83" s="383"/>
      <c r="D83" s="387"/>
      <c r="E83" s="372"/>
      <c r="F83" s="51" t="s">
        <v>169</v>
      </c>
      <c r="G83" s="22">
        <f>+'Հավելված N 5'!E41</f>
        <v>123860.1</v>
      </c>
      <c r="H83" s="22">
        <f>+'Հավելված N 5'!F41</f>
        <v>176943</v>
      </c>
      <c r="I83" s="13"/>
    </row>
    <row r="84" spans="1:9" s="12" customFormat="1" ht="36.6" customHeight="1">
      <c r="A84" s="356"/>
      <c r="B84" s="368"/>
      <c r="C84" s="383"/>
      <c r="D84" s="387"/>
      <c r="E84" s="152"/>
      <c r="F84" s="29" t="s">
        <v>121</v>
      </c>
      <c r="G84" s="26">
        <f t="shared" ref="G84:H84" si="22">+G86</f>
        <v>655652.1</v>
      </c>
      <c r="H84" s="26">
        <f t="shared" si="22"/>
        <v>738051.8</v>
      </c>
    </row>
    <row r="85" spans="1:9" s="9" customFormat="1" ht="34.799999999999997">
      <c r="A85" s="356"/>
      <c r="B85" s="368"/>
      <c r="C85" s="383"/>
      <c r="D85" s="387"/>
      <c r="E85" s="152"/>
      <c r="F85" s="49" t="s">
        <v>60</v>
      </c>
      <c r="G85" s="27"/>
      <c r="H85" s="4"/>
    </row>
    <row r="86" spans="1:9" s="9" customFormat="1" ht="16.95" customHeight="1">
      <c r="A86" s="356"/>
      <c r="B86" s="368"/>
      <c r="C86" s="383"/>
      <c r="D86" s="387"/>
      <c r="E86" s="152"/>
      <c r="F86" s="57" t="s">
        <v>7</v>
      </c>
      <c r="G86" s="5">
        <f>G87+G91</f>
        <v>655652.1</v>
      </c>
      <c r="H86" s="5">
        <f>H87+H91</f>
        <v>738051.8</v>
      </c>
    </row>
    <row r="87" spans="1:9" s="9" customFormat="1" ht="16.95" customHeight="1">
      <c r="A87" s="356"/>
      <c r="B87" s="368"/>
      <c r="C87" s="383"/>
      <c r="D87" s="387"/>
      <c r="E87" s="152"/>
      <c r="F87" s="49" t="s">
        <v>229</v>
      </c>
      <c r="G87" s="6">
        <f t="shared" ref="G87:H89" si="23">+G88</f>
        <v>5155.2</v>
      </c>
      <c r="H87" s="6">
        <f t="shared" si="23"/>
        <v>5155.2</v>
      </c>
    </row>
    <row r="88" spans="1:9" s="9" customFormat="1" ht="16.2" customHeight="1">
      <c r="A88" s="356"/>
      <c r="B88" s="368"/>
      <c r="C88" s="383"/>
      <c r="D88" s="387"/>
      <c r="E88" s="152"/>
      <c r="F88" s="49" t="s">
        <v>268</v>
      </c>
      <c r="G88" s="6">
        <f t="shared" si="23"/>
        <v>5155.2</v>
      </c>
      <c r="H88" s="6">
        <f t="shared" si="23"/>
        <v>5155.2</v>
      </c>
    </row>
    <row r="89" spans="1:9" s="9" customFormat="1" ht="16.2" customHeight="1">
      <c r="A89" s="356"/>
      <c r="B89" s="368"/>
      <c r="C89" s="383"/>
      <c r="D89" s="387"/>
      <c r="E89" s="152"/>
      <c r="F89" s="49" t="s">
        <v>269</v>
      </c>
      <c r="G89" s="22">
        <f t="shared" si="23"/>
        <v>5155.2</v>
      </c>
      <c r="H89" s="22">
        <f t="shared" si="23"/>
        <v>5155.2</v>
      </c>
      <c r="I89" s="13"/>
    </row>
    <row r="90" spans="1:9" s="9" customFormat="1" ht="18" customHeight="1">
      <c r="A90" s="356"/>
      <c r="B90" s="368"/>
      <c r="C90" s="383"/>
      <c r="D90" s="387"/>
      <c r="E90" s="152"/>
      <c r="F90" s="51" t="s">
        <v>270</v>
      </c>
      <c r="G90" s="22">
        <f>+H90</f>
        <v>5155.2</v>
      </c>
      <c r="H90" s="22">
        <f>+'Հավելված N 9'!I86</f>
        <v>5155.2</v>
      </c>
      <c r="I90" s="13"/>
    </row>
    <row r="91" spans="1:9" s="9" customFormat="1" ht="16.95" customHeight="1">
      <c r="A91" s="356"/>
      <c r="B91" s="368"/>
      <c r="C91" s="383"/>
      <c r="D91" s="387"/>
      <c r="E91" s="152"/>
      <c r="F91" s="49" t="s">
        <v>58</v>
      </c>
      <c r="G91" s="6">
        <f t="shared" ref="G91:H93" si="24">+G92</f>
        <v>650496.9</v>
      </c>
      <c r="H91" s="6">
        <f t="shared" si="24"/>
        <v>732896.60000000009</v>
      </c>
    </row>
    <row r="92" spans="1:9" s="9" customFormat="1" ht="16.2" customHeight="1">
      <c r="A92" s="356"/>
      <c r="B92" s="368"/>
      <c r="C92" s="383"/>
      <c r="D92" s="387"/>
      <c r="E92" s="152"/>
      <c r="F92" s="49" t="s">
        <v>59</v>
      </c>
      <c r="G92" s="6">
        <f t="shared" si="24"/>
        <v>650496.9</v>
      </c>
      <c r="H92" s="6">
        <f t="shared" si="24"/>
        <v>732896.60000000009</v>
      </c>
    </row>
    <row r="93" spans="1:9" s="9" customFormat="1" ht="16.2" customHeight="1">
      <c r="A93" s="356"/>
      <c r="B93" s="368"/>
      <c r="C93" s="383"/>
      <c r="D93" s="387"/>
      <c r="E93" s="152"/>
      <c r="F93" s="49" t="s">
        <v>61</v>
      </c>
      <c r="G93" s="22">
        <f t="shared" si="24"/>
        <v>650496.9</v>
      </c>
      <c r="H93" s="22">
        <f t="shared" si="24"/>
        <v>732896.60000000009</v>
      </c>
      <c r="I93" s="13"/>
    </row>
    <row r="94" spans="1:9" s="9" customFormat="1" ht="18">
      <c r="A94" s="356"/>
      <c r="B94" s="368"/>
      <c r="C94" s="383"/>
      <c r="D94" s="387"/>
      <c r="E94" s="153"/>
      <c r="F94" s="51" t="s">
        <v>169</v>
      </c>
      <c r="G94" s="22">
        <f>+'Հավելված N 5'!E44</f>
        <v>650496.9</v>
      </c>
      <c r="H94" s="22">
        <f>+'Հավելված N 5'!F44</f>
        <v>732896.60000000009</v>
      </c>
      <c r="I94" s="13"/>
    </row>
    <row r="95" spans="1:9" s="12" customFormat="1" ht="36.6" customHeight="1">
      <c r="A95" s="356"/>
      <c r="B95" s="368"/>
      <c r="C95" s="383"/>
      <c r="D95" s="387"/>
      <c r="E95" s="152"/>
      <c r="F95" s="29" t="s">
        <v>129</v>
      </c>
      <c r="G95" s="26">
        <f t="shared" ref="G95:H95" si="25">+G97</f>
        <v>505846.50000000006</v>
      </c>
      <c r="H95" s="26">
        <f t="shared" si="25"/>
        <v>593330.70000000007</v>
      </c>
    </row>
    <row r="96" spans="1:9" s="9" customFormat="1" ht="34.799999999999997">
      <c r="A96" s="356"/>
      <c r="B96" s="368"/>
      <c r="C96" s="383"/>
      <c r="D96" s="387"/>
      <c r="E96" s="152"/>
      <c r="F96" s="49" t="s">
        <v>60</v>
      </c>
      <c r="G96" s="27"/>
      <c r="H96" s="4"/>
    </row>
    <row r="97" spans="1:9" s="9" customFormat="1" ht="16.95" customHeight="1">
      <c r="A97" s="356"/>
      <c r="B97" s="368"/>
      <c r="C97" s="383"/>
      <c r="D97" s="387"/>
      <c r="E97" s="152"/>
      <c r="F97" s="57" t="s">
        <v>7</v>
      </c>
      <c r="G97" s="5">
        <f>G98+G102</f>
        <v>505846.50000000006</v>
      </c>
      <c r="H97" s="5">
        <f>H98+H102</f>
        <v>593330.70000000007</v>
      </c>
    </row>
    <row r="98" spans="1:9" s="9" customFormat="1" ht="16.95" customHeight="1">
      <c r="A98" s="356"/>
      <c r="B98" s="368"/>
      <c r="C98" s="383"/>
      <c r="D98" s="387"/>
      <c r="E98" s="152"/>
      <c r="F98" s="49" t="s">
        <v>229</v>
      </c>
      <c r="G98" s="6">
        <f t="shared" ref="G98:H100" si="26">+G99</f>
        <v>8988</v>
      </c>
      <c r="H98" s="6">
        <f t="shared" si="26"/>
        <v>8988</v>
      </c>
    </row>
    <row r="99" spans="1:9" s="9" customFormat="1" ht="16.2" customHeight="1">
      <c r="A99" s="356"/>
      <c r="B99" s="368"/>
      <c r="C99" s="383"/>
      <c r="D99" s="387"/>
      <c r="E99" s="152"/>
      <c r="F99" s="49" t="s">
        <v>268</v>
      </c>
      <c r="G99" s="6">
        <f t="shared" si="26"/>
        <v>8988</v>
      </c>
      <c r="H99" s="6">
        <f t="shared" si="26"/>
        <v>8988</v>
      </c>
    </row>
    <row r="100" spans="1:9" s="9" customFormat="1" ht="16.2" customHeight="1">
      <c r="A100" s="356"/>
      <c r="B100" s="368"/>
      <c r="C100" s="383"/>
      <c r="D100" s="387"/>
      <c r="E100" s="152"/>
      <c r="F100" s="49" t="s">
        <v>269</v>
      </c>
      <c r="G100" s="22">
        <f t="shared" si="26"/>
        <v>8988</v>
      </c>
      <c r="H100" s="22">
        <f t="shared" si="26"/>
        <v>8988</v>
      </c>
      <c r="I100" s="13"/>
    </row>
    <row r="101" spans="1:9" s="9" customFormat="1" ht="18" customHeight="1">
      <c r="A101" s="356"/>
      <c r="B101" s="368"/>
      <c r="C101" s="383"/>
      <c r="D101" s="387"/>
      <c r="E101" s="152"/>
      <c r="F101" s="51" t="s">
        <v>270</v>
      </c>
      <c r="G101" s="22">
        <f>+H101</f>
        <v>8988</v>
      </c>
      <c r="H101" s="22">
        <f>+'Հավելված N 9'!I101</f>
        <v>8988</v>
      </c>
      <c r="I101" s="13"/>
    </row>
    <row r="102" spans="1:9" s="9" customFormat="1" ht="16.95" customHeight="1">
      <c r="A102" s="356"/>
      <c r="B102" s="368"/>
      <c r="C102" s="383"/>
      <c r="D102" s="387"/>
      <c r="E102" s="152"/>
      <c r="F102" s="49" t="s">
        <v>58</v>
      </c>
      <c r="G102" s="6">
        <f t="shared" ref="G102:H104" si="27">+G103</f>
        <v>496858.50000000006</v>
      </c>
      <c r="H102" s="6">
        <f t="shared" si="27"/>
        <v>584342.70000000007</v>
      </c>
    </row>
    <row r="103" spans="1:9" s="9" customFormat="1" ht="16.2" customHeight="1">
      <c r="A103" s="356"/>
      <c r="B103" s="368"/>
      <c r="C103" s="383"/>
      <c r="D103" s="387"/>
      <c r="E103" s="152"/>
      <c r="F103" s="49" t="s">
        <v>59</v>
      </c>
      <c r="G103" s="6">
        <f t="shared" si="27"/>
        <v>496858.50000000006</v>
      </c>
      <c r="H103" s="6">
        <f t="shared" si="27"/>
        <v>584342.70000000007</v>
      </c>
    </row>
    <row r="104" spans="1:9" s="9" customFormat="1" ht="16.2" customHeight="1">
      <c r="A104" s="356"/>
      <c r="B104" s="368"/>
      <c r="C104" s="383"/>
      <c r="D104" s="387"/>
      <c r="E104" s="152"/>
      <c r="F104" s="49" t="s">
        <v>61</v>
      </c>
      <c r="G104" s="22">
        <f t="shared" si="27"/>
        <v>496858.50000000006</v>
      </c>
      <c r="H104" s="22">
        <f t="shared" si="27"/>
        <v>584342.70000000007</v>
      </c>
      <c r="I104" s="13"/>
    </row>
    <row r="105" spans="1:9" s="9" customFormat="1" ht="18">
      <c r="A105" s="356"/>
      <c r="B105" s="368"/>
      <c r="C105" s="383"/>
      <c r="D105" s="387"/>
      <c r="E105" s="153"/>
      <c r="F105" s="51" t="s">
        <v>169</v>
      </c>
      <c r="G105" s="22">
        <f>+'Հավելված N 5'!E56</f>
        <v>496858.50000000006</v>
      </c>
      <c r="H105" s="22">
        <f>+'Հավելված N 5'!F56</f>
        <v>584342.70000000007</v>
      </c>
      <c r="I105" s="13"/>
    </row>
    <row r="106" spans="1:9" s="12" customFormat="1" ht="36.6" customHeight="1">
      <c r="A106" s="356"/>
      <c r="B106" s="368"/>
      <c r="C106" s="383"/>
      <c r="D106" s="387"/>
      <c r="E106" s="152"/>
      <c r="F106" s="29" t="s">
        <v>136</v>
      </c>
      <c r="G106" s="26">
        <f t="shared" ref="G106:H106" si="28">+G108</f>
        <v>222380.4</v>
      </c>
      <c r="H106" s="26">
        <f t="shared" si="28"/>
        <v>290153.09999999998</v>
      </c>
    </row>
    <row r="107" spans="1:9" s="9" customFormat="1" ht="34.799999999999997">
      <c r="A107" s="356"/>
      <c r="B107" s="368"/>
      <c r="C107" s="383"/>
      <c r="D107" s="387"/>
      <c r="E107" s="152"/>
      <c r="F107" s="49" t="s">
        <v>60</v>
      </c>
      <c r="G107" s="27"/>
      <c r="H107" s="4"/>
    </row>
    <row r="108" spans="1:9" s="9" customFormat="1" ht="16.95" customHeight="1">
      <c r="A108" s="356"/>
      <c r="B108" s="368"/>
      <c r="C108" s="383"/>
      <c r="D108" s="387"/>
      <c r="E108" s="152"/>
      <c r="F108" s="57" t="s">
        <v>7</v>
      </c>
      <c r="G108" s="5">
        <f>G109+G113</f>
        <v>222380.4</v>
      </c>
      <c r="H108" s="5">
        <f>H109+H113</f>
        <v>290153.09999999998</v>
      </c>
    </row>
    <row r="109" spans="1:9" s="9" customFormat="1" ht="16.95" customHeight="1">
      <c r="A109" s="356"/>
      <c r="B109" s="368"/>
      <c r="C109" s="383"/>
      <c r="D109" s="387"/>
      <c r="E109" s="152"/>
      <c r="F109" s="49" t="s">
        <v>229</v>
      </c>
      <c r="G109" s="6">
        <f t="shared" ref="G109:H111" si="29">+G110</f>
        <v>5561.6</v>
      </c>
      <c r="H109" s="6">
        <f t="shared" si="29"/>
        <v>5561.6</v>
      </c>
    </row>
    <row r="110" spans="1:9" s="9" customFormat="1" ht="16.2" customHeight="1">
      <c r="A110" s="356"/>
      <c r="B110" s="368"/>
      <c r="C110" s="383"/>
      <c r="D110" s="387"/>
      <c r="E110" s="152"/>
      <c r="F110" s="49" t="s">
        <v>268</v>
      </c>
      <c r="G110" s="6">
        <f t="shared" si="29"/>
        <v>5561.6</v>
      </c>
      <c r="H110" s="6">
        <f t="shared" si="29"/>
        <v>5561.6</v>
      </c>
    </row>
    <row r="111" spans="1:9" s="9" customFormat="1" ht="16.2" customHeight="1">
      <c r="A111" s="356"/>
      <c r="B111" s="368"/>
      <c r="C111" s="383"/>
      <c r="D111" s="387"/>
      <c r="E111" s="152"/>
      <c r="F111" s="49" t="s">
        <v>269</v>
      </c>
      <c r="G111" s="22">
        <f t="shared" si="29"/>
        <v>5561.6</v>
      </c>
      <c r="H111" s="22">
        <f t="shared" si="29"/>
        <v>5561.6</v>
      </c>
      <c r="I111" s="13"/>
    </row>
    <row r="112" spans="1:9" s="9" customFormat="1" ht="18" customHeight="1">
      <c r="A112" s="356"/>
      <c r="B112" s="368"/>
      <c r="C112" s="383"/>
      <c r="D112" s="387"/>
      <c r="E112" s="152"/>
      <c r="F112" s="51" t="s">
        <v>270</v>
      </c>
      <c r="G112" s="22">
        <f>+H112</f>
        <v>5561.6</v>
      </c>
      <c r="H112" s="22">
        <f>+'Հավելված N 9'!I112</f>
        <v>5561.6</v>
      </c>
      <c r="I112" s="13"/>
    </row>
    <row r="113" spans="1:9" s="9" customFormat="1" ht="16.95" customHeight="1">
      <c r="A113" s="356"/>
      <c r="B113" s="368"/>
      <c r="C113" s="383"/>
      <c r="D113" s="387"/>
      <c r="E113" s="152"/>
      <c r="F113" s="49" t="s">
        <v>58</v>
      </c>
      <c r="G113" s="6">
        <f t="shared" ref="G113:H115" si="30">+G114</f>
        <v>216818.8</v>
      </c>
      <c r="H113" s="6">
        <f t="shared" si="30"/>
        <v>284591.5</v>
      </c>
    </row>
    <row r="114" spans="1:9" s="9" customFormat="1" ht="16.2" customHeight="1">
      <c r="A114" s="356"/>
      <c r="B114" s="368"/>
      <c r="C114" s="383"/>
      <c r="D114" s="387"/>
      <c r="E114" s="152"/>
      <c r="F114" s="49" t="s">
        <v>59</v>
      </c>
      <c r="G114" s="6">
        <f t="shared" si="30"/>
        <v>216818.8</v>
      </c>
      <c r="H114" s="6">
        <f t="shared" si="30"/>
        <v>284591.5</v>
      </c>
    </row>
    <row r="115" spans="1:9" s="9" customFormat="1" ht="16.2" customHeight="1">
      <c r="A115" s="356"/>
      <c r="B115" s="368"/>
      <c r="C115" s="383"/>
      <c r="D115" s="387"/>
      <c r="E115" s="152"/>
      <c r="F115" s="49" t="s">
        <v>61</v>
      </c>
      <c r="G115" s="22">
        <f t="shared" si="30"/>
        <v>216818.8</v>
      </c>
      <c r="H115" s="22">
        <f t="shared" si="30"/>
        <v>284591.5</v>
      </c>
      <c r="I115" s="13"/>
    </row>
    <row r="116" spans="1:9" s="9" customFormat="1" ht="18">
      <c r="A116" s="356"/>
      <c r="B116" s="368"/>
      <c r="C116" s="383"/>
      <c r="D116" s="387"/>
      <c r="E116" s="153"/>
      <c r="F116" s="51" t="s">
        <v>169</v>
      </c>
      <c r="G116" s="22">
        <f>+'Հավելված N 5'!E64</f>
        <v>216818.8</v>
      </c>
      <c r="H116" s="22">
        <f>+'Հավելված N 5'!F64</f>
        <v>284591.5</v>
      </c>
      <c r="I116" s="13"/>
    </row>
    <row r="117" spans="1:9" s="12" customFormat="1" ht="36.6" customHeight="1">
      <c r="A117" s="356"/>
      <c r="B117" s="368"/>
      <c r="C117" s="383"/>
      <c r="D117" s="387"/>
      <c r="E117" s="152"/>
      <c r="F117" s="29" t="s">
        <v>142</v>
      </c>
      <c r="G117" s="26">
        <f t="shared" ref="G117:H117" si="31">+G119</f>
        <v>123584</v>
      </c>
      <c r="H117" s="26">
        <f t="shared" si="31"/>
        <v>123584</v>
      </c>
    </row>
    <row r="118" spans="1:9" s="9" customFormat="1" ht="34.799999999999997">
      <c r="A118" s="356"/>
      <c r="B118" s="368"/>
      <c r="C118" s="383"/>
      <c r="D118" s="387"/>
      <c r="E118" s="152"/>
      <c r="F118" s="49" t="s">
        <v>60</v>
      </c>
      <c r="G118" s="27"/>
      <c r="H118" s="4"/>
    </row>
    <row r="119" spans="1:9" s="9" customFormat="1" ht="16.95" customHeight="1">
      <c r="A119" s="356"/>
      <c r="B119" s="368"/>
      <c r="C119" s="383"/>
      <c r="D119" s="387"/>
      <c r="E119" s="152"/>
      <c r="F119" s="57" t="s">
        <v>7</v>
      </c>
      <c r="G119" s="5">
        <f t="shared" ref="G119:H119" si="32">G120</f>
        <v>123584</v>
      </c>
      <c r="H119" s="5">
        <f t="shared" si="32"/>
        <v>123584</v>
      </c>
    </row>
    <row r="120" spans="1:9" s="9" customFormat="1" ht="16.95" customHeight="1">
      <c r="A120" s="356"/>
      <c r="B120" s="368"/>
      <c r="C120" s="383"/>
      <c r="D120" s="387"/>
      <c r="E120" s="152"/>
      <c r="F120" s="49" t="s">
        <v>58</v>
      </c>
      <c r="G120" s="6">
        <f t="shared" ref="G120:H122" si="33">+G121</f>
        <v>123584</v>
      </c>
      <c r="H120" s="6">
        <f t="shared" si="33"/>
        <v>123584</v>
      </c>
    </row>
    <row r="121" spans="1:9" s="9" customFormat="1" ht="16.2" customHeight="1">
      <c r="A121" s="356"/>
      <c r="B121" s="368"/>
      <c r="C121" s="383"/>
      <c r="D121" s="387"/>
      <c r="E121" s="152"/>
      <c r="F121" s="49" t="s">
        <v>59</v>
      </c>
      <c r="G121" s="6">
        <f t="shared" si="33"/>
        <v>123584</v>
      </c>
      <c r="H121" s="6">
        <f t="shared" si="33"/>
        <v>123584</v>
      </c>
    </row>
    <row r="122" spans="1:9" s="9" customFormat="1" ht="16.2" customHeight="1">
      <c r="A122" s="356"/>
      <c r="B122" s="368"/>
      <c r="C122" s="383"/>
      <c r="D122" s="387"/>
      <c r="E122" s="152"/>
      <c r="F122" s="49" t="s">
        <v>61</v>
      </c>
      <c r="G122" s="22">
        <f t="shared" si="33"/>
        <v>123584</v>
      </c>
      <c r="H122" s="22">
        <f t="shared" si="33"/>
        <v>123584</v>
      </c>
      <c r="I122" s="13"/>
    </row>
    <row r="123" spans="1:9" s="9" customFormat="1" ht="18">
      <c r="A123" s="356"/>
      <c r="B123" s="368"/>
      <c r="C123" s="383"/>
      <c r="D123" s="387"/>
      <c r="E123" s="153"/>
      <c r="F123" s="51" t="s">
        <v>169</v>
      </c>
      <c r="G123" s="22">
        <f>+'Հավելված N 5'!E70</f>
        <v>123584</v>
      </c>
      <c r="H123" s="22">
        <f>+'Հավելված N 5'!F70</f>
        <v>123584</v>
      </c>
      <c r="I123" s="13"/>
    </row>
    <row r="124" spans="1:9" s="12" customFormat="1" ht="36.6" customHeight="1">
      <c r="A124" s="356"/>
      <c r="B124" s="368"/>
      <c r="C124" s="383"/>
      <c r="D124" s="387"/>
      <c r="E124" s="152"/>
      <c r="F124" s="29" t="s">
        <v>149</v>
      </c>
      <c r="G124" s="26">
        <f t="shared" ref="G124:H124" si="34">+G126</f>
        <v>341326.10000000003</v>
      </c>
      <c r="H124" s="26">
        <f t="shared" si="34"/>
        <v>456279.5</v>
      </c>
    </row>
    <row r="125" spans="1:9" s="9" customFormat="1" ht="34.799999999999997">
      <c r="A125" s="356"/>
      <c r="B125" s="368"/>
      <c r="C125" s="383"/>
      <c r="D125" s="387"/>
      <c r="E125" s="152"/>
      <c r="F125" s="49" t="s">
        <v>60</v>
      </c>
      <c r="G125" s="27"/>
      <c r="H125" s="4"/>
    </row>
    <row r="126" spans="1:9" s="9" customFormat="1" ht="16.95" customHeight="1">
      <c r="A126" s="356"/>
      <c r="B126" s="368"/>
      <c r="C126" s="383"/>
      <c r="D126" s="387"/>
      <c r="E126" s="152"/>
      <c r="F126" s="57" t="s">
        <v>7</v>
      </c>
      <c r="G126" s="5">
        <f>G127+G131</f>
        <v>341326.10000000003</v>
      </c>
      <c r="H126" s="5">
        <f>H127+H131</f>
        <v>456279.5</v>
      </c>
    </row>
    <row r="127" spans="1:9" s="9" customFormat="1" ht="16.95" customHeight="1">
      <c r="A127" s="356"/>
      <c r="B127" s="368"/>
      <c r="C127" s="383"/>
      <c r="D127" s="387"/>
      <c r="E127" s="152"/>
      <c r="F127" s="49" t="s">
        <v>229</v>
      </c>
      <c r="G127" s="6">
        <f t="shared" ref="G127:H129" si="35">+G128</f>
        <v>6357.4</v>
      </c>
      <c r="H127" s="6">
        <f t="shared" si="35"/>
        <v>6357.4</v>
      </c>
    </row>
    <row r="128" spans="1:9" s="9" customFormat="1" ht="16.2" customHeight="1">
      <c r="A128" s="356"/>
      <c r="B128" s="368"/>
      <c r="C128" s="383"/>
      <c r="D128" s="387"/>
      <c r="E128" s="152"/>
      <c r="F128" s="49" t="s">
        <v>268</v>
      </c>
      <c r="G128" s="6">
        <f t="shared" si="35"/>
        <v>6357.4</v>
      </c>
      <c r="H128" s="6">
        <f t="shared" si="35"/>
        <v>6357.4</v>
      </c>
    </row>
    <row r="129" spans="1:9" s="9" customFormat="1" ht="16.2" customHeight="1">
      <c r="A129" s="356"/>
      <c r="B129" s="368"/>
      <c r="C129" s="383"/>
      <c r="D129" s="387"/>
      <c r="E129" s="152"/>
      <c r="F129" s="49" t="s">
        <v>269</v>
      </c>
      <c r="G129" s="22">
        <f t="shared" si="35"/>
        <v>6357.4</v>
      </c>
      <c r="H129" s="22">
        <f t="shared" si="35"/>
        <v>6357.4</v>
      </c>
      <c r="I129" s="13"/>
    </row>
    <row r="130" spans="1:9" s="9" customFormat="1" ht="18" customHeight="1">
      <c r="A130" s="356"/>
      <c r="B130" s="368"/>
      <c r="C130" s="383"/>
      <c r="D130" s="387"/>
      <c r="E130" s="152"/>
      <c r="F130" s="51" t="s">
        <v>270</v>
      </c>
      <c r="G130" s="22">
        <f>+H130</f>
        <v>6357.4</v>
      </c>
      <c r="H130" s="22">
        <f>+'Հավելված N 9'!I131+'Հավելված N 9'!I132+'Հավելված N 9'!I133+'Հավելված N 9'!I134</f>
        <v>6357.4</v>
      </c>
      <c r="I130" s="13"/>
    </row>
    <row r="131" spans="1:9" s="9" customFormat="1" ht="16.95" customHeight="1">
      <c r="A131" s="356"/>
      <c r="B131" s="368"/>
      <c r="C131" s="383"/>
      <c r="D131" s="387"/>
      <c r="E131" s="152"/>
      <c r="F131" s="49" t="s">
        <v>58</v>
      </c>
      <c r="G131" s="6">
        <f t="shared" ref="G131:H133" si="36">+G132</f>
        <v>334968.7</v>
      </c>
      <c r="H131" s="6">
        <f t="shared" si="36"/>
        <v>449922.1</v>
      </c>
    </row>
    <row r="132" spans="1:9" s="9" customFormat="1" ht="16.2" customHeight="1">
      <c r="A132" s="356"/>
      <c r="B132" s="368"/>
      <c r="C132" s="383"/>
      <c r="D132" s="387"/>
      <c r="E132" s="152"/>
      <c r="F132" s="49" t="s">
        <v>59</v>
      </c>
      <c r="G132" s="6">
        <f t="shared" si="36"/>
        <v>334968.7</v>
      </c>
      <c r="H132" s="6">
        <f t="shared" si="36"/>
        <v>449922.1</v>
      </c>
    </row>
    <row r="133" spans="1:9" s="9" customFormat="1" ht="16.2" customHeight="1">
      <c r="A133" s="356"/>
      <c r="B133" s="368"/>
      <c r="C133" s="383"/>
      <c r="D133" s="387"/>
      <c r="E133" s="152"/>
      <c r="F133" s="49" t="s">
        <v>61</v>
      </c>
      <c r="G133" s="22">
        <f t="shared" si="36"/>
        <v>334968.7</v>
      </c>
      <c r="H133" s="22">
        <f t="shared" si="36"/>
        <v>449922.1</v>
      </c>
      <c r="I133" s="13"/>
    </row>
    <row r="134" spans="1:9" s="9" customFormat="1" ht="18">
      <c r="A134" s="356"/>
      <c r="B134" s="368"/>
      <c r="C134" s="383"/>
      <c r="D134" s="387"/>
      <c r="E134" s="153"/>
      <c r="F134" s="51" t="s">
        <v>169</v>
      </c>
      <c r="G134" s="22">
        <f>+'Հավելված N 5'!E76</f>
        <v>334968.7</v>
      </c>
      <c r="H134" s="22">
        <f>+'Հավելված N 5'!F76</f>
        <v>449922.1</v>
      </c>
      <c r="I134" s="13"/>
    </row>
    <row r="135" spans="1:9" s="12" customFormat="1" ht="36.6" customHeight="1">
      <c r="A135" s="356"/>
      <c r="B135" s="368"/>
      <c r="C135" s="383"/>
      <c r="D135" s="387"/>
      <c r="E135" s="152"/>
      <c r="F135" s="29" t="s">
        <v>153</v>
      </c>
      <c r="G135" s="26">
        <f t="shared" ref="G135:H135" si="37">+G137</f>
        <v>382842.3</v>
      </c>
      <c r="H135" s="26">
        <f t="shared" si="37"/>
        <v>311172</v>
      </c>
    </row>
    <row r="136" spans="1:9" s="9" customFormat="1" ht="34.799999999999997">
      <c r="A136" s="356"/>
      <c r="B136" s="368"/>
      <c r="C136" s="383"/>
      <c r="D136" s="387"/>
      <c r="E136" s="152"/>
      <c r="F136" s="49" t="s">
        <v>60</v>
      </c>
      <c r="G136" s="27"/>
      <c r="H136" s="4"/>
    </row>
    <row r="137" spans="1:9" s="9" customFormat="1" ht="16.95" customHeight="1">
      <c r="A137" s="356"/>
      <c r="B137" s="368"/>
      <c r="C137" s="383"/>
      <c r="D137" s="387"/>
      <c r="E137" s="152"/>
      <c r="F137" s="57" t="s">
        <v>7</v>
      </c>
      <c r="G137" s="5">
        <f t="shared" ref="G137:H137" si="38">G138</f>
        <v>382842.3</v>
      </c>
      <c r="H137" s="5">
        <f t="shared" si="38"/>
        <v>311172</v>
      </c>
    </row>
    <row r="138" spans="1:9" s="9" customFormat="1" ht="16.95" customHeight="1">
      <c r="A138" s="356"/>
      <c r="B138" s="368"/>
      <c r="C138" s="383"/>
      <c r="D138" s="387"/>
      <c r="E138" s="152"/>
      <c r="F138" s="49" t="s">
        <v>58</v>
      </c>
      <c r="G138" s="6">
        <f t="shared" ref="G138:H140" si="39">+G139</f>
        <v>382842.3</v>
      </c>
      <c r="H138" s="6">
        <f t="shared" si="39"/>
        <v>311172</v>
      </c>
    </row>
    <row r="139" spans="1:9" s="9" customFormat="1" ht="16.2" customHeight="1">
      <c r="A139" s="356"/>
      <c r="B139" s="368"/>
      <c r="C139" s="383"/>
      <c r="D139" s="387"/>
      <c r="E139" s="152"/>
      <c r="F139" s="49" t="s">
        <v>59</v>
      </c>
      <c r="G139" s="6">
        <f t="shared" si="39"/>
        <v>382842.3</v>
      </c>
      <c r="H139" s="6">
        <f t="shared" si="39"/>
        <v>311172</v>
      </c>
    </row>
    <row r="140" spans="1:9" s="9" customFormat="1" ht="16.2" customHeight="1">
      <c r="A140" s="356"/>
      <c r="B140" s="368"/>
      <c r="C140" s="383"/>
      <c r="D140" s="387"/>
      <c r="E140" s="152"/>
      <c r="F140" s="49" t="s">
        <v>61</v>
      </c>
      <c r="G140" s="22">
        <f t="shared" si="39"/>
        <v>382842.3</v>
      </c>
      <c r="H140" s="22">
        <f t="shared" si="39"/>
        <v>311172</v>
      </c>
      <c r="I140" s="13"/>
    </row>
    <row r="141" spans="1:9" s="9" customFormat="1" ht="18">
      <c r="A141" s="356"/>
      <c r="B141" s="368"/>
      <c r="C141" s="383"/>
      <c r="D141" s="387"/>
      <c r="E141" s="153"/>
      <c r="F141" s="51" t="s">
        <v>169</v>
      </c>
      <c r="G141" s="22">
        <f>+'Հավելված N 5'!E82</f>
        <v>382842.3</v>
      </c>
      <c r="H141" s="22">
        <f>+'Հավելված N 5'!F82</f>
        <v>311172</v>
      </c>
      <c r="I141" s="13"/>
    </row>
    <row r="142" spans="1:9" s="12" customFormat="1" ht="36.6" customHeight="1">
      <c r="A142" s="356"/>
      <c r="B142" s="368"/>
      <c r="C142" s="383"/>
      <c r="D142" s="387"/>
      <c r="E142" s="152"/>
      <c r="F142" s="29" t="s">
        <v>159</v>
      </c>
      <c r="G142" s="26">
        <f t="shared" ref="G142:H142" si="40">+G144</f>
        <v>942117.20000000007</v>
      </c>
      <c r="H142" s="26">
        <f t="shared" si="40"/>
        <v>1267054.9000000001</v>
      </c>
    </row>
    <row r="143" spans="1:9" s="9" customFormat="1" ht="34.799999999999997">
      <c r="A143" s="356"/>
      <c r="B143" s="368"/>
      <c r="C143" s="383"/>
      <c r="D143" s="387"/>
      <c r="E143" s="152"/>
      <c r="F143" s="49" t="s">
        <v>60</v>
      </c>
      <c r="G143" s="27"/>
      <c r="H143" s="4"/>
    </row>
    <row r="144" spans="1:9" s="9" customFormat="1" ht="16.95" customHeight="1">
      <c r="A144" s="356"/>
      <c r="B144" s="368"/>
      <c r="C144" s="383"/>
      <c r="D144" s="387"/>
      <c r="E144" s="152"/>
      <c r="F144" s="57" t="s">
        <v>7</v>
      </c>
      <c r="G144" s="5">
        <f>G145+G149</f>
        <v>942117.20000000007</v>
      </c>
      <c r="H144" s="5">
        <f>H145+H149</f>
        <v>1267054.9000000001</v>
      </c>
    </row>
    <row r="145" spans="1:9" s="9" customFormat="1" ht="16.95" customHeight="1">
      <c r="A145" s="356"/>
      <c r="B145" s="368"/>
      <c r="C145" s="383"/>
      <c r="D145" s="387"/>
      <c r="E145" s="152"/>
      <c r="F145" s="49" t="s">
        <v>229</v>
      </c>
      <c r="G145" s="6">
        <f t="shared" ref="G145:H147" si="41">+G146</f>
        <v>2754</v>
      </c>
      <c r="H145" s="6">
        <f t="shared" si="41"/>
        <v>2754</v>
      </c>
    </row>
    <row r="146" spans="1:9" s="9" customFormat="1" ht="16.2" customHeight="1">
      <c r="A146" s="356"/>
      <c r="B146" s="368"/>
      <c r="C146" s="383"/>
      <c r="D146" s="387"/>
      <c r="E146" s="152"/>
      <c r="F146" s="49" t="s">
        <v>268</v>
      </c>
      <c r="G146" s="6">
        <f t="shared" si="41"/>
        <v>2754</v>
      </c>
      <c r="H146" s="6">
        <f t="shared" si="41"/>
        <v>2754</v>
      </c>
    </row>
    <row r="147" spans="1:9" s="9" customFormat="1" ht="16.2" customHeight="1">
      <c r="A147" s="356"/>
      <c r="B147" s="368"/>
      <c r="C147" s="383"/>
      <c r="D147" s="387"/>
      <c r="E147" s="152"/>
      <c r="F147" s="49" t="s">
        <v>269</v>
      </c>
      <c r="G147" s="22">
        <f t="shared" si="41"/>
        <v>2754</v>
      </c>
      <c r="H147" s="22">
        <f t="shared" si="41"/>
        <v>2754</v>
      </c>
      <c r="I147" s="13"/>
    </row>
    <row r="148" spans="1:9" s="9" customFormat="1" ht="18" customHeight="1">
      <c r="A148" s="356"/>
      <c r="B148" s="368"/>
      <c r="C148" s="383"/>
      <c r="D148" s="387"/>
      <c r="E148" s="152"/>
      <c r="F148" s="51" t="s">
        <v>270</v>
      </c>
      <c r="G148" s="22">
        <f>+H148</f>
        <v>2754</v>
      </c>
      <c r="H148" s="22">
        <f>+'Հավելված N 9'!I163</f>
        <v>2754</v>
      </c>
      <c r="I148" s="13"/>
    </row>
    <row r="149" spans="1:9" s="9" customFormat="1" ht="16.95" customHeight="1">
      <c r="A149" s="356"/>
      <c r="B149" s="368"/>
      <c r="C149" s="383"/>
      <c r="D149" s="387"/>
      <c r="E149" s="152"/>
      <c r="F149" s="49" t="s">
        <v>58</v>
      </c>
      <c r="G149" s="6">
        <f t="shared" ref="G149:H151" si="42">+G150</f>
        <v>939363.20000000007</v>
      </c>
      <c r="H149" s="6">
        <f t="shared" si="42"/>
        <v>1264300.9000000001</v>
      </c>
    </row>
    <row r="150" spans="1:9" s="9" customFormat="1" ht="16.2" customHeight="1">
      <c r="A150" s="356"/>
      <c r="B150" s="368"/>
      <c r="C150" s="383"/>
      <c r="D150" s="387"/>
      <c r="E150" s="152"/>
      <c r="F150" s="49" t="s">
        <v>59</v>
      </c>
      <c r="G150" s="6">
        <f t="shared" si="42"/>
        <v>939363.20000000007</v>
      </c>
      <c r="H150" s="6">
        <f t="shared" si="42"/>
        <v>1264300.9000000001</v>
      </c>
    </row>
    <row r="151" spans="1:9" s="9" customFormat="1" ht="16.2" customHeight="1">
      <c r="A151" s="356"/>
      <c r="B151" s="368"/>
      <c r="C151" s="383"/>
      <c r="D151" s="387"/>
      <c r="E151" s="152"/>
      <c r="F151" s="49" t="s">
        <v>61</v>
      </c>
      <c r="G151" s="22">
        <f t="shared" si="42"/>
        <v>939363.20000000007</v>
      </c>
      <c r="H151" s="22">
        <f t="shared" si="42"/>
        <v>1264300.9000000001</v>
      </c>
      <c r="I151" s="13"/>
    </row>
    <row r="152" spans="1:9" s="9" customFormat="1" ht="18">
      <c r="A152" s="356"/>
      <c r="B152" s="369"/>
      <c r="C152" s="384"/>
      <c r="D152" s="388"/>
      <c r="E152" s="153"/>
      <c r="F152" s="51" t="s">
        <v>169</v>
      </c>
      <c r="G152" s="22">
        <f>+'Հավելված N 5'!E89</f>
        <v>939363.20000000007</v>
      </c>
      <c r="H152" s="22">
        <f>+'Հավելված N 5'!F89</f>
        <v>1264300.9000000001</v>
      </c>
      <c r="I152" s="13"/>
    </row>
    <row r="153" spans="1:9" s="9" customFormat="1" ht="18">
      <c r="A153" s="356"/>
      <c r="B153" s="367" t="s">
        <v>234</v>
      </c>
      <c r="C153" s="155"/>
      <c r="D153" s="24"/>
      <c r="E153" s="21"/>
      <c r="F153" s="56" t="s">
        <v>236</v>
      </c>
      <c r="G153" s="5">
        <f t="shared" ref="G153:H153" si="43">+G155</f>
        <v>4015173.7</v>
      </c>
      <c r="H153" s="5">
        <f t="shared" si="43"/>
        <v>-5000000</v>
      </c>
    </row>
    <row r="154" spans="1:9" s="9" customFormat="1" ht="18">
      <c r="A154" s="356"/>
      <c r="B154" s="368"/>
      <c r="C154" s="155"/>
      <c r="D154" s="24"/>
      <c r="E154" s="21"/>
      <c r="F154" s="49" t="s">
        <v>6</v>
      </c>
      <c r="G154" s="5"/>
      <c r="H154" s="4"/>
    </row>
    <row r="155" spans="1:9" s="9" customFormat="1" ht="18">
      <c r="A155" s="356"/>
      <c r="B155" s="368"/>
      <c r="C155" s="382" t="s">
        <v>27</v>
      </c>
      <c r="D155" s="156"/>
      <c r="E155" s="21"/>
      <c r="F155" s="56" t="s">
        <v>237</v>
      </c>
      <c r="G155" s="5">
        <f t="shared" ref="G155:H155" si="44">+G157</f>
        <v>4015173.7</v>
      </c>
      <c r="H155" s="5">
        <f t="shared" si="44"/>
        <v>-5000000</v>
      </c>
    </row>
    <row r="156" spans="1:9" s="9" customFormat="1" ht="16.95" customHeight="1">
      <c r="A156" s="356"/>
      <c r="B156" s="368"/>
      <c r="C156" s="383"/>
      <c r="D156" s="156"/>
      <c r="E156" s="21"/>
      <c r="F156" s="49" t="s">
        <v>6</v>
      </c>
      <c r="G156" s="5"/>
      <c r="H156" s="10"/>
    </row>
    <row r="157" spans="1:9" s="9" customFormat="1" ht="34.799999999999997">
      <c r="A157" s="356"/>
      <c r="B157" s="368"/>
      <c r="C157" s="383"/>
      <c r="D157" s="156"/>
      <c r="E157" s="21"/>
      <c r="F157" s="50" t="s">
        <v>12</v>
      </c>
      <c r="G157" s="5">
        <f t="shared" ref="G157:H157" si="45">+G159</f>
        <v>4015173.7</v>
      </c>
      <c r="H157" s="5">
        <f t="shared" si="45"/>
        <v>-5000000</v>
      </c>
    </row>
    <row r="158" spans="1:9" s="9" customFormat="1" ht="16.95" customHeight="1">
      <c r="A158" s="356"/>
      <c r="B158" s="368"/>
      <c r="C158" s="383"/>
      <c r="D158" s="157"/>
      <c r="E158" s="25"/>
      <c r="F158" s="49" t="s">
        <v>6</v>
      </c>
      <c r="G158" s="5"/>
      <c r="H158" s="5"/>
    </row>
    <row r="159" spans="1:9" s="9" customFormat="1" ht="36.6" customHeight="1">
      <c r="A159" s="356"/>
      <c r="B159" s="368"/>
      <c r="C159" s="383"/>
      <c r="D159" s="58">
        <v>1236</v>
      </c>
      <c r="E159" s="379" t="s">
        <v>92</v>
      </c>
      <c r="F159" s="379"/>
      <c r="G159" s="1">
        <f>+G161+G169+G178+G194+G210</f>
        <v>4015173.7</v>
      </c>
      <c r="H159" s="1">
        <f>+H161+H169+H178+H194+H210</f>
        <v>-5000000</v>
      </c>
    </row>
    <row r="160" spans="1:9" s="9" customFormat="1" ht="16.95" customHeight="1">
      <c r="A160" s="356"/>
      <c r="B160" s="368"/>
      <c r="C160" s="383"/>
      <c r="D160" s="184"/>
      <c r="E160" s="46"/>
      <c r="F160" s="49" t="s">
        <v>6</v>
      </c>
      <c r="G160" s="1"/>
      <c r="H160" s="1"/>
    </row>
    <row r="161" spans="1:9" s="9" customFormat="1" ht="72">
      <c r="A161" s="356"/>
      <c r="B161" s="368"/>
      <c r="C161" s="383"/>
      <c r="D161" s="184"/>
      <c r="E161" s="65">
        <v>11001</v>
      </c>
      <c r="F161" s="48" t="s">
        <v>273</v>
      </c>
      <c r="G161" s="11">
        <f>+G163</f>
        <v>-5854.8</v>
      </c>
      <c r="H161" s="11">
        <f t="shared" ref="H161" si="46">+H163</f>
        <v>-5854.8</v>
      </c>
    </row>
    <row r="162" spans="1:9" s="9" customFormat="1" ht="16.2" customHeight="1">
      <c r="A162" s="356"/>
      <c r="B162" s="368"/>
      <c r="C162" s="383"/>
      <c r="D162" s="184"/>
      <c r="E162" s="154"/>
      <c r="F162" s="49" t="s">
        <v>15</v>
      </c>
      <c r="G162" s="5"/>
      <c r="H162" s="4"/>
    </row>
    <row r="163" spans="1:9" s="12" customFormat="1" ht="36.6" customHeight="1">
      <c r="A163" s="356"/>
      <c r="B163" s="368"/>
      <c r="C163" s="383"/>
      <c r="D163" s="184"/>
      <c r="E163" s="152"/>
      <c r="F163" s="29" t="s">
        <v>12</v>
      </c>
      <c r="G163" s="26">
        <f>+G165</f>
        <v>-5854.8</v>
      </c>
      <c r="H163" s="26">
        <f t="shared" ref="H163" si="47">+H165</f>
        <v>-5854.8</v>
      </c>
    </row>
    <row r="164" spans="1:9" s="9" customFormat="1" ht="52.2">
      <c r="A164" s="356"/>
      <c r="B164" s="368"/>
      <c r="C164" s="383"/>
      <c r="D164" s="184"/>
      <c r="E164" s="152"/>
      <c r="F164" s="49" t="s">
        <v>274</v>
      </c>
      <c r="G164" s="27"/>
      <c r="H164" s="4"/>
    </row>
    <row r="165" spans="1:9" s="9" customFormat="1" ht="16.95" customHeight="1">
      <c r="A165" s="356"/>
      <c r="B165" s="368"/>
      <c r="C165" s="383"/>
      <c r="D165" s="184"/>
      <c r="E165" s="152"/>
      <c r="F165" s="57" t="s">
        <v>7</v>
      </c>
      <c r="G165" s="5">
        <f t="shared" ref="G165:H165" si="48">G166</f>
        <v>-5854.8</v>
      </c>
      <c r="H165" s="5">
        <f t="shared" si="48"/>
        <v>-5854.8</v>
      </c>
    </row>
    <row r="166" spans="1:9" s="9" customFormat="1" ht="16.95" customHeight="1">
      <c r="A166" s="356"/>
      <c r="B166" s="368"/>
      <c r="C166" s="383"/>
      <c r="D166" s="184"/>
      <c r="E166" s="152"/>
      <c r="F166" s="49" t="s">
        <v>229</v>
      </c>
      <c r="G166" s="6">
        <f>+G167</f>
        <v>-5854.8</v>
      </c>
      <c r="H166" s="6">
        <f>+H167</f>
        <v>-5854.8</v>
      </c>
    </row>
    <row r="167" spans="1:9" s="9" customFormat="1" ht="16.2" customHeight="1">
      <c r="A167" s="356"/>
      <c r="B167" s="368"/>
      <c r="C167" s="383"/>
      <c r="D167" s="184"/>
      <c r="E167" s="152"/>
      <c r="F167" s="49" t="s">
        <v>355</v>
      </c>
      <c r="G167" s="22">
        <f>+G168</f>
        <v>-5854.8</v>
      </c>
      <c r="H167" s="22">
        <f>+H168</f>
        <v>-5854.8</v>
      </c>
      <c r="I167" s="13"/>
    </row>
    <row r="168" spans="1:9" s="9" customFormat="1" ht="18">
      <c r="A168" s="356"/>
      <c r="B168" s="368"/>
      <c r="C168" s="383"/>
      <c r="D168" s="184"/>
      <c r="E168" s="153"/>
      <c r="F168" s="51" t="s">
        <v>356</v>
      </c>
      <c r="G168" s="22">
        <f>+H168</f>
        <v>-5854.8</v>
      </c>
      <c r="H168" s="22">
        <f>-'Հավելված N 9'!I19</f>
        <v>-5854.8</v>
      </c>
      <c r="I168" s="13"/>
    </row>
    <row r="169" spans="1:9" s="9" customFormat="1" ht="126">
      <c r="A169" s="356"/>
      <c r="B169" s="368"/>
      <c r="C169" s="383"/>
      <c r="D169" s="184"/>
      <c r="E169" s="47">
        <v>31001</v>
      </c>
      <c r="F169" s="224" t="s">
        <v>350</v>
      </c>
      <c r="G169" s="11">
        <f t="shared" ref="G169:H169" si="49">+G171</f>
        <v>5854.8</v>
      </c>
      <c r="H169" s="11">
        <f t="shared" si="49"/>
        <v>5854.8</v>
      </c>
    </row>
    <row r="170" spans="1:9" s="9" customFormat="1" ht="16.2" customHeight="1">
      <c r="A170" s="356"/>
      <c r="B170" s="368"/>
      <c r="C170" s="383"/>
      <c r="D170" s="184"/>
      <c r="E170" s="154"/>
      <c r="F170" s="49" t="s">
        <v>15</v>
      </c>
      <c r="G170" s="5"/>
      <c r="H170" s="4"/>
    </row>
    <row r="171" spans="1:9" s="12" customFormat="1" ht="36.6" customHeight="1">
      <c r="A171" s="356"/>
      <c r="B171" s="368"/>
      <c r="C171" s="383"/>
      <c r="D171" s="184"/>
      <c r="E171" s="152"/>
      <c r="F171" s="29" t="s">
        <v>12</v>
      </c>
      <c r="G171" s="26">
        <f t="shared" ref="G171:H171" si="50">+G173</f>
        <v>5854.8</v>
      </c>
      <c r="H171" s="26">
        <f t="shared" si="50"/>
        <v>5854.8</v>
      </c>
    </row>
    <row r="172" spans="1:9" s="9" customFormat="1" ht="52.2">
      <c r="A172" s="356"/>
      <c r="B172" s="368"/>
      <c r="C172" s="383"/>
      <c r="D172" s="184"/>
      <c r="E172" s="152"/>
      <c r="F172" s="49" t="s">
        <v>274</v>
      </c>
      <c r="G172" s="27"/>
      <c r="H172" s="4"/>
    </row>
    <row r="173" spans="1:9" s="9" customFormat="1" ht="16.95" customHeight="1">
      <c r="A173" s="356"/>
      <c r="B173" s="368"/>
      <c r="C173" s="383"/>
      <c r="D173" s="184"/>
      <c r="E173" s="152"/>
      <c r="F173" s="57" t="s">
        <v>7</v>
      </c>
      <c r="G173" s="5">
        <f t="shared" ref="G173:H173" si="51">G174</f>
        <v>5854.8</v>
      </c>
      <c r="H173" s="5">
        <f t="shared" si="51"/>
        <v>5854.8</v>
      </c>
    </row>
    <row r="174" spans="1:9" s="9" customFormat="1" ht="16.95" customHeight="1">
      <c r="A174" s="356"/>
      <c r="B174" s="368"/>
      <c r="C174" s="383"/>
      <c r="D174" s="184"/>
      <c r="E174" s="152"/>
      <c r="F174" s="49" t="s">
        <v>58</v>
      </c>
      <c r="G174" s="6">
        <f t="shared" ref="G174:H176" si="52">+G175</f>
        <v>5854.8</v>
      </c>
      <c r="H174" s="6">
        <f t="shared" si="52"/>
        <v>5854.8</v>
      </c>
    </row>
    <row r="175" spans="1:9" s="9" customFormat="1" ht="16.2" customHeight="1">
      <c r="A175" s="356"/>
      <c r="B175" s="368"/>
      <c r="C175" s="383"/>
      <c r="D175" s="184"/>
      <c r="E175" s="152"/>
      <c r="F175" s="49" t="s">
        <v>59</v>
      </c>
      <c r="G175" s="6">
        <f t="shared" si="52"/>
        <v>5854.8</v>
      </c>
      <c r="H175" s="6">
        <f t="shared" si="52"/>
        <v>5854.8</v>
      </c>
    </row>
    <row r="176" spans="1:9" s="9" customFormat="1" ht="16.2" customHeight="1">
      <c r="A176" s="356"/>
      <c r="B176" s="368"/>
      <c r="C176" s="383"/>
      <c r="D176" s="184"/>
      <c r="E176" s="152"/>
      <c r="F176" s="202" t="s">
        <v>272</v>
      </c>
      <c r="G176" s="22">
        <f t="shared" si="52"/>
        <v>5854.8</v>
      </c>
      <c r="H176" s="22">
        <f t="shared" si="52"/>
        <v>5854.8</v>
      </c>
      <c r="I176" s="13"/>
    </row>
    <row r="177" spans="1:9" s="9" customFormat="1" ht="18">
      <c r="A177" s="356"/>
      <c r="B177" s="368"/>
      <c r="C177" s="383"/>
      <c r="D177" s="184"/>
      <c r="E177" s="153"/>
      <c r="F177" s="202" t="s">
        <v>357</v>
      </c>
      <c r="G177" s="22">
        <f>+'Հավելված N 5'!E15</f>
        <v>5854.8</v>
      </c>
      <c r="H177" s="22">
        <f>+'Հավելված N 5'!F15</f>
        <v>5854.8</v>
      </c>
      <c r="I177" s="13"/>
    </row>
    <row r="178" spans="1:9" s="9" customFormat="1" ht="18">
      <c r="A178" s="356"/>
      <c r="B178" s="368"/>
      <c r="C178" s="383"/>
      <c r="D178" s="184"/>
      <c r="E178" s="65" t="s">
        <v>238</v>
      </c>
      <c r="F178" s="48" t="s">
        <v>239</v>
      </c>
      <c r="G178" s="11">
        <f>+G180+G187</f>
        <v>1244059.7999999998</v>
      </c>
      <c r="H178" s="11">
        <f>+H180+H187</f>
        <v>-3500000</v>
      </c>
    </row>
    <row r="179" spans="1:9" s="9" customFormat="1" ht="16.2" customHeight="1">
      <c r="A179" s="356"/>
      <c r="B179" s="368"/>
      <c r="C179" s="383"/>
      <c r="D179" s="184"/>
      <c r="E179" s="154"/>
      <c r="F179" s="49" t="s">
        <v>15</v>
      </c>
      <c r="G179" s="5"/>
      <c r="H179" s="4"/>
    </row>
    <row r="180" spans="1:9" s="12" customFormat="1" ht="36.6" customHeight="1">
      <c r="A180" s="356"/>
      <c r="B180" s="368"/>
      <c r="C180" s="383"/>
      <c r="D180" s="184"/>
      <c r="E180" s="152"/>
      <c r="F180" s="29" t="s">
        <v>12</v>
      </c>
      <c r="G180" s="26">
        <f t="shared" ref="G180:H180" si="53">+G182</f>
        <v>4244059.8</v>
      </c>
      <c r="H180" s="26">
        <f t="shared" si="53"/>
        <v>500000</v>
      </c>
    </row>
    <row r="181" spans="1:9" s="9" customFormat="1" ht="34.799999999999997">
      <c r="A181" s="356"/>
      <c r="B181" s="368"/>
      <c r="C181" s="383"/>
      <c r="D181" s="184"/>
      <c r="E181" s="152"/>
      <c r="F181" s="49" t="s">
        <v>60</v>
      </c>
      <c r="G181" s="27"/>
      <c r="H181" s="4"/>
    </row>
    <row r="182" spans="1:9" s="9" customFormat="1" ht="16.95" customHeight="1">
      <c r="A182" s="356"/>
      <c r="B182" s="368"/>
      <c r="C182" s="383"/>
      <c r="D182" s="184"/>
      <c r="E182" s="152"/>
      <c r="F182" s="57" t="s">
        <v>7</v>
      </c>
      <c r="G182" s="5">
        <f t="shared" ref="G182:H182" si="54">G183</f>
        <v>4244059.8</v>
      </c>
      <c r="H182" s="5">
        <f t="shared" si="54"/>
        <v>500000</v>
      </c>
    </row>
    <row r="183" spans="1:9" s="9" customFormat="1" ht="16.95" customHeight="1">
      <c r="A183" s="356"/>
      <c r="B183" s="368"/>
      <c r="C183" s="383"/>
      <c r="D183" s="184"/>
      <c r="E183" s="152"/>
      <c r="F183" s="49" t="s">
        <v>58</v>
      </c>
      <c r="G183" s="6">
        <f t="shared" ref="G183:H185" si="55">+G184</f>
        <v>4244059.8</v>
      </c>
      <c r="H183" s="6">
        <f t="shared" si="55"/>
        <v>500000</v>
      </c>
    </row>
    <row r="184" spans="1:9" s="9" customFormat="1" ht="16.2" customHeight="1">
      <c r="A184" s="356"/>
      <c r="B184" s="368"/>
      <c r="C184" s="383"/>
      <c r="D184" s="184"/>
      <c r="E184" s="152"/>
      <c r="F184" s="49" t="s">
        <v>59</v>
      </c>
      <c r="G184" s="6">
        <f t="shared" si="55"/>
        <v>4244059.8</v>
      </c>
      <c r="H184" s="6">
        <f t="shared" si="55"/>
        <v>500000</v>
      </c>
    </row>
    <row r="185" spans="1:9" s="9" customFormat="1" ht="16.2" customHeight="1">
      <c r="A185" s="356"/>
      <c r="B185" s="368"/>
      <c r="C185" s="383"/>
      <c r="D185" s="184"/>
      <c r="E185" s="152"/>
      <c r="F185" s="49" t="s">
        <v>61</v>
      </c>
      <c r="G185" s="22">
        <f t="shared" si="55"/>
        <v>4244059.8</v>
      </c>
      <c r="H185" s="22">
        <f t="shared" si="55"/>
        <v>500000</v>
      </c>
      <c r="I185" s="13"/>
    </row>
    <row r="186" spans="1:9" s="9" customFormat="1" ht="18">
      <c r="A186" s="356"/>
      <c r="B186" s="368"/>
      <c r="C186" s="383"/>
      <c r="D186" s="184"/>
      <c r="E186" s="153"/>
      <c r="F186" s="51" t="s">
        <v>235</v>
      </c>
      <c r="G186" s="22">
        <f>+'Հավելված N 5'!E101</f>
        <v>4244059.8</v>
      </c>
      <c r="H186" s="22">
        <f>+'Հավելված N 5'!F101</f>
        <v>500000</v>
      </c>
      <c r="I186" s="13"/>
    </row>
    <row r="187" spans="1:9" s="12" customFormat="1" ht="36.6" customHeight="1">
      <c r="A187" s="356"/>
      <c r="B187" s="368"/>
      <c r="C187" s="383"/>
      <c r="D187" s="184"/>
      <c r="E187" s="152"/>
      <c r="F187" s="29" t="s">
        <v>218</v>
      </c>
      <c r="G187" s="26">
        <f t="shared" ref="G187:H187" si="56">+G189</f>
        <v>-3000000</v>
      </c>
      <c r="H187" s="26">
        <f t="shared" si="56"/>
        <v>-4000000</v>
      </c>
    </row>
    <row r="188" spans="1:9" s="9" customFormat="1" ht="34.799999999999997">
      <c r="A188" s="356"/>
      <c r="B188" s="368"/>
      <c r="C188" s="383"/>
      <c r="D188" s="184"/>
      <c r="E188" s="152"/>
      <c r="F188" s="49" t="s">
        <v>60</v>
      </c>
      <c r="G188" s="27"/>
      <c r="H188" s="4"/>
    </row>
    <row r="189" spans="1:9" s="9" customFormat="1" ht="16.95" customHeight="1">
      <c r="A189" s="356"/>
      <c r="B189" s="368"/>
      <c r="C189" s="383"/>
      <c r="D189" s="184"/>
      <c r="E189" s="152"/>
      <c r="F189" s="57" t="s">
        <v>7</v>
      </c>
      <c r="G189" s="5">
        <f t="shared" ref="G189:H189" si="57">G190</f>
        <v>-3000000</v>
      </c>
      <c r="H189" s="5">
        <f t="shared" si="57"/>
        <v>-4000000</v>
      </c>
    </row>
    <row r="190" spans="1:9" s="9" customFormat="1" ht="16.95" customHeight="1">
      <c r="A190" s="356"/>
      <c r="B190" s="368"/>
      <c r="C190" s="383"/>
      <c r="D190" s="184"/>
      <c r="E190" s="152"/>
      <c r="F190" s="49" t="s">
        <v>58</v>
      </c>
      <c r="G190" s="6">
        <f t="shared" ref="G190:H192" si="58">+G191</f>
        <v>-3000000</v>
      </c>
      <c r="H190" s="6">
        <f t="shared" si="58"/>
        <v>-4000000</v>
      </c>
    </row>
    <row r="191" spans="1:9" s="9" customFormat="1" ht="16.2" customHeight="1">
      <c r="A191" s="356"/>
      <c r="B191" s="368"/>
      <c r="C191" s="383"/>
      <c r="D191" s="184"/>
      <c r="E191" s="152"/>
      <c r="F191" s="49" t="s">
        <v>59</v>
      </c>
      <c r="G191" s="6">
        <f t="shared" si="58"/>
        <v>-3000000</v>
      </c>
      <c r="H191" s="6">
        <f t="shared" si="58"/>
        <v>-4000000</v>
      </c>
    </row>
    <row r="192" spans="1:9" s="9" customFormat="1" ht="16.2" customHeight="1">
      <c r="A192" s="356"/>
      <c r="B192" s="368"/>
      <c r="C192" s="383"/>
      <c r="D192" s="184"/>
      <c r="E192" s="152"/>
      <c r="F192" s="49" t="s">
        <v>61</v>
      </c>
      <c r="G192" s="22">
        <f t="shared" si="58"/>
        <v>-3000000</v>
      </c>
      <c r="H192" s="22">
        <f t="shared" si="58"/>
        <v>-4000000</v>
      </c>
      <c r="I192" s="13"/>
    </row>
    <row r="193" spans="1:9" s="9" customFormat="1" ht="18">
      <c r="A193" s="356"/>
      <c r="B193" s="368"/>
      <c r="C193" s="383"/>
      <c r="D193" s="184"/>
      <c r="E193" s="153"/>
      <c r="F193" s="51" t="s">
        <v>235</v>
      </c>
      <c r="G193" s="22">
        <f>+'Հավելված N 5'!E104</f>
        <v>-3000000</v>
      </c>
      <c r="H193" s="22">
        <f>+'Հավելված N 5'!F104</f>
        <v>-4000000</v>
      </c>
      <c r="I193" s="13"/>
    </row>
    <row r="194" spans="1:9" s="9" customFormat="1" ht="36">
      <c r="A194" s="356"/>
      <c r="B194" s="368"/>
      <c r="C194" s="383"/>
      <c r="D194" s="184"/>
      <c r="E194" s="47">
        <v>32004</v>
      </c>
      <c r="F194" s="48" t="s">
        <v>240</v>
      </c>
      <c r="G194" s="11">
        <f>+G196+G203</f>
        <v>-1900000</v>
      </c>
      <c r="H194" s="11">
        <f t="shared" ref="H194" si="59">+H196+H203</f>
        <v>-4500000</v>
      </c>
    </row>
    <row r="195" spans="1:9" s="9" customFormat="1" ht="16.2" customHeight="1">
      <c r="A195" s="356"/>
      <c r="B195" s="368"/>
      <c r="C195" s="383"/>
      <c r="D195" s="184"/>
      <c r="E195" s="154"/>
      <c r="F195" s="49" t="s">
        <v>15</v>
      </c>
      <c r="G195" s="5"/>
      <c r="H195" s="4"/>
    </row>
    <row r="196" spans="1:9" s="12" customFormat="1" ht="36.6" customHeight="1">
      <c r="A196" s="356"/>
      <c r="B196" s="368"/>
      <c r="C196" s="383"/>
      <c r="D196" s="184"/>
      <c r="E196" s="152"/>
      <c r="F196" s="29" t="s">
        <v>12</v>
      </c>
      <c r="G196" s="26">
        <f t="shared" ref="G196:H196" si="60">+G198</f>
        <v>1500000</v>
      </c>
      <c r="H196" s="26">
        <f t="shared" si="60"/>
        <v>0</v>
      </c>
    </row>
    <row r="197" spans="1:9" s="9" customFormat="1" ht="34.799999999999997">
      <c r="A197" s="356"/>
      <c r="B197" s="368"/>
      <c r="C197" s="383"/>
      <c r="D197" s="184"/>
      <c r="E197" s="152"/>
      <c r="F197" s="49" t="s">
        <v>60</v>
      </c>
      <c r="G197" s="27"/>
      <c r="H197" s="4"/>
    </row>
    <row r="198" spans="1:9" s="9" customFormat="1" ht="16.95" customHeight="1">
      <c r="A198" s="356"/>
      <c r="B198" s="368"/>
      <c r="C198" s="383"/>
      <c r="D198" s="184"/>
      <c r="E198" s="152"/>
      <c r="F198" s="57" t="s">
        <v>7</v>
      </c>
      <c r="G198" s="5">
        <f t="shared" ref="G198:H198" si="61">+G199</f>
        <v>1500000</v>
      </c>
      <c r="H198" s="5">
        <f t="shared" si="61"/>
        <v>0</v>
      </c>
    </row>
    <row r="199" spans="1:9" s="9" customFormat="1" ht="16.95" customHeight="1">
      <c r="A199" s="356"/>
      <c r="B199" s="368"/>
      <c r="C199" s="383"/>
      <c r="D199" s="184"/>
      <c r="E199" s="152"/>
      <c r="F199" s="49" t="s">
        <v>58</v>
      </c>
      <c r="G199" s="6">
        <f t="shared" ref="G199:H201" si="62">+G200</f>
        <v>1500000</v>
      </c>
      <c r="H199" s="6">
        <f t="shared" si="62"/>
        <v>0</v>
      </c>
    </row>
    <row r="200" spans="1:9" s="9" customFormat="1" ht="16.2" customHeight="1">
      <c r="A200" s="356"/>
      <c r="B200" s="368"/>
      <c r="C200" s="383"/>
      <c r="D200" s="184"/>
      <c r="E200" s="152"/>
      <c r="F200" s="49" t="s">
        <v>59</v>
      </c>
      <c r="G200" s="6">
        <f t="shared" si="62"/>
        <v>1500000</v>
      </c>
      <c r="H200" s="6">
        <f t="shared" si="62"/>
        <v>0</v>
      </c>
    </row>
    <row r="201" spans="1:9" s="9" customFormat="1" ht="16.2" customHeight="1">
      <c r="A201" s="356"/>
      <c r="B201" s="368"/>
      <c r="C201" s="383"/>
      <c r="D201" s="184"/>
      <c r="E201" s="152"/>
      <c r="F201" s="49" t="s">
        <v>61</v>
      </c>
      <c r="G201" s="22">
        <f t="shared" si="62"/>
        <v>1500000</v>
      </c>
      <c r="H201" s="22">
        <f t="shared" si="62"/>
        <v>0</v>
      </c>
      <c r="I201" s="13"/>
    </row>
    <row r="202" spans="1:9" s="9" customFormat="1" ht="18">
      <c r="A202" s="356"/>
      <c r="B202" s="368"/>
      <c r="C202" s="383"/>
      <c r="D202" s="184"/>
      <c r="E202" s="153"/>
      <c r="F202" s="51" t="s">
        <v>169</v>
      </c>
      <c r="G202" s="22">
        <f>+'Հավելված N 5'!E109</f>
        <v>1500000</v>
      </c>
      <c r="H202" s="22">
        <f>+'Հավելված N 5'!F109</f>
        <v>0</v>
      </c>
      <c r="I202" s="13"/>
    </row>
    <row r="203" spans="1:9" s="12" customFormat="1" ht="36.6" customHeight="1">
      <c r="A203" s="356"/>
      <c r="B203" s="368"/>
      <c r="C203" s="383"/>
      <c r="D203" s="184"/>
      <c r="E203" s="152"/>
      <c r="F203" s="29" t="s">
        <v>218</v>
      </c>
      <c r="G203" s="26">
        <f t="shared" ref="G203:H203" si="63">+G205</f>
        <v>-3400000</v>
      </c>
      <c r="H203" s="26">
        <f t="shared" si="63"/>
        <v>-4500000</v>
      </c>
    </row>
    <row r="204" spans="1:9" s="9" customFormat="1" ht="34.799999999999997">
      <c r="A204" s="356"/>
      <c r="B204" s="368"/>
      <c r="C204" s="383"/>
      <c r="D204" s="184"/>
      <c r="E204" s="152"/>
      <c r="F204" s="49" t="s">
        <v>60</v>
      </c>
      <c r="G204" s="27"/>
      <c r="H204" s="4"/>
    </row>
    <row r="205" spans="1:9" s="9" customFormat="1" ht="16.95" customHeight="1">
      <c r="A205" s="356"/>
      <c r="B205" s="368"/>
      <c r="C205" s="383"/>
      <c r="D205" s="184"/>
      <c r="E205" s="152"/>
      <c r="F205" s="57" t="s">
        <v>7</v>
      </c>
      <c r="G205" s="5">
        <f>+G206</f>
        <v>-3400000</v>
      </c>
      <c r="H205" s="5">
        <f>+H206</f>
        <v>-4500000</v>
      </c>
    </row>
    <row r="206" spans="1:9" s="9" customFormat="1" ht="16.95" customHeight="1">
      <c r="A206" s="356"/>
      <c r="B206" s="368"/>
      <c r="C206" s="383"/>
      <c r="D206" s="184"/>
      <c r="E206" s="152"/>
      <c r="F206" s="49" t="s">
        <v>58</v>
      </c>
      <c r="G206" s="6">
        <f t="shared" ref="G206:H208" si="64">+G207</f>
        <v>-3400000</v>
      </c>
      <c r="H206" s="6">
        <f t="shared" si="64"/>
        <v>-4500000</v>
      </c>
    </row>
    <row r="207" spans="1:9" s="9" customFormat="1" ht="16.2" customHeight="1">
      <c r="A207" s="356"/>
      <c r="B207" s="368"/>
      <c r="C207" s="383"/>
      <c r="D207" s="184"/>
      <c r="E207" s="152"/>
      <c r="F207" s="49" t="s">
        <v>59</v>
      </c>
      <c r="G207" s="6">
        <f t="shared" si="64"/>
        <v>-3400000</v>
      </c>
      <c r="H207" s="6">
        <f t="shared" si="64"/>
        <v>-4500000</v>
      </c>
    </row>
    <row r="208" spans="1:9" s="9" customFormat="1" ht="16.2" customHeight="1">
      <c r="A208" s="356"/>
      <c r="B208" s="368"/>
      <c r="C208" s="383"/>
      <c r="D208" s="184"/>
      <c r="E208" s="152"/>
      <c r="F208" s="49" t="s">
        <v>61</v>
      </c>
      <c r="G208" s="22">
        <f t="shared" si="64"/>
        <v>-3400000</v>
      </c>
      <c r="H208" s="22">
        <f t="shared" si="64"/>
        <v>-4500000</v>
      </c>
      <c r="I208" s="13"/>
    </row>
    <row r="209" spans="1:9" s="9" customFormat="1" ht="18">
      <c r="A209" s="356"/>
      <c r="B209" s="368"/>
      <c r="C209" s="383"/>
      <c r="D209" s="184"/>
      <c r="E209" s="153"/>
      <c r="F209" s="51" t="s">
        <v>169</v>
      </c>
      <c r="G209" s="22">
        <f>+'Հավելված N 5'!E112</f>
        <v>-3400000</v>
      </c>
      <c r="H209" s="22">
        <f>+'Հավելված N 5'!F112</f>
        <v>-4500000</v>
      </c>
      <c r="I209" s="13"/>
    </row>
    <row r="210" spans="1:9" s="9" customFormat="1" ht="18">
      <c r="A210" s="356"/>
      <c r="B210" s="368"/>
      <c r="C210" s="383"/>
      <c r="D210" s="184"/>
      <c r="E210" s="65">
        <v>32005</v>
      </c>
      <c r="F210" s="48" t="s">
        <v>299</v>
      </c>
      <c r="G210" s="11">
        <f>+G212+G219</f>
        <v>4671113.9000000004</v>
      </c>
      <c r="H210" s="11">
        <f t="shared" ref="H210" si="65">+H212+H219</f>
        <v>3000000</v>
      </c>
    </row>
    <row r="211" spans="1:9" s="9" customFormat="1" ht="16.2" customHeight="1">
      <c r="A211" s="356"/>
      <c r="B211" s="368"/>
      <c r="C211" s="383"/>
      <c r="D211" s="184"/>
      <c r="E211" s="154"/>
      <c r="F211" s="49" t="s">
        <v>15</v>
      </c>
      <c r="G211" s="5"/>
      <c r="H211" s="4"/>
    </row>
    <row r="212" spans="1:9" s="12" customFormat="1" ht="36.6" customHeight="1">
      <c r="A212" s="356"/>
      <c r="B212" s="368"/>
      <c r="C212" s="383"/>
      <c r="D212" s="184"/>
      <c r="E212" s="152"/>
      <c r="F212" s="29" t="s">
        <v>12</v>
      </c>
      <c r="G212" s="26">
        <f t="shared" ref="G212:H212" si="66">+G214</f>
        <v>4671113.9000000004</v>
      </c>
      <c r="H212" s="26">
        <f t="shared" si="66"/>
        <v>3000000</v>
      </c>
    </row>
    <row r="213" spans="1:9" s="9" customFormat="1" ht="34.799999999999997">
      <c r="A213" s="356"/>
      <c r="B213" s="368"/>
      <c r="C213" s="383"/>
      <c r="D213" s="184"/>
      <c r="E213" s="152"/>
      <c r="F213" s="49" t="s">
        <v>60</v>
      </c>
      <c r="G213" s="27"/>
      <c r="H213" s="4"/>
    </row>
    <row r="214" spans="1:9" s="9" customFormat="1" ht="16.95" customHeight="1">
      <c r="A214" s="356"/>
      <c r="B214" s="368"/>
      <c r="C214" s="383"/>
      <c r="D214" s="184"/>
      <c r="E214" s="152"/>
      <c r="F214" s="57" t="s">
        <v>7</v>
      </c>
      <c r="G214" s="5">
        <f t="shared" ref="G214:H217" si="67">+G215</f>
        <v>4671113.9000000004</v>
      </c>
      <c r="H214" s="5">
        <f t="shared" si="67"/>
        <v>3000000</v>
      </c>
    </row>
    <row r="215" spans="1:9" s="9" customFormat="1" ht="16.95" customHeight="1">
      <c r="A215" s="356"/>
      <c r="B215" s="368"/>
      <c r="C215" s="383"/>
      <c r="D215" s="184"/>
      <c r="E215" s="152"/>
      <c r="F215" s="49" t="s">
        <v>58</v>
      </c>
      <c r="G215" s="6">
        <f t="shared" si="67"/>
        <v>4671113.9000000004</v>
      </c>
      <c r="H215" s="6">
        <f t="shared" si="67"/>
        <v>3000000</v>
      </c>
    </row>
    <row r="216" spans="1:9" s="9" customFormat="1" ht="16.2" customHeight="1">
      <c r="A216" s="356"/>
      <c r="B216" s="368"/>
      <c r="C216" s="383"/>
      <c r="D216" s="184"/>
      <c r="E216" s="152"/>
      <c r="F216" s="49" t="s">
        <v>59</v>
      </c>
      <c r="G216" s="6">
        <f t="shared" si="67"/>
        <v>4671113.9000000004</v>
      </c>
      <c r="H216" s="6">
        <f t="shared" si="67"/>
        <v>3000000</v>
      </c>
    </row>
    <row r="217" spans="1:9" s="9" customFormat="1" ht="16.2" customHeight="1">
      <c r="A217" s="356"/>
      <c r="B217" s="368"/>
      <c r="C217" s="383"/>
      <c r="D217" s="184"/>
      <c r="E217" s="152"/>
      <c r="F217" s="49" t="s">
        <v>61</v>
      </c>
      <c r="G217" s="22">
        <f t="shared" si="67"/>
        <v>4671113.9000000004</v>
      </c>
      <c r="H217" s="22">
        <f t="shared" si="67"/>
        <v>3000000</v>
      </c>
      <c r="I217" s="13"/>
    </row>
    <row r="218" spans="1:9" s="9" customFormat="1" ht="18">
      <c r="A218" s="356"/>
      <c r="B218" s="369"/>
      <c r="C218" s="384"/>
      <c r="D218" s="184"/>
      <c r="E218" s="153"/>
      <c r="F218" s="51" t="s">
        <v>235</v>
      </c>
      <c r="G218" s="22">
        <f>+'Հավելված N 5'!E117</f>
        <v>4671113.9000000004</v>
      </c>
      <c r="H218" s="22">
        <f>+'Հավելված N 5'!F117</f>
        <v>3000000</v>
      </c>
      <c r="I218" s="13"/>
    </row>
    <row r="219" spans="1:9" s="9" customFormat="1" ht="36">
      <c r="A219" s="356"/>
      <c r="B219" s="355" t="s">
        <v>232</v>
      </c>
      <c r="C219" s="358"/>
      <c r="D219" s="363"/>
      <c r="E219" s="21"/>
      <c r="F219" s="56" t="s">
        <v>233</v>
      </c>
      <c r="G219" s="5">
        <f t="shared" ref="G219:H219" si="68">+G221</f>
        <v>0</v>
      </c>
      <c r="H219" s="5">
        <f t="shared" si="68"/>
        <v>0</v>
      </c>
    </row>
    <row r="220" spans="1:9" s="9" customFormat="1" ht="18" customHeight="1">
      <c r="A220" s="356"/>
      <c r="B220" s="355"/>
      <c r="C220" s="359"/>
      <c r="D220" s="364"/>
      <c r="E220" s="21"/>
      <c r="F220" s="49" t="s">
        <v>6</v>
      </c>
      <c r="G220" s="5"/>
      <c r="H220" s="4"/>
    </row>
    <row r="221" spans="1:9" s="9" customFormat="1" ht="36">
      <c r="A221" s="356"/>
      <c r="B221" s="355"/>
      <c r="C221" s="355" t="s">
        <v>27</v>
      </c>
      <c r="D221" s="365"/>
      <c r="E221" s="21"/>
      <c r="F221" s="56" t="s">
        <v>233</v>
      </c>
      <c r="G221" s="5">
        <f t="shared" ref="G221:H221" si="69">+G223</f>
        <v>0</v>
      </c>
      <c r="H221" s="5">
        <f t="shared" si="69"/>
        <v>0</v>
      </c>
    </row>
    <row r="222" spans="1:9" s="9" customFormat="1" ht="16.95" customHeight="1">
      <c r="A222" s="356"/>
      <c r="B222" s="355"/>
      <c r="C222" s="355"/>
      <c r="D222" s="365"/>
      <c r="E222" s="21"/>
      <c r="F222" s="49" t="s">
        <v>6</v>
      </c>
      <c r="G222" s="5"/>
      <c r="H222" s="10"/>
    </row>
    <row r="223" spans="1:9" s="9" customFormat="1" ht="34.799999999999997">
      <c r="A223" s="356"/>
      <c r="B223" s="355"/>
      <c r="C223" s="355"/>
      <c r="D223" s="365"/>
      <c r="E223" s="21"/>
      <c r="F223" s="50" t="s">
        <v>12</v>
      </c>
      <c r="G223" s="5">
        <f t="shared" ref="G223:H223" si="70">+G225</f>
        <v>0</v>
      </c>
      <c r="H223" s="5">
        <f t="shared" si="70"/>
        <v>0</v>
      </c>
    </row>
    <row r="224" spans="1:9" s="9" customFormat="1" ht="16.95" customHeight="1">
      <c r="A224" s="356"/>
      <c r="B224" s="355"/>
      <c r="C224" s="355"/>
      <c r="D224" s="366"/>
      <c r="E224" s="25"/>
      <c r="F224" s="49" t="s">
        <v>6</v>
      </c>
      <c r="G224" s="5"/>
      <c r="H224" s="5"/>
    </row>
    <row r="225" spans="1:9" s="9" customFormat="1" ht="36.6" customHeight="1">
      <c r="A225" s="356"/>
      <c r="B225" s="355"/>
      <c r="C225" s="355"/>
      <c r="D225" s="58">
        <v>1189</v>
      </c>
      <c r="E225" s="379" t="s">
        <v>363</v>
      </c>
      <c r="F225" s="379"/>
      <c r="G225" s="1">
        <f>G227+G238</f>
        <v>0</v>
      </c>
      <c r="H225" s="1">
        <f>H227+H238</f>
        <v>0</v>
      </c>
    </row>
    <row r="226" spans="1:9" s="9" customFormat="1" ht="16.95" customHeight="1">
      <c r="A226" s="356"/>
      <c r="B226" s="355"/>
      <c r="C226" s="355"/>
      <c r="D226" s="301"/>
      <c r="E226" s="46"/>
      <c r="F226" s="49" t="s">
        <v>6</v>
      </c>
      <c r="G226" s="1"/>
      <c r="H226" s="1"/>
    </row>
    <row r="227" spans="1:9" s="9" customFormat="1" ht="75" customHeight="1">
      <c r="A227" s="356"/>
      <c r="B227" s="355"/>
      <c r="C227" s="355"/>
      <c r="D227" s="380"/>
      <c r="E227" s="58">
        <v>11003</v>
      </c>
      <c r="F227" s="48" t="s">
        <v>360</v>
      </c>
      <c r="G227" s="11">
        <f t="shared" ref="G227:H227" si="71">+G229</f>
        <v>41967.7</v>
      </c>
      <c r="H227" s="11">
        <f t="shared" si="71"/>
        <v>41967.7</v>
      </c>
    </row>
    <row r="228" spans="1:9" s="9" customFormat="1" ht="16.2" customHeight="1">
      <c r="A228" s="356"/>
      <c r="B228" s="355"/>
      <c r="C228" s="355"/>
      <c r="D228" s="380"/>
      <c r="E228" s="300"/>
      <c r="F228" s="49" t="s">
        <v>15</v>
      </c>
      <c r="G228" s="5"/>
      <c r="H228" s="4"/>
    </row>
    <row r="229" spans="1:9" s="12" customFormat="1" ht="36.6" customHeight="1">
      <c r="A229" s="356"/>
      <c r="B229" s="355"/>
      <c r="C229" s="355"/>
      <c r="D229" s="380"/>
      <c r="E229" s="376"/>
      <c r="F229" s="198" t="s">
        <v>359</v>
      </c>
      <c r="G229" s="26">
        <f t="shared" ref="G229:H229" si="72">+G231</f>
        <v>41967.7</v>
      </c>
      <c r="H229" s="26">
        <f t="shared" si="72"/>
        <v>41967.7</v>
      </c>
    </row>
    <row r="230" spans="1:9" s="9" customFormat="1" ht="34.799999999999997">
      <c r="A230" s="356"/>
      <c r="B230" s="355"/>
      <c r="C230" s="355"/>
      <c r="D230" s="380"/>
      <c r="E230" s="377"/>
      <c r="F230" s="49" t="s">
        <v>60</v>
      </c>
      <c r="G230" s="27"/>
      <c r="H230" s="4"/>
    </row>
    <row r="231" spans="1:9" s="9" customFormat="1" ht="16.95" customHeight="1">
      <c r="A231" s="356"/>
      <c r="B231" s="355"/>
      <c r="C231" s="355"/>
      <c r="D231" s="380"/>
      <c r="E231" s="377"/>
      <c r="F231" s="57" t="s">
        <v>7</v>
      </c>
      <c r="G231" s="5">
        <f t="shared" ref="G231:H231" si="73">G232</f>
        <v>41967.7</v>
      </c>
      <c r="H231" s="5">
        <f t="shared" si="73"/>
        <v>41967.7</v>
      </c>
    </row>
    <row r="232" spans="1:9" s="9" customFormat="1" ht="16.95" customHeight="1">
      <c r="A232" s="356"/>
      <c r="B232" s="355"/>
      <c r="C232" s="355"/>
      <c r="D232" s="380"/>
      <c r="E232" s="377"/>
      <c r="F232" s="49" t="s">
        <v>229</v>
      </c>
      <c r="G232" s="6">
        <f>+G233+G236</f>
        <v>41967.7</v>
      </c>
      <c r="H232" s="6">
        <f>+H233+H236</f>
        <v>41967.7</v>
      </c>
    </row>
    <row r="233" spans="1:9" s="9" customFormat="1" ht="16.2" customHeight="1">
      <c r="A233" s="356"/>
      <c r="B233" s="355"/>
      <c r="C233" s="355"/>
      <c r="D233" s="380"/>
      <c r="E233" s="377"/>
      <c r="F233" s="49" t="s">
        <v>268</v>
      </c>
      <c r="G233" s="6">
        <f t="shared" ref="G233:H234" si="74">+G234</f>
        <v>18406</v>
      </c>
      <c r="H233" s="6">
        <f t="shared" si="74"/>
        <v>18406</v>
      </c>
    </row>
    <row r="234" spans="1:9" s="9" customFormat="1" ht="16.2" customHeight="1">
      <c r="A234" s="356"/>
      <c r="B234" s="355"/>
      <c r="C234" s="355"/>
      <c r="D234" s="380"/>
      <c r="E234" s="377"/>
      <c r="F234" s="202" t="s">
        <v>361</v>
      </c>
      <c r="G234" s="22">
        <f t="shared" si="74"/>
        <v>18406</v>
      </c>
      <c r="H234" s="22">
        <f t="shared" si="74"/>
        <v>18406</v>
      </c>
      <c r="I234" s="13"/>
    </row>
    <row r="235" spans="1:9" s="9" customFormat="1" ht="18" customHeight="1">
      <c r="A235" s="356"/>
      <c r="B235" s="355"/>
      <c r="C235" s="355"/>
      <c r="D235" s="380"/>
      <c r="E235" s="377"/>
      <c r="F235" s="202" t="s">
        <v>362</v>
      </c>
      <c r="G235" s="22">
        <f>+'Հավելված N 6'!D28</f>
        <v>18406</v>
      </c>
      <c r="H235" s="22">
        <f>+'Հավելված N 6'!G28</f>
        <v>18406</v>
      </c>
      <c r="I235" s="13"/>
    </row>
    <row r="236" spans="1:9" s="9" customFormat="1" ht="16.2" customHeight="1">
      <c r="A236" s="356"/>
      <c r="B236" s="355"/>
      <c r="C236" s="355"/>
      <c r="D236" s="380"/>
      <c r="E236" s="377"/>
      <c r="F236" s="49" t="s">
        <v>355</v>
      </c>
      <c r="G236" s="22">
        <f>+G237</f>
        <v>23561.699999999997</v>
      </c>
      <c r="H236" s="22">
        <f>+H237</f>
        <v>23561.699999999997</v>
      </c>
      <c r="I236" s="13"/>
    </row>
    <row r="237" spans="1:9" s="9" customFormat="1" ht="18" customHeight="1">
      <c r="A237" s="356"/>
      <c r="B237" s="355"/>
      <c r="C237" s="355"/>
      <c r="D237" s="380"/>
      <c r="E237" s="378"/>
      <c r="F237" s="51" t="s">
        <v>356</v>
      </c>
      <c r="G237" s="22">
        <f>+'Հավելված N 6'!D30</f>
        <v>23561.699999999997</v>
      </c>
      <c r="H237" s="22">
        <f>+'Հավելված N 6'!G30</f>
        <v>23561.699999999997</v>
      </c>
      <c r="I237" s="13"/>
    </row>
    <row r="238" spans="1:9" s="9" customFormat="1" ht="60" customHeight="1">
      <c r="A238" s="356"/>
      <c r="B238" s="355"/>
      <c r="C238" s="355"/>
      <c r="D238" s="380"/>
      <c r="E238" s="58">
        <v>12004</v>
      </c>
      <c r="F238" s="48" t="s">
        <v>378</v>
      </c>
      <c r="G238" s="11">
        <f t="shared" ref="G238:H238" si="75">+G240</f>
        <v>-41967.7</v>
      </c>
      <c r="H238" s="11">
        <f t="shared" si="75"/>
        <v>-41967.7</v>
      </c>
    </row>
    <row r="239" spans="1:9" s="9" customFormat="1" ht="16.2" customHeight="1">
      <c r="A239" s="356"/>
      <c r="B239" s="355"/>
      <c r="C239" s="355"/>
      <c r="D239" s="380"/>
      <c r="E239" s="300"/>
      <c r="F239" s="49" t="s">
        <v>15</v>
      </c>
      <c r="G239" s="5"/>
      <c r="H239" s="4"/>
    </row>
    <row r="240" spans="1:9" s="12" customFormat="1" ht="36.6" customHeight="1">
      <c r="A240" s="356"/>
      <c r="B240" s="355"/>
      <c r="C240" s="355"/>
      <c r="D240" s="380"/>
      <c r="E240" s="381"/>
      <c r="F240" s="299" t="s">
        <v>359</v>
      </c>
      <c r="G240" s="26">
        <f t="shared" ref="G240:H240" si="76">+G242</f>
        <v>-41967.7</v>
      </c>
      <c r="H240" s="26">
        <f t="shared" si="76"/>
        <v>-41967.7</v>
      </c>
    </row>
    <row r="241" spans="1:9" s="9" customFormat="1" ht="34.799999999999997">
      <c r="A241" s="356"/>
      <c r="B241" s="355"/>
      <c r="C241" s="355"/>
      <c r="D241" s="380"/>
      <c r="E241" s="381"/>
      <c r="F241" s="272" t="s">
        <v>60</v>
      </c>
      <c r="G241" s="27"/>
      <c r="H241" s="4"/>
    </row>
    <row r="242" spans="1:9" s="9" customFormat="1" ht="16.95" customHeight="1">
      <c r="A242" s="356"/>
      <c r="B242" s="355"/>
      <c r="C242" s="355"/>
      <c r="D242" s="380"/>
      <c r="E242" s="381"/>
      <c r="F242" s="263" t="s">
        <v>7</v>
      </c>
      <c r="G242" s="5">
        <f t="shared" ref="G242:H242" si="77">G243</f>
        <v>-41967.7</v>
      </c>
      <c r="H242" s="5">
        <f t="shared" si="77"/>
        <v>-41967.7</v>
      </c>
    </row>
    <row r="243" spans="1:9" s="9" customFormat="1" ht="16.95" customHeight="1">
      <c r="A243" s="356"/>
      <c r="B243" s="355"/>
      <c r="C243" s="355"/>
      <c r="D243" s="380"/>
      <c r="E243" s="381"/>
      <c r="F243" s="272" t="s">
        <v>58</v>
      </c>
      <c r="G243" s="6">
        <f t="shared" ref="G243:H247" si="78">+G244</f>
        <v>-41967.7</v>
      </c>
      <c r="H243" s="6">
        <f t="shared" si="78"/>
        <v>-41967.7</v>
      </c>
    </row>
    <row r="244" spans="1:9" s="9" customFormat="1" ht="16.2" customHeight="1">
      <c r="A244" s="356"/>
      <c r="B244" s="355"/>
      <c r="C244" s="355"/>
      <c r="D244" s="380"/>
      <c r="E244" s="381"/>
      <c r="F244" s="272" t="s">
        <v>59</v>
      </c>
      <c r="G244" s="6">
        <f>+G245+G247</f>
        <v>-41967.7</v>
      </c>
      <c r="H244" s="6">
        <f>+H245+H247</f>
        <v>-41967.7</v>
      </c>
    </row>
    <row r="245" spans="1:9" s="9" customFormat="1" ht="16.2" customHeight="1">
      <c r="A245" s="356"/>
      <c r="B245" s="355"/>
      <c r="C245" s="355"/>
      <c r="D245" s="380"/>
      <c r="E245" s="381"/>
      <c r="F245" s="202" t="s">
        <v>61</v>
      </c>
      <c r="G245" s="22">
        <f t="shared" si="78"/>
        <v>-56265.7</v>
      </c>
      <c r="H245" s="22">
        <f t="shared" si="78"/>
        <v>-56265.7</v>
      </c>
      <c r="I245" s="13"/>
    </row>
    <row r="246" spans="1:9" s="9" customFormat="1" ht="18" customHeight="1">
      <c r="A246" s="356"/>
      <c r="B246" s="355"/>
      <c r="C246" s="355"/>
      <c r="D246" s="380"/>
      <c r="E246" s="381"/>
      <c r="F246" s="202" t="s">
        <v>235</v>
      </c>
      <c r="G246" s="22">
        <f>+'Հավելված N 6'!D39</f>
        <v>-56265.7</v>
      </c>
      <c r="H246" s="22">
        <f>+'Հավելված N 6'!G39</f>
        <v>-56265.7</v>
      </c>
      <c r="I246" s="13"/>
    </row>
    <row r="247" spans="1:9" s="9" customFormat="1" ht="16.2" customHeight="1">
      <c r="A247" s="356"/>
      <c r="B247" s="355"/>
      <c r="C247" s="355"/>
      <c r="D247" s="380"/>
      <c r="E247" s="381"/>
      <c r="F247" s="202" t="s">
        <v>413</v>
      </c>
      <c r="G247" s="22">
        <f t="shared" si="78"/>
        <v>14298</v>
      </c>
      <c r="H247" s="22">
        <f t="shared" si="78"/>
        <v>14298</v>
      </c>
      <c r="I247" s="13"/>
    </row>
    <row r="248" spans="1:9" s="9" customFormat="1" ht="18" customHeight="1">
      <c r="A248" s="356"/>
      <c r="B248" s="355"/>
      <c r="C248" s="355"/>
      <c r="D248" s="380"/>
      <c r="E248" s="381"/>
      <c r="F248" s="202" t="s">
        <v>414</v>
      </c>
      <c r="G248" s="22">
        <f>+'Հավելված N 6'!D41</f>
        <v>14298</v>
      </c>
      <c r="H248" s="22">
        <f>+'Հավելված N 6'!G41</f>
        <v>14298</v>
      </c>
      <c r="I248" s="13"/>
    </row>
    <row r="249" spans="1:9" s="265" customFormat="1"/>
    <row r="250" spans="1:9" s="9" customFormat="1" ht="32.4" customHeight="1">
      <c r="A250" s="49"/>
      <c r="B250" s="49"/>
      <c r="C250" s="49"/>
      <c r="D250" s="31"/>
      <c r="E250" s="31"/>
      <c r="F250" s="56" t="s">
        <v>365</v>
      </c>
      <c r="G250" s="266">
        <f>+G251</f>
        <v>0</v>
      </c>
      <c r="H250" s="266">
        <f>+H251</f>
        <v>0</v>
      </c>
    </row>
    <row r="251" spans="1:9" s="9" customFormat="1" ht="17.55" customHeight="1">
      <c r="A251" s="355" t="s">
        <v>366</v>
      </c>
      <c r="B251" s="358"/>
      <c r="C251" s="360"/>
      <c r="D251" s="363"/>
      <c r="E251" s="20"/>
      <c r="F251" s="56" t="s">
        <v>367</v>
      </c>
      <c r="G251" s="266">
        <f t="shared" ref="G251:H251" si="79">+G253</f>
        <v>0</v>
      </c>
      <c r="H251" s="266">
        <f t="shared" si="79"/>
        <v>0</v>
      </c>
    </row>
    <row r="252" spans="1:9" s="9" customFormat="1" ht="16.95" customHeight="1">
      <c r="A252" s="355"/>
      <c r="B252" s="359"/>
      <c r="C252" s="361"/>
      <c r="D252" s="364"/>
      <c r="E252" s="21"/>
      <c r="F252" s="49" t="s">
        <v>6</v>
      </c>
      <c r="G252" s="267"/>
      <c r="H252" s="267"/>
    </row>
    <row r="253" spans="1:9" s="9" customFormat="1" ht="36">
      <c r="A253" s="355"/>
      <c r="B253" s="356" t="s">
        <v>27</v>
      </c>
      <c r="C253" s="362"/>
      <c r="D253" s="364"/>
      <c r="E253" s="21"/>
      <c r="F253" s="56" t="s">
        <v>368</v>
      </c>
      <c r="G253" s="267">
        <f t="shared" ref="G253:H253" si="80">+G255</f>
        <v>0</v>
      </c>
      <c r="H253" s="267">
        <f t="shared" si="80"/>
        <v>0</v>
      </c>
    </row>
    <row r="254" spans="1:9" s="9" customFormat="1" ht="16.95" customHeight="1">
      <c r="A254" s="355"/>
      <c r="B254" s="356"/>
      <c r="C254" s="359"/>
      <c r="D254" s="364"/>
      <c r="E254" s="21"/>
      <c r="F254" s="49" t="s">
        <v>6</v>
      </c>
      <c r="G254" s="267"/>
      <c r="H254" s="267"/>
    </row>
    <row r="255" spans="1:9" s="9" customFormat="1" ht="18">
      <c r="A255" s="355"/>
      <c r="B255" s="356"/>
      <c r="C255" s="356" t="s">
        <v>27</v>
      </c>
      <c r="D255" s="365"/>
      <c r="E255" s="21"/>
      <c r="F255" s="56" t="s">
        <v>369</v>
      </c>
      <c r="G255" s="267">
        <f t="shared" ref="G255:H255" si="81">+G257</f>
        <v>0</v>
      </c>
      <c r="H255" s="267">
        <f t="shared" si="81"/>
        <v>0</v>
      </c>
    </row>
    <row r="256" spans="1:9" s="9" customFormat="1" ht="16.95" customHeight="1">
      <c r="A256" s="355"/>
      <c r="B256" s="356"/>
      <c r="C256" s="356"/>
      <c r="D256" s="365"/>
      <c r="E256" s="21"/>
      <c r="F256" s="49" t="s">
        <v>6</v>
      </c>
      <c r="G256" s="267"/>
      <c r="H256" s="267"/>
    </row>
    <row r="257" spans="1:8" s="9" customFormat="1">
      <c r="A257" s="355"/>
      <c r="B257" s="356"/>
      <c r="C257" s="356"/>
      <c r="D257" s="365"/>
      <c r="E257" s="21"/>
      <c r="F257" s="50" t="s">
        <v>105</v>
      </c>
      <c r="G257" s="267">
        <f t="shared" ref="G257:H257" si="82">+G259</f>
        <v>0</v>
      </c>
      <c r="H257" s="267">
        <f t="shared" si="82"/>
        <v>0</v>
      </c>
    </row>
    <row r="258" spans="1:8" s="9" customFormat="1" ht="16.95" customHeight="1">
      <c r="A258" s="355"/>
      <c r="B258" s="356"/>
      <c r="C258" s="356"/>
      <c r="D258" s="366"/>
      <c r="E258" s="25"/>
      <c r="F258" s="49" t="s">
        <v>6</v>
      </c>
      <c r="G258" s="267"/>
      <c r="H258" s="267"/>
    </row>
    <row r="259" spans="1:8" s="9" customFormat="1" ht="18" customHeight="1">
      <c r="A259" s="355"/>
      <c r="B259" s="356"/>
      <c r="C259" s="356"/>
      <c r="D259" s="357">
        <v>1139</v>
      </c>
      <c r="E259" s="350" t="s">
        <v>369</v>
      </c>
      <c r="F259" s="351"/>
      <c r="G259" s="266">
        <f>+G261+G269</f>
        <v>0</v>
      </c>
      <c r="H259" s="266">
        <f>+H261+H269</f>
        <v>0</v>
      </c>
    </row>
    <row r="260" spans="1:8" s="9" customFormat="1" ht="16.95" customHeight="1">
      <c r="A260" s="355"/>
      <c r="B260" s="356"/>
      <c r="C260" s="356"/>
      <c r="D260" s="357"/>
      <c r="E260" s="273"/>
      <c r="F260" s="49" t="s">
        <v>6</v>
      </c>
      <c r="G260" s="266"/>
      <c r="H260" s="266"/>
    </row>
    <row r="261" spans="1:8" s="9" customFormat="1" ht="18">
      <c r="A261" s="355"/>
      <c r="B261" s="356"/>
      <c r="C261" s="356"/>
      <c r="D261" s="357"/>
      <c r="E261" s="58">
        <v>11001</v>
      </c>
      <c r="F261" s="48" t="s">
        <v>369</v>
      </c>
      <c r="G261" s="268">
        <f t="shared" ref="G261:H261" si="83">+G263</f>
        <v>10966.999999999996</v>
      </c>
      <c r="H261" s="268">
        <f t="shared" si="83"/>
        <v>10966.999999999996</v>
      </c>
    </row>
    <row r="262" spans="1:8" s="9" customFormat="1" ht="15.6" customHeight="1">
      <c r="A262" s="355"/>
      <c r="B262" s="356"/>
      <c r="C262" s="356"/>
      <c r="D262" s="357"/>
      <c r="E262" s="352"/>
      <c r="F262" s="49" t="s">
        <v>15</v>
      </c>
      <c r="G262" s="267"/>
      <c r="H262" s="267"/>
    </row>
    <row r="263" spans="1:8" s="12" customFormat="1" ht="36.6" customHeight="1">
      <c r="A263" s="355"/>
      <c r="B263" s="356"/>
      <c r="C263" s="356"/>
      <c r="D263" s="357"/>
      <c r="E263" s="353"/>
      <c r="F263" s="29" t="s">
        <v>105</v>
      </c>
      <c r="G263" s="269">
        <f t="shared" ref="G263:H263" si="84">+G265</f>
        <v>10966.999999999996</v>
      </c>
      <c r="H263" s="269">
        <f t="shared" si="84"/>
        <v>10966.999999999996</v>
      </c>
    </row>
    <row r="264" spans="1:8" s="9" customFormat="1" ht="52.2">
      <c r="A264" s="355"/>
      <c r="B264" s="356"/>
      <c r="C264" s="356"/>
      <c r="D264" s="357"/>
      <c r="E264" s="353"/>
      <c r="F264" s="49" t="s">
        <v>274</v>
      </c>
      <c r="G264" s="270"/>
      <c r="H264" s="270"/>
    </row>
    <row r="265" spans="1:8" s="9" customFormat="1" ht="16.95" customHeight="1">
      <c r="A265" s="355"/>
      <c r="B265" s="356"/>
      <c r="C265" s="356"/>
      <c r="D265" s="357"/>
      <c r="E265" s="353"/>
      <c r="F265" s="57" t="s">
        <v>7</v>
      </c>
      <c r="G265" s="267">
        <f t="shared" ref="G265:H267" si="85">+G266</f>
        <v>10966.999999999996</v>
      </c>
      <c r="H265" s="267">
        <f t="shared" si="85"/>
        <v>10966.999999999996</v>
      </c>
    </row>
    <row r="266" spans="1:8" s="9" customFormat="1" ht="16.95" customHeight="1">
      <c r="A266" s="355"/>
      <c r="B266" s="356"/>
      <c r="C266" s="356"/>
      <c r="D266" s="357"/>
      <c r="E266" s="353"/>
      <c r="F266" s="49" t="s">
        <v>229</v>
      </c>
      <c r="G266" s="270">
        <f t="shared" si="85"/>
        <v>10966.999999999996</v>
      </c>
      <c r="H266" s="270">
        <f t="shared" si="85"/>
        <v>10966.999999999996</v>
      </c>
    </row>
    <row r="267" spans="1:8" s="9" customFormat="1" ht="15.6" customHeight="1">
      <c r="A267" s="355"/>
      <c r="B267" s="356"/>
      <c r="C267" s="356"/>
      <c r="D267" s="357"/>
      <c r="E267" s="353"/>
      <c r="F267" s="49" t="s">
        <v>355</v>
      </c>
      <c r="G267" s="271">
        <f t="shared" si="85"/>
        <v>10966.999999999996</v>
      </c>
      <c r="H267" s="271">
        <f t="shared" si="85"/>
        <v>10966.999999999996</v>
      </c>
    </row>
    <row r="268" spans="1:8" s="9" customFormat="1" ht="17.399999999999999" customHeight="1">
      <c r="A268" s="355"/>
      <c r="B268" s="356"/>
      <c r="C268" s="356"/>
      <c r="D268" s="357"/>
      <c r="E268" s="354"/>
      <c r="F268" s="272" t="s">
        <v>370</v>
      </c>
      <c r="G268" s="271">
        <f>+'Հավելված N 6'!F20</f>
        <v>10966.999999999996</v>
      </c>
      <c r="H268" s="271">
        <f>+'Հավելված N 6'!I20</f>
        <v>10966.999999999996</v>
      </c>
    </row>
    <row r="269" spans="1:8" s="9" customFormat="1" ht="18">
      <c r="A269" s="355"/>
      <c r="B269" s="356"/>
      <c r="C269" s="356"/>
      <c r="D269" s="357"/>
      <c r="E269" s="58">
        <v>11001</v>
      </c>
      <c r="F269" s="48" t="s">
        <v>369</v>
      </c>
      <c r="G269" s="268">
        <f t="shared" ref="G269:H269" si="86">+G271</f>
        <v>-10966.999999999996</v>
      </c>
      <c r="H269" s="268">
        <f t="shared" si="86"/>
        <v>-10966.999999999996</v>
      </c>
    </row>
    <row r="270" spans="1:8" s="9" customFormat="1" ht="15.6" customHeight="1">
      <c r="A270" s="355"/>
      <c r="B270" s="356"/>
      <c r="C270" s="356"/>
      <c r="D270" s="357"/>
      <c r="E270" s="352"/>
      <c r="F270" s="49" t="s">
        <v>15</v>
      </c>
      <c r="G270" s="267"/>
      <c r="H270" s="267"/>
    </row>
    <row r="271" spans="1:8" s="12" customFormat="1" ht="36.6" customHeight="1">
      <c r="A271" s="355"/>
      <c r="B271" s="356"/>
      <c r="C271" s="356"/>
      <c r="D271" s="357"/>
      <c r="E271" s="353"/>
      <c r="F271" s="29" t="s">
        <v>105</v>
      </c>
      <c r="G271" s="269">
        <f t="shared" ref="G271:H271" si="87">+G273</f>
        <v>-10966.999999999996</v>
      </c>
      <c r="H271" s="269">
        <f t="shared" si="87"/>
        <v>-10966.999999999996</v>
      </c>
    </row>
    <row r="272" spans="1:8" s="9" customFormat="1" ht="52.2">
      <c r="A272" s="355"/>
      <c r="B272" s="356"/>
      <c r="C272" s="356"/>
      <c r="D272" s="357"/>
      <c r="E272" s="353"/>
      <c r="F272" s="49" t="s">
        <v>274</v>
      </c>
      <c r="G272" s="270"/>
      <c r="H272" s="270"/>
    </row>
    <row r="273" spans="1:8" s="9" customFormat="1" ht="16.95" customHeight="1">
      <c r="A273" s="355"/>
      <c r="B273" s="356"/>
      <c r="C273" s="356"/>
      <c r="D273" s="357"/>
      <c r="E273" s="353"/>
      <c r="F273" s="57" t="s">
        <v>7</v>
      </c>
      <c r="G273" s="267">
        <f t="shared" ref="G273:H275" si="88">+G274</f>
        <v>-10966.999999999996</v>
      </c>
      <c r="H273" s="267">
        <f t="shared" si="88"/>
        <v>-10966.999999999996</v>
      </c>
    </row>
    <row r="274" spans="1:8" s="9" customFormat="1" ht="16.95" customHeight="1">
      <c r="A274" s="355"/>
      <c r="B274" s="356"/>
      <c r="C274" s="356"/>
      <c r="D274" s="357"/>
      <c r="E274" s="353"/>
      <c r="F274" s="49" t="s">
        <v>229</v>
      </c>
      <c r="G274" s="270">
        <f t="shared" si="88"/>
        <v>-10966.999999999996</v>
      </c>
      <c r="H274" s="270">
        <f t="shared" si="88"/>
        <v>-10966.999999999996</v>
      </c>
    </row>
    <row r="275" spans="1:8" s="9" customFormat="1" ht="15.6" customHeight="1">
      <c r="A275" s="355"/>
      <c r="B275" s="356"/>
      <c r="C275" s="356"/>
      <c r="D275" s="357"/>
      <c r="E275" s="353"/>
      <c r="F275" s="49" t="s">
        <v>355</v>
      </c>
      <c r="G275" s="271">
        <f t="shared" si="88"/>
        <v>-10966.999999999996</v>
      </c>
      <c r="H275" s="271">
        <f t="shared" si="88"/>
        <v>-10966.999999999996</v>
      </c>
    </row>
    <row r="276" spans="1:8" s="9" customFormat="1">
      <c r="A276" s="355"/>
      <c r="B276" s="356"/>
      <c r="C276" s="356"/>
      <c r="D276" s="357"/>
      <c r="E276" s="354"/>
      <c r="F276" s="272" t="s">
        <v>370</v>
      </c>
      <c r="G276" s="271">
        <f>-G268</f>
        <v>-10966.999999999996</v>
      </c>
      <c r="H276" s="271">
        <f>-H268</f>
        <v>-10966.999999999996</v>
      </c>
    </row>
  </sheetData>
  <mergeCells count="36">
    <mergeCell ref="E229:E237"/>
    <mergeCell ref="E225:F225"/>
    <mergeCell ref="E159:F159"/>
    <mergeCell ref="A16:A248"/>
    <mergeCell ref="B219:B248"/>
    <mergeCell ref="C221:C248"/>
    <mergeCell ref="D227:D248"/>
    <mergeCell ref="E240:E248"/>
    <mergeCell ref="D219:D224"/>
    <mergeCell ref="C219:C220"/>
    <mergeCell ref="C155:C218"/>
    <mergeCell ref="B153:B218"/>
    <mergeCell ref="E24:F24"/>
    <mergeCell ref="B16:B17"/>
    <mergeCell ref="D25:D152"/>
    <mergeCell ref="C20:C152"/>
    <mergeCell ref="B18:B152"/>
    <mergeCell ref="E73:E83"/>
    <mergeCell ref="F1:H1"/>
    <mergeCell ref="F3:H3"/>
    <mergeCell ref="A7:H7"/>
    <mergeCell ref="A11:C11"/>
    <mergeCell ref="D11:E11"/>
    <mergeCell ref="F2:H2"/>
    <mergeCell ref="F11:F12"/>
    <mergeCell ref="G11:H11"/>
    <mergeCell ref="E259:F259"/>
    <mergeCell ref="E262:E268"/>
    <mergeCell ref="E270:E276"/>
    <mergeCell ref="A251:A276"/>
    <mergeCell ref="B253:B276"/>
    <mergeCell ref="C255:C276"/>
    <mergeCell ref="D259:D276"/>
    <mergeCell ref="B251:B252"/>
    <mergeCell ref="C251:C254"/>
    <mergeCell ref="D251:D258"/>
  </mergeCells>
  <phoneticPr fontId="96" type="noConversion"/>
  <pageMargins left="0.25" right="0.25" top="0.75" bottom="0.75" header="0.3" footer="0.3"/>
  <pageSetup paperSize="9" scale="5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45F3C-511C-41F7-AF72-9EE7B2D9CB82}">
  <sheetPr>
    <tabColor rgb="FF92D050"/>
  </sheetPr>
  <dimension ref="A1:K74"/>
  <sheetViews>
    <sheetView topLeftCell="A8" zoomScale="85" zoomScaleNormal="85" workbookViewId="0">
      <selection activeCell="D11" sqref="D11"/>
    </sheetView>
  </sheetViews>
  <sheetFormatPr defaultColWidth="9.109375" defaultRowHeight="17.399999999999999"/>
  <cols>
    <col min="1" max="1" width="9.109375" style="113"/>
    <col min="2" max="2" width="9.109375" style="113" customWidth="1"/>
    <col min="3" max="3" width="54.21875" style="113" customWidth="1"/>
    <col min="4" max="4" width="18.44140625" style="113" customWidth="1"/>
    <col min="5" max="8" width="20.44140625" style="113" customWidth="1"/>
    <col min="9" max="9" width="15.5546875" style="113" bestFit="1" customWidth="1"/>
    <col min="10" max="11" width="15.6640625" style="96" customWidth="1"/>
    <col min="12" max="16384" width="9.109375" style="113"/>
  </cols>
  <sheetData>
    <row r="1" spans="1:11" s="82" customFormat="1" ht="26.55" customHeight="1">
      <c r="A1" s="80"/>
      <c r="B1" s="81"/>
      <c r="C1" s="81"/>
      <c r="D1" s="81"/>
      <c r="E1" s="80"/>
      <c r="F1" s="398" t="s">
        <v>29</v>
      </c>
      <c r="G1" s="398"/>
      <c r="H1" s="398"/>
      <c r="J1" s="83"/>
      <c r="K1" s="83"/>
    </row>
    <row r="2" spans="1:11" s="86" customFormat="1">
      <c r="A2" s="84"/>
      <c r="B2" s="84"/>
      <c r="C2" s="84"/>
      <c r="D2" s="84"/>
      <c r="E2" s="85"/>
      <c r="F2" s="399" t="s">
        <v>51</v>
      </c>
      <c r="G2" s="399"/>
      <c r="H2" s="399"/>
      <c r="J2" s="87"/>
      <c r="K2" s="87"/>
    </row>
    <row r="3" spans="1:11" s="86" customFormat="1">
      <c r="A3" s="84"/>
      <c r="B3" s="84"/>
      <c r="C3" s="84"/>
      <c r="D3" s="84"/>
      <c r="E3" s="85"/>
      <c r="F3" s="399" t="s">
        <v>19</v>
      </c>
      <c r="G3" s="399"/>
      <c r="H3" s="399"/>
      <c r="J3" s="87"/>
      <c r="K3" s="87"/>
    </row>
    <row r="4" spans="1:11" s="86" customFormat="1" ht="18">
      <c r="A4" s="88"/>
      <c r="B4" s="88"/>
      <c r="C4" s="89"/>
      <c r="D4" s="85"/>
      <c r="E4" s="85"/>
      <c r="F4" s="85"/>
      <c r="G4" s="85"/>
      <c r="H4" s="85"/>
      <c r="J4" s="87"/>
      <c r="K4" s="87"/>
    </row>
    <row r="5" spans="1:11" s="86" customFormat="1" ht="37.5" customHeight="1">
      <c r="A5" s="400" t="s">
        <v>221</v>
      </c>
      <c r="B5" s="401"/>
      <c r="C5" s="401"/>
      <c r="D5" s="401"/>
      <c r="E5" s="401"/>
      <c r="F5" s="401"/>
      <c r="G5" s="401"/>
      <c r="H5" s="401"/>
      <c r="J5" s="87"/>
      <c r="K5" s="87"/>
    </row>
    <row r="6" spans="1:11" s="86" customFormat="1" ht="37.5" customHeight="1">
      <c r="A6" s="401"/>
      <c r="B6" s="401"/>
      <c r="C6" s="401"/>
      <c r="D6" s="401"/>
      <c r="E6" s="401"/>
      <c r="F6" s="401"/>
      <c r="G6" s="401"/>
      <c r="H6" s="401"/>
      <c r="J6" s="87"/>
      <c r="K6" s="87"/>
    </row>
    <row r="7" spans="1:11" s="86" customFormat="1">
      <c r="E7" s="85"/>
      <c r="F7" s="85"/>
      <c r="G7" s="85"/>
      <c r="J7" s="87"/>
      <c r="K7" s="87"/>
    </row>
    <row r="8" spans="1:11" s="86" customFormat="1">
      <c r="A8" s="90"/>
      <c r="B8" s="90"/>
      <c r="C8" s="90"/>
      <c r="D8" s="91"/>
      <c r="E8" s="85"/>
      <c r="F8" s="85"/>
      <c r="G8" s="402" t="s">
        <v>9</v>
      </c>
      <c r="H8" s="402"/>
      <c r="J8" s="87"/>
      <c r="K8" s="87"/>
    </row>
    <row r="9" spans="1:11" s="86" customFormat="1" ht="45" customHeight="1">
      <c r="A9" s="389" t="s">
        <v>53</v>
      </c>
      <c r="B9" s="390"/>
      <c r="C9" s="391" t="s">
        <v>54</v>
      </c>
      <c r="D9" s="393" t="s">
        <v>93</v>
      </c>
      <c r="E9" s="395" t="s">
        <v>168</v>
      </c>
      <c r="F9" s="396"/>
      <c r="G9" s="396"/>
      <c r="H9" s="397"/>
      <c r="J9" s="87"/>
      <c r="K9" s="87"/>
    </row>
    <row r="10" spans="1:11" s="86" customFormat="1" ht="108">
      <c r="A10" s="60" t="s">
        <v>13</v>
      </c>
      <c r="B10" s="60" t="s">
        <v>14</v>
      </c>
      <c r="C10" s="392"/>
      <c r="D10" s="394"/>
      <c r="E10" s="92" t="s">
        <v>94</v>
      </c>
      <c r="F10" s="92" t="s">
        <v>95</v>
      </c>
      <c r="G10" s="92" t="s">
        <v>96</v>
      </c>
      <c r="H10" s="92" t="s">
        <v>97</v>
      </c>
      <c r="J10" s="87"/>
      <c r="K10" s="87"/>
    </row>
    <row r="11" spans="1:11" s="86" customFormat="1" ht="18">
      <c r="A11" s="60"/>
      <c r="B11" s="60"/>
      <c r="C11" s="65" t="s">
        <v>98</v>
      </c>
      <c r="D11" s="30">
        <f>SUM(E11:H11)</f>
        <v>-52090.400000000183</v>
      </c>
      <c r="E11" s="30">
        <f>+E13</f>
        <v>-1033692.7999999998</v>
      </c>
      <c r="F11" s="30">
        <f>+F13</f>
        <v>975747.59999999963</v>
      </c>
      <c r="G11" s="30">
        <f>+G13</f>
        <v>0</v>
      </c>
      <c r="H11" s="30">
        <f>+H13</f>
        <v>5854.8</v>
      </c>
      <c r="I11" s="296"/>
      <c r="J11" s="297"/>
      <c r="K11" s="297"/>
    </row>
    <row r="12" spans="1:11" s="86" customFormat="1" ht="18">
      <c r="A12" s="93"/>
      <c r="B12" s="93"/>
      <c r="C12" s="65" t="s">
        <v>99</v>
      </c>
      <c r="D12" s="94"/>
      <c r="E12" s="94"/>
      <c r="F12" s="94"/>
      <c r="G12" s="94"/>
      <c r="H12" s="94"/>
      <c r="I12" s="95"/>
      <c r="J12" s="96"/>
      <c r="K12" s="96"/>
    </row>
    <row r="13" spans="1:11" s="86" customFormat="1" ht="54">
      <c r="A13" s="97"/>
      <c r="B13" s="98"/>
      <c r="C13" s="98" t="s">
        <v>16</v>
      </c>
      <c r="D13" s="30">
        <f>SUM(E13:H13)</f>
        <v>-52090.400000000183</v>
      </c>
      <c r="E13" s="30">
        <f>+E15+E16+E19+E66+E69+E72</f>
        <v>-1033692.7999999998</v>
      </c>
      <c r="F13" s="30">
        <f t="shared" ref="F13:H13" si="0">+F15+F16+F19+F66+F69+F72</f>
        <v>975747.59999999963</v>
      </c>
      <c r="G13" s="30">
        <f t="shared" si="0"/>
        <v>0</v>
      </c>
      <c r="H13" s="30">
        <f t="shared" si="0"/>
        <v>5854.8</v>
      </c>
      <c r="J13" s="87"/>
      <c r="K13" s="87"/>
    </row>
    <row r="14" spans="1:11" s="86" customFormat="1">
      <c r="A14" s="97"/>
      <c r="B14" s="97"/>
      <c r="C14" s="97" t="s">
        <v>100</v>
      </c>
      <c r="D14" s="99"/>
      <c r="E14" s="99"/>
      <c r="F14" s="99"/>
      <c r="G14" s="99"/>
      <c r="H14" s="99"/>
      <c r="J14" s="87"/>
      <c r="K14" s="87"/>
    </row>
    <row r="15" spans="1:11" s="86" customFormat="1" ht="126">
      <c r="A15" s="65">
        <v>1236</v>
      </c>
      <c r="B15" s="47">
        <v>31001</v>
      </c>
      <c r="C15" s="187" t="s">
        <v>350</v>
      </c>
      <c r="D15" s="30">
        <f>SUM(E15:H15)</f>
        <v>5854.8</v>
      </c>
      <c r="E15" s="245">
        <v>0</v>
      </c>
      <c r="F15" s="245">
        <v>0</v>
      </c>
      <c r="G15" s="245">
        <v>0</v>
      </c>
      <c r="H15" s="245">
        <f>+'Հավելված N 9'!I20</f>
        <v>5854.8</v>
      </c>
      <c r="I15" s="87"/>
      <c r="J15" s="87"/>
      <c r="K15" s="87"/>
    </row>
    <row r="16" spans="1:11" s="86" customFormat="1" ht="18">
      <c r="A16" s="65">
        <v>1236</v>
      </c>
      <c r="B16" s="65">
        <v>32001</v>
      </c>
      <c r="C16" s="48" t="s">
        <v>214</v>
      </c>
      <c r="D16" s="30">
        <f>SUM(E16:H16)</f>
        <v>-533692.80000000005</v>
      </c>
      <c r="E16" s="30">
        <f>+E18</f>
        <v>-533692.80000000005</v>
      </c>
      <c r="F16" s="30">
        <f t="shared" ref="F16:H16" si="1">+F18</f>
        <v>0</v>
      </c>
      <c r="G16" s="30">
        <f t="shared" si="1"/>
        <v>0</v>
      </c>
      <c r="H16" s="30">
        <f t="shared" si="1"/>
        <v>0</v>
      </c>
      <c r="I16" s="87"/>
      <c r="J16" s="87"/>
      <c r="K16" s="87"/>
    </row>
    <row r="17" spans="1:11" s="2" customFormat="1" ht="18">
      <c r="A17" s="100"/>
      <c r="B17" s="100"/>
      <c r="C17" s="101" t="s">
        <v>6</v>
      </c>
      <c r="D17" s="102"/>
      <c r="E17" s="103"/>
      <c r="F17" s="223"/>
      <c r="G17" s="223"/>
      <c r="H17" s="103"/>
      <c r="I17" s="87"/>
      <c r="J17" s="87"/>
      <c r="K17" s="87"/>
    </row>
    <row r="18" spans="1:11" s="117" customFormat="1" ht="18">
      <c r="A18" s="114"/>
      <c r="B18" s="114"/>
      <c r="C18" s="105" t="s">
        <v>217</v>
      </c>
      <c r="D18" s="115">
        <f>SUM(E18:H18)</f>
        <v>-533692.80000000005</v>
      </c>
      <c r="E18" s="72">
        <v>-533692.80000000005</v>
      </c>
      <c r="F18" s="72">
        <v>0</v>
      </c>
      <c r="G18" s="72">
        <v>0</v>
      </c>
      <c r="H18" s="72">
        <v>0</v>
      </c>
      <c r="I18" s="116"/>
      <c r="J18" s="116"/>
      <c r="K18" s="116"/>
    </row>
    <row r="19" spans="1:11" s="86" customFormat="1" ht="44.4" customHeight="1">
      <c r="A19" s="65">
        <v>1236</v>
      </c>
      <c r="B19" s="65">
        <v>32002</v>
      </c>
      <c r="C19" s="48" t="s">
        <v>80</v>
      </c>
      <c r="D19" s="30">
        <f>SUM(E19:H19)</f>
        <v>5475747.5999999996</v>
      </c>
      <c r="E19" s="30">
        <f>+E21+E22+E26+E32+E41+E47+E50+E53+E56+E60</f>
        <v>0</v>
      </c>
      <c r="F19" s="30">
        <f>+F21+F22+F26+F32+F41+F47+F50+F53+F56+F60</f>
        <v>5475747.5999999996</v>
      </c>
      <c r="G19" s="30">
        <f>+G21+G22+G26+G32+G41+G47+G50+G53+G56+G60</f>
        <v>0</v>
      </c>
      <c r="H19" s="30">
        <f>+H21+H22+H26+H32+H41+H47+H50+H53+H56+H60</f>
        <v>0</v>
      </c>
      <c r="I19" s="87"/>
      <c r="J19" s="87"/>
      <c r="K19" s="87"/>
    </row>
    <row r="20" spans="1:11" s="2" customFormat="1" ht="18">
      <c r="A20" s="100"/>
      <c r="B20" s="100"/>
      <c r="C20" s="101" t="s">
        <v>6</v>
      </c>
      <c r="D20" s="102"/>
      <c r="E20" s="103"/>
      <c r="F20" s="223"/>
      <c r="G20" s="223"/>
      <c r="H20" s="103"/>
      <c r="I20" s="87"/>
      <c r="J20" s="87"/>
      <c r="K20" s="87"/>
    </row>
    <row r="21" spans="1:11" s="117" customFormat="1" ht="36">
      <c r="A21" s="114"/>
      <c r="B21" s="114"/>
      <c r="C21" s="105" t="s">
        <v>80</v>
      </c>
      <c r="D21" s="115">
        <f>SUM(E21:H21)</f>
        <v>3297115</v>
      </c>
      <c r="E21" s="72">
        <v>0</v>
      </c>
      <c r="F21" s="284">
        <f>-70578.4+2968870.4+398823</f>
        <v>3297115</v>
      </c>
      <c r="G21" s="72">
        <v>0</v>
      </c>
      <c r="H21" s="72">
        <v>0</v>
      </c>
      <c r="I21" s="116"/>
      <c r="J21" s="116"/>
      <c r="K21" s="116"/>
    </row>
    <row r="22" spans="1:11" s="108" customFormat="1" ht="16.95" customHeight="1">
      <c r="A22" s="104"/>
      <c r="B22" s="104"/>
      <c r="C22" s="105" t="s">
        <v>101</v>
      </c>
      <c r="D22" s="106">
        <f>SUM(E22:H22)</f>
        <v>148187.1</v>
      </c>
      <c r="E22" s="106">
        <f>SUM(E23:E25)</f>
        <v>0</v>
      </c>
      <c r="F22" s="106">
        <f>SUM(F23:F25)</f>
        <v>148187.1</v>
      </c>
      <c r="G22" s="106">
        <f>SUM(G23:G25)</f>
        <v>0</v>
      </c>
      <c r="H22" s="106">
        <f>SUM(H23:H25)</f>
        <v>0</v>
      </c>
      <c r="I22" s="107"/>
      <c r="J22" s="107"/>
      <c r="K22" s="107"/>
    </row>
    <row r="23" spans="1:11" s="112" customFormat="1" ht="34.799999999999997">
      <c r="A23" s="73"/>
      <c r="B23" s="73"/>
      <c r="C23" s="109" t="s">
        <v>103</v>
      </c>
      <c r="D23" s="110">
        <f>+E23+F23+G23+H23</f>
        <v>22103.5</v>
      </c>
      <c r="E23" s="110"/>
      <c r="F23" s="110">
        <f>+'Հավելված N 9'!I30+'Հավելված N 9'!I34</f>
        <v>22103.5</v>
      </c>
      <c r="G23" s="110"/>
      <c r="H23" s="110"/>
      <c r="I23" s="111"/>
      <c r="J23" s="111"/>
      <c r="K23" s="111"/>
    </row>
    <row r="24" spans="1:11" s="112" customFormat="1" ht="34.799999999999997">
      <c r="A24" s="73"/>
      <c r="B24" s="73"/>
      <c r="C24" s="109" t="s">
        <v>102</v>
      </c>
      <c r="D24" s="110">
        <f>+E24+F24+G24+H24</f>
        <v>100912.5</v>
      </c>
      <c r="E24" s="110"/>
      <c r="F24" s="110">
        <f>+'Հավելված N 9'!I31+'Հավելված N 9'!I35</f>
        <v>100912.5</v>
      </c>
      <c r="G24" s="110"/>
      <c r="H24" s="110"/>
      <c r="I24" s="111"/>
      <c r="J24" s="111"/>
      <c r="K24" s="111"/>
    </row>
    <row r="25" spans="1:11" s="112" customFormat="1">
      <c r="A25" s="73"/>
      <c r="B25" s="73"/>
      <c r="C25" s="109" t="s">
        <v>104</v>
      </c>
      <c r="D25" s="110">
        <f t="shared" ref="D25" si="2">+E25+F25+G25+H25</f>
        <v>25171.1</v>
      </c>
      <c r="E25" s="110"/>
      <c r="F25" s="110">
        <f>+'Հավելված N 9'!I32+'Հավելված N 9'!I36</f>
        <v>25171.1</v>
      </c>
      <c r="G25" s="110"/>
      <c r="H25" s="110"/>
      <c r="I25" s="111"/>
      <c r="J25" s="111"/>
      <c r="K25" s="111"/>
    </row>
    <row r="26" spans="1:11" s="108" customFormat="1" ht="16.95" customHeight="1">
      <c r="A26" s="104"/>
      <c r="B26" s="104"/>
      <c r="C26" s="105" t="s">
        <v>117</v>
      </c>
      <c r="D26" s="106">
        <f>SUM(E26:H26)</f>
        <v>337472.9</v>
      </c>
      <c r="E26" s="106">
        <f>SUM(E27:E30)</f>
        <v>0</v>
      </c>
      <c r="F26" s="106">
        <f>SUM(F27:F31)</f>
        <v>337472.9</v>
      </c>
      <c r="G26" s="106">
        <f t="shared" ref="G26:H26" si="3">SUM(G27:G30)</f>
        <v>0</v>
      </c>
      <c r="H26" s="106">
        <f t="shared" si="3"/>
        <v>0</v>
      </c>
      <c r="I26" s="107"/>
      <c r="J26" s="107"/>
      <c r="K26" s="107"/>
    </row>
    <row r="27" spans="1:11" s="112" customFormat="1" ht="34.799999999999997">
      <c r="A27" s="73"/>
      <c r="B27" s="73"/>
      <c r="C27" s="109" t="s">
        <v>202</v>
      </c>
      <c r="D27" s="110">
        <f>+E27+F27+G27+H27</f>
        <v>115173</v>
      </c>
      <c r="E27" s="110"/>
      <c r="F27" s="110">
        <f>+'Հավելված N 9'!I44+'Հավելված N 9'!I50</f>
        <v>115173</v>
      </c>
      <c r="G27" s="110"/>
      <c r="H27" s="110"/>
      <c r="I27" s="111"/>
      <c r="J27" s="111"/>
      <c r="K27" s="111"/>
    </row>
    <row r="28" spans="1:11" s="112" customFormat="1" ht="34.799999999999997">
      <c r="A28" s="73"/>
      <c r="B28" s="73"/>
      <c r="C28" s="109" t="s">
        <v>118</v>
      </c>
      <c r="D28" s="110">
        <f>+E28+F28+G28+H28</f>
        <v>43891.4</v>
      </c>
      <c r="E28" s="110"/>
      <c r="F28" s="110">
        <f>+'Հավելված N 9'!I45+'Հավելված N 9'!I51</f>
        <v>43891.4</v>
      </c>
      <c r="G28" s="110"/>
      <c r="H28" s="110"/>
      <c r="I28" s="111"/>
      <c r="J28" s="111"/>
      <c r="K28" s="111"/>
    </row>
    <row r="29" spans="1:11" s="112" customFormat="1" ht="34.799999999999997">
      <c r="A29" s="73"/>
      <c r="B29" s="73"/>
      <c r="C29" s="109" t="s">
        <v>119</v>
      </c>
      <c r="D29" s="110">
        <f t="shared" ref="D29:D30" si="4">+E29+F29+G29+H29</f>
        <v>77604.3</v>
      </c>
      <c r="E29" s="110"/>
      <c r="F29" s="110">
        <f>+'Հավելված N 9'!I46+'Հավելված N 9'!I52</f>
        <v>77604.3</v>
      </c>
      <c r="G29" s="110"/>
      <c r="H29" s="110"/>
      <c r="I29" s="111"/>
      <c r="J29" s="111"/>
      <c r="K29" s="111"/>
    </row>
    <row r="30" spans="1:11" s="112" customFormat="1" ht="34.799999999999997">
      <c r="A30" s="73"/>
      <c r="B30" s="73"/>
      <c r="C30" s="109" t="s">
        <v>203</v>
      </c>
      <c r="D30" s="110">
        <f t="shared" si="4"/>
        <v>27806.3</v>
      </c>
      <c r="E30" s="110"/>
      <c r="F30" s="110">
        <f>+'Հավելված N 9'!I47+'Հավելված N 9'!I53</f>
        <v>27806.3</v>
      </c>
      <c r="G30" s="110"/>
      <c r="H30" s="110"/>
      <c r="I30" s="111"/>
      <c r="J30" s="111"/>
      <c r="K30" s="111"/>
    </row>
    <row r="31" spans="1:11" s="112" customFormat="1">
      <c r="A31" s="73"/>
      <c r="B31" s="73"/>
      <c r="C31" s="109" t="s">
        <v>294</v>
      </c>
      <c r="D31" s="110">
        <f t="shared" ref="D31" si="5">+E31+F31+G31+H31</f>
        <v>72997.900000000009</v>
      </c>
      <c r="E31" s="110"/>
      <c r="F31" s="110">
        <f>+'Հավելված N 9'!I48+'Հավելված N 9'!I54</f>
        <v>72997.900000000009</v>
      </c>
      <c r="G31" s="110"/>
      <c r="H31" s="110"/>
      <c r="I31" s="111"/>
      <c r="J31" s="111"/>
      <c r="K31" s="111"/>
    </row>
    <row r="32" spans="1:11" s="108" customFormat="1" ht="16.95" customHeight="1">
      <c r="A32" s="104"/>
      <c r="B32" s="104"/>
      <c r="C32" s="105" t="s">
        <v>127</v>
      </c>
      <c r="D32" s="106">
        <f>SUM(E32:H32)</f>
        <v>689896.60000000009</v>
      </c>
      <c r="E32" s="106">
        <f>SUM(E33:E40)</f>
        <v>0</v>
      </c>
      <c r="F32" s="106">
        <f>SUM(F33:F40)</f>
        <v>689896.60000000009</v>
      </c>
      <c r="G32" s="106">
        <f t="shared" ref="G32:H32" si="6">SUM(G33:G40)</f>
        <v>0</v>
      </c>
      <c r="H32" s="106">
        <f t="shared" si="6"/>
        <v>0</v>
      </c>
      <c r="I32" s="107"/>
      <c r="J32" s="107"/>
      <c r="K32" s="107"/>
    </row>
    <row r="33" spans="1:11" s="112" customFormat="1" ht="34.799999999999997">
      <c r="A33" s="73"/>
      <c r="B33" s="73"/>
      <c r="C33" s="109" t="s">
        <v>212</v>
      </c>
      <c r="D33" s="110">
        <f>+E33+F33+G33+H33</f>
        <v>44058.6</v>
      </c>
      <c r="E33" s="110"/>
      <c r="F33" s="110">
        <f>+'Հավելված N 9'!I69+'Հավելված N 9'!I78</f>
        <v>44058.6</v>
      </c>
      <c r="G33" s="110"/>
      <c r="H33" s="110"/>
      <c r="I33" s="111"/>
      <c r="J33" s="111"/>
      <c r="K33" s="111"/>
    </row>
    <row r="34" spans="1:11" s="112" customFormat="1">
      <c r="A34" s="73"/>
      <c r="B34" s="73"/>
      <c r="C34" s="109" t="s">
        <v>213</v>
      </c>
      <c r="D34" s="110">
        <f>+E34+F34+G34+H34</f>
        <v>113821.3</v>
      </c>
      <c r="E34" s="110"/>
      <c r="F34" s="110">
        <f>+'Հավելված N 9'!I70+'Հավելված N 9'!I79</f>
        <v>113821.3</v>
      </c>
      <c r="G34" s="110"/>
      <c r="H34" s="110"/>
      <c r="I34" s="111"/>
      <c r="J34" s="111"/>
      <c r="K34" s="111"/>
    </row>
    <row r="35" spans="1:11" s="112" customFormat="1" ht="34.799999999999997">
      <c r="A35" s="73"/>
      <c r="B35" s="73"/>
      <c r="C35" s="109" t="s">
        <v>211</v>
      </c>
      <c r="D35" s="110">
        <f t="shared" ref="D35:D36" si="7">+E35+F35+G35+H35</f>
        <v>75196.7</v>
      </c>
      <c r="E35" s="110"/>
      <c r="F35" s="110">
        <f>+'Հավելված N 9'!I71+'Հավելված N 9'!I80</f>
        <v>75196.7</v>
      </c>
      <c r="G35" s="110"/>
      <c r="H35" s="110"/>
      <c r="I35" s="111"/>
      <c r="J35" s="111"/>
      <c r="K35" s="111"/>
    </row>
    <row r="36" spans="1:11" s="112" customFormat="1">
      <c r="A36" s="73"/>
      <c r="B36" s="73"/>
      <c r="C36" s="109" t="s">
        <v>210</v>
      </c>
      <c r="D36" s="110">
        <f t="shared" si="7"/>
        <v>78942.399999999994</v>
      </c>
      <c r="E36" s="110"/>
      <c r="F36" s="110">
        <f>+'Հավելված N 9'!I72+'Հավելված N 9'!I81</f>
        <v>78942.399999999994</v>
      </c>
      <c r="G36" s="110"/>
      <c r="H36" s="110"/>
      <c r="I36" s="111"/>
      <c r="J36" s="111"/>
      <c r="K36" s="111"/>
    </row>
    <row r="37" spans="1:11" s="112" customFormat="1">
      <c r="A37" s="73"/>
      <c r="B37" s="73"/>
      <c r="C37" s="109" t="s">
        <v>128</v>
      </c>
      <c r="D37" s="110">
        <f t="shared" ref="D37" si="8">+E37+F37+G37+H37</f>
        <v>37946.699999999997</v>
      </c>
      <c r="E37" s="110"/>
      <c r="F37" s="110">
        <f>+'Հավելված N 9'!I73+'Հավելված N 9'!I82</f>
        <v>37946.699999999997</v>
      </c>
      <c r="G37" s="110"/>
      <c r="H37" s="110"/>
      <c r="I37" s="111"/>
      <c r="J37" s="111"/>
      <c r="K37" s="111"/>
    </row>
    <row r="38" spans="1:11" s="112" customFormat="1">
      <c r="A38" s="73"/>
      <c r="B38" s="73"/>
      <c r="C38" s="109" t="s">
        <v>295</v>
      </c>
      <c r="D38" s="110">
        <f t="shared" ref="D38" si="9">+E38+F38+G38+H38</f>
        <v>274665.59999999998</v>
      </c>
      <c r="E38" s="110"/>
      <c r="F38" s="110">
        <f>+'Հավելված N 9'!I74+'Հավելված N 9'!I83</f>
        <v>274665.59999999998</v>
      </c>
      <c r="G38" s="110"/>
      <c r="H38" s="110"/>
      <c r="I38" s="111"/>
      <c r="J38" s="111"/>
      <c r="K38" s="111"/>
    </row>
    <row r="39" spans="1:11" s="112" customFormat="1">
      <c r="A39" s="73"/>
      <c r="B39" s="73"/>
      <c r="C39" s="109" t="s">
        <v>324</v>
      </c>
      <c r="D39" s="110">
        <f t="shared" ref="D39:D40" si="10">+E39+F39+G39+H39</f>
        <v>51754.3</v>
      </c>
      <c r="E39" s="110"/>
      <c r="F39" s="110">
        <f>+'Հավելված N 9'!I75+'Հավելված N 9'!I84</f>
        <v>51754.3</v>
      </c>
      <c r="G39" s="110"/>
      <c r="H39" s="110"/>
      <c r="I39" s="111"/>
      <c r="J39" s="111"/>
      <c r="K39" s="111"/>
    </row>
    <row r="40" spans="1:11" s="112" customFormat="1" ht="34.799999999999997">
      <c r="A40" s="73"/>
      <c r="B40" s="73"/>
      <c r="C40" s="109" t="s">
        <v>326</v>
      </c>
      <c r="D40" s="110">
        <f t="shared" si="10"/>
        <v>13511</v>
      </c>
      <c r="E40" s="110"/>
      <c r="F40" s="110">
        <f>+'Հավելված N 9'!I76+'Հավելված N 9'!I85</f>
        <v>13511</v>
      </c>
      <c r="G40" s="110"/>
      <c r="H40" s="110"/>
      <c r="I40" s="111"/>
      <c r="J40" s="111"/>
      <c r="K40" s="111"/>
    </row>
    <row r="41" spans="1:11" s="108" customFormat="1" ht="16.95" customHeight="1">
      <c r="A41" s="104"/>
      <c r="B41" s="104"/>
      <c r="C41" s="105" t="s">
        <v>134</v>
      </c>
      <c r="D41" s="106">
        <f>SUM(E41:H41)</f>
        <v>348726.80000000005</v>
      </c>
      <c r="E41" s="106">
        <f>SUM(E42:E46)</f>
        <v>0</v>
      </c>
      <c r="F41" s="106">
        <f>SUM(F42:F46)</f>
        <v>348726.80000000005</v>
      </c>
      <c r="G41" s="106">
        <f t="shared" ref="G41:H41" si="11">SUM(G42:G46)</f>
        <v>0</v>
      </c>
      <c r="H41" s="106">
        <f t="shared" si="11"/>
        <v>0</v>
      </c>
      <c r="I41" s="107"/>
      <c r="J41" s="107"/>
      <c r="K41" s="107"/>
    </row>
    <row r="42" spans="1:11" s="112" customFormat="1">
      <c r="A42" s="73"/>
      <c r="B42" s="73"/>
      <c r="C42" s="109" t="s">
        <v>133</v>
      </c>
      <c r="D42" s="110">
        <f>+E42+F42+G42+H42</f>
        <v>83073.399999999994</v>
      </c>
      <c r="E42" s="110"/>
      <c r="F42" s="110">
        <f>+'Հավելված N 9'!I92+'Հավելված N 9'!I97</f>
        <v>83073.399999999994</v>
      </c>
      <c r="G42" s="110"/>
      <c r="H42" s="110"/>
      <c r="I42" s="111"/>
      <c r="J42" s="111"/>
      <c r="K42" s="111"/>
    </row>
    <row r="43" spans="1:11" s="112" customFormat="1">
      <c r="A43" s="73"/>
      <c r="B43" s="73"/>
      <c r="C43" s="109" t="s">
        <v>204</v>
      </c>
      <c r="D43" s="110">
        <f>+E43+F43+G43+H43</f>
        <v>95708.3</v>
      </c>
      <c r="E43" s="110"/>
      <c r="F43" s="110">
        <f>+'Հավելված N 9'!I93+'Հավելված N 9'!I98</f>
        <v>95708.3</v>
      </c>
      <c r="G43" s="110"/>
      <c r="H43" s="110"/>
      <c r="I43" s="111"/>
      <c r="J43" s="111"/>
      <c r="K43" s="111"/>
    </row>
    <row r="44" spans="1:11" s="112" customFormat="1" ht="34.799999999999997">
      <c r="A44" s="73"/>
      <c r="B44" s="73"/>
      <c r="C44" s="109" t="s">
        <v>135</v>
      </c>
      <c r="D44" s="110">
        <f t="shared" ref="D44" si="12">+E44+F44+G44+H44</f>
        <v>82417.7</v>
      </c>
      <c r="E44" s="110"/>
      <c r="F44" s="110">
        <f>+'Հավելված N 9'!I94+'Հավելված N 9'!I99</f>
        <v>82417.7</v>
      </c>
      <c r="G44" s="110"/>
      <c r="H44" s="110"/>
      <c r="I44" s="111"/>
      <c r="J44" s="111"/>
      <c r="K44" s="111"/>
    </row>
    <row r="45" spans="1:11" s="112" customFormat="1">
      <c r="A45" s="73"/>
      <c r="B45" s="73"/>
      <c r="C45" s="109" t="s">
        <v>338</v>
      </c>
      <c r="D45" s="110">
        <f t="shared" ref="D45" si="13">+E45+F45+G45+H45</f>
        <v>31529.4</v>
      </c>
      <c r="E45" s="110"/>
      <c r="F45" s="110">
        <f>+'Հավելված N 9'!I95+'Հավելված N 9'!I100</f>
        <v>31529.4</v>
      </c>
      <c r="G45" s="110"/>
      <c r="H45" s="110"/>
      <c r="I45" s="111"/>
      <c r="J45" s="111"/>
      <c r="K45" s="111"/>
    </row>
    <row r="46" spans="1:11" s="112" customFormat="1">
      <c r="A46" s="73"/>
      <c r="B46" s="73"/>
      <c r="C46" s="109" t="s">
        <v>265</v>
      </c>
      <c r="D46" s="110">
        <f t="shared" ref="D46" si="14">+E46+F46+G46+H46</f>
        <v>55998</v>
      </c>
      <c r="E46" s="110"/>
      <c r="F46" s="110">
        <f>+'Հավելված N 9'!I17</f>
        <v>55998</v>
      </c>
      <c r="G46" s="110"/>
      <c r="H46" s="110"/>
      <c r="I46" s="111"/>
      <c r="J46" s="111"/>
      <c r="K46" s="111"/>
    </row>
    <row r="47" spans="1:11" s="108" customFormat="1" ht="16.95" customHeight="1">
      <c r="A47" s="104"/>
      <c r="B47" s="104"/>
      <c r="C47" s="105" t="s">
        <v>139</v>
      </c>
      <c r="D47" s="106">
        <f>SUM(E47:H47)</f>
        <v>94268.2</v>
      </c>
      <c r="E47" s="106">
        <f>SUM(E48:E49)</f>
        <v>0</v>
      </c>
      <c r="F47" s="106">
        <f>SUM(F48:F49)</f>
        <v>94268.2</v>
      </c>
      <c r="G47" s="106">
        <f>SUM(G48:G49)</f>
        <v>0</v>
      </c>
      <c r="H47" s="106">
        <f>SUM(H48:H49)</f>
        <v>0</v>
      </c>
      <c r="I47" s="107"/>
      <c r="J47" s="107"/>
      <c r="K47" s="107"/>
    </row>
    <row r="48" spans="1:11" s="112" customFormat="1">
      <c r="A48" s="73"/>
      <c r="B48" s="73"/>
      <c r="C48" s="109" t="s">
        <v>140</v>
      </c>
      <c r="D48" s="110">
        <f>+E48+F48+G48+H48</f>
        <v>23096.799999999999</v>
      </c>
      <c r="E48" s="110"/>
      <c r="F48" s="110">
        <f>+'Հավելված N 9'!I107+'Հավելված N 9'!I110</f>
        <v>23096.799999999999</v>
      </c>
      <c r="G48" s="110"/>
      <c r="H48" s="110"/>
      <c r="I48" s="111"/>
      <c r="J48" s="111"/>
      <c r="K48" s="111"/>
    </row>
    <row r="49" spans="1:11" s="112" customFormat="1">
      <c r="A49" s="73"/>
      <c r="B49" s="73"/>
      <c r="C49" s="109" t="s">
        <v>141</v>
      </c>
      <c r="D49" s="110">
        <f t="shared" ref="D49" si="15">+E49+F49+G49+H49</f>
        <v>71171.399999999994</v>
      </c>
      <c r="E49" s="110"/>
      <c r="F49" s="110">
        <f>+'Հավելված N 9'!I108+'Հավելված N 9'!I111</f>
        <v>71171.399999999994</v>
      </c>
      <c r="G49" s="110"/>
      <c r="H49" s="110"/>
      <c r="I49" s="111"/>
      <c r="J49" s="111"/>
      <c r="K49" s="111"/>
    </row>
    <row r="50" spans="1:11" s="108" customFormat="1" ht="16.95" customHeight="1">
      <c r="A50" s="104"/>
      <c r="B50" s="104"/>
      <c r="C50" s="105" t="s">
        <v>146</v>
      </c>
      <c r="D50" s="106">
        <f>SUM(E50:H50)</f>
        <v>49152</v>
      </c>
      <c r="E50" s="106">
        <f>SUM(E51:E52)</f>
        <v>0</v>
      </c>
      <c r="F50" s="106">
        <f>SUM(F51:F52)</f>
        <v>49152</v>
      </c>
      <c r="G50" s="106">
        <f>SUM(G51:G52)</f>
        <v>0</v>
      </c>
      <c r="H50" s="106">
        <f>SUM(H51:H52)</f>
        <v>0</v>
      </c>
      <c r="I50" s="107"/>
      <c r="J50" s="107"/>
      <c r="K50" s="107"/>
    </row>
    <row r="51" spans="1:11" s="112" customFormat="1">
      <c r="A51" s="73"/>
      <c r="B51" s="73"/>
      <c r="C51" s="109" t="s">
        <v>147</v>
      </c>
      <c r="D51" s="110">
        <f>+E51+F51+G51+H51</f>
        <v>25500</v>
      </c>
      <c r="E51" s="110"/>
      <c r="F51" s="110">
        <f>+'Հավելված N 9'!I118</f>
        <v>25500</v>
      </c>
      <c r="G51" s="110"/>
      <c r="H51" s="110"/>
      <c r="I51" s="111"/>
      <c r="J51" s="111"/>
      <c r="K51" s="111"/>
    </row>
    <row r="52" spans="1:11" s="112" customFormat="1">
      <c r="A52" s="73"/>
      <c r="B52" s="73"/>
      <c r="C52" s="109" t="s">
        <v>148</v>
      </c>
      <c r="D52" s="110">
        <f t="shared" ref="D52" si="16">+E52+F52+G52+H52</f>
        <v>23652</v>
      </c>
      <c r="E52" s="110"/>
      <c r="F52" s="110">
        <f>+'Հավելված N 9'!I119</f>
        <v>23652</v>
      </c>
      <c r="G52" s="110"/>
      <c r="H52" s="110"/>
      <c r="I52" s="111"/>
      <c r="J52" s="111"/>
      <c r="K52" s="111"/>
    </row>
    <row r="53" spans="1:11" s="108" customFormat="1" ht="16.95" customHeight="1">
      <c r="A53" s="104"/>
      <c r="B53" s="104"/>
      <c r="C53" s="105" t="s">
        <v>151</v>
      </c>
      <c r="D53" s="106">
        <f>SUM(E53:H53)</f>
        <v>88240</v>
      </c>
      <c r="E53" s="106">
        <f>SUM(E54:E55)</f>
        <v>0</v>
      </c>
      <c r="F53" s="106">
        <f>SUM(F54:F55)</f>
        <v>88240</v>
      </c>
      <c r="G53" s="106">
        <f t="shared" ref="G53:H53" si="17">SUM(G54:G55)</f>
        <v>0</v>
      </c>
      <c r="H53" s="106">
        <f t="shared" si="17"/>
        <v>0</v>
      </c>
      <c r="I53" s="107"/>
      <c r="J53" s="107"/>
      <c r="K53" s="107"/>
    </row>
    <row r="54" spans="1:11" s="112" customFormat="1">
      <c r="A54" s="73"/>
      <c r="B54" s="73"/>
      <c r="C54" s="109" t="s">
        <v>296</v>
      </c>
      <c r="D54" s="110">
        <f>+E54+F54+G54+H54</f>
        <v>45248.1</v>
      </c>
      <c r="E54" s="110"/>
      <c r="F54" s="110">
        <f>+'Հավելված N 9'!I125+'Հավելված N 9'!I128+'Հավելված N 9'!I129</f>
        <v>45248.1</v>
      </c>
      <c r="G54" s="110"/>
      <c r="H54" s="110"/>
      <c r="I54" s="111"/>
      <c r="J54" s="111"/>
      <c r="K54" s="111"/>
    </row>
    <row r="55" spans="1:11" s="112" customFormat="1">
      <c r="A55" s="73"/>
      <c r="B55" s="73"/>
      <c r="C55" s="109" t="s">
        <v>152</v>
      </c>
      <c r="D55" s="110">
        <f>+E55+F55+G55+H55</f>
        <v>42991.9</v>
      </c>
      <c r="E55" s="110"/>
      <c r="F55" s="110">
        <f>+'Հավելված N 9'!I126+'Հավելված N 9'!I130</f>
        <v>42991.9</v>
      </c>
      <c r="G55" s="110"/>
      <c r="H55" s="110"/>
      <c r="I55" s="111"/>
      <c r="J55" s="111"/>
      <c r="K55" s="111"/>
    </row>
    <row r="56" spans="1:11" s="108" customFormat="1" ht="16.95" customHeight="1">
      <c r="A56" s="104"/>
      <c r="B56" s="104"/>
      <c r="C56" s="105" t="s">
        <v>157</v>
      </c>
      <c r="D56" s="106">
        <f>SUM(E56:H56)</f>
        <v>241513.69999999998</v>
      </c>
      <c r="E56" s="106">
        <f>SUM(E57)</f>
        <v>0</v>
      </c>
      <c r="F56" s="106">
        <f>SUM(F57:F59)</f>
        <v>241513.69999999998</v>
      </c>
      <c r="G56" s="106">
        <f t="shared" ref="G56:H56" si="18">SUM(G57)</f>
        <v>0</v>
      </c>
      <c r="H56" s="106">
        <f t="shared" si="18"/>
        <v>0</v>
      </c>
      <c r="I56" s="107"/>
      <c r="J56" s="107"/>
      <c r="K56" s="107"/>
    </row>
    <row r="57" spans="1:11" s="112" customFormat="1">
      <c r="A57" s="73"/>
      <c r="B57" s="73"/>
      <c r="C57" s="109" t="s">
        <v>158</v>
      </c>
      <c r="D57" s="110">
        <f>+E57+F57+G57+H57</f>
        <v>82627.899999999994</v>
      </c>
      <c r="E57" s="110"/>
      <c r="F57" s="110">
        <f>+'Հավելված N 9'!I140+'Հավելված N 9'!I144</f>
        <v>82627.899999999994</v>
      </c>
      <c r="G57" s="110"/>
      <c r="H57" s="110"/>
      <c r="I57" s="111"/>
      <c r="J57" s="111"/>
      <c r="K57" s="111"/>
    </row>
    <row r="58" spans="1:11" s="112" customFormat="1">
      <c r="A58" s="73"/>
      <c r="B58" s="73"/>
      <c r="C58" s="109" t="s">
        <v>297</v>
      </c>
      <c r="D58" s="110">
        <f t="shared" ref="D58:D59" si="19">+E58+F58+G58+H58</f>
        <v>55397.4</v>
      </c>
      <c r="E58" s="110"/>
      <c r="F58" s="110">
        <f>+'Հավելված N 9'!I141+'Հավելված N 9'!I145</f>
        <v>55397.4</v>
      </c>
      <c r="G58" s="110"/>
      <c r="H58" s="110"/>
      <c r="I58" s="111"/>
      <c r="J58" s="111"/>
      <c r="K58" s="111"/>
    </row>
    <row r="59" spans="1:11" s="112" customFormat="1">
      <c r="A59" s="73"/>
      <c r="B59" s="73"/>
      <c r="C59" s="109" t="s">
        <v>298</v>
      </c>
      <c r="D59" s="110">
        <f t="shared" si="19"/>
        <v>103488.4</v>
      </c>
      <c r="E59" s="110"/>
      <c r="F59" s="110">
        <f>+'Հավելված N 9'!I142+'Հավելված N 9'!I146</f>
        <v>103488.4</v>
      </c>
      <c r="G59" s="110"/>
      <c r="H59" s="110"/>
      <c r="I59" s="111"/>
      <c r="J59" s="111"/>
      <c r="K59" s="111"/>
    </row>
    <row r="60" spans="1:11" s="108" customFormat="1" ht="16.95" customHeight="1">
      <c r="A60" s="104"/>
      <c r="B60" s="104"/>
      <c r="C60" s="105" t="s">
        <v>167</v>
      </c>
      <c r="D60" s="106">
        <f>SUM(E60:H60)</f>
        <v>181175.30000000002</v>
      </c>
      <c r="E60" s="106">
        <f>SUM(E61:E65)</f>
        <v>0</v>
      </c>
      <c r="F60" s="106">
        <f>SUM(F61:F65)</f>
        <v>181175.30000000002</v>
      </c>
      <c r="G60" s="106">
        <f t="shared" ref="G60:H60" si="20">SUM(G61:G65)</f>
        <v>0</v>
      </c>
      <c r="H60" s="106">
        <f t="shared" si="20"/>
        <v>0</v>
      </c>
      <c r="I60" s="107"/>
      <c r="J60" s="107"/>
      <c r="K60" s="107"/>
    </row>
    <row r="61" spans="1:11" s="112" customFormat="1">
      <c r="A61" s="73"/>
      <c r="B61" s="73"/>
      <c r="C61" s="109" t="s">
        <v>205</v>
      </c>
      <c r="D61" s="110">
        <f>+E61+F61+G61+H61</f>
        <v>39583.599999999999</v>
      </c>
      <c r="E61" s="110"/>
      <c r="F61" s="110">
        <f>+'Հավելված N 9'!I152+'Հավելված N 9'!I158</f>
        <v>39583.599999999999</v>
      </c>
      <c r="G61" s="110"/>
      <c r="H61" s="110"/>
      <c r="I61" s="111"/>
      <c r="J61" s="111"/>
      <c r="K61" s="111"/>
    </row>
    <row r="62" spans="1:11" s="112" customFormat="1">
      <c r="A62" s="73"/>
      <c r="B62" s="73"/>
      <c r="C62" s="109" t="s">
        <v>206</v>
      </c>
      <c r="D62" s="110">
        <f t="shared" ref="D62:D65" si="21">+E62+F62+G62+H62</f>
        <v>25049.3</v>
      </c>
      <c r="E62" s="110"/>
      <c r="F62" s="110">
        <f>+'Հավելված N 9'!I153+'Հավելված N 9'!I159</f>
        <v>25049.3</v>
      </c>
      <c r="G62" s="110"/>
      <c r="H62" s="110"/>
      <c r="I62" s="111"/>
      <c r="J62" s="111"/>
      <c r="K62" s="111"/>
    </row>
    <row r="63" spans="1:11" s="112" customFormat="1">
      <c r="A63" s="73"/>
      <c r="B63" s="73"/>
      <c r="C63" s="109" t="s">
        <v>207</v>
      </c>
      <c r="D63" s="110">
        <f t="shared" si="21"/>
        <v>29735.8</v>
      </c>
      <c r="E63" s="110"/>
      <c r="F63" s="110">
        <f>+'Հավելված N 9'!I154+'Հավելված N 9'!I160</f>
        <v>29735.8</v>
      </c>
      <c r="G63" s="110"/>
      <c r="H63" s="110"/>
      <c r="I63" s="111"/>
      <c r="J63" s="111"/>
      <c r="K63" s="111"/>
    </row>
    <row r="64" spans="1:11" s="112" customFormat="1">
      <c r="A64" s="73"/>
      <c r="B64" s="73"/>
      <c r="C64" s="109" t="s">
        <v>208</v>
      </c>
      <c r="D64" s="110">
        <f t="shared" si="21"/>
        <v>45143</v>
      </c>
      <c r="E64" s="110"/>
      <c r="F64" s="110">
        <f>+'Հավելված N 9'!I155+'Հավելված N 9'!I161</f>
        <v>45143</v>
      </c>
      <c r="G64" s="110"/>
      <c r="H64" s="110"/>
      <c r="I64" s="111"/>
      <c r="J64" s="111"/>
      <c r="K64" s="111"/>
    </row>
    <row r="65" spans="1:11" s="112" customFormat="1">
      <c r="A65" s="73"/>
      <c r="B65" s="73"/>
      <c r="C65" s="109" t="s">
        <v>209</v>
      </c>
      <c r="D65" s="110">
        <f t="shared" si="21"/>
        <v>41663.599999999999</v>
      </c>
      <c r="E65" s="110"/>
      <c r="F65" s="110">
        <f>+'Հավելված N 9'!I156+'Հավելված N 9'!I162</f>
        <v>41663.599999999999</v>
      </c>
      <c r="G65" s="110"/>
      <c r="H65" s="110"/>
      <c r="I65" s="111"/>
      <c r="J65" s="111"/>
      <c r="K65" s="111"/>
    </row>
    <row r="66" spans="1:11" s="86" customFormat="1" ht="44.4" customHeight="1">
      <c r="A66" s="65">
        <v>1236</v>
      </c>
      <c r="B66" s="186">
        <v>32003</v>
      </c>
      <c r="C66" s="187" t="s">
        <v>219</v>
      </c>
      <c r="D66" s="30">
        <f>SUM(E66:H66)</f>
        <v>-3500000</v>
      </c>
      <c r="E66" s="30">
        <f>+E68</f>
        <v>-3500000</v>
      </c>
      <c r="F66" s="30">
        <f t="shared" ref="F66:H66" si="22">+F68</f>
        <v>0</v>
      </c>
      <c r="G66" s="30">
        <f t="shared" si="22"/>
        <v>0</v>
      </c>
      <c r="H66" s="30">
        <f t="shared" si="22"/>
        <v>0</v>
      </c>
      <c r="I66" s="87"/>
      <c r="J66" s="87"/>
      <c r="K66" s="87"/>
    </row>
    <row r="67" spans="1:11" s="2" customFormat="1" ht="18">
      <c r="A67" s="100"/>
      <c r="B67" s="100"/>
      <c r="C67" s="101" t="s">
        <v>6</v>
      </c>
      <c r="D67" s="102"/>
      <c r="E67" s="103"/>
      <c r="F67" s="103"/>
      <c r="G67" s="103"/>
      <c r="H67" s="103"/>
      <c r="I67" s="87"/>
      <c r="J67" s="87"/>
      <c r="K67" s="87"/>
    </row>
    <row r="68" spans="1:11" s="117" customFormat="1" ht="36">
      <c r="A68" s="185"/>
      <c r="B68" s="185"/>
      <c r="C68" s="105" t="s">
        <v>219</v>
      </c>
      <c r="D68" s="72">
        <f>SUM(E68:H68)</f>
        <v>-3500000</v>
      </c>
      <c r="E68" s="72">
        <f>-4000000+500000</f>
        <v>-3500000</v>
      </c>
      <c r="F68" s="72">
        <v>0</v>
      </c>
      <c r="G68" s="72">
        <v>0</v>
      </c>
      <c r="H68" s="72">
        <v>0</v>
      </c>
      <c r="I68" s="116"/>
      <c r="J68" s="116"/>
      <c r="K68" s="116"/>
    </row>
    <row r="69" spans="1:11" s="86" customFormat="1" ht="44.4" customHeight="1">
      <c r="A69" s="65">
        <v>1236</v>
      </c>
      <c r="B69" s="65">
        <v>32004</v>
      </c>
      <c r="C69" s="48" t="s">
        <v>215</v>
      </c>
      <c r="D69" s="30">
        <f>SUM(E69:H69)</f>
        <v>-4500000</v>
      </c>
      <c r="E69" s="30">
        <f>+E71</f>
        <v>0</v>
      </c>
      <c r="F69" s="30">
        <f t="shared" ref="F69:H69" si="23">+F71</f>
        <v>-4500000</v>
      </c>
      <c r="G69" s="30">
        <f t="shared" si="23"/>
        <v>0</v>
      </c>
      <c r="H69" s="30">
        <f t="shared" si="23"/>
        <v>0</v>
      </c>
      <c r="I69" s="87"/>
      <c r="J69" s="87"/>
      <c r="K69" s="87"/>
    </row>
    <row r="70" spans="1:11" s="2" customFormat="1" ht="18">
      <c r="A70" s="100"/>
      <c r="B70" s="100"/>
      <c r="C70" s="101" t="s">
        <v>6</v>
      </c>
      <c r="D70" s="102"/>
      <c r="E70" s="103"/>
      <c r="F70" s="103"/>
      <c r="G70" s="103"/>
      <c r="H70" s="103"/>
      <c r="I70" s="87"/>
      <c r="J70" s="87"/>
      <c r="K70" s="87"/>
    </row>
    <row r="71" spans="1:11" s="117" customFormat="1" ht="36">
      <c r="A71" s="185"/>
      <c r="B71" s="185"/>
      <c r="C71" s="105" t="s">
        <v>215</v>
      </c>
      <c r="D71" s="72">
        <f>SUM(E71:H71)</f>
        <v>-4500000</v>
      </c>
      <c r="E71" s="72">
        <v>0</v>
      </c>
      <c r="F71" s="72">
        <f>-4500000</f>
        <v>-4500000</v>
      </c>
      <c r="G71" s="72">
        <v>0</v>
      </c>
      <c r="H71" s="72">
        <v>0</v>
      </c>
      <c r="I71" s="116"/>
      <c r="J71" s="116"/>
      <c r="K71" s="116"/>
    </row>
    <row r="72" spans="1:11" s="86" customFormat="1" ht="18">
      <c r="A72" s="65">
        <v>1236</v>
      </c>
      <c r="B72" s="65">
        <v>32005</v>
      </c>
      <c r="C72" s="48" t="s">
        <v>299</v>
      </c>
      <c r="D72" s="30">
        <f>SUM(E72:H72)</f>
        <v>3000000</v>
      </c>
      <c r="E72" s="30">
        <f>+E74</f>
        <v>3000000</v>
      </c>
      <c r="F72" s="30">
        <f t="shared" ref="F72:H72" si="24">+F74</f>
        <v>0</v>
      </c>
      <c r="G72" s="30">
        <f t="shared" si="24"/>
        <v>0</v>
      </c>
      <c r="H72" s="30">
        <f t="shared" si="24"/>
        <v>0</v>
      </c>
      <c r="I72" s="87"/>
      <c r="J72" s="87"/>
      <c r="K72" s="87"/>
    </row>
    <row r="73" spans="1:11" s="2" customFormat="1" ht="18">
      <c r="A73" s="100"/>
      <c r="B73" s="100"/>
      <c r="C73" s="101" t="s">
        <v>6</v>
      </c>
      <c r="D73" s="102"/>
      <c r="E73" s="103"/>
      <c r="F73" s="103"/>
      <c r="G73" s="103"/>
      <c r="H73" s="103"/>
      <c r="I73" s="87"/>
      <c r="J73" s="87"/>
      <c r="K73" s="87"/>
    </row>
    <row r="74" spans="1:11" s="117" customFormat="1" ht="18">
      <c r="A74" s="185"/>
      <c r="B74" s="185"/>
      <c r="C74" s="105" t="s">
        <v>299</v>
      </c>
      <c r="D74" s="72">
        <f>SUM(E74:H74)</f>
        <v>3000000</v>
      </c>
      <c r="E74" s="72">
        <v>3000000</v>
      </c>
      <c r="F74" s="72">
        <v>0</v>
      </c>
      <c r="G74" s="72">
        <v>0</v>
      </c>
      <c r="H74" s="72">
        <v>0</v>
      </c>
      <c r="I74" s="116"/>
      <c r="J74" s="116"/>
      <c r="K74" s="116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B1:H119"/>
  <sheetViews>
    <sheetView topLeftCell="A17" zoomScale="84" zoomScaleNormal="84" workbookViewId="0">
      <selection activeCell="D34" sqref="D34"/>
    </sheetView>
  </sheetViews>
  <sheetFormatPr defaultColWidth="9.109375" defaultRowHeight="17.399999999999999"/>
  <cols>
    <col min="1" max="3" width="9.109375" style="18"/>
    <col min="4" max="4" width="54.21875" style="18" customWidth="1"/>
    <col min="5" max="6" width="24.88671875" style="79" customWidth="1"/>
    <col min="7" max="7" width="20.6640625" style="235" customWidth="1"/>
    <col min="8" max="8" width="19.33203125" style="18" customWidth="1"/>
    <col min="9" max="9" width="20" style="18" customWidth="1"/>
    <col min="10" max="16384" width="9.109375" style="18"/>
  </cols>
  <sheetData>
    <row r="1" spans="2:8" s="17" customFormat="1" ht="25.5" customHeight="1">
      <c r="E1" s="403" t="s">
        <v>57</v>
      </c>
      <c r="F1" s="403"/>
      <c r="G1" s="234"/>
    </row>
    <row r="2" spans="2:8" ht="17.850000000000001" customHeight="1">
      <c r="D2" s="399" t="s">
        <v>51</v>
      </c>
      <c r="E2" s="399"/>
      <c r="F2" s="399"/>
    </row>
    <row r="3" spans="2:8">
      <c r="D3" s="19"/>
      <c r="E3" s="404" t="s">
        <v>19</v>
      </c>
      <c r="F3" s="404"/>
    </row>
    <row r="4" spans="2:8" ht="13.65" customHeight="1">
      <c r="D4" s="19"/>
      <c r="E4" s="28"/>
      <c r="F4" s="28"/>
    </row>
    <row r="5" spans="2:8" ht="13.65" customHeight="1">
      <c r="D5" s="19"/>
      <c r="E5" s="28"/>
      <c r="F5" s="28"/>
    </row>
    <row r="6" spans="2:8" ht="85.65" customHeight="1">
      <c r="B6" s="405" t="s">
        <v>222</v>
      </c>
      <c r="C6" s="405"/>
      <c r="D6" s="405"/>
      <c r="E6" s="405"/>
      <c r="F6" s="405"/>
    </row>
    <row r="8" spans="2:8">
      <c r="E8" s="59"/>
      <c r="F8" s="59" t="s">
        <v>9</v>
      </c>
    </row>
    <row r="9" spans="2:8" ht="64.2" customHeight="1">
      <c r="B9" s="389" t="s">
        <v>53</v>
      </c>
      <c r="C9" s="390"/>
      <c r="D9" s="391" t="s">
        <v>54</v>
      </c>
      <c r="E9" s="406" t="s">
        <v>24</v>
      </c>
      <c r="F9" s="407"/>
    </row>
    <row r="10" spans="2:8" ht="79.2" customHeight="1">
      <c r="B10" s="60" t="s">
        <v>13</v>
      </c>
      <c r="C10" s="60" t="s">
        <v>14</v>
      </c>
      <c r="D10" s="392"/>
      <c r="E10" s="61" t="s">
        <v>2</v>
      </c>
      <c r="F10" s="61" t="s">
        <v>3</v>
      </c>
    </row>
    <row r="11" spans="2:8" ht="54">
      <c r="B11" s="60"/>
      <c r="C11" s="60"/>
      <c r="D11" s="62" t="s">
        <v>16</v>
      </c>
      <c r="E11" s="30">
        <f>E13+E16+E19+E99+E107+E115</f>
        <v>8000989.7000000002</v>
      </c>
      <c r="F11" s="30">
        <f>F13+F16+F19+F99+F107+F115</f>
        <v>-52090.400000000373</v>
      </c>
    </row>
    <row r="12" spans="2:8" ht="18">
      <c r="B12" s="60"/>
      <c r="C12" s="60"/>
      <c r="D12" s="63" t="s">
        <v>55</v>
      </c>
      <c r="E12" s="64"/>
      <c r="F12" s="64"/>
    </row>
    <row r="13" spans="2:8" s="66" customFormat="1" ht="126">
      <c r="B13" s="65">
        <v>1236</v>
      </c>
      <c r="C13" s="47">
        <v>31001</v>
      </c>
      <c r="D13" s="187" t="s">
        <v>350</v>
      </c>
      <c r="E13" s="30">
        <f>+E15</f>
        <v>5854.8</v>
      </c>
      <c r="F13" s="30">
        <f>+F15</f>
        <v>5854.8</v>
      </c>
      <c r="G13" s="236"/>
    </row>
    <row r="14" spans="2:8" s="66" customFormat="1">
      <c r="B14" s="67"/>
      <c r="C14" s="67"/>
      <c r="D14" s="68" t="s">
        <v>15</v>
      </c>
      <c r="E14" s="204"/>
      <c r="F14" s="204"/>
      <c r="G14" s="236"/>
    </row>
    <row r="15" spans="2:8" s="66" customFormat="1" ht="36">
      <c r="B15" s="70"/>
      <c r="C15" s="70"/>
      <c r="D15" s="71" t="s">
        <v>220</v>
      </c>
      <c r="E15" s="72">
        <f>+F15</f>
        <v>5854.8</v>
      </c>
      <c r="F15" s="72">
        <f>+'Հավելված N 4'!D15</f>
        <v>5854.8</v>
      </c>
      <c r="G15" s="236"/>
    </row>
    <row r="16" spans="2:8" s="66" customFormat="1" ht="18">
      <c r="B16" s="65">
        <v>1236</v>
      </c>
      <c r="C16" s="65">
        <v>32001</v>
      </c>
      <c r="D16" s="48" t="s">
        <v>214</v>
      </c>
      <c r="E16" s="30">
        <f>+E18</f>
        <v>-533692.80000000005</v>
      </c>
      <c r="F16" s="30">
        <f>+F18</f>
        <v>-533692.80000000005</v>
      </c>
      <c r="G16" s="236"/>
      <c r="H16" s="236"/>
    </row>
    <row r="17" spans="2:7" s="66" customFormat="1">
      <c r="B17" s="67"/>
      <c r="C17" s="67"/>
      <c r="D17" s="68" t="s">
        <v>15</v>
      </c>
      <c r="E17" s="204"/>
      <c r="F17" s="204"/>
      <c r="G17" s="236"/>
    </row>
    <row r="18" spans="2:7" s="66" customFormat="1" ht="18">
      <c r="B18" s="70"/>
      <c r="C18" s="70"/>
      <c r="D18" s="71" t="s">
        <v>105</v>
      </c>
      <c r="E18" s="72">
        <f>+F18</f>
        <v>-533692.80000000005</v>
      </c>
      <c r="F18" s="72">
        <f>+'Հավելված N 4'!D18</f>
        <v>-533692.80000000005</v>
      </c>
      <c r="G18" s="236"/>
    </row>
    <row r="19" spans="2:7" s="66" customFormat="1" ht="36">
      <c r="B19" s="65">
        <v>1236</v>
      </c>
      <c r="C19" s="65">
        <v>32002</v>
      </c>
      <c r="D19" s="48" t="s">
        <v>80</v>
      </c>
      <c r="E19" s="30">
        <f>+E21+E25+E32+E41+E44+E56+E64+E70+E76+E82+E89+E98</f>
        <v>4513654</v>
      </c>
      <c r="F19" s="30">
        <f>+F21+F25+F32+F41+F44+F56+F64+F70+F76+F82+F89+F98</f>
        <v>5475747.5999999996</v>
      </c>
      <c r="G19" s="236"/>
    </row>
    <row r="20" spans="2:7" s="66" customFormat="1">
      <c r="B20" s="67"/>
      <c r="C20" s="67"/>
      <c r="D20" s="68" t="s">
        <v>15</v>
      </c>
      <c r="E20" s="204"/>
      <c r="F20" s="204"/>
      <c r="G20" s="236"/>
    </row>
    <row r="21" spans="2:7" s="66" customFormat="1" ht="36">
      <c r="B21" s="70"/>
      <c r="C21" s="70"/>
      <c r="D21" s="71" t="s">
        <v>220</v>
      </c>
      <c r="E21" s="72">
        <f t="shared" ref="E21:F21" si="0">+E23</f>
        <v>55998</v>
      </c>
      <c r="F21" s="72">
        <f t="shared" si="0"/>
        <v>55998</v>
      </c>
      <c r="G21" s="236"/>
    </row>
    <row r="22" spans="2:7" s="66" customFormat="1">
      <c r="B22" s="70"/>
      <c r="C22" s="70"/>
      <c r="D22" s="73" t="s">
        <v>56</v>
      </c>
      <c r="E22" s="151"/>
      <c r="F22" s="151"/>
      <c r="G22" s="236"/>
    </row>
    <row r="23" spans="2:7" s="66" customFormat="1" ht="18">
      <c r="B23" s="70"/>
      <c r="C23" s="70"/>
      <c r="D23" s="75" t="s">
        <v>134</v>
      </c>
      <c r="E23" s="76">
        <f t="shared" ref="E23:F23" si="1">+E24</f>
        <v>55998</v>
      </c>
      <c r="F23" s="76">
        <f t="shared" si="1"/>
        <v>55998</v>
      </c>
      <c r="G23" s="236"/>
    </row>
    <row r="24" spans="2:7" s="66" customFormat="1">
      <c r="B24" s="60"/>
      <c r="C24" s="60"/>
      <c r="D24" s="77" t="str">
        <f>+'Հավելված N 4'!C46</f>
        <v>Վանաձորի թիվ 11 մանկապարտեզ</v>
      </c>
      <c r="E24" s="78">
        <f>+F24</f>
        <v>55998</v>
      </c>
      <c r="F24" s="78">
        <f>+'Հավելված N 4'!D46</f>
        <v>55998</v>
      </c>
      <c r="G24" s="236"/>
    </row>
    <row r="25" spans="2:7" s="66" customFormat="1" ht="18">
      <c r="B25" s="70"/>
      <c r="C25" s="70"/>
      <c r="D25" s="71" t="s">
        <v>81</v>
      </c>
      <c r="E25" s="72">
        <f>+E27+E28</f>
        <v>394498.80000000005</v>
      </c>
      <c r="F25" s="72">
        <f>+F27+F28</f>
        <v>521685.1</v>
      </c>
      <c r="G25" s="236"/>
    </row>
    <row r="26" spans="2:7" s="66" customFormat="1">
      <c r="B26" s="70"/>
      <c r="C26" s="70"/>
      <c r="D26" s="73" t="s">
        <v>56</v>
      </c>
      <c r="E26" s="151"/>
      <c r="F26" s="151"/>
      <c r="G26" s="236"/>
    </row>
    <row r="27" spans="2:7" s="66" customFormat="1" ht="36">
      <c r="B27" s="70"/>
      <c r="C27" s="70"/>
      <c r="D27" s="75" t="s">
        <v>80</v>
      </c>
      <c r="E27" s="150">
        <f>+ROUND(F27*0.7,1)</f>
        <v>261448.6</v>
      </c>
      <c r="F27" s="148">
        <v>373498</v>
      </c>
      <c r="G27" s="236"/>
    </row>
    <row r="28" spans="2:7" s="66" customFormat="1" ht="18">
      <c r="B28" s="70"/>
      <c r="C28" s="70"/>
      <c r="D28" s="75" t="s">
        <v>101</v>
      </c>
      <c r="E28" s="76">
        <f>SUM(E29:E31)</f>
        <v>133050.20000000001</v>
      </c>
      <c r="F28" s="76">
        <f>SUM(F29:F31)</f>
        <v>148187.1</v>
      </c>
      <c r="G28" s="236"/>
    </row>
    <row r="29" spans="2:7" s="66" customFormat="1" ht="34.799999999999997">
      <c r="B29" s="60"/>
      <c r="C29" s="60"/>
      <c r="D29" s="77" t="str">
        <f>+'Հավելված N 4'!C23</f>
        <v xml:space="preserve"> «Աշտարակի թիվ 5 Արաքս Մուրադյանի անվան մանկապարտեզ» ՀՈԱԿ</v>
      </c>
      <c r="E29" s="78">
        <f>+F29</f>
        <v>22103.5</v>
      </c>
      <c r="F29" s="78">
        <f>+'Հավելված N 4'!D23</f>
        <v>22103.5</v>
      </c>
      <c r="G29" s="236"/>
    </row>
    <row r="30" spans="2:7" s="66" customFormat="1" ht="34.799999999999997">
      <c r="B30" s="60"/>
      <c r="C30" s="60"/>
      <c r="D30" s="77" t="str">
        <f>+'Հավելված N 4'!C24</f>
        <v xml:space="preserve"> Աշտարակ բնակավայրի թիվ 1 «Մանուշակ մանկապարտեզ» ՀՈԱԿ</v>
      </c>
      <c r="E30" s="78">
        <f>+ROUND(F30*0.85,1)</f>
        <v>85775.6</v>
      </c>
      <c r="F30" s="78">
        <f>+'Հավելված N 4'!D24</f>
        <v>100912.5</v>
      </c>
      <c r="G30" s="236"/>
    </row>
    <row r="31" spans="2:7" s="66" customFormat="1">
      <c r="B31" s="60"/>
      <c r="C31" s="60"/>
      <c r="D31" s="77" t="str">
        <f>+'Հավելված N 4'!C25</f>
        <v xml:space="preserve"> Ապարանի թիվ 1 մանկապարտեզ ՀՈԱԿ</v>
      </c>
      <c r="E31" s="78">
        <f t="shared" ref="E31" si="2">+F31</f>
        <v>25171.1</v>
      </c>
      <c r="F31" s="78">
        <f>+'Հավելված N 4'!D25</f>
        <v>25171.1</v>
      </c>
      <c r="G31" s="236"/>
    </row>
    <row r="32" spans="2:7" s="66" customFormat="1" ht="18">
      <c r="B32" s="70"/>
      <c r="C32" s="70"/>
      <c r="D32" s="71" t="s">
        <v>106</v>
      </c>
      <c r="E32" s="72">
        <f t="shared" ref="E32" si="3">+E34+E35</f>
        <v>794364.7</v>
      </c>
      <c r="F32" s="72">
        <f>+F34+F35</f>
        <v>1040890.1</v>
      </c>
      <c r="G32" s="236"/>
    </row>
    <row r="33" spans="2:7" s="66" customFormat="1">
      <c r="B33" s="70"/>
      <c r="C33" s="70"/>
      <c r="D33" s="73" t="s">
        <v>56</v>
      </c>
      <c r="E33" s="74"/>
      <c r="F33" s="74"/>
      <c r="G33" s="236"/>
    </row>
    <row r="34" spans="2:7" s="66" customFormat="1" ht="36">
      <c r="B34" s="70"/>
      <c r="C34" s="70"/>
      <c r="D34" s="75" t="s">
        <v>80</v>
      </c>
      <c r="E34" s="150">
        <f>+ROUND(F34*0.7,1)</f>
        <v>492392</v>
      </c>
      <c r="F34" s="148">
        <v>703417.2</v>
      </c>
      <c r="G34" s="236"/>
    </row>
    <row r="35" spans="2:7" s="66" customFormat="1" ht="18">
      <c r="B35" s="70"/>
      <c r="C35" s="70"/>
      <c r="D35" s="75" t="s">
        <v>117</v>
      </c>
      <c r="E35" s="76">
        <f>SUM(E36:E40)</f>
        <v>301972.7</v>
      </c>
      <c r="F35" s="76">
        <f>SUM(F36:F40)</f>
        <v>337472.9</v>
      </c>
      <c r="G35" s="236"/>
    </row>
    <row r="36" spans="2:7" s="66" customFormat="1" ht="34.799999999999997">
      <c r="B36" s="60"/>
      <c r="C36" s="60"/>
      <c r="D36" s="77" t="str">
        <f>+'Հավելված N 4'!C27</f>
        <v xml:space="preserve"> «Վեդու թիվ 2» նախադպրոցական ուսումնական հաստատություն ՀՈԱԿ</v>
      </c>
      <c r="E36" s="78">
        <f>+ROUND(F36*0.85,1)</f>
        <v>97897.1</v>
      </c>
      <c r="F36" s="78">
        <f>+'Հավելված N 4'!D27</f>
        <v>115173</v>
      </c>
      <c r="G36" s="236"/>
    </row>
    <row r="37" spans="2:7" s="66" customFormat="1" ht="34.799999999999997">
      <c r="B37" s="60"/>
      <c r="C37" s="60"/>
      <c r="D37" s="77" t="str">
        <f>+'Հավելված N 4'!C28</f>
        <v xml:space="preserve"> Փոքր Վեդու «Զարթոնք» նախադպրոցական ուսումնական հաստատություն ՀՈԱԿ</v>
      </c>
      <c r="E37" s="78">
        <f t="shared" ref="E37:E38" si="4">+ROUND(F37*0.85,1)</f>
        <v>37307.699999999997</v>
      </c>
      <c r="F37" s="78">
        <f>+'Հավելված N 4'!D28</f>
        <v>43891.4</v>
      </c>
      <c r="G37" s="236"/>
    </row>
    <row r="38" spans="2:7" s="66" customFormat="1" ht="34.799999999999997">
      <c r="B38" s="60"/>
      <c r="C38" s="60"/>
      <c r="D38" s="77" t="str">
        <f>+'Հավելված N 4'!C29</f>
        <v xml:space="preserve"> «Մասիս համայնքի Մասիս քաղաքի թիվ 5 մսուր-մանկապարտեզ» ՀՈԱԿ</v>
      </c>
      <c r="E38" s="78">
        <f t="shared" si="4"/>
        <v>65963.7</v>
      </c>
      <c r="F38" s="78">
        <f>+'Հավելված N 4'!D29</f>
        <v>77604.3</v>
      </c>
      <c r="G38" s="236"/>
    </row>
    <row r="39" spans="2:7" s="66" customFormat="1" ht="34.799999999999997">
      <c r="B39" s="60"/>
      <c r="C39" s="60"/>
      <c r="D39" s="77" t="str">
        <f>+'Հավելված N 4'!C30</f>
        <v xml:space="preserve"> «Արտաշատ համայնքի Դալար գյուղի մանկապարտեզ» ՀՈԱԿ</v>
      </c>
      <c r="E39" s="78">
        <f>+F39</f>
        <v>27806.3</v>
      </c>
      <c r="F39" s="78">
        <f>+'Հավելված N 4'!D30</f>
        <v>27806.3</v>
      </c>
      <c r="G39" s="236"/>
    </row>
    <row r="40" spans="2:7" s="66" customFormat="1">
      <c r="B40" s="60"/>
      <c r="C40" s="60"/>
      <c r="D40" s="77" t="str">
        <f>+'Հավելված N 4'!C31</f>
        <v>«Արտաշատի թիվ 4 մսուր-մանկապարտեզ»</v>
      </c>
      <c r="E40" s="78">
        <f>+F40</f>
        <v>72997.900000000009</v>
      </c>
      <c r="F40" s="78">
        <f>+'Հավելված N 4'!D31</f>
        <v>72997.900000000009</v>
      </c>
      <c r="G40" s="236"/>
    </row>
    <row r="41" spans="2:7" s="66" customFormat="1" ht="18">
      <c r="B41" s="70"/>
      <c r="C41" s="70"/>
      <c r="D41" s="71" t="s">
        <v>120</v>
      </c>
      <c r="E41" s="72">
        <f t="shared" ref="E41" si="5">+E43</f>
        <v>123860.1</v>
      </c>
      <c r="F41" s="72">
        <f>+F43</f>
        <v>176943</v>
      </c>
      <c r="G41" s="236"/>
    </row>
    <row r="42" spans="2:7" s="66" customFormat="1">
      <c r="B42" s="70"/>
      <c r="C42" s="70"/>
      <c r="D42" s="73" t="s">
        <v>56</v>
      </c>
      <c r="E42" s="74"/>
      <c r="F42" s="74"/>
      <c r="G42" s="236"/>
    </row>
    <row r="43" spans="2:7" s="66" customFormat="1" ht="36">
      <c r="B43" s="70"/>
      <c r="C43" s="70"/>
      <c r="D43" s="75" t="s">
        <v>80</v>
      </c>
      <c r="E43" s="150">
        <f>+ROUND(F43*0.7,1)</f>
        <v>123860.1</v>
      </c>
      <c r="F43" s="148">
        <v>176943</v>
      </c>
      <c r="G43" s="236"/>
    </row>
    <row r="44" spans="2:7" s="66" customFormat="1" ht="18">
      <c r="B44" s="70"/>
      <c r="C44" s="70"/>
      <c r="D44" s="71" t="s">
        <v>121</v>
      </c>
      <c r="E44" s="72">
        <f>+E46+E47</f>
        <v>650496.9</v>
      </c>
      <c r="F44" s="72">
        <f>+F46+F47</f>
        <v>732896.60000000009</v>
      </c>
      <c r="G44" s="236"/>
    </row>
    <row r="45" spans="2:7" s="66" customFormat="1">
      <c r="B45" s="70"/>
      <c r="C45" s="70"/>
      <c r="D45" s="73" t="s">
        <v>56</v>
      </c>
      <c r="E45" s="74"/>
      <c r="F45" s="74"/>
      <c r="G45" s="236"/>
    </row>
    <row r="46" spans="2:7" s="66" customFormat="1" ht="36">
      <c r="B46" s="70"/>
      <c r="C46" s="70"/>
      <c r="D46" s="75" t="s">
        <v>80</v>
      </c>
      <c r="E46" s="72">
        <f>+F46</f>
        <v>43000</v>
      </c>
      <c r="F46" s="72">
        <v>43000</v>
      </c>
      <c r="G46" s="236"/>
    </row>
    <row r="47" spans="2:7" s="66" customFormat="1" ht="18">
      <c r="B47" s="70"/>
      <c r="C47" s="70"/>
      <c r="D47" s="75" t="s">
        <v>127</v>
      </c>
      <c r="E47" s="76">
        <f>SUM(E48:E55)</f>
        <v>607496.9</v>
      </c>
      <c r="F47" s="76">
        <f>SUM(F48:F55)</f>
        <v>689896.60000000009</v>
      </c>
      <c r="G47" s="236"/>
    </row>
    <row r="48" spans="2:7" s="66" customFormat="1" ht="34.799999999999997">
      <c r="B48" s="60"/>
      <c r="C48" s="60"/>
      <c r="D48" s="77" t="str">
        <f>+'Հավելված N 4'!C33</f>
        <v>«Մարտունի քաղաքի թիվ 4 մանկապարտեզ» ՀՈԱԿ</v>
      </c>
      <c r="E48" s="78">
        <f>+F48</f>
        <v>44058.6</v>
      </c>
      <c r="F48" s="78">
        <f>+'Հավելված N 4'!D33</f>
        <v>44058.6</v>
      </c>
      <c r="G48" s="236"/>
    </row>
    <row r="49" spans="2:7" s="66" customFormat="1">
      <c r="B49" s="60"/>
      <c r="C49" s="60"/>
      <c r="D49" s="77" t="str">
        <f>+'Հավելված N 4'!C34</f>
        <v xml:space="preserve"> «Ձորագյուղի մանկապարտեզ» ՀՈԱԿ</v>
      </c>
      <c r="E49" s="78">
        <f t="shared" ref="E49:E52" si="6">+F49</f>
        <v>113821.3</v>
      </c>
      <c r="F49" s="78">
        <f>+'Հավելված N 4'!D34</f>
        <v>113821.3</v>
      </c>
      <c r="G49" s="236"/>
    </row>
    <row r="50" spans="2:7" s="66" customFormat="1" ht="34.799999999999997">
      <c r="B50" s="60"/>
      <c r="C50" s="60"/>
      <c r="D50" s="77" t="str">
        <f>+'Հավելված N 4'!C35</f>
        <v xml:space="preserve"> «Սևան համայնքի «Հեքիաթ» մանկապարտեզ» ՀՈԱԿ</v>
      </c>
      <c r="E50" s="78">
        <f t="shared" si="6"/>
        <v>75196.7</v>
      </c>
      <c r="F50" s="78">
        <f>+'Հավելված N 4'!D35</f>
        <v>75196.7</v>
      </c>
      <c r="G50" s="236"/>
    </row>
    <row r="51" spans="2:7" s="66" customFormat="1">
      <c r="B51" s="60"/>
      <c r="C51" s="60"/>
      <c r="D51" s="77" t="str">
        <f>+'Հավելված N 4'!C36</f>
        <v xml:space="preserve"> «Ծովագյուղի մանկապարտեզ» ՀՈԱԿ</v>
      </c>
      <c r="E51" s="78">
        <f t="shared" si="6"/>
        <v>78942.399999999994</v>
      </c>
      <c r="F51" s="78">
        <f>+'Հավելված N 4'!D36</f>
        <v>78942.399999999994</v>
      </c>
      <c r="G51" s="236"/>
    </row>
    <row r="52" spans="2:7" s="66" customFormat="1">
      <c r="B52" s="60"/>
      <c r="C52" s="60"/>
      <c r="D52" s="77" t="str">
        <f>+'Հավելված N 4'!C37</f>
        <v xml:space="preserve"> «Կարմիրգյուղի մանկապարտեզ» ՀՈԱԿ</v>
      </c>
      <c r="E52" s="78">
        <f t="shared" si="6"/>
        <v>37946.699999999997</v>
      </c>
      <c r="F52" s="78">
        <f>+'Հավելված N 4'!D37</f>
        <v>37946.699999999997</v>
      </c>
      <c r="G52" s="236"/>
    </row>
    <row r="53" spans="2:7" s="66" customFormat="1">
      <c r="B53" s="60"/>
      <c r="C53" s="60"/>
      <c r="D53" s="77" t="str">
        <f>+'Հավելված N 4'!C38</f>
        <v>«Զովաբերի մանկապարտեզ» ՀՈԱԿ</v>
      </c>
      <c r="E53" s="78">
        <f>+ROUND(F53*0.7,1)</f>
        <v>192265.9</v>
      </c>
      <c r="F53" s="78">
        <f>+'Հավելված N 4'!D38</f>
        <v>274665.59999999998</v>
      </c>
      <c r="G53" s="236"/>
    </row>
    <row r="54" spans="2:7" s="66" customFormat="1">
      <c r="B54" s="60"/>
      <c r="C54" s="60"/>
      <c r="D54" s="77" t="str">
        <f>+'Հավելված N 4'!C39</f>
        <v>«Գավառի թիվ 7 մանկապարտեզ» ՀՈԱԿ</v>
      </c>
      <c r="E54" s="78">
        <f>+F54</f>
        <v>51754.3</v>
      </c>
      <c r="F54" s="78">
        <f>+'Հավելված N 4'!D39</f>
        <v>51754.3</v>
      </c>
      <c r="G54" s="236"/>
    </row>
    <row r="55" spans="2:7" s="66" customFormat="1" ht="34.799999999999997">
      <c r="B55" s="60"/>
      <c r="C55" s="60"/>
      <c r="D55" s="77" t="str">
        <f>+'Հավելված N 4'!C40</f>
        <v>«Ճամբարակ Քաղաքի Թիվ 3 Մսուր-Մանկապարտեզ» ՀՈԱԿ</v>
      </c>
      <c r="E55" s="78">
        <f>+F55</f>
        <v>13511</v>
      </c>
      <c r="F55" s="78">
        <f>+'Հավելված N 4'!D40</f>
        <v>13511</v>
      </c>
      <c r="G55" s="236"/>
    </row>
    <row r="56" spans="2:7" s="66" customFormat="1" ht="18">
      <c r="B56" s="70"/>
      <c r="C56" s="70"/>
      <c r="D56" s="71" t="s">
        <v>129</v>
      </c>
      <c r="E56" s="72">
        <f>+E58+E59</f>
        <v>496858.50000000006</v>
      </c>
      <c r="F56" s="72">
        <f>+F58+F59</f>
        <v>584342.70000000007</v>
      </c>
      <c r="G56" s="236"/>
    </row>
    <row r="57" spans="2:7" s="66" customFormat="1">
      <c r="B57" s="70"/>
      <c r="C57" s="70"/>
      <c r="D57" s="73" t="s">
        <v>56</v>
      </c>
      <c r="E57" s="74"/>
      <c r="F57" s="74"/>
      <c r="G57" s="236"/>
    </row>
    <row r="58" spans="2:7" s="66" customFormat="1" ht="36">
      <c r="B58" s="70"/>
      <c r="C58" s="70"/>
      <c r="D58" s="75" t="s">
        <v>80</v>
      </c>
      <c r="E58" s="150">
        <f>+ROUND(F58*0.7,1)</f>
        <v>204129.7</v>
      </c>
      <c r="F58" s="76">
        <v>291613.90000000002</v>
      </c>
      <c r="G58" s="236"/>
    </row>
    <row r="59" spans="2:7" s="66" customFormat="1" ht="18">
      <c r="B59" s="70"/>
      <c r="C59" s="70"/>
      <c r="D59" s="75" t="s">
        <v>134</v>
      </c>
      <c r="E59" s="76">
        <f>SUM(E60:E63)</f>
        <v>292728.80000000005</v>
      </c>
      <c r="F59" s="76">
        <f>SUM(F60:F63)</f>
        <v>292728.80000000005</v>
      </c>
      <c r="G59" s="236"/>
    </row>
    <row r="60" spans="2:7" s="66" customFormat="1">
      <c r="B60" s="60"/>
      <c r="C60" s="60"/>
      <c r="D60" s="77" t="str">
        <f>+'Հավելված N 4'!C42</f>
        <v xml:space="preserve"> «Շիրակամուտի Արևիկ մանկապարտեզ» ՀՈԱԿ</v>
      </c>
      <c r="E60" s="78">
        <f>+F60</f>
        <v>83073.399999999994</v>
      </c>
      <c r="F60" s="78">
        <f>+'Հավելված N 4'!D42</f>
        <v>83073.399999999994</v>
      </c>
      <c r="G60" s="236"/>
    </row>
    <row r="61" spans="2:7" s="66" customFormat="1">
      <c r="B61" s="60"/>
      <c r="C61" s="60"/>
      <c r="D61" s="77" t="str">
        <f>+'Հավելված N 4'!C43</f>
        <v xml:space="preserve"> «Վանաձորի թիվ 32 մանկապարտեզ» ՀՈԱԿ</v>
      </c>
      <c r="E61" s="78">
        <f t="shared" ref="E61:E62" si="7">+F61</f>
        <v>95708.3</v>
      </c>
      <c r="F61" s="78">
        <f>+'Հավելված N 4'!D43</f>
        <v>95708.3</v>
      </c>
      <c r="G61" s="236"/>
    </row>
    <row r="62" spans="2:7" s="66" customFormat="1" ht="34.799999999999997">
      <c r="B62" s="60"/>
      <c r="C62" s="60"/>
      <c r="D62" s="77" t="str">
        <f>+'Հավելված N 4'!C44</f>
        <v xml:space="preserve"> Ալավերդի համայնքի «Արևներ» մսուր-մանկապարտեզ (շենք 1)</v>
      </c>
      <c r="E62" s="78">
        <f t="shared" si="7"/>
        <v>82417.7</v>
      </c>
      <c r="F62" s="78">
        <f>+'Հավելված N 4'!D44</f>
        <v>82417.7</v>
      </c>
      <c r="G62" s="236"/>
    </row>
    <row r="63" spans="2:7" s="66" customFormat="1">
      <c r="B63" s="60"/>
      <c r="C63" s="60"/>
      <c r="D63" s="77" t="str">
        <f>+'Հավելված N 4'!C45</f>
        <v>«Վանաձորի թիվ 40 մանկապարտեզ» ՀՈԱԿ</v>
      </c>
      <c r="E63" s="78">
        <f t="shared" ref="E63" si="8">+F63</f>
        <v>31529.4</v>
      </c>
      <c r="F63" s="78">
        <f>+'Հավելված N 4'!D45</f>
        <v>31529.4</v>
      </c>
      <c r="G63" s="236"/>
    </row>
    <row r="64" spans="2:7" s="66" customFormat="1" ht="18">
      <c r="B64" s="70"/>
      <c r="C64" s="70"/>
      <c r="D64" s="71" t="s">
        <v>136</v>
      </c>
      <c r="E64" s="72">
        <f>E66+E67</f>
        <v>216818.8</v>
      </c>
      <c r="F64" s="72">
        <f>F66+F67</f>
        <v>284591.5</v>
      </c>
      <c r="G64" s="236"/>
    </row>
    <row r="65" spans="2:7" s="66" customFormat="1">
      <c r="B65" s="70"/>
      <c r="C65" s="70"/>
      <c r="D65" s="73" t="s">
        <v>56</v>
      </c>
      <c r="E65" s="74"/>
      <c r="F65" s="74"/>
      <c r="G65" s="236"/>
    </row>
    <row r="66" spans="2:7" s="66" customFormat="1" ht="36">
      <c r="B66" s="70"/>
      <c r="C66" s="70"/>
      <c r="D66" s="75" t="s">
        <v>80</v>
      </c>
      <c r="E66" s="150">
        <f>+ROUND(F66*0.7,1)</f>
        <v>133226.29999999999</v>
      </c>
      <c r="F66" s="76">
        <v>190323.3</v>
      </c>
      <c r="G66" s="236"/>
    </row>
    <row r="67" spans="2:7" s="66" customFormat="1" ht="18">
      <c r="B67" s="70"/>
      <c r="C67" s="70"/>
      <c r="D67" s="75" t="s">
        <v>139</v>
      </c>
      <c r="E67" s="76">
        <f>SUM(E68:E69)</f>
        <v>83592.5</v>
      </c>
      <c r="F67" s="76">
        <f>SUM(F68:F69)</f>
        <v>94268.2</v>
      </c>
      <c r="G67" s="236"/>
    </row>
    <row r="68" spans="2:7" s="66" customFormat="1">
      <c r="B68" s="60"/>
      <c r="C68" s="60"/>
      <c r="D68" s="77" t="str">
        <f>+'Հավելված N 4'!C48</f>
        <v xml:space="preserve"> «Մրգաշենի մանկապարտեզ» ՀՈԱԿ</v>
      </c>
      <c r="E68" s="78">
        <f t="shared" ref="E68" si="9">+F68</f>
        <v>23096.799999999999</v>
      </c>
      <c r="F68" s="78">
        <f>+'Հավելված N 4'!D48</f>
        <v>23096.799999999999</v>
      </c>
      <c r="G68" s="236"/>
    </row>
    <row r="69" spans="2:7" s="66" customFormat="1">
      <c r="B69" s="60"/>
      <c r="C69" s="60"/>
      <c r="D69" s="77" t="str">
        <f>+'Հավելված N 4'!C49</f>
        <v xml:space="preserve"> «Հրազդանի թիվ 13 ՆՈՒՀ» ՀՈԱԿ</v>
      </c>
      <c r="E69" s="78">
        <f t="shared" ref="E69" si="10">+ROUND(F69*0.85,1)</f>
        <v>60495.7</v>
      </c>
      <c r="F69" s="78">
        <f>+'Հավելված N 4'!D49</f>
        <v>71171.399999999994</v>
      </c>
      <c r="G69" s="236"/>
    </row>
    <row r="70" spans="2:7" s="66" customFormat="1" ht="18">
      <c r="B70" s="70"/>
      <c r="C70" s="70"/>
      <c r="D70" s="71" t="s">
        <v>142</v>
      </c>
      <c r="E70" s="72">
        <f>E72+E73</f>
        <v>123584</v>
      </c>
      <c r="F70" s="72">
        <f>F72+F73</f>
        <v>123584</v>
      </c>
      <c r="G70" s="236"/>
    </row>
    <row r="71" spans="2:7" s="66" customFormat="1">
      <c r="B71" s="70"/>
      <c r="C71" s="70"/>
      <c r="D71" s="73" t="s">
        <v>56</v>
      </c>
      <c r="E71" s="74"/>
      <c r="F71" s="74"/>
      <c r="G71" s="236"/>
    </row>
    <row r="72" spans="2:7" s="66" customFormat="1" ht="36">
      <c r="B72" s="70"/>
      <c r="C72" s="70"/>
      <c r="D72" s="75" t="s">
        <v>80</v>
      </c>
      <c r="E72" s="76">
        <f>+F72</f>
        <v>74432</v>
      </c>
      <c r="F72" s="76">
        <v>74432</v>
      </c>
      <c r="G72" s="236"/>
    </row>
    <row r="73" spans="2:7" s="66" customFormat="1" ht="18">
      <c r="B73" s="70"/>
      <c r="C73" s="70"/>
      <c r="D73" s="75" t="s">
        <v>146</v>
      </c>
      <c r="E73" s="76">
        <f>SUM(E74:E75)</f>
        <v>49152</v>
      </c>
      <c r="F73" s="76">
        <f>SUM(F74:F75)</f>
        <v>49152</v>
      </c>
      <c r="G73" s="236"/>
    </row>
    <row r="74" spans="2:7" s="66" customFormat="1">
      <c r="B74" s="60"/>
      <c r="C74" s="60"/>
      <c r="D74" s="77" t="str">
        <f>+'Հավելված N 4'!C51</f>
        <v xml:space="preserve"> «Լապտերիկ – մսուր մանկապարտեզ» ՀՈԱԿ</v>
      </c>
      <c r="E74" s="78">
        <f t="shared" ref="E74:E75" si="11">+F74</f>
        <v>25500</v>
      </c>
      <c r="F74" s="78">
        <f>+'Հավելված N 4'!D51</f>
        <v>25500</v>
      </c>
      <c r="G74" s="236"/>
    </row>
    <row r="75" spans="2:7" s="66" customFormat="1">
      <c r="B75" s="60"/>
      <c r="C75" s="60"/>
      <c r="D75" s="77" t="str">
        <f>+'Հավելված N 4'!C52</f>
        <v xml:space="preserve"> «Սառնաղբյուրի մանկապարտեզ» ՀՈԱԿ</v>
      </c>
      <c r="E75" s="78">
        <f t="shared" si="11"/>
        <v>23652</v>
      </c>
      <c r="F75" s="78">
        <f>+'Հավելված N 4'!D52</f>
        <v>23652</v>
      </c>
      <c r="G75" s="236"/>
    </row>
    <row r="76" spans="2:7" s="66" customFormat="1" ht="18">
      <c r="B76" s="70"/>
      <c r="C76" s="70"/>
      <c r="D76" s="71" t="s">
        <v>149</v>
      </c>
      <c r="E76" s="72">
        <f>+E78+E79</f>
        <v>334968.7</v>
      </c>
      <c r="F76" s="72">
        <f>+F78+F79</f>
        <v>449922.1</v>
      </c>
      <c r="G76" s="236"/>
    </row>
    <row r="77" spans="2:7" s="66" customFormat="1">
      <c r="B77" s="70"/>
      <c r="C77" s="70"/>
      <c r="D77" s="73" t="s">
        <v>56</v>
      </c>
      <c r="E77" s="74"/>
      <c r="F77" s="74"/>
      <c r="G77" s="236"/>
    </row>
    <row r="78" spans="2:7" s="66" customFormat="1" ht="36">
      <c r="B78" s="70"/>
      <c r="C78" s="70"/>
      <c r="D78" s="75" t="s">
        <v>80</v>
      </c>
      <c r="E78" s="150">
        <f>+ROUND(F78*0.7,1)</f>
        <v>253177.5</v>
      </c>
      <c r="F78" s="76">
        <v>361682.1</v>
      </c>
      <c r="G78" s="236"/>
    </row>
    <row r="79" spans="2:7" s="66" customFormat="1" ht="18">
      <c r="B79" s="70"/>
      <c r="C79" s="70"/>
      <c r="D79" s="75" t="s">
        <v>151</v>
      </c>
      <c r="E79" s="76">
        <f t="shared" ref="E79" si="12">SUM(E80:E81)</f>
        <v>81791.199999999997</v>
      </c>
      <c r="F79" s="76">
        <f>SUM(F80:F81)</f>
        <v>88240</v>
      </c>
      <c r="G79" s="236"/>
    </row>
    <row r="80" spans="2:7" s="66" customFormat="1">
      <c r="B80" s="60"/>
      <c r="C80" s="60"/>
      <c r="D80" s="77" t="str">
        <f>+'Հավելված N 4'!C54</f>
        <v xml:space="preserve"> «Գորիս քաղաքի թիվ 5 ՆՈՒՀ» ՀՈԱԿ</v>
      </c>
      <c r="E80" s="78">
        <f t="shared" ref="E80" si="13">+F80</f>
        <v>45248.1</v>
      </c>
      <c r="F80" s="78">
        <f>+'Հավելված N 4'!D54</f>
        <v>45248.1</v>
      </c>
      <c r="G80" s="236"/>
    </row>
    <row r="81" spans="2:7" s="66" customFormat="1">
      <c r="B81" s="60"/>
      <c r="C81" s="60"/>
      <c r="D81" s="77" t="str">
        <f>+'Հավելված N 4'!C55</f>
        <v xml:space="preserve"> «Սիսիանի թիվ 4 ՆՈՒՀ» ՀՈԱԿ</v>
      </c>
      <c r="E81" s="78">
        <f t="shared" ref="E81" si="14">+ROUND(F81*0.85,1)</f>
        <v>36543.1</v>
      </c>
      <c r="F81" s="78">
        <f>+'Հավելված N 4'!D55</f>
        <v>42991.9</v>
      </c>
      <c r="G81" s="236"/>
    </row>
    <row r="82" spans="2:7" s="66" customFormat="1" ht="18">
      <c r="B82" s="70"/>
      <c r="C82" s="70"/>
      <c r="D82" s="71" t="s">
        <v>153</v>
      </c>
      <c r="E82" s="72">
        <f>+E84+E85</f>
        <v>382842.3</v>
      </c>
      <c r="F82" s="72">
        <f>+F84+F85</f>
        <v>311172</v>
      </c>
      <c r="G82" s="236"/>
    </row>
    <row r="83" spans="2:7" s="66" customFormat="1">
      <c r="B83" s="70"/>
      <c r="C83" s="70"/>
      <c r="D83" s="73" t="s">
        <v>56</v>
      </c>
      <c r="E83" s="74"/>
      <c r="F83" s="74"/>
      <c r="G83" s="236"/>
    </row>
    <row r="84" spans="2:7" s="66" customFormat="1" ht="36">
      <c r="B84" s="70"/>
      <c r="C84" s="70"/>
      <c r="D84" s="75" t="s">
        <v>80</v>
      </c>
      <c r="E84" s="76">
        <f>+F84</f>
        <v>69658.3</v>
      </c>
      <c r="F84" s="76">
        <v>69658.3</v>
      </c>
      <c r="G84" s="236"/>
    </row>
    <row r="85" spans="2:7" s="66" customFormat="1" ht="18">
      <c r="B85" s="70"/>
      <c r="C85" s="70"/>
      <c r="D85" s="75" t="s">
        <v>157</v>
      </c>
      <c r="E85" s="76">
        <f>SUM(E86:E88)</f>
        <v>313184</v>
      </c>
      <c r="F85" s="76">
        <f>SUM(F86:F88)</f>
        <v>241513.69999999998</v>
      </c>
      <c r="G85" s="236"/>
    </row>
    <row r="86" spans="2:7" s="66" customFormat="1">
      <c r="B86" s="60"/>
      <c r="C86" s="60"/>
      <c r="D86" s="77" t="str">
        <f>+'Հավելված N 4'!C57</f>
        <v xml:space="preserve"> «Աղավնաձորի մանկապարտեզ» ՀՈԱԿ</v>
      </c>
      <c r="E86" s="314">
        <f>+F86+25247.4</f>
        <v>107875.29999999999</v>
      </c>
      <c r="F86" s="78">
        <f>+'Հավելված N 4'!D57</f>
        <v>82627.899999999994</v>
      </c>
      <c r="G86" s="313"/>
    </row>
    <row r="87" spans="2:7" s="66" customFormat="1">
      <c r="B87" s="60"/>
      <c r="C87" s="60"/>
      <c r="D87" s="77" t="str">
        <f>+'Հավելված N 4'!C58</f>
        <v>«Վայքի թիվ 1 մանկապարտեզ» ՀՈԱԿ</v>
      </c>
      <c r="E87" s="314">
        <f>+F87+17316.8</f>
        <v>72714.2</v>
      </c>
      <c r="F87" s="78">
        <f>+'Հավելված N 4'!D58</f>
        <v>55397.4</v>
      </c>
      <c r="G87" s="313"/>
    </row>
    <row r="88" spans="2:7" s="66" customFormat="1">
      <c r="B88" s="60"/>
      <c r="C88" s="60"/>
      <c r="D88" s="77" t="str">
        <f>+'Հավելված N 4'!C59</f>
        <v>«Վայքի թիվ 3 մանկապարտեզ» ՀՈԱԿ</v>
      </c>
      <c r="E88" s="314">
        <f>+F88+29106.1</f>
        <v>132594.5</v>
      </c>
      <c r="F88" s="78">
        <f>+'Հավելված N 4'!D59</f>
        <v>103488.4</v>
      </c>
      <c r="G88" s="313"/>
    </row>
    <row r="89" spans="2:7" s="66" customFormat="1" ht="18">
      <c r="B89" s="70"/>
      <c r="C89" s="70"/>
      <c r="D89" s="71" t="s">
        <v>159</v>
      </c>
      <c r="E89" s="72">
        <f>+E91+E92</f>
        <v>939363.20000000007</v>
      </c>
      <c r="F89" s="72">
        <f>+F91+F92</f>
        <v>1264300.9000000001</v>
      </c>
      <c r="G89" s="236"/>
    </row>
    <row r="90" spans="2:7" s="66" customFormat="1">
      <c r="B90" s="70"/>
      <c r="C90" s="70"/>
      <c r="D90" s="73" t="s">
        <v>56</v>
      </c>
      <c r="E90" s="74"/>
      <c r="F90" s="74"/>
      <c r="G90" s="236"/>
    </row>
    <row r="91" spans="2:7" s="66" customFormat="1" ht="36">
      <c r="B91" s="70"/>
      <c r="C91" s="70"/>
      <c r="D91" s="75" t="s">
        <v>80</v>
      </c>
      <c r="E91" s="150">
        <f>+ROUND(F91*0.7,1)</f>
        <v>758187.9</v>
      </c>
      <c r="F91" s="76">
        <f>684302.6+398823</f>
        <v>1083125.6000000001</v>
      </c>
      <c r="G91" s="236"/>
    </row>
    <row r="92" spans="2:7" s="66" customFormat="1" ht="18">
      <c r="B92" s="70"/>
      <c r="C92" s="70"/>
      <c r="D92" s="75" t="s">
        <v>167</v>
      </c>
      <c r="E92" s="76">
        <f t="shared" ref="E92" si="15">SUM(E93:E97)</f>
        <v>181175.30000000002</v>
      </c>
      <c r="F92" s="76">
        <f>SUM(F93:F97)</f>
        <v>181175.30000000002</v>
      </c>
      <c r="G92" s="236"/>
    </row>
    <row r="93" spans="2:7" s="66" customFormat="1">
      <c r="B93" s="60"/>
      <c r="C93" s="60"/>
      <c r="D93" s="77" t="str">
        <f>+'Հավելված N 4'!C61</f>
        <v xml:space="preserve"> «Դիլիջանի թիվ 1 մանկապարտեզ» ՀՈԱԿ</v>
      </c>
      <c r="E93" s="78">
        <f>+F93</f>
        <v>39583.599999999999</v>
      </c>
      <c r="F93" s="78">
        <f>+'Հավելված N 4'!D61</f>
        <v>39583.599999999999</v>
      </c>
      <c r="G93" s="236"/>
    </row>
    <row r="94" spans="2:7" s="66" customFormat="1">
      <c r="B94" s="60"/>
      <c r="C94" s="60"/>
      <c r="D94" s="77" t="str">
        <f>+'Հավելված N 4'!C62</f>
        <v xml:space="preserve"> «Հաղարծինի մանկապարտեզ» ՀՈԱԿ</v>
      </c>
      <c r="E94" s="78">
        <f t="shared" ref="E94:E97" si="16">+F94</f>
        <v>25049.3</v>
      </c>
      <c r="F94" s="78">
        <f>+'Հավելված N 4'!D62</f>
        <v>25049.3</v>
      </c>
      <c r="G94" s="236"/>
    </row>
    <row r="95" spans="2:7" s="66" customFormat="1">
      <c r="B95" s="60"/>
      <c r="C95" s="60"/>
      <c r="D95" s="77" t="str">
        <f>+'Հավելված N 4'!C63</f>
        <v xml:space="preserve"> «Կոթիի մսուր-մանկապարտեզ» ՀՈԱԿ</v>
      </c>
      <c r="E95" s="78">
        <f t="shared" si="16"/>
        <v>29735.8</v>
      </c>
      <c r="F95" s="78">
        <f>+'Հավելված N 4'!D63</f>
        <v>29735.8</v>
      </c>
      <c r="G95" s="236"/>
    </row>
    <row r="96" spans="2:7" s="66" customFormat="1">
      <c r="B96" s="60"/>
      <c r="C96" s="60"/>
      <c r="D96" s="77" t="str">
        <f>+'Հավելված N 4'!C64</f>
        <v xml:space="preserve"> «Սարիգյուղի մանկապարտեզ» ՀՈԱԿ</v>
      </c>
      <c r="E96" s="78">
        <f t="shared" si="16"/>
        <v>45143</v>
      </c>
      <c r="F96" s="78">
        <f>+'Հավելված N 4'!D64</f>
        <v>45143</v>
      </c>
      <c r="G96" s="236"/>
    </row>
    <row r="97" spans="2:8" s="66" customFormat="1">
      <c r="B97" s="60"/>
      <c r="C97" s="60"/>
      <c r="D97" s="77" t="str">
        <f>+'Հավելված N 4'!C65</f>
        <v xml:space="preserve"> «Բերդավանի մսուր-մանկապարտեզ» ՀՈԱԿ</v>
      </c>
      <c r="E97" s="78">
        <f t="shared" si="16"/>
        <v>41663.599999999999</v>
      </c>
      <c r="F97" s="78">
        <f>+'Հավելված N 4'!D65</f>
        <v>41663.599999999999</v>
      </c>
      <c r="G97" s="236"/>
    </row>
    <row r="98" spans="2:8" s="66" customFormat="1" ht="18">
      <c r="B98" s="70"/>
      <c r="C98" s="70"/>
      <c r="D98" s="71" t="s">
        <v>105</v>
      </c>
      <c r="E98" s="72">
        <v>0</v>
      </c>
      <c r="F98" s="72">
        <v>-70578.399999999994</v>
      </c>
      <c r="G98" s="236"/>
    </row>
    <row r="99" spans="2:8" s="66" customFormat="1" ht="36">
      <c r="B99" s="65">
        <v>1236</v>
      </c>
      <c r="C99" s="186">
        <v>32003</v>
      </c>
      <c r="D99" s="187" t="s">
        <v>219</v>
      </c>
      <c r="E99" s="30">
        <f>+E101+E104</f>
        <v>1244059.7999999998</v>
      </c>
      <c r="F99" s="30">
        <f>+F101+F104</f>
        <v>-3500000</v>
      </c>
      <c r="G99" s="236"/>
      <c r="H99" s="236"/>
    </row>
    <row r="100" spans="2:8" s="66" customFormat="1">
      <c r="B100" s="67"/>
      <c r="C100" s="67"/>
      <c r="D100" s="68" t="s">
        <v>15</v>
      </c>
      <c r="E100" s="69"/>
      <c r="F100" s="69"/>
      <c r="G100" s="236"/>
    </row>
    <row r="101" spans="2:8" s="66" customFormat="1" ht="36">
      <c r="B101" s="70"/>
      <c r="C101" s="70"/>
      <c r="D101" s="71" t="s">
        <v>12</v>
      </c>
      <c r="E101" s="72">
        <f t="shared" ref="E101:F101" si="17">+E103</f>
        <v>4244059.8</v>
      </c>
      <c r="F101" s="72">
        <f t="shared" si="17"/>
        <v>500000</v>
      </c>
      <c r="G101" s="236"/>
    </row>
    <row r="102" spans="2:8" s="66" customFormat="1">
      <c r="B102" s="70"/>
      <c r="C102" s="70"/>
      <c r="D102" s="73" t="s">
        <v>56</v>
      </c>
      <c r="E102" s="151"/>
      <c r="F102" s="151"/>
      <c r="G102" s="236"/>
    </row>
    <row r="103" spans="2:8" s="66" customFormat="1" ht="36">
      <c r="B103" s="70"/>
      <c r="C103" s="70"/>
      <c r="D103" s="75" t="s">
        <v>219</v>
      </c>
      <c r="E103" s="148">
        <f>+F103+3744059.8</f>
        <v>4244059.8</v>
      </c>
      <c r="F103" s="76">
        <v>500000</v>
      </c>
      <c r="G103" s="236"/>
    </row>
    <row r="104" spans="2:8" s="66" customFormat="1" ht="18">
      <c r="B104" s="70"/>
      <c r="C104" s="70"/>
      <c r="D104" s="71" t="s">
        <v>218</v>
      </c>
      <c r="E104" s="72">
        <f>+E106</f>
        <v>-3000000</v>
      </c>
      <c r="F104" s="72">
        <f t="shared" ref="F104" si="18">+F106</f>
        <v>-4000000</v>
      </c>
      <c r="G104" s="236"/>
    </row>
    <row r="105" spans="2:8" s="66" customFormat="1">
      <c r="B105" s="70"/>
      <c r="C105" s="70"/>
      <c r="D105" s="73" t="s">
        <v>56</v>
      </c>
      <c r="E105" s="151"/>
      <c r="F105" s="151"/>
      <c r="G105" s="236"/>
    </row>
    <row r="106" spans="2:8" s="66" customFormat="1" ht="36">
      <c r="B106" s="70"/>
      <c r="C106" s="70"/>
      <c r="D106" s="75" t="s">
        <v>219</v>
      </c>
      <c r="E106" s="148">
        <v>-3000000</v>
      </c>
      <c r="F106" s="76">
        <v>-4000000</v>
      </c>
      <c r="G106" s="236"/>
    </row>
    <row r="107" spans="2:8" s="66" customFormat="1" ht="36">
      <c r="B107" s="65">
        <v>1236</v>
      </c>
      <c r="C107" s="65">
        <v>32004</v>
      </c>
      <c r="D107" s="48" t="s">
        <v>215</v>
      </c>
      <c r="E107" s="30">
        <f>E109+E112</f>
        <v>-1900000</v>
      </c>
      <c r="F107" s="30">
        <f>F109+F112</f>
        <v>-4500000</v>
      </c>
      <c r="G107" s="236"/>
    </row>
    <row r="108" spans="2:8" s="66" customFormat="1">
      <c r="B108" s="67"/>
      <c r="C108" s="67"/>
      <c r="D108" s="68" t="s">
        <v>15</v>
      </c>
      <c r="E108" s="69"/>
      <c r="F108" s="69"/>
      <c r="G108" s="236"/>
    </row>
    <row r="109" spans="2:8" s="66" customFormat="1" ht="36">
      <c r="B109" s="70"/>
      <c r="C109" s="70"/>
      <c r="D109" s="71" t="s">
        <v>12</v>
      </c>
      <c r="E109" s="72">
        <f t="shared" ref="E109:F109" si="19">+E111</f>
        <v>1500000</v>
      </c>
      <c r="F109" s="72">
        <f t="shared" si="19"/>
        <v>0</v>
      </c>
      <c r="G109" s="236"/>
    </row>
    <row r="110" spans="2:8" s="66" customFormat="1">
      <c r="B110" s="70"/>
      <c r="C110" s="70"/>
      <c r="D110" s="73" t="s">
        <v>56</v>
      </c>
      <c r="E110" s="151"/>
      <c r="F110" s="151"/>
      <c r="G110" s="236"/>
    </row>
    <row r="111" spans="2:8" s="66" customFormat="1" ht="36">
      <c r="B111" s="70"/>
      <c r="C111" s="70"/>
      <c r="D111" s="75" t="s">
        <v>215</v>
      </c>
      <c r="E111" s="148">
        <v>1500000</v>
      </c>
      <c r="F111" s="76">
        <v>0</v>
      </c>
      <c r="G111" s="236"/>
    </row>
    <row r="112" spans="2:8" s="66" customFormat="1" ht="18">
      <c r="B112" s="70"/>
      <c r="C112" s="70"/>
      <c r="D112" s="71" t="s">
        <v>218</v>
      </c>
      <c r="E112" s="72">
        <f t="shared" ref="E112:F112" si="20">+E114</f>
        <v>-3400000</v>
      </c>
      <c r="F112" s="72">
        <f t="shared" si="20"/>
        <v>-4500000</v>
      </c>
      <c r="G112" s="236"/>
    </row>
    <row r="113" spans="2:7" s="66" customFormat="1">
      <c r="B113" s="70"/>
      <c r="C113" s="70"/>
      <c r="D113" s="73" t="s">
        <v>56</v>
      </c>
      <c r="E113" s="151"/>
      <c r="F113" s="151"/>
      <c r="G113" s="236"/>
    </row>
    <row r="114" spans="2:7" s="66" customFormat="1" ht="36">
      <c r="B114" s="70"/>
      <c r="C114" s="70"/>
      <c r="D114" s="75" t="s">
        <v>215</v>
      </c>
      <c r="E114" s="148">
        <v>-3400000</v>
      </c>
      <c r="F114" s="76">
        <v>-4500000</v>
      </c>
      <c r="G114" s="236"/>
    </row>
    <row r="115" spans="2:7" s="66" customFormat="1" ht="18">
      <c r="B115" s="65">
        <v>1236</v>
      </c>
      <c r="C115" s="65">
        <v>32005</v>
      </c>
      <c r="D115" s="48" t="s">
        <v>299</v>
      </c>
      <c r="E115" s="30">
        <f t="shared" ref="E115:F115" si="21">+E117+E120</f>
        <v>4671113.9000000004</v>
      </c>
      <c r="F115" s="30">
        <f t="shared" si="21"/>
        <v>3000000</v>
      </c>
      <c r="G115" s="236"/>
    </row>
    <row r="116" spans="2:7" s="66" customFormat="1">
      <c r="B116" s="67"/>
      <c r="C116" s="67"/>
      <c r="D116" s="68" t="s">
        <v>15</v>
      </c>
      <c r="E116" s="69"/>
      <c r="F116" s="69"/>
      <c r="G116" s="236"/>
    </row>
    <row r="117" spans="2:7" s="66" customFormat="1" ht="36">
      <c r="B117" s="70"/>
      <c r="C117" s="70"/>
      <c r="D117" s="71" t="s">
        <v>220</v>
      </c>
      <c r="E117" s="72">
        <f t="shared" ref="E117:F117" si="22">+E119</f>
        <v>4671113.9000000004</v>
      </c>
      <c r="F117" s="72">
        <f t="shared" si="22"/>
        <v>3000000</v>
      </c>
      <c r="G117" s="236"/>
    </row>
    <row r="118" spans="2:7" s="66" customFormat="1">
      <c r="B118" s="70"/>
      <c r="C118" s="70"/>
      <c r="D118" s="73" t="s">
        <v>56</v>
      </c>
      <c r="E118" s="151"/>
      <c r="F118" s="151"/>
      <c r="G118" s="236"/>
    </row>
    <row r="119" spans="2:7" s="66" customFormat="1" ht="18">
      <c r="B119" s="70"/>
      <c r="C119" s="70"/>
      <c r="D119" s="75" t="s">
        <v>299</v>
      </c>
      <c r="E119" s="148">
        <f>+F119+1671113.9</f>
        <v>4671113.9000000004</v>
      </c>
      <c r="F119" s="76">
        <f>+'Հավելված N 4'!D74</f>
        <v>3000000</v>
      </c>
      <c r="G119" s="236"/>
    </row>
  </sheetData>
  <mergeCells count="7">
    <mergeCell ref="B9:C9"/>
    <mergeCell ref="D9:D10"/>
    <mergeCell ref="E1:F1"/>
    <mergeCell ref="E3:F3"/>
    <mergeCell ref="B6:F6"/>
    <mergeCell ref="E9:F9"/>
    <mergeCell ref="D2:F2"/>
  </mergeCells>
  <pageMargins left="0.25" right="0.25" top="0.75" bottom="0.75" header="0.3" footer="0.3"/>
  <pageSetup paperSize="9" scale="5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D8E45-F7C7-4BBB-AE1E-B7400A8E11F6}">
  <sheetPr>
    <tabColor rgb="FF92D050"/>
  </sheetPr>
  <dimension ref="A1:M41"/>
  <sheetViews>
    <sheetView topLeftCell="A5" zoomScale="65" zoomScaleNormal="55" workbookViewId="0">
      <selection activeCell="F20" sqref="F20"/>
    </sheetView>
  </sheetViews>
  <sheetFormatPr defaultColWidth="8.21875" defaultRowHeight="17.399999999999999"/>
  <cols>
    <col min="1" max="1" width="10.77734375" style="158" customWidth="1"/>
    <col min="2" max="2" width="14.33203125" style="158" bestFit="1" customWidth="1"/>
    <col min="3" max="3" width="68.44140625" style="158" customWidth="1"/>
    <col min="4" max="4" width="22.5546875" style="158" customWidth="1"/>
    <col min="5" max="6" width="22.44140625" style="158" customWidth="1"/>
    <col min="7" max="7" width="22.5546875" style="158" customWidth="1"/>
    <col min="8" max="9" width="22.44140625" style="158" customWidth="1"/>
    <col min="10" max="10" width="13.77734375" style="158" customWidth="1"/>
    <col min="11" max="16384" width="8.21875" style="158"/>
  </cols>
  <sheetData>
    <row r="1" spans="1:13" s="17" customFormat="1" ht="34.200000000000003" customHeight="1">
      <c r="D1" s="408"/>
      <c r="E1" s="408"/>
      <c r="F1" s="408"/>
      <c r="G1" s="408" t="s">
        <v>190</v>
      </c>
      <c r="H1" s="408"/>
      <c r="I1" s="408"/>
    </row>
    <row r="2" spans="1:13" s="18" customFormat="1" ht="17.850000000000001" customHeight="1">
      <c r="D2" s="409"/>
      <c r="E2" s="409"/>
      <c r="F2" s="409"/>
      <c r="G2" s="409" t="s">
        <v>51</v>
      </c>
      <c r="H2" s="409"/>
      <c r="I2" s="409"/>
    </row>
    <row r="3" spans="1:13" s="18" customFormat="1" ht="17.399999999999999" customHeight="1">
      <c r="D3" s="409"/>
      <c r="E3" s="409"/>
      <c r="F3" s="409"/>
      <c r="G3" s="409" t="s">
        <v>19</v>
      </c>
      <c r="H3" s="409"/>
      <c r="I3" s="409"/>
    </row>
    <row r="4" spans="1:13" s="18" customFormat="1" ht="13.65" customHeight="1"/>
    <row r="5" spans="1:13" s="18" customFormat="1" ht="13.65" customHeight="1"/>
    <row r="6" spans="1:13" s="18" customFormat="1" ht="85.65" customHeight="1">
      <c r="A6" s="405" t="s">
        <v>364</v>
      </c>
      <c r="B6" s="405"/>
      <c r="C6" s="405"/>
      <c r="D6" s="405"/>
      <c r="E6" s="405"/>
      <c r="F6" s="405"/>
      <c r="G6" s="405"/>
      <c r="H6" s="405"/>
      <c r="I6" s="405"/>
    </row>
    <row r="8" spans="1:13">
      <c r="F8" s="59"/>
      <c r="I8" s="59" t="s">
        <v>9</v>
      </c>
    </row>
    <row r="9" spans="1:13" s="9" customFormat="1" ht="40.200000000000003" customHeight="1">
      <c r="A9" s="410" t="s">
        <v>1</v>
      </c>
      <c r="B9" s="358"/>
      <c r="C9" s="360" t="s">
        <v>5</v>
      </c>
      <c r="D9" s="415" t="s">
        <v>371</v>
      </c>
      <c r="E9" s="416"/>
      <c r="F9" s="416"/>
      <c r="G9" s="416"/>
      <c r="H9" s="416"/>
      <c r="I9" s="417"/>
    </row>
    <row r="10" spans="1:13" s="9" customFormat="1" ht="17.399999999999999" customHeight="1">
      <c r="A10" s="411"/>
      <c r="B10" s="362"/>
      <c r="C10" s="361"/>
      <c r="D10" s="414" t="s">
        <v>223</v>
      </c>
      <c r="E10" s="414"/>
      <c r="F10" s="414"/>
      <c r="G10" s="414" t="s">
        <v>224</v>
      </c>
      <c r="H10" s="414"/>
      <c r="I10" s="414"/>
    </row>
    <row r="11" spans="1:13" s="9" customFormat="1" ht="38.700000000000003" customHeight="1">
      <c r="A11" s="412"/>
      <c r="B11" s="359"/>
      <c r="C11" s="413"/>
      <c r="D11" s="418" t="s">
        <v>225</v>
      </c>
      <c r="E11" s="420" t="s">
        <v>6</v>
      </c>
      <c r="F11" s="385"/>
      <c r="G11" s="418" t="s">
        <v>225</v>
      </c>
      <c r="H11" s="420" t="s">
        <v>6</v>
      </c>
      <c r="I11" s="385"/>
    </row>
    <row r="12" spans="1:13" s="9" customFormat="1" ht="37.049999999999997" customHeight="1">
      <c r="A12" s="57" t="s">
        <v>13</v>
      </c>
      <c r="B12" s="57" t="s">
        <v>226</v>
      </c>
      <c r="C12" s="188"/>
      <c r="D12" s="419"/>
      <c r="E12" s="57" t="s">
        <v>427</v>
      </c>
      <c r="F12" s="57" t="s">
        <v>227</v>
      </c>
      <c r="G12" s="419"/>
      <c r="H12" s="334" t="s">
        <v>427</v>
      </c>
      <c r="I12" s="57" t="s">
        <v>227</v>
      </c>
      <c r="K12" s="189"/>
      <c r="L12" s="189"/>
      <c r="M12" s="189"/>
    </row>
    <row r="13" spans="1:13" s="247" customFormat="1" ht="18">
      <c r="A13" s="246"/>
      <c r="B13" s="246"/>
      <c r="C13" s="203" t="s">
        <v>8</v>
      </c>
      <c r="D13" s="254">
        <f t="shared" ref="D13" si="0">+E13+F13</f>
        <v>0</v>
      </c>
      <c r="E13" s="255">
        <f>+E15</f>
        <v>0</v>
      </c>
      <c r="F13" s="255">
        <f>+F15</f>
        <v>0</v>
      </c>
      <c r="G13" s="254">
        <f t="shared" ref="G13" si="1">+H13+I13</f>
        <v>0</v>
      </c>
      <c r="H13" s="255">
        <f>+H15</f>
        <v>0</v>
      </c>
      <c r="I13" s="255">
        <f>+I15</f>
        <v>0</v>
      </c>
    </row>
    <row r="14" spans="1:13" s="250" customFormat="1">
      <c r="A14" s="248"/>
      <c r="B14" s="248"/>
      <c r="C14" s="195" t="s">
        <v>6</v>
      </c>
      <c r="D14" s="256"/>
      <c r="E14" s="256"/>
      <c r="F14" s="256"/>
      <c r="G14" s="256"/>
      <c r="H14" s="256"/>
      <c r="I14" s="256"/>
    </row>
    <row r="15" spans="1:13" s="250" customFormat="1" ht="18">
      <c r="A15" s="248"/>
      <c r="B15" s="248"/>
      <c r="C15" s="190" t="s">
        <v>58</v>
      </c>
      <c r="D15" s="257">
        <f t="shared" ref="D15:D16" si="2">+E15+F15</f>
        <v>0</v>
      </c>
      <c r="E15" s="258">
        <f>+E16</f>
        <v>0</v>
      </c>
      <c r="F15" s="258">
        <f>+F16</f>
        <v>0</v>
      </c>
      <c r="G15" s="257">
        <f t="shared" ref="G15:G16" si="3">+H15+I15</f>
        <v>0</v>
      </c>
      <c r="H15" s="258">
        <f>+H16</f>
        <v>0</v>
      </c>
      <c r="I15" s="258">
        <f>+I16</f>
        <v>0</v>
      </c>
    </row>
    <row r="16" spans="1:13" s="250" customFormat="1" ht="36">
      <c r="A16" s="248"/>
      <c r="B16" s="248"/>
      <c r="C16" s="190" t="s">
        <v>228</v>
      </c>
      <c r="D16" s="254">
        <f t="shared" si="2"/>
        <v>0</v>
      </c>
      <c r="E16" s="255">
        <f>+E18</f>
        <v>0</v>
      </c>
      <c r="F16" s="255">
        <f>+F18</f>
        <v>0</v>
      </c>
      <c r="G16" s="254">
        <f t="shared" si="3"/>
        <v>0</v>
      </c>
      <c r="H16" s="255">
        <f>+H18</f>
        <v>0</v>
      </c>
      <c r="I16" s="255">
        <f>+I18</f>
        <v>0</v>
      </c>
    </row>
    <row r="17" spans="1:9" s="250" customFormat="1">
      <c r="A17" s="248"/>
      <c r="B17" s="248"/>
      <c r="C17" s="195" t="s">
        <v>6</v>
      </c>
      <c r="D17" s="249"/>
      <c r="E17" s="249"/>
      <c r="F17" s="249"/>
      <c r="G17" s="249"/>
      <c r="H17" s="249"/>
      <c r="I17" s="249"/>
    </row>
    <row r="18" spans="1:9" s="191" customFormat="1" ht="36">
      <c r="A18" s="251">
        <v>1189</v>
      </c>
      <c r="B18" s="190"/>
      <c r="C18" s="190" t="s">
        <v>358</v>
      </c>
      <c r="D18" s="253">
        <f t="shared" ref="D18" si="4">+E18+F18</f>
        <v>0</v>
      </c>
      <c r="E18" s="253">
        <f>+E20+E31</f>
        <v>0</v>
      </c>
      <c r="F18" s="253">
        <f>+F20+F31</f>
        <v>0</v>
      </c>
      <c r="G18" s="253">
        <f t="shared" ref="G18" si="5">+H18+I18</f>
        <v>0</v>
      </c>
      <c r="H18" s="253">
        <f>+H20+H31</f>
        <v>0</v>
      </c>
      <c r="I18" s="253">
        <f>+I20+I31</f>
        <v>0</v>
      </c>
    </row>
    <row r="19" spans="1:9" s="9" customFormat="1">
      <c r="A19" s="49"/>
      <c r="B19" s="49"/>
      <c r="C19" s="49" t="s">
        <v>6</v>
      </c>
      <c r="D19" s="192"/>
      <c r="E19" s="192"/>
      <c r="F19" s="192"/>
      <c r="G19" s="192"/>
      <c r="H19" s="192"/>
      <c r="I19" s="192"/>
    </row>
    <row r="20" spans="1:9" s="197" customFormat="1" ht="69.599999999999994">
      <c r="A20" s="193"/>
      <c r="B20" s="194">
        <v>11003</v>
      </c>
      <c r="C20" s="195" t="s">
        <v>360</v>
      </c>
      <c r="D20" s="196">
        <f t="shared" ref="D20" si="6">+E20+F20</f>
        <v>41967.7</v>
      </c>
      <c r="E20" s="196">
        <f>+E22</f>
        <v>31000.7</v>
      </c>
      <c r="F20" s="196">
        <f>+F22</f>
        <v>10966.999999999996</v>
      </c>
      <c r="G20" s="196">
        <f t="shared" ref="G20" si="7">+H20+I20</f>
        <v>41967.7</v>
      </c>
      <c r="H20" s="196">
        <f>+H22</f>
        <v>31000.7</v>
      </c>
      <c r="I20" s="196">
        <f>+I22</f>
        <v>10966.999999999996</v>
      </c>
    </row>
    <row r="21" spans="1:9" s="9" customFormat="1">
      <c r="A21" s="49"/>
      <c r="B21" s="49"/>
      <c r="C21" s="49" t="s">
        <v>15</v>
      </c>
      <c r="D21" s="192"/>
      <c r="E21" s="192"/>
      <c r="F21" s="192"/>
      <c r="G21" s="192"/>
      <c r="H21" s="192"/>
      <c r="I21" s="192"/>
    </row>
    <row r="22" spans="1:9" s="200" customFormat="1" ht="34.799999999999997">
      <c r="A22" s="195"/>
      <c r="B22" s="195"/>
      <c r="C22" s="198" t="s">
        <v>359</v>
      </c>
      <c r="D22" s="199">
        <f t="shared" ref="D22" si="8">+E22+F22</f>
        <v>41967.7</v>
      </c>
      <c r="E22" s="199">
        <f>+E24</f>
        <v>31000.7</v>
      </c>
      <c r="F22" s="199">
        <f>+F24</f>
        <v>10966.999999999996</v>
      </c>
      <c r="G22" s="199">
        <f t="shared" ref="G22" si="9">+H22+I22</f>
        <v>41967.7</v>
      </c>
      <c r="H22" s="199">
        <f>+H24</f>
        <v>31000.7</v>
      </c>
      <c r="I22" s="199">
        <f>+I24</f>
        <v>10966.999999999996</v>
      </c>
    </row>
    <row r="23" spans="1:9" s="9" customFormat="1" ht="34.799999999999997">
      <c r="A23" s="49"/>
      <c r="B23" s="49"/>
      <c r="C23" s="49" t="s">
        <v>60</v>
      </c>
      <c r="D23" s="192"/>
      <c r="E23" s="192"/>
      <c r="F23" s="192"/>
      <c r="G23" s="192"/>
      <c r="H23" s="192"/>
      <c r="I23" s="192"/>
    </row>
    <row r="24" spans="1:9" s="197" customFormat="1">
      <c r="A24" s="193"/>
      <c r="B24" s="193"/>
      <c r="C24" s="193" t="s">
        <v>7</v>
      </c>
      <c r="D24" s="196">
        <f t="shared" ref="D24:D27" si="10">+E24+F24</f>
        <v>41967.7</v>
      </c>
      <c r="E24" s="196">
        <f t="shared" ref="E24:F27" si="11">+E25</f>
        <v>31000.7</v>
      </c>
      <c r="F24" s="196">
        <f t="shared" si="11"/>
        <v>10966.999999999996</v>
      </c>
      <c r="G24" s="196">
        <f t="shared" ref="G24:G27" si="12">+H24+I24</f>
        <v>41967.7</v>
      </c>
      <c r="H24" s="196">
        <f t="shared" ref="H24:I27" si="13">+H25</f>
        <v>31000.7</v>
      </c>
      <c r="I24" s="196">
        <f t="shared" si="13"/>
        <v>10966.999999999996</v>
      </c>
    </row>
    <row r="25" spans="1:9" s="9" customFormat="1">
      <c r="A25" s="49"/>
      <c r="B25" s="49"/>
      <c r="C25" s="49" t="s">
        <v>229</v>
      </c>
      <c r="D25" s="201">
        <f t="shared" si="10"/>
        <v>41967.7</v>
      </c>
      <c r="E25" s="201">
        <f>+E26+E29</f>
        <v>31000.7</v>
      </c>
      <c r="F25" s="201">
        <f>+F26+F29</f>
        <v>10966.999999999996</v>
      </c>
      <c r="G25" s="201">
        <f t="shared" si="12"/>
        <v>41967.7</v>
      </c>
      <c r="H25" s="201">
        <f>+H26+H29</f>
        <v>31000.7</v>
      </c>
      <c r="I25" s="201">
        <f>+I26+I29</f>
        <v>10966.999999999996</v>
      </c>
    </row>
    <row r="26" spans="1:9" s="9" customFormat="1" ht="16.2" customHeight="1">
      <c r="A26" s="49"/>
      <c r="B26" s="49"/>
      <c r="C26" s="49" t="s">
        <v>268</v>
      </c>
      <c r="D26" s="201">
        <f t="shared" si="10"/>
        <v>18406</v>
      </c>
      <c r="E26" s="201">
        <f t="shared" si="11"/>
        <v>15332.2</v>
      </c>
      <c r="F26" s="201">
        <f t="shared" si="11"/>
        <v>3073.7999999999993</v>
      </c>
      <c r="G26" s="201">
        <f t="shared" si="12"/>
        <v>18406</v>
      </c>
      <c r="H26" s="201">
        <f t="shared" si="13"/>
        <v>15332.2</v>
      </c>
      <c r="I26" s="201">
        <f t="shared" si="13"/>
        <v>3073.7999999999993</v>
      </c>
    </row>
    <row r="27" spans="1:9" s="9" customFormat="1">
      <c r="A27" s="49"/>
      <c r="B27" s="49"/>
      <c r="C27" s="202" t="s">
        <v>361</v>
      </c>
      <c r="D27" s="201">
        <f t="shared" si="10"/>
        <v>18406</v>
      </c>
      <c r="E27" s="201">
        <f t="shared" si="11"/>
        <v>15332.2</v>
      </c>
      <c r="F27" s="201">
        <f>+F28</f>
        <v>3073.7999999999993</v>
      </c>
      <c r="G27" s="201">
        <f t="shared" si="12"/>
        <v>18406</v>
      </c>
      <c r="H27" s="201">
        <f t="shared" si="13"/>
        <v>15332.2</v>
      </c>
      <c r="I27" s="201">
        <f>+I28</f>
        <v>3073.7999999999993</v>
      </c>
    </row>
    <row r="28" spans="1:9" s="9" customFormat="1">
      <c r="A28" s="49"/>
      <c r="B28" s="49"/>
      <c r="C28" s="202" t="s">
        <v>362</v>
      </c>
      <c r="D28" s="252">
        <f>SUM(E28:F28)</f>
        <v>18406</v>
      </c>
      <c r="E28" s="201">
        <f>+H28</f>
        <v>15332.2</v>
      </c>
      <c r="F28" s="201">
        <f>+I28</f>
        <v>3073.7999999999993</v>
      </c>
      <c r="G28" s="252">
        <f>SUM(H28:I28)</f>
        <v>18406</v>
      </c>
      <c r="H28" s="252">
        <v>15332.2</v>
      </c>
      <c r="I28" s="252">
        <v>3073.7999999999993</v>
      </c>
    </row>
    <row r="29" spans="1:9" s="9" customFormat="1" ht="16.2" customHeight="1">
      <c r="A29" s="49"/>
      <c r="B29" s="49"/>
      <c r="C29" s="49" t="s">
        <v>355</v>
      </c>
      <c r="D29" s="201">
        <f t="shared" ref="D29" si="14">+E29+F29</f>
        <v>23561.699999999997</v>
      </c>
      <c r="E29" s="201">
        <f>+E30</f>
        <v>15668.5</v>
      </c>
      <c r="F29" s="201">
        <f>+F30</f>
        <v>7893.1999999999971</v>
      </c>
      <c r="G29" s="201">
        <f t="shared" ref="G29" si="15">+H29+I29</f>
        <v>23561.699999999997</v>
      </c>
      <c r="H29" s="201">
        <f>+H30</f>
        <v>15668.5</v>
      </c>
      <c r="I29" s="201">
        <f>+I30</f>
        <v>7893.1999999999971</v>
      </c>
    </row>
    <row r="30" spans="1:9" s="9" customFormat="1">
      <c r="A30" s="49"/>
      <c r="B30" s="49"/>
      <c r="C30" s="202" t="s">
        <v>356</v>
      </c>
      <c r="D30" s="252">
        <f>SUM(E30:F30)</f>
        <v>23561.699999999997</v>
      </c>
      <c r="E30" s="201">
        <f>+H30</f>
        <v>15668.5</v>
      </c>
      <c r="F30" s="201">
        <f>+I30</f>
        <v>7893.1999999999971</v>
      </c>
      <c r="G30" s="252">
        <f>SUM(H30:I30)</f>
        <v>23561.699999999997</v>
      </c>
      <c r="H30" s="252">
        <v>15668.5</v>
      </c>
      <c r="I30" s="252">
        <v>7893.1999999999971</v>
      </c>
    </row>
    <row r="31" spans="1:9" s="197" customFormat="1" ht="52.2">
      <c r="A31" s="193"/>
      <c r="B31" s="194">
        <v>12004</v>
      </c>
      <c r="C31" s="50" t="s">
        <v>378</v>
      </c>
      <c r="D31" s="196">
        <f t="shared" ref="D31" si="16">+E31+F31</f>
        <v>-41967.7</v>
      </c>
      <c r="E31" s="196">
        <f>+E33</f>
        <v>-31000.7</v>
      </c>
      <c r="F31" s="196">
        <f>+F33</f>
        <v>-10967</v>
      </c>
      <c r="G31" s="196">
        <f t="shared" ref="G31" si="17">+H31+I31</f>
        <v>-41967.7</v>
      </c>
      <c r="H31" s="196">
        <f>+H33</f>
        <v>-31000.7</v>
      </c>
      <c r="I31" s="196">
        <f>+I33</f>
        <v>-10967</v>
      </c>
    </row>
    <row r="32" spans="1:9" s="9" customFormat="1">
      <c r="A32" s="49"/>
      <c r="B32" s="49"/>
      <c r="C32" s="49" t="s">
        <v>15</v>
      </c>
      <c r="D32" s="192"/>
      <c r="E32" s="192"/>
      <c r="F32" s="192"/>
      <c r="G32" s="192"/>
      <c r="H32" s="192"/>
      <c r="I32" s="192"/>
    </row>
    <row r="33" spans="1:9" s="200" customFormat="1" ht="34.799999999999997">
      <c r="A33" s="195"/>
      <c r="B33" s="195"/>
      <c r="C33" s="198" t="s">
        <v>359</v>
      </c>
      <c r="D33" s="199">
        <f t="shared" ref="D33" si="18">+E33+F33</f>
        <v>-41967.7</v>
      </c>
      <c r="E33" s="199">
        <f>+E35</f>
        <v>-31000.7</v>
      </c>
      <c r="F33" s="199">
        <f>+F35</f>
        <v>-10967</v>
      </c>
      <c r="G33" s="199">
        <f t="shared" ref="G33" si="19">+H33+I33</f>
        <v>-41967.7</v>
      </c>
      <c r="H33" s="199">
        <f>+H35</f>
        <v>-31000.7</v>
      </c>
      <c r="I33" s="199">
        <f>+I35</f>
        <v>-10967</v>
      </c>
    </row>
    <row r="34" spans="1:9" s="9" customFormat="1" ht="34.799999999999997">
      <c r="A34" s="49"/>
      <c r="B34" s="49"/>
      <c r="C34" s="49" t="s">
        <v>60</v>
      </c>
      <c r="D34" s="192"/>
      <c r="E34" s="192"/>
      <c r="F34" s="192"/>
      <c r="G34" s="192"/>
      <c r="H34" s="192"/>
      <c r="I34" s="192"/>
    </row>
    <row r="35" spans="1:9" s="197" customFormat="1">
      <c r="A35" s="193"/>
      <c r="B35" s="193"/>
      <c r="C35" s="193" t="s">
        <v>7</v>
      </c>
      <c r="D35" s="196">
        <f t="shared" ref="D35:D38" si="20">+E35+F35</f>
        <v>-41967.7</v>
      </c>
      <c r="E35" s="196">
        <f t="shared" ref="E35:F40" si="21">+E36</f>
        <v>-31000.7</v>
      </c>
      <c r="F35" s="196">
        <f t="shared" si="21"/>
        <v>-10967</v>
      </c>
      <c r="G35" s="196">
        <f t="shared" ref="G35:G38" si="22">+H35+I35</f>
        <v>-41967.7</v>
      </c>
      <c r="H35" s="196">
        <f t="shared" ref="H35:I40" si="23">+H36</f>
        <v>-31000.7</v>
      </c>
      <c r="I35" s="196">
        <f t="shared" si="23"/>
        <v>-10967</v>
      </c>
    </row>
    <row r="36" spans="1:9" s="9" customFormat="1">
      <c r="A36" s="49"/>
      <c r="B36" s="49"/>
      <c r="C36" s="49" t="s">
        <v>58</v>
      </c>
      <c r="D36" s="201">
        <f t="shared" si="20"/>
        <v>-41967.7</v>
      </c>
      <c r="E36" s="201">
        <f t="shared" si="21"/>
        <v>-31000.7</v>
      </c>
      <c r="F36" s="201">
        <f t="shared" si="21"/>
        <v>-10967</v>
      </c>
      <c r="G36" s="201">
        <f t="shared" si="22"/>
        <v>-41967.7</v>
      </c>
      <c r="H36" s="201">
        <f t="shared" si="23"/>
        <v>-31000.7</v>
      </c>
      <c r="I36" s="201">
        <f t="shared" si="23"/>
        <v>-10967</v>
      </c>
    </row>
    <row r="37" spans="1:9" s="9" customFormat="1">
      <c r="A37" s="49"/>
      <c r="B37" s="49"/>
      <c r="C37" s="49" t="s">
        <v>59</v>
      </c>
      <c r="D37" s="201">
        <f t="shared" si="20"/>
        <v>-41967.7</v>
      </c>
      <c r="E37" s="201">
        <f>+E38+E40</f>
        <v>-31000.7</v>
      </c>
      <c r="F37" s="201">
        <f>+F38+F40</f>
        <v>-10967</v>
      </c>
      <c r="G37" s="201">
        <f t="shared" si="22"/>
        <v>-41967.7</v>
      </c>
      <c r="H37" s="201">
        <f>+H38+H40</f>
        <v>-31000.7</v>
      </c>
      <c r="I37" s="201">
        <f>+I38+I40</f>
        <v>-10967</v>
      </c>
    </row>
    <row r="38" spans="1:9" s="9" customFormat="1">
      <c r="A38" s="49"/>
      <c r="B38" s="49"/>
      <c r="C38" s="202" t="s">
        <v>61</v>
      </c>
      <c r="D38" s="201">
        <f t="shared" si="20"/>
        <v>-56265.7</v>
      </c>
      <c r="E38" s="201">
        <f t="shared" si="21"/>
        <v>-31000.7</v>
      </c>
      <c r="F38" s="201">
        <f>+F39</f>
        <v>-25265</v>
      </c>
      <c r="G38" s="201">
        <f t="shared" si="22"/>
        <v>-56265.7</v>
      </c>
      <c r="H38" s="201">
        <f t="shared" si="23"/>
        <v>-31000.7</v>
      </c>
      <c r="I38" s="201">
        <f>+I39</f>
        <v>-25265</v>
      </c>
    </row>
    <row r="39" spans="1:9" s="9" customFormat="1">
      <c r="A39" s="49"/>
      <c r="B39" s="49"/>
      <c r="C39" s="202" t="s">
        <v>235</v>
      </c>
      <c r="D39" s="252">
        <f>SUM(E39:F39)</f>
        <v>-56265.7</v>
      </c>
      <c r="E39" s="201">
        <f>+H39</f>
        <v>-31000.7</v>
      </c>
      <c r="F39" s="201">
        <f>+I39</f>
        <v>-25265</v>
      </c>
      <c r="G39" s="252">
        <f>SUM(H39:I39)</f>
        <v>-56265.7</v>
      </c>
      <c r="H39" s="252">
        <v>-31000.7</v>
      </c>
      <c r="I39" s="252">
        <f>-10967-14298</f>
        <v>-25265</v>
      </c>
    </row>
    <row r="40" spans="1:9" s="9" customFormat="1">
      <c r="A40" s="49"/>
      <c r="B40" s="49"/>
      <c r="C40" s="202" t="s">
        <v>413</v>
      </c>
      <c r="D40" s="201">
        <f t="shared" ref="D40" si="24">+E40+F40</f>
        <v>14298</v>
      </c>
      <c r="E40" s="201">
        <f t="shared" si="21"/>
        <v>0</v>
      </c>
      <c r="F40" s="201">
        <f>+F41</f>
        <v>14298</v>
      </c>
      <c r="G40" s="201">
        <f t="shared" ref="G40" si="25">+H40+I40</f>
        <v>14298</v>
      </c>
      <c r="H40" s="201">
        <f t="shared" si="23"/>
        <v>0</v>
      </c>
      <c r="I40" s="201">
        <f>+I41</f>
        <v>14298</v>
      </c>
    </row>
    <row r="41" spans="1:9" s="9" customFormat="1">
      <c r="A41" s="49"/>
      <c r="B41" s="49"/>
      <c r="C41" s="202" t="s">
        <v>414</v>
      </c>
      <c r="D41" s="252">
        <f>SUM(E41:F41)</f>
        <v>14298</v>
      </c>
      <c r="E41" s="201">
        <f>+H41</f>
        <v>0</v>
      </c>
      <c r="F41" s="201">
        <f>+I41</f>
        <v>14298</v>
      </c>
      <c r="G41" s="252">
        <f>SUM(H41:I41)</f>
        <v>14298</v>
      </c>
      <c r="H41" s="252">
        <v>0</v>
      </c>
      <c r="I41" s="252">
        <v>14298</v>
      </c>
    </row>
  </sheetData>
  <mergeCells count="16">
    <mergeCell ref="A6:I6"/>
    <mergeCell ref="A9:B11"/>
    <mergeCell ref="C9:C11"/>
    <mergeCell ref="D10:F10"/>
    <mergeCell ref="G10:I10"/>
    <mergeCell ref="D9:I9"/>
    <mergeCell ref="D11:D12"/>
    <mergeCell ref="E11:F11"/>
    <mergeCell ref="G11:G12"/>
    <mergeCell ref="H11:I11"/>
    <mergeCell ref="D1:F1"/>
    <mergeCell ref="G1:I1"/>
    <mergeCell ref="D2:F2"/>
    <mergeCell ref="G2:I2"/>
    <mergeCell ref="D3:F3"/>
    <mergeCell ref="G3:I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BE70"/>
  <sheetViews>
    <sheetView tabSelected="1" zoomScale="76" zoomScaleNormal="76" workbookViewId="0">
      <selection activeCell="A62" sqref="A62:A70"/>
    </sheetView>
  </sheetViews>
  <sheetFormatPr defaultColWidth="8.77734375" defaultRowHeight="17.399999999999999"/>
  <cols>
    <col min="1" max="1" width="6.44140625" style="38" bestFit="1" customWidth="1"/>
    <col min="2" max="2" width="10" style="40" customWidth="1"/>
    <col min="3" max="3" width="16.88671875" style="38" customWidth="1"/>
    <col min="4" max="4" width="16.33203125" style="40" customWidth="1"/>
    <col min="5" max="5" width="15.77734375" style="38" customWidth="1"/>
    <col min="6" max="6" width="15.44140625" style="38" customWidth="1"/>
    <col min="7" max="7" width="12" style="38" customWidth="1"/>
    <col min="8" max="8" width="22.5546875" style="38" customWidth="1"/>
    <col min="9" max="9" width="46.33203125" style="38" customWidth="1"/>
    <col min="10" max="11" width="23" style="38" customWidth="1"/>
    <col min="12" max="16384" width="8.77734375" style="38"/>
  </cols>
  <sheetData>
    <row r="1" spans="1:33" ht="28.5" customHeight="1">
      <c r="D1" s="17"/>
      <c r="E1" s="17"/>
      <c r="F1" s="17"/>
      <c r="G1" s="403"/>
      <c r="H1" s="403"/>
      <c r="I1" s="408" t="s">
        <v>191</v>
      </c>
      <c r="J1" s="408"/>
      <c r="K1" s="408"/>
    </row>
    <row r="2" spans="1:33" ht="17.7" customHeight="1">
      <c r="D2" s="18"/>
      <c r="E2" s="18"/>
      <c r="F2" s="19"/>
      <c r="H2" s="28"/>
      <c r="I2" s="409" t="s">
        <v>51</v>
      </c>
      <c r="J2" s="409"/>
      <c r="K2" s="409"/>
    </row>
    <row r="3" spans="1:33" ht="17.399999999999999" customHeight="1">
      <c r="D3" s="18"/>
      <c r="E3" s="18"/>
      <c r="F3" s="19"/>
      <c r="G3" s="404"/>
      <c r="H3" s="404"/>
      <c r="I3" s="409" t="s">
        <v>19</v>
      </c>
      <c r="J3" s="409"/>
      <c r="K3" s="409"/>
    </row>
    <row r="4" spans="1:33">
      <c r="D4" s="18"/>
      <c r="E4" s="18"/>
      <c r="F4" s="19"/>
      <c r="G4" s="28"/>
      <c r="H4" s="28"/>
      <c r="I4" s="28"/>
    </row>
    <row r="5" spans="1:33">
      <c r="D5" s="18"/>
      <c r="E5" s="18"/>
      <c r="F5" s="19"/>
      <c r="G5" s="28"/>
      <c r="H5" s="28"/>
      <c r="I5" s="28"/>
    </row>
    <row r="6" spans="1:33" ht="18">
      <c r="A6" s="405" t="s">
        <v>258</v>
      </c>
      <c r="B6" s="405"/>
      <c r="C6" s="405"/>
      <c r="D6" s="405"/>
      <c r="E6" s="405"/>
      <c r="F6" s="405"/>
      <c r="G6" s="405"/>
      <c r="H6" s="405"/>
      <c r="I6" s="405"/>
      <c r="J6" s="405"/>
      <c r="K6" s="405"/>
    </row>
    <row r="8" spans="1:33">
      <c r="J8" s="434" t="s">
        <v>52</v>
      </c>
      <c r="K8" s="434"/>
    </row>
    <row r="9" spans="1:33" ht="59.4" customHeight="1">
      <c r="A9" s="349" t="s">
        <v>36</v>
      </c>
      <c r="B9" s="349" t="s">
        <v>37</v>
      </c>
      <c r="C9" s="349"/>
      <c r="D9" s="349" t="s">
        <v>38</v>
      </c>
      <c r="E9" s="349"/>
      <c r="F9" s="349"/>
      <c r="G9" s="349"/>
      <c r="H9" s="349" t="s">
        <v>39</v>
      </c>
      <c r="I9" s="349" t="s">
        <v>40</v>
      </c>
      <c r="J9" s="432" t="s">
        <v>24</v>
      </c>
      <c r="K9" s="433"/>
    </row>
    <row r="10" spans="1:33" ht="51" customHeight="1">
      <c r="A10" s="349"/>
      <c r="B10" s="32" t="s">
        <v>46</v>
      </c>
      <c r="C10" s="32" t="s">
        <v>45</v>
      </c>
      <c r="D10" s="32" t="s">
        <v>41</v>
      </c>
      <c r="E10" s="32" t="s">
        <v>45</v>
      </c>
      <c r="F10" s="32" t="s">
        <v>47</v>
      </c>
      <c r="G10" s="32" t="s">
        <v>42</v>
      </c>
      <c r="H10" s="349"/>
      <c r="I10" s="349"/>
      <c r="J10" s="32" t="s">
        <v>43</v>
      </c>
      <c r="K10" s="32" t="s">
        <v>44</v>
      </c>
    </row>
    <row r="11" spans="1:33" s="44" customFormat="1" ht="48.45" customHeight="1">
      <c r="A11" s="430" t="s">
        <v>48</v>
      </c>
      <c r="B11" s="430"/>
      <c r="C11" s="430"/>
      <c r="D11" s="430"/>
      <c r="E11" s="430"/>
      <c r="F11" s="430"/>
      <c r="G11" s="430"/>
      <c r="H11" s="430"/>
      <c r="I11" s="430"/>
      <c r="J11" s="43">
        <f t="shared" ref="J11:K11" si="0">+J13</f>
        <v>8053080.0999999996</v>
      </c>
      <c r="K11" s="43">
        <f t="shared" si="0"/>
        <v>0</v>
      </c>
      <c r="L11" s="183"/>
      <c r="M11" s="183"/>
      <c r="N11" s="183"/>
      <c r="O11" s="183"/>
      <c r="P11" s="183"/>
      <c r="Q11" s="183"/>
      <c r="R11" s="183"/>
      <c r="S11" s="183"/>
      <c r="T11" s="183"/>
      <c r="U11" s="183"/>
      <c r="V11" s="183"/>
      <c r="W11" s="183"/>
      <c r="X11" s="183"/>
      <c r="Y11" s="183"/>
      <c r="Z11" s="183"/>
      <c r="AA11" s="183"/>
      <c r="AB11" s="183"/>
      <c r="AC11" s="183"/>
      <c r="AD11" s="183"/>
      <c r="AE11" s="183"/>
      <c r="AF11" s="183"/>
      <c r="AG11" s="183"/>
    </row>
    <row r="12" spans="1:33" s="41" customFormat="1" ht="18">
      <c r="A12" s="431" t="s">
        <v>30</v>
      </c>
      <c r="B12" s="431"/>
      <c r="C12" s="431"/>
      <c r="D12" s="431"/>
      <c r="E12" s="431"/>
      <c r="F12" s="431"/>
      <c r="G12" s="431"/>
      <c r="H12" s="431"/>
      <c r="I12" s="431"/>
      <c r="J12" s="16"/>
      <c r="K12" s="16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</row>
    <row r="13" spans="1:33" s="41" customFormat="1" ht="30" customHeight="1">
      <c r="A13" s="421" t="s">
        <v>49</v>
      </c>
      <c r="B13" s="421"/>
      <c r="C13" s="421"/>
      <c r="D13" s="421"/>
      <c r="E13" s="421"/>
      <c r="F13" s="421"/>
      <c r="G13" s="421"/>
      <c r="H13" s="421"/>
      <c r="I13" s="421"/>
      <c r="J13" s="42">
        <f>+J14+J27</f>
        <v>8053080.0999999996</v>
      </c>
      <c r="K13" s="42">
        <f>+K14+K27</f>
        <v>0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</row>
    <row r="14" spans="1:33" ht="18" customHeight="1">
      <c r="A14" s="427"/>
      <c r="B14" s="218">
        <v>1189</v>
      </c>
      <c r="C14" s="423" t="s">
        <v>392</v>
      </c>
      <c r="D14" s="423"/>
      <c r="E14" s="423"/>
      <c r="F14" s="423"/>
      <c r="G14" s="423"/>
      <c r="H14" s="423"/>
      <c r="I14" s="423"/>
      <c r="J14" s="30">
        <f>+J15+J21</f>
        <v>0</v>
      </c>
      <c r="K14" s="30">
        <f>+K15+K21</f>
        <v>0</v>
      </c>
    </row>
    <row r="15" spans="1:33" s="41" customFormat="1" ht="37.799999999999997" customHeight="1">
      <c r="A15" s="428"/>
      <c r="B15" s="357"/>
      <c r="C15" s="357"/>
      <c r="D15" s="298" t="s">
        <v>377</v>
      </c>
      <c r="E15" s="423" t="s">
        <v>360</v>
      </c>
      <c r="F15" s="423"/>
      <c r="G15" s="423"/>
      <c r="H15" s="423"/>
      <c r="I15" s="423"/>
      <c r="J15" s="208">
        <f>+'Հավելված N 2'!G17</f>
        <v>41967.7</v>
      </c>
      <c r="K15" s="208">
        <f>+'Հավելված N 2'!H17</f>
        <v>41967.7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</row>
    <row r="16" spans="1:33" s="41" customFormat="1" ht="16.5" customHeight="1">
      <c r="A16" s="428"/>
      <c r="B16" s="357"/>
      <c r="C16" s="357"/>
      <c r="D16" s="358"/>
      <c r="E16" s="360"/>
      <c r="F16" s="423" t="s">
        <v>396</v>
      </c>
      <c r="G16" s="423"/>
      <c r="H16" s="423"/>
      <c r="I16" s="423"/>
      <c r="J16" s="423"/>
      <c r="K16" s="423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</row>
    <row r="17" spans="1:33" s="41" customFormat="1" ht="16.5" customHeight="1">
      <c r="A17" s="428"/>
      <c r="B17" s="357"/>
      <c r="C17" s="357"/>
      <c r="D17" s="362"/>
      <c r="E17" s="361"/>
      <c r="F17" s="360"/>
      <c r="G17" s="423" t="s">
        <v>256</v>
      </c>
      <c r="H17" s="423"/>
      <c r="I17" s="423"/>
      <c r="J17" s="423"/>
      <c r="K17" s="423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</row>
    <row r="18" spans="1:33" s="41" customFormat="1" ht="16.5" customHeight="1">
      <c r="A18" s="428"/>
      <c r="B18" s="357"/>
      <c r="C18" s="357"/>
      <c r="D18" s="362"/>
      <c r="E18" s="361"/>
      <c r="F18" s="361"/>
      <c r="G18" s="424"/>
      <c r="H18" s="423" t="s">
        <v>257</v>
      </c>
      <c r="I18" s="423"/>
      <c r="J18" s="423"/>
      <c r="K18" s="423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</row>
    <row r="19" spans="1:33" s="41" customFormat="1" ht="34.799999999999997">
      <c r="A19" s="428"/>
      <c r="B19" s="357"/>
      <c r="C19" s="357"/>
      <c r="D19" s="362"/>
      <c r="E19" s="361"/>
      <c r="F19" s="361"/>
      <c r="G19" s="426"/>
      <c r="H19" s="424"/>
      <c r="I19" s="209" t="s">
        <v>397</v>
      </c>
      <c r="J19" s="210" t="s">
        <v>188</v>
      </c>
      <c r="K19" s="210">
        <v>1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</row>
    <row r="20" spans="1:33" s="41" customFormat="1" ht="17.399999999999999" customHeight="1">
      <c r="A20" s="428"/>
      <c r="B20" s="357"/>
      <c r="C20" s="357"/>
      <c r="D20" s="359"/>
      <c r="E20" s="413"/>
      <c r="F20" s="413"/>
      <c r="G20" s="425"/>
      <c r="H20" s="425"/>
      <c r="I20" s="209" t="s">
        <v>398</v>
      </c>
      <c r="J20" s="210" t="s">
        <v>188</v>
      </c>
      <c r="K20" s="210">
        <v>10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</row>
    <row r="21" spans="1:33" s="41" customFormat="1" ht="37.799999999999997" customHeight="1">
      <c r="A21" s="428"/>
      <c r="B21" s="357"/>
      <c r="C21" s="357"/>
      <c r="D21" s="298" t="s">
        <v>375</v>
      </c>
      <c r="E21" s="423" t="s">
        <v>378</v>
      </c>
      <c r="F21" s="423"/>
      <c r="G21" s="423"/>
      <c r="H21" s="423"/>
      <c r="I21" s="423"/>
      <c r="J21" s="208">
        <f>+'Հավելված N 2'!G18</f>
        <v>-41967.7</v>
      </c>
      <c r="K21" s="208">
        <f>+'Հավելված N 2'!H18</f>
        <v>-41967.7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</row>
    <row r="22" spans="1:33" s="41" customFormat="1" ht="16.5" customHeight="1">
      <c r="A22" s="428"/>
      <c r="B22" s="357"/>
      <c r="C22" s="357"/>
      <c r="D22" s="456"/>
      <c r="E22" s="456"/>
      <c r="F22" s="422" t="s">
        <v>395</v>
      </c>
      <c r="G22" s="423"/>
      <c r="H22" s="423"/>
      <c r="I22" s="423"/>
      <c r="J22" s="423"/>
      <c r="K22" s="423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</row>
    <row r="23" spans="1:33" s="41" customFormat="1" ht="16.5" customHeight="1">
      <c r="A23" s="428"/>
      <c r="B23" s="357"/>
      <c r="C23" s="357"/>
      <c r="D23" s="456"/>
      <c r="E23" s="456"/>
      <c r="F23" s="456"/>
      <c r="G23" s="422" t="s">
        <v>393</v>
      </c>
      <c r="H23" s="423"/>
      <c r="I23" s="423"/>
      <c r="J23" s="423"/>
      <c r="K23" s="423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</row>
    <row r="24" spans="1:33" s="41" customFormat="1" ht="16.2" customHeight="1">
      <c r="A24" s="428"/>
      <c r="B24" s="357"/>
      <c r="C24" s="357"/>
      <c r="D24" s="456"/>
      <c r="E24" s="456"/>
      <c r="F24" s="456"/>
      <c r="G24" s="455"/>
      <c r="H24" s="422" t="s">
        <v>394</v>
      </c>
      <c r="I24" s="423"/>
      <c r="J24" s="423"/>
      <c r="K24" s="423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</row>
    <row r="25" spans="1:33" s="41" customFormat="1" ht="34.799999999999997">
      <c r="A25" s="428"/>
      <c r="B25" s="357"/>
      <c r="C25" s="357"/>
      <c r="D25" s="456"/>
      <c r="E25" s="456"/>
      <c r="F25" s="456"/>
      <c r="G25" s="455"/>
      <c r="H25" s="264"/>
      <c r="I25" s="180" t="s">
        <v>415</v>
      </c>
      <c r="J25" s="210"/>
      <c r="K25" s="210">
        <v>1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</row>
    <row r="26" spans="1:33" s="288" customFormat="1" ht="8.5500000000000007" customHeight="1">
      <c r="A26" s="427"/>
      <c r="B26" s="285"/>
      <c r="C26" s="285"/>
      <c r="D26" s="286"/>
      <c r="E26" s="285"/>
      <c r="F26" s="285"/>
      <c r="G26" s="285"/>
      <c r="H26" s="285"/>
      <c r="I26" s="285"/>
      <c r="J26" s="285"/>
      <c r="K26" s="287"/>
    </row>
    <row r="27" spans="1:33" ht="18" customHeight="1">
      <c r="A27" s="427"/>
      <c r="B27" s="149">
        <v>1236</v>
      </c>
      <c r="C27" s="441" t="s">
        <v>185</v>
      </c>
      <c r="D27" s="442"/>
      <c r="E27" s="442"/>
      <c r="F27" s="442"/>
      <c r="G27" s="442"/>
      <c r="H27" s="442"/>
      <c r="I27" s="422"/>
      <c r="J27" s="30">
        <f>J28+J32+J37+J41+J48+J52+J56</f>
        <v>8053080.0999999996</v>
      </c>
      <c r="K27" s="30">
        <f>K28+K32+K37+K41+K48+K52+K56</f>
        <v>0</v>
      </c>
    </row>
    <row r="28" spans="1:33" s="41" customFormat="1" ht="16.5" customHeight="1">
      <c r="A28" s="427"/>
      <c r="B28" s="429"/>
      <c r="C28" s="427"/>
      <c r="D28" s="219" t="s">
        <v>278</v>
      </c>
      <c r="E28" s="443" t="s">
        <v>276</v>
      </c>
      <c r="F28" s="443"/>
      <c r="G28" s="443"/>
      <c r="H28" s="443"/>
      <c r="I28" s="443"/>
      <c r="J28" s="216">
        <f>+'Հավելված N 2'!G20</f>
        <v>-5854.8</v>
      </c>
      <c r="K28" s="216">
        <f>+'Հավելված N 2'!H20</f>
        <v>-5854.8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</row>
    <row r="29" spans="1:33" s="41" customFormat="1" ht="16.5" customHeight="1">
      <c r="A29" s="427"/>
      <c r="B29" s="429"/>
      <c r="C29" s="427"/>
      <c r="D29" s="447"/>
      <c r="E29" s="444"/>
      <c r="F29" s="443" t="s">
        <v>279</v>
      </c>
      <c r="G29" s="443"/>
      <c r="H29" s="443"/>
      <c r="I29" s="443"/>
      <c r="J29" s="443"/>
      <c r="K29" s="44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</row>
    <row r="30" spans="1:33" s="41" customFormat="1" ht="16.5" customHeight="1">
      <c r="A30" s="427"/>
      <c r="B30" s="429"/>
      <c r="C30" s="427"/>
      <c r="D30" s="448"/>
      <c r="E30" s="446"/>
      <c r="F30" s="444"/>
      <c r="G30" s="443" t="s">
        <v>256</v>
      </c>
      <c r="H30" s="443"/>
      <c r="I30" s="443"/>
      <c r="J30" s="443"/>
      <c r="K30" s="443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</row>
    <row r="31" spans="1:33" s="41" customFormat="1" ht="16.5" customHeight="1">
      <c r="A31" s="427"/>
      <c r="B31" s="429"/>
      <c r="C31" s="427"/>
      <c r="D31" s="449"/>
      <c r="E31" s="445"/>
      <c r="F31" s="445"/>
      <c r="G31" s="217"/>
      <c r="H31" s="443" t="s">
        <v>257</v>
      </c>
      <c r="I31" s="443"/>
      <c r="J31" s="443"/>
      <c r="K31" s="443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</row>
    <row r="32" spans="1:33" s="290" customFormat="1" ht="72.599999999999994" customHeight="1">
      <c r="A32" s="427"/>
      <c r="B32" s="429"/>
      <c r="C32" s="427"/>
      <c r="D32" s="58" t="s">
        <v>381</v>
      </c>
      <c r="E32" s="450" t="s">
        <v>399</v>
      </c>
      <c r="F32" s="450"/>
      <c r="G32" s="450"/>
      <c r="H32" s="450"/>
      <c r="I32" s="450"/>
      <c r="J32" s="289">
        <f>+'Հավելված N 2'!G21</f>
        <v>5854.8</v>
      </c>
      <c r="K32" s="289">
        <f>+'Հավելված N 2'!H21</f>
        <v>5854.8</v>
      </c>
    </row>
    <row r="33" spans="1:49" s="291" customFormat="1" ht="33.9" customHeight="1">
      <c r="A33" s="427"/>
      <c r="B33" s="429"/>
      <c r="C33" s="427"/>
      <c r="D33" s="454"/>
      <c r="E33" s="363"/>
      <c r="F33" s="450" t="s">
        <v>400</v>
      </c>
      <c r="G33" s="450"/>
      <c r="H33" s="450"/>
      <c r="I33" s="450"/>
      <c r="J33" s="450"/>
      <c r="K33" s="450"/>
    </row>
    <row r="34" spans="1:49" s="291" customFormat="1" ht="17.7" customHeight="1">
      <c r="A34" s="427"/>
      <c r="B34" s="429"/>
      <c r="C34" s="427"/>
      <c r="D34" s="365"/>
      <c r="E34" s="364"/>
      <c r="F34" s="363"/>
      <c r="G34" s="450" t="s">
        <v>401</v>
      </c>
      <c r="H34" s="450"/>
      <c r="I34" s="450"/>
      <c r="J34" s="450"/>
      <c r="K34" s="450"/>
    </row>
    <row r="35" spans="1:49" s="291" customFormat="1" ht="18">
      <c r="A35" s="427"/>
      <c r="B35" s="429"/>
      <c r="C35" s="427"/>
      <c r="D35" s="365"/>
      <c r="E35" s="364"/>
      <c r="F35" s="364"/>
      <c r="G35" s="363"/>
      <c r="H35" s="452" t="s">
        <v>402</v>
      </c>
      <c r="I35" s="453"/>
      <c r="J35" s="453"/>
      <c r="K35" s="453"/>
    </row>
    <row r="36" spans="1:49" s="291" customFormat="1" ht="34.799999999999997">
      <c r="A36" s="427"/>
      <c r="B36" s="429"/>
      <c r="C36" s="427"/>
      <c r="D36" s="366"/>
      <c r="E36" s="451"/>
      <c r="F36" s="451"/>
      <c r="G36" s="451"/>
      <c r="H36" s="48"/>
      <c r="I36" s="279" t="s">
        <v>403</v>
      </c>
      <c r="J36" s="279"/>
      <c r="K36" s="292">
        <f>+SUM('Հավելված N 9'!H21:H24)</f>
        <v>49</v>
      </c>
    </row>
    <row r="37" spans="1:49" s="41" customFormat="1" ht="16.5" customHeight="1">
      <c r="A37" s="427"/>
      <c r="B37" s="429"/>
      <c r="C37" s="427"/>
      <c r="D37" s="214" t="s">
        <v>249</v>
      </c>
      <c r="E37" s="423" t="s">
        <v>214</v>
      </c>
      <c r="F37" s="423"/>
      <c r="G37" s="423"/>
      <c r="H37" s="423"/>
      <c r="I37" s="423"/>
      <c r="J37" s="208">
        <f>+'Հավելված N 2'!G22</f>
        <v>-533692.80000000005</v>
      </c>
      <c r="K37" s="208">
        <f>+'Հավելված N 2'!H22</f>
        <v>-533692.80000000005</v>
      </c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</row>
    <row r="38" spans="1:49" s="41" customFormat="1" ht="16.5" customHeight="1">
      <c r="A38" s="427"/>
      <c r="B38" s="429"/>
      <c r="C38" s="427"/>
      <c r="D38" s="435"/>
      <c r="E38" s="424"/>
      <c r="F38" s="423" t="s">
        <v>250</v>
      </c>
      <c r="G38" s="423"/>
      <c r="H38" s="423"/>
      <c r="I38" s="423"/>
      <c r="J38" s="423"/>
      <c r="K38" s="423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</row>
    <row r="39" spans="1:49" s="41" customFormat="1" ht="16.5" customHeight="1">
      <c r="A39" s="427"/>
      <c r="B39" s="429"/>
      <c r="C39" s="427"/>
      <c r="D39" s="436"/>
      <c r="E39" s="426"/>
      <c r="F39" s="424"/>
      <c r="G39" s="423" t="s">
        <v>63</v>
      </c>
      <c r="H39" s="423"/>
      <c r="I39" s="423"/>
      <c r="J39" s="423"/>
      <c r="K39" s="423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</row>
    <row r="40" spans="1:49" s="41" customFormat="1" ht="16.5" customHeight="1">
      <c r="A40" s="427"/>
      <c r="B40" s="429"/>
      <c r="C40" s="427"/>
      <c r="D40" s="436"/>
      <c r="E40" s="426"/>
      <c r="F40" s="426"/>
      <c r="G40" s="231"/>
      <c r="H40" s="423" t="s">
        <v>187</v>
      </c>
      <c r="I40" s="423"/>
      <c r="J40" s="423"/>
      <c r="K40" s="423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</row>
    <row r="41" spans="1:49" s="39" customFormat="1" ht="18">
      <c r="A41" s="427"/>
      <c r="B41" s="429"/>
      <c r="C41" s="427"/>
      <c r="D41" s="214" t="s">
        <v>259</v>
      </c>
      <c r="E41" s="441" t="s">
        <v>174</v>
      </c>
      <c r="F41" s="442"/>
      <c r="G41" s="442"/>
      <c r="H41" s="442"/>
      <c r="I41" s="422"/>
      <c r="J41" s="208">
        <f>+'Հավելված N 2'!G23</f>
        <v>4571599.1999999993</v>
      </c>
      <c r="K41" s="208">
        <f>+'Հավելված N 2'!H23</f>
        <v>5533692.8000000007</v>
      </c>
    </row>
    <row r="42" spans="1:49" ht="18" customHeight="1">
      <c r="A42" s="427"/>
      <c r="B42" s="429"/>
      <c r="C42" s="427"/>
      <c r="D42" s="438"/>
      <c r="E42" s="424"/>
      <c r="F42" s="441" t="s">
        <v>186</v>
      </c>
      <c r="G42" s="442"/>
      <c r="H42" s="442"/>
      <c r="I42" s="442"/>
      <c r="J42" s="442"/>
      <c r="K42" s="422"/>
    </row>
    <row r="43" spans="1:49" ht="17.7" customHeight="1">
      <c r="A43" s="427"/>
      <c r="B43" s="429"/>
      <c r="C43" s="427"/>
      <c r="D43" s="439"/>
      <c r="E43" s="426"/>
      <c r="F43" s="424"/>
      <c r="G43" s="441" t="s">
        <v>63</v>
      </c>
      <c r="H43" s="442"/>
      <c r="I43" s="442"/>
      <c r="J43" s="442"/>
      <c r="K43" s="422"/>
    </row>
    <row r="44" spans="1:49" ht="18" customHeight="1">
      <c r="A44" s="427"/>
      <c r="B44" s="429"/>
      <c r="C44" s="427"/>
      <c r="D44" s="439"/>
      <c r="E44" s="426"/>
      <c r="F44" s="426"/>
      <c r="G44" s="424"/>
      <c r="H44" s="441" t="s">
        <v>187</v>
      </c>
      <c r="I44" s="442"/>
      <c r="J44" s="442"/>
      <c r="K44" s="422"/>
    </row>
    <row r="45" spans="1:49" s="41" customFormat="1" ht="34.799999999999997">
      <c r="A45" s="427"/>
      <c r="B45" s="429"/>
      <c r="C45" s="427"/>
      <c r="D45" s="439"/>
      <c r="E45" s="426"/>
      <c r="F45" s="426"/>
      <c r="G45" s="426"/>
      <c r="H45" s="424"/>
      <c r="I45" s="180" t="s">
        <v>189</v>
      </c>
      <c r="J45" s="210"/>
      <c r="K45" s="210">
        <f>+'Հավելված N 8'!K94+'Հավելված N 8'!K103+'Հավելված N 8'!K112+'Հավելված N 8'!K121+'Հավելված N 8'!K152</f>
        <v>8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</row>
    <row r="46" spans="1:49" s="41" customFormat="1" ht="69.599999999999994">
      <c r="A46" s="427"/>
      <c r="B46" s="429"/>
      <c r="C46" s="427"/>
      <c r="D46" s="439"/>
      <c r="E46" s="426"/>
      <c r="F46" s="426"/>
      <c r="G46" s="426"/>
      <c r="H46" s="426"/>
      <c r="I46" s="215" t="s">
        <v>411</v>
      </c>
      <c r="J46" s="210" t="s">
        <v>188</v>
      </c>
      <c r="K46" s="210">
        <f>+'Հավելված N 8'!K28+'Հավելված N 8'!K122+'Հավելված N 8'!K153+'Հավելված N 8'!K169</f>
        <v>18</v>
      </c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</row>
    <row r="47" spans="1:49" s="41" customFormat="1" ht="104.4">
      <c r="A47" s="427"/>
      <c r="B47" s="429"/>
      <c r="C47" s="427"/>
      <c r="D47" s="440"/>
      <c r="E47" s="425"/>
      <c r="F47" s="425"/>
      <c r="G47" s="425"/>
      <c r="H47" s="425"/>
      <c r="I47" s="180" t="s">
        <v>271</v>
      </c>
      <c r="J47" s="210"/>
      <c r="K47" s="210">
        <f>+'Հավելված N 8'!K95+'Հավելված N 8'!K104+'Հավելված N 8'!K113+'Հավելված N 8'!K123+'Հավելված N 8'!K154</f>
        <v>8</v>
      </c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</row>
    <row r="48" spans="1:49" s="41" customFormat="1" ht="16.5" customHeight="1">
      <c r="A48" s="427"/>
      <c r="B48" s="429"/>
      <c r="C48" s="427"/>
      <c r="D48" s="214" t="s">
        <v>251</v>
      </c>
      <c r="E48" s="423" t="s">
        <v>219</v>
      </c>
      <c r="F48" s="423"/>
      <c r="G48" s="423"/>
      <c r="H48" s="423"/>
      <c r="I48" s="423"/>
      <c r="J48" s="208">
        <f>+'Հավելված N 2'!G24</f>
        <v>1244059.7999999998</v>
      </c>
      <c r="K48" s="208">
        <f>+'Հավելված N 2'!H24</f>
        <v>-3500000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</row>
    <row r="49" spans="1:57" s="41" customFormat="1" ht="16.5" customHeight="1">
      <c r="A49" s="427"/>
      <c r="B49" s="429"/>
      <c r="C49" s="427"/>
      <c r="D49" s="435"/>
      <c r="E49" s="424"/>
      <c r="F49" s="423" t="s">
        <v>252</v>
      </c>
      <c r="G49" s="423"/>
      <c r="H49" s="423"/>
      <c r="I49" s="423"/>
      <c r="J49" s="423"/>
      <c r="K49" s="423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</row>
    <row r="50" spans="1:57" s="41" customFormat="1" ht="16.5" customHeight="1">
      <c r="A50" s="427"/>
      <c r="B50" s="429"/>
      <c r="C50" s="427"/>
      <c r="D50" s="436"/>
      <c r="E50" s="426"/>
      <c r="F50" s="424"/>
      <c r="G50" s="423" t="s">
        <v>63</v>
      </c>
      <c r="H50" s="423"/>
      <c r="I50" s="423"/>
      <c r="J50" s="423"/>
      <c r="K50" s="423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</row>
    <row r="51" spans="1:57" s="41" customFormat="1" ht="16.5" customHeight="1">
      <c r="A51" s="427"/>
      <c r="B51" s="429"/>
      <c r="C51" s="427"/>
      <c r="D51" s="437"/>
      <c r="E51" s="425"/>
      <c r="F51" s="425"/>
      <c r="G51" s="209"/>
      <c r="H51" s="423" t="s">
        <v>253</v>
      </c>
      <c r="I51" s="423"/>
      <c r="J51" s="423"/>
      <c r="K51" s="423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</row>
    <row r="52" spans="1:57" s="41" customFormat="1" ht="16.5" customHeight="1">
      <c r="A52" s="427"/>
      <c r="B52" s="429"/>
      <c r="C52" s="427"/>
      <c r="D52" s="214" t="s">
        <v>255</v>
      </c>
      <c r="E52" s="423" t="s">
        <v>215</v>
      </c>
      <c r="F52" s="423"/>
      <c r="G52" s="423"/>
      <c r="H52" s="423"/>
      <c r="I52" s="423"/>
      <c r="J52" s="208">
        <f>+'Հավելված N 2'!G25</f>
        <v>-1900000</v>
      </c>
      <c r="K52" s="208">
        <f>+'Հավելված N 2'!H25</f>
        <v>-4500000</v>
      </c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</row>
    <row r="53" spans="1:57" s="41" customFormat="1" ht="16.5" customHeight="1">
      <c r="A53" s="427"/>
      <c r="B53" s="429"/>
      <c r="C53" s="427"/>
      <c r="D53" s="435"/>
      <c r="E53" s="424"/>
      <c r="F53" s="423" t="s">
        <v>254</v>
      </c>
      <c r="G53" s="423"/>
      <c r="H53" s="423"/>
      <c r="I53" s="423"/>
      <c r="J53" s="423"/>
      <c r="K53" s="423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</row>
    <row r="54" spans="1:57" s="41" customFormat="1" ht="16.2" customHeight="1">
      <c r="A54" s="427"/>
      <c r="B54" s="429"/>
      <c r="C54" s="427"/>
      <c r="D54" s="436"/>
      <c r="E54" s="426"/>
      <c r="F54" s="424"/>
      <c r="G54" s="423" t="s">
        <v>63</v>
      </c>
      <c r="H54" s="423"/>
      <c r="I54" s="423"/>
      <c r="J54" s="423"/>
      <c r="K54" s="423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</row>
    <row r="55" spans="1:57" s="41" customFormat="1" ht="16.5" customHeight="1">
      <c r="A55" s="427"/>
      <c r="B55" s="429"/>
      <c r="C55" s="427"/>
      <c r="D55" s="437"/>
      <c r="E55" s="425"/>
      <c r="F55" s="425"/>
      <c r="G55" s="209"/>
      <c r="H55" s="423" t="s">
        <v>253</v>
      </c>
      <c r="I55" s="423"/>
      <c r="J55" s="423"/>
      <c r="K55" s="423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</row>
    <row r="56" spans="1:57" s="41" customFormat="1" ht="16.5" customHeight="1">
      <c r="A56" s="427"/>
      <c r="B56" s="429"/>
      <c r="C56" s="427"/>
      <c r="D56" s="214" t="s">
        <v>404</v>
      </c>
      <c r="E56" s="423" t="s">
        <v>405</v>
      </c>
      <c r="F56" s="423"/>
      <c r="G56" s="423"/>
      <c r="H56" s="423"/>
      <c r="I56" s="423"/>
      <c r="J56" s="208">
        <f>+'Հավելված N 2'!G26</f>
        <v>4671113.9000000004</v>
      </c>
      <c r="K56" s="208">
        <f>+'Հավելված N 2'!H26</f>
        <v>3000000</v>
      </c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</row>
    <row r="57" spans="1:57" s="41" customFormat="1" ht="16.5" customHeight="1">
      <c r="A57" s="427"/>
      <c r="B57" s="429"/>
      <c r="C57" s="427"/>
      <c r="D57" s="435"/>
      <c r="E57" s="424"/>
      <c r="F57" s="423" t="s">
        <v>252</v>
      </c>
      <c r="G57" s="423"/>
      <c r="H57" s="423"/>
      <c r="I57" s="423"/>
      <c r="J57" s="423"/>
      <c r="K57" s="423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</row>
    <row r="58" spans="1:57" s="41" customFormat="1" ht="16.2" customHeight="1">
      <c r="A58" s="427"/>
      <c r="B58" s="429"/>
      <c r="C58" s="427"/>
      <c r="D58" s="436"/>
      <c r="E58" s="426"/>
      <c r="F58" s="424"/>
      <c r="G58" s="423" t="s">
        <v>63</v>
      </c>
      <c r="H58" s="423"/>
      <c r="I58" s="423"/>
      <c r="J58" s="423"/>
      <c r="K58" s="423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</row>
    <row r="59" spans="1:57" s="41" customFormat="1" ht="16.5" customHeight="1">
      <c r="A59" s="427"/>
      <c r="B59" s="429"/>
      <c r="C59" s="427"/>
      <c r="D59" s="437"/>
      <c r="E59" s="425"/>
      <c r="F59" s="425"/>
      <c r="G59" s="209"/>
      <c r="H59" s="423" t="s">
        <v>406</v>
      </c>
      <c r="I59" s="423"/>
      <c r="J59" s="423"/>
      <c r="K59" s="423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</row>
    <row r="60" spans="1:57">
      <c r="B60" s="38"/>
      <c r="AX60" s="181"/>
      <c r="AY60" s="181"/>
      <c r="AZ60" s="181"/>
      <c r="BA60" s="181"/>
      <c r="BB60" s="181"/>
      <c r="BC60" s="181"/>
      <c r="BD60" s="181"/>
      <c r="BE60" s="181"/>
    </row>
    <row r="61" spans="1:57" s="41" customFormat="1" ht="30" customHeight="1">
      <c r="A61" s="421" t="s">
        <v>261</v>
      </c>
      <c r="B61" s="421"/>
      <c r="C61" s="421"/>
      <c r="D61" s="421"/>
      <c r="E61" s="421"/>
      <c r="F61" s="421"/>
      <c r="G61" s="421"/>
      <c r="H61" s="421"/>
      <c r="I61" s="421"/>
      <c r="J61" s="42">
        <f>+J62</f>
        <v>0</v>
      </c>
      <c r="K61" s="42">
        <f>+K62</f>
        <v>0</v>
      </c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</row>
    <row r="62" spans="1:57" ht="18">
      <c r="A62" s="457"/>
      <c r="B62" s="336">
        <v>1139</v>
      </c>
      <c r="C62" s="465" t="s">
        <v>407</v>
      </c>
      <c r="D62" s="465"/>
      <c r="E62" s="465"/>
      <c r="F62" s="465"/>
      <c r="G62" s="465"/>
      <c r="H62" s="465"/>
      <c r="I62" s="465"/>
      <c r="J62" s="293">
        <f>+J63+J67</f>
        <v>0</v>
      </c>
      <c r="K62" s="293">
        <f>+K63+K67</f>
        <v>0</v>
      </c>
    </row>
    <row r="63" spans="1:57" s="39" customFormat="1" ht="18">
      <c r="A63" s="457"/>
      <c r="B63" s="509"/>
      <c r="C63" s="459"/>
      <c r="D63" s="336" t="s">
        <v>408</v>
      </c>
      <c r="E63" s="458" t="s">
        <v>386</v>
      </c>
      <c r="F63" s="458"/>
      <c r="G63" s="458"/>
      <c r="H63" s="458"/>
      <c r="I63" s="458"/>
      <c r="J63" s="294">
        <f>+'Հավելված N 2'!G30</f>
        <v>10966.999999999996</v>
      </c>
      <c r="K63" s="294">
        <f>+'Հավելված N 2'!H30</f>
        <v>10966.999999999996</v>
      </c>
    </row>
    <row r="64" spans="1:57" ht="18">
      <c r="A64" s="457"/>
      <c r="B64" s="510"/>
      <c r="C64" s="460"/>
      <c r="D64" s="462"/>
      <c r="E64" s="429"/>
      <c r="F64" s="458" t="s">
        <v>409</v>
      </c>
      <c r="G64" s="458"/>
      <c r="H64" s="458"/>
      <c r="I64" s="458"/>
      <c r="J64" s="458"/>
      <c r="K64" s="458"/>
    </row>
    <row r="65" spans="1:11" ht="18">
      <c r="A65" s="457"/>
      <c r="B65" s="510"/>
      <c r="C65" s="460"/>
      <c r="D65" s="462"/>
      <c r="E65" s="429"/>
      <c r="F65" s="463"/>
      <c r="G65" s="458" t="s">
        <v>256</v>
      </c>
      <c r="H65" s="458"/>
      <c r="I65" s="458"/>
      <c r="J65" s="458"/>
      <c r="K65" s="458"/>
    </row>
    <row r="66" spans="1:11" ht="18">
      <c r="A66" s="457"/>
      <c r="B66" s="510"/>
      <c r="C66" s="460"/>
      <c r="D66" s="462"/>
      <c r="E66" s="429"/>
      <c r="F66" s="463"/>
      <c r="G66" s="335"/>
      <c r="H66" s="458" t="s">
        <v>410</v>
      </c>
      <c r="I66" s="458"/>
      <c r="J66" s="458"/>
      <c r="K66" s="458"/>
    </row>
    <row r="67" spans="1:11" s="39" customFormat="1" ht="18">
      <c r="A67" s="457"/>
      <c r="B67" s="510"/>
      <c r="C67" s="460"/>
      <c r="D67" s="336" t="s">
        <v>408</v>
      </c>
      <c r="E67" s="458" t="s">
        <v>386</v>
      </c>
      <c r="F67" s="458"/>
      <c r="G67" s="458"/>
      <c r="H67" s="458"/>
      <c r="I67" s="458"/>
      <c r="J67" s="294">
        <f>+'Հավելված N 2'!G31</f>
        <v>-10966.999999999996</v>
      </c>
      <c r="K67" s="294">
        <f>+'Հավելված N 2'!H31</f>
        <v>-10966.999999999996</v>
      </c>
    </row>
    <row r="68" spans="1:11" ht="18">
      <c r="A68" s="457"/>
      <c r="B68" s="510"/>
      <c r="C68" s="460"/>
      <c r="D68" s="462"/>
      <c r="E68" s="429"/>
      <c r="F68" s="458" t="s">
        <v>409</v>
      </c>
      <c r="G68" s="458"/>
      <c r="H68" s="458"/>
      <c r="I68" s="458"/>
      <c r="J68" s="458"/>
      <c r="K68" s="458"/>
    </row>
    <row r="69" spans="1:11" ht="18">
      <c r="A69" s="457"/>
      <c r="B69" s="510"/>
      <c r="C69" s="460"/>
      <c r="D69" s="462"/>
      <c r="E69" s="429"/>
      <c r="F69" s="463"/>
      <c r="G69" s="458" t="s">
        <v>256</v>
      </c>
      <c r="H69" s="458"/>
      <c r="I69" s="458"/>
      <c r="J69" s="458"/>
      <c r="K69" s="458"/>
    </row>
    <row r="70" spans="1:11" ht="18">
      <c r="A70" s="457"/>
      <c r="B70" s="511"/>
      <c r="C70" s="461"/>
      <c r="D70" s="462"/>
      <c r="E70" s="429"/>
      <c r="F70" s="463"/>
      <c r="G70" s="335"/>
      <c r="H70" s="458" t="s">
        <v>410</v>
      </c>
      <c r="I70" s="458"/>
      <c r="J70" s="458"/>
      <c r="K70" s="458"/>
    </row>
  </sheetData>
  <mergeCells count="111">
    <mergeCell ref="G69:K69"/>
    <mergeCell ref="H70:K70"/>
    <mergeCell ref="A62:A70"/>
    <mergeCell ref="A61:I61"/>
    <mergeCell ref="C62:I62"/>
    <mergeCell ref="B63:B70"/>
    <mergeCell ref="C63:C70"/>
    <mergeCell ref="E63:I63"/>
    <mergeCell ref="D64:D66"/>
    <mergeCell ref="E64:E66"/>
    <mergeCell ref="F64:K64"/>
    <mergeCell ref="F65:F66"/>
    <mergeCell ref="G65:K65"/>
    <mergeCell ref="H66:K66"/>
    <mergeCell ref="E67:I67"/>
    <mergeCell ref="D68:D70"/>
    <mergeCell ref="E68:E70"/>
    <mergeCell ref="F68:K68"/>
    <mergeCell ref="F69:F70"/>
    <mergeCell ref="B15:B25"/>
    <mergeCell ref="E28:I28"/>
    <mergeCell ref="F29:K29"/>
    <mergeCell ref="D16:D20"/>
    <mergeCell ref="C27:I27"/>
    <mergeCell ref="H24:K24"/>
    <mergeCell ref="C28:C59"/>
    <mergeCell ref="E56:I56"/>
    <mergeCell ref="D57:D59"/>
    <mergeCell ref="E57:E59"/>
    <mergeCell ref="F57:K57"/>
    <mergeCell ref="F58:F59"/>
    <mergeCell ref="G58:K58"/>
    <mergeCell ref="H59:K59"/>
    <mergeCell ref="D22:D25"/>
    <mergeCell ref="C15:C25"/>
    <mergeCell ref="E15:I15"/>
    <mergeCell ref="F22:K22"/>
    <mergeCell ref="G24:G25"/>
    <mergeCell ref="F23:F25"/>
    <mergeCell ref="E22:E25"/>
    <mergeCell ref="H31:K31"/>
    <mergeCell ref="F30:F31"/>
    <mergeCell ref="E29:E31"/>
    <mergeCell ref="D29:D31"/>
    <mergeCell ref="E49:E51"/>
    <mergeCell ref="E37:I37"/>
    <mergeCell ref="E32:I32"/>
    <mergeCell ref="E33:E36"/>
    <mergeCell ref="F33:K33"/>
    <mergeCell ref="F34:F36"/>
    <mergeCell ref="G34:K34"/>
    <mergeCell ref="G35:G36"/>
    <mergeCell ref="H35:K35"/>
    <mergeCell ref="D33:D36"/>
    <mergeCell ref="G30:K30"/>
    <mergeCell ref="D38:D40"/>
    <mergeCell ref="G50:K50"/>
    <mergeCell ref="E53:E55"/>
    <mergeCell ref="E41:I41"/>
    <mergeCell ref="F42:K42"/>
    <mergeCell ref="G43:K43"/>
    <mergeCell ref="H44:K44"/>
    <mergeCell ref="F53:K53"/>
    <mergeCell ref="G54:K54"/>
    <mergeCell ref="H40:K40"/>
    <mergeCell ref="D53:D55"/>
    <mergeCell ref="F50:F51"/>
    <mergeCell ref="D49:D51"/>
    <mergeCell ref="F39:F40"/>
    <mergeCell ref="H55:K55"/>
    <mergeCell ref="H51:K51"/>
    <mergeCell ref="H45:H47"/>
    <mergeCell ref="G44:G47"/>
    <mergeCell ref="F43:F47"/>
    <mergeCell ref="E42:E47"/>
    <mergeCell ref="D42:D47"/>
    <mergeCell ref="F54:F55"/>
    <mergeCell ref="E52:I52"/>
    <mergeCell ref="E48:I48"/>
    <mergeCell ref="F49:K49"/>
    <mergeCell ref="G1:H1"/>
    <mergeCell ref="G3:H3"/>
    <mergeCell ref="I9:I10"/>
    <mergeCell ref="A11:I11"/>
    <mergeCell ref="A12:I12"/>
    <mergeCell ref="A9:A10"/>
    <mergeCell ref="B9:C9"/>
    <mergeCell ref="D9:G9"/>
    <mergeCell ref="H9:H10"/>
    <mergeCell ref="I1:K1"/>
    <mergeCell ref="I2:K2"/>
    <mergeCell ref="I3:K3"/>
    <mergeCell ref="J9:K9"/>
    <mergeCell ref="J8:K8"/>
    <mergeCell ref="A6:K6"/>
    <mergeCell ref="A13:I13"/>
    <mergeCell ref="G23:K23"/>
    <mergeCell ref="C14:I14"/>
    <mergeCell ref="E21:I21"/>
    <mergeCell ref="F16:K16"/>
    <mergeCell ref="G17:K17"/>
    <mergeCell ref="H18:K18"/>
    <mergeCell ref="H19:H20"/>
    <mergeCell ref="G18:G20"/>
    <mergeCell ref="F17:F20"/>
    <mergeCell ref="E16:E20"/>
    <mergeCell ref="A14:A59"/>
    <mergeCell ref="B28:B59"/>
    <mergeCell ref="E38:E40"/>
    <mergeCell ref="F38:K38"/>
    <mergeCell ref="G39:K39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BAFDA-EA33-4555-AB3C-3B2D8FE20736}">
  <sheetPr>
    <tabColor rgb="FF92D050"/>
  </sheetPr>
  <dimension ref="A1:BE169"/>
  <sheetViews>
    <sheetView zoomScale="70" zoomScaleNormal="70" workbookViewId="0">
      <selection activeCell="J68" sqref="J68"/>
    </sheetView>
  </sheetViews>
  <sheetFormatPr defaultColWidth="8.77734375" defaultRowHeight="17.399999999999999"/>
  <cols>
    <col min="1" max="1" width="6.44140625" style="38" bestFit="1" customWidth="1"/>
    <col min="2" max="2" width="9.6640625" style="38" customWidth="1"/>
    <col min="3" max="3" width="13.109375" style="38" customWidth="1"/>
    <col min="4" max="4" width="16.6640625" style="40" customWidth="1"/>
    <col min="5" max="5" width="13.109375" style="38" customWidth="1"/>
    <col min="6" max="6" width="15.44140625" style="38" customWidth="1"/>
    <col min="7" max="7" width="10.44140625" style="38" customWidth="1"/>
    <col min="8" max="8" width="22.5546875" style="38" customWidth="1"/>
    <col min="9" max="9" width="46.33203125" style="38" customWidth="1"/>
    <col min="10" max="11" width="22.44140625" style="38" customWidth="1"/>
    <col min="12" max="12" width="14.44140625" style="38" bestFit="1" customWidth="1"/>
    <col min="13" max="49" width="8.77734375" style="38"/>
    <col min="50" max="57" width="8.77734375" style="181"/>
    <col min="58" max="16384" width="8.77734375" style="38"/>
  </cols>
  <sheetData>
    <row r="1" spans="1:57" ht="28.5" customHeight="1">
      <c r="D1" s="17"/>
      <c r="E1" s="17"/>
      <c r="F1" s="17"/>
      <c r="G1" s="403"/>
      <c r="H1" s="403"/>
      <c r="I1" s="408" t="s">
        <v>231</v>
      </c>
      <c r="J1" s="408"/>
      <c r="K1" s="408"/>
    </row>
    <row r="2" spans="1:57" ht="17.7" customHeight="1">
      <c r="D2" s="18"/>
      <c r="E2" s="18"/>
      <c r="F2" s="19"/>
      <c r="H2" s="28"/>
      <c r="I2" s="409" t="s">
        <v>51</v>
      </c>
      <c r="J2" s="409"/>
      <c r="K2" s="409"/>
    </row>
    <row r="3" spans="1:57">
      <c r="D3" s="18"/>
      <c r="E3" s="18"/>
      <c r="F3" s="19"/>
      <c r="G3" s="404"/>
      <c r="H3" s="404"/>
      <c r="I3" s="409" t="s">
        <v>19</v>
      </c>
      <c r="J3" s="409"/>
      <c r="K3" s="409"/>
    </row>
    <row r="4" spans="1:57">
      <c r="D4" s="18"/>
      <c r="E4" s="18"/>
      <c r="F4" s="19"/>
      <c r="G4" s="28"/>
      <c r="H4" s="28"/>
      <c r="I4" s="28"/>
    </row>
    <row r="5" spans="1:57">
      <c r="D5" s="18"/>
      <c r="E5" s="18"/>
      <c r="F5" s="19"/>
      <c r="G5" s="28"/>
      <c r="H5" s="28"/>
      <c r="I5" s="28"/>
    </row>
    <row r="6" spans="1:57" ht="35.4" customHeight="1">
      <c r="A6" s="405" t="s">
        <v>258</v>
      </c>
      <c r="B6" s="405"/>
      <c r="C6" s="405"/>
      <c r="D6" s="405"/>
      <c r="E6" s="405"/>
      <c r="F6" s="405"/>
      <c r="G6" s="405"/>
      <c r="H6" s="405"/>
      <c r="I6" s="405"/>
      <c r="J6" s="405"/>
      <c r="K6" s="405"/>
    </row>
    <row r="8" spans="1:57">
      <c r="J8" s="464" t="s">
        <v>52</v>
      </c>
      <c r="K8" s="464"/>
    </row>
    <row r="9" spans="1:57" ht="51" customHeight="1">
      <c r="A9" s="349" t="s">
        <v>260</v>
      </c>
      <c r="B9" s="349" t="s">
        <v>37</v>
      </c>
      <c r="C9" s="349"/>
      <c r="D9" s="349" t="s">
        <v>38</v>
      </c>
      <c r="E9" s="349"/>
      <c r="F9" s="349"/>
      <c r="G9" s="349"/>
      <c r="H9" s="349" t="s">
        <v>39</v>
      </c>
      <c r="I9" s="349" t="s">
        <v>40</v>
      </c>
      <c r="J9" s="432" t="s">
        <v>24</v>
      </c>
      <c r="K9" s="433"/>
    </row>
    <row r="10" spans="1:57" ht="51" customHeight="1">
      <c r="A10" s="349"/>
      <c r="B10" s="32" t="s">
        <v>46</v>
      </c>
      <c r="C10" s="32" t="s">
        <v>45</v>
      </c>
      <c r="D10" s="32" t="s">
        <v>41</v>
      </c>
      <c r="E10" s="32" t="s">
        <v>45</v>
      </c>
      <c r="F10" s="32" t="s">
        <v>47</v>
      </c>
      <c r="G10" s="32" t="s">
        <v>42</v>
      </c>
      <c r="H10" s="349"/>
      <c r="I10" s="349"/>
      <c r="J10" s="32" t="s">
        <v>43</v>
      </c>
      <c r="K10" s="32" t="s">
        <v>44</v>
      </c>
    </row>
    <row r="11" spans="1:57" s="44" customFormat="1" ht="48.45" customHeight="1">
      <c r="A11" s="430" t="s">
        <v>48</v>
      </c>
      <c r="B11" s="430"/>
      <c r="C11" s="430"/>
      <c r="D11" s="430"/>
      <c r="E11" s="430"/>
      <c r="F11" s="430"/>
      <c r="G11" s="430"/>
      <c r="H11" s="430"/>
      <c r="I11" s="430"/>
      <c r="J11" s="43">
        <f>+J13+J42+J56+J88+J67+J97+J106+J115+J125+J132+J139+J146+J156+J163</f>
        <v>8053080.0999999987</v>
      </c>
      <c r="K11" s="43">
        <f>+K13+K42+K56+K88+K67+K97+K106+K115+K125+K132+K139+K146+K156+K163</f>
        <v>0</v>
      </c>
      <c r="L11" s="183"/>
      <c r="M11" s="183"/>
      <c r="N11" s="183"/>
      <c r="O11" s="183"/>
      <c r="P11" s="183"/>
      <c r="Q11" s="183"/>
      <c r="R11" s="183"/>
      <c r="S11" s="183"/>
      <c r="T11" s="183"/>
      <c r="U11" s="183"/>
      <c r="V11" s="183"/>
      <c r="W11" s="183"/>
      <c r="X11" s="183"/>
      <c r="Y11" s="183"/>
      <c r="Z11" s="183"/>
      <c r="AA11" s="183"/>
      <c r="AB11" s="183"/>
      <c r="AC11" s="183"/>
      <c r="AD11" s="183"/>
      <c r="AE11" s="183"/>
      <c r="AF11" s="183"/>
      <c r="AG11" s="183"/>
      <c r="AH11" s="183"/>
      <c r="AI11" s="183"/>
      <c r="AJ11" s="183"/>
      <c r="AK11" s="183"/>
      <c r="AL11" s="183"/>
      <c r="AM11" s="183"/>
      <c r="AN11" s="183"/>
      <c r="AO11" s="183"/>
      <c r="AP11" s="183"/>
      <c r="AQ11" s="183"/>
      <c r="AR11" s="183"/>
      <c r="AS11" s="183"/>
      <c r="AT11" s="183"/>
      <c r="AU11" s="183"/>
      <c r="AV11" s="183"/>
      <c r="AW11" s="183"/>
    </row>
    <row r="12" spans="1:57" s="41" customFormat="1" ht="18">
      <c r="A12" s="431" t="s">
        <v>30</v>
      </c>
      <c r="B12" s="431"/>
      <c r="C12" s="431"/>
      <c r="D12" s="431"/>
      <c r="E12" s="431"/>
      <c r="F12" s="431"/>
      <c r="G12" s="431"/>
      <c r="H12" s="431"/>
      <c r="I12" s="431"/>
      <c r="J12" s="16"/>
      <c r="K12" s="16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</row>
    <row r="13" spans="1:57" s="41" customFormat="1" ht="30" customHeight="1">
      <c r="A13" s="421" t="s">
        <v>49</v>
      </c>
      <c r="B13" s="421"/>
      <c r="C13" s="421"/>
      <c r="D13" s="421"/>
      <c r="E13" s="421"/>
      <c r="F13" s="421"/>
      <c r="G13" s="421"/>
      <c r="H13" s="421"/>
      <c r="I13" s="421"/>
      <c r="J13" s="42">
        <f>+J14</f>
        <v>10471171.699999999</v>
      </c>
      <c r="K13" s="42">
        <f>+K14</f>
        <v>3555998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</row>
    <row r="14" spans="1:57" ht="18" customHeight="1">
      <c r="A14" s="427"/>
      <c r="B14" s="149">
        <v>1236</v>
      </c>
      <c r="C14" s="441" t="s">
        <v>185</v>
      </c>
      <c r="D14" s="442"/>
      <c r="E14" s="442"/>
      <c r="F14" s="442"/>
      <c r="G14" s="442"/>
      <c r="H14" s="442"/>
      <c r="I14" s="422"/>
      <c r="J14" s="30">
        <f>+J15+J19+J24+J29+J33+J37</f>
        <v>10471171.699999999</v>
      </c>
      <c r="K14" s="30">
        <f>+K15+K19+K24+K29+K33+K37</f>
        <v>3555998</v>
      </c>
      <c r="L14" s="295"/>
      <c r="AX14" s="38"/>
      <c r="AY14" s="38"/>
      <c r="AZ14" s="38"/>
      <c r="BA14" s="38"/>
      <c r="BB14" s="38"/>
      <c r="BC14" s="38"/>
      <c r="BD14" s="38"/>
      <c r="BE14" s="38"/>
    </row>
    <row r="15" spans="1:57" s="41" customFormat="1" ht="16.5" customHeight="1">
      <c r="A15" s="427"/>
      <c r="B15" s="429"/>
      <c r="C15" s="427"/>
      <c r="D15" s="219" t="s">
        <v>278</v>
      </c>
      <c r="E15" s="443" t="s">
        <v>276</v>
      </c>
      <c r="F15" s="443"/>
      <c r="G15" s="443"/>
      <c r="H15" s="443"/>
      <c r="I15" s="443"/>
      <c r="J15" s="216">
        <f>+'Հավելված N 3'!G163</f>
        <v>-5854.8</v>
      </c>
      <c r="K15" s="216">
        <f>+'Հավելված N 3'!H163</f>
        <v>-5854.8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</row>
    <row r="16" spans="1:57" s="41" customFormat="1" ht="16.5" customHeight="1">
      <c r="A16" s="427"/>
      <c r="B16" s="429"/>
      <c r="C16" s="427"/>
      <c r="D16" s="447"/>
      <c r="E16" s="444"/>
      <c r="F16" s="443" t="s">
        <v>279</v>
      </c>
      <c r="G16" s="443"/>
      <c r="H16" s="443"/>
      <c r="I16" s="443"/>
      <c r="J16" s="443"/>
      <c r="K16" s="443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</row>
    <row r="17" spans="1:57" s="41" customFormat="1" ht="16.5" customHeight="1">
      <c r="A17" s="427"/>
      <c r="B17" s="429"/>
      <c r="C17" s="427"/>
      <c r="D17" s="448"/>
      <c r="E17" s="446"/>
      <c r="F17" s="444"/>
      <c r="G17" s="443" t="s">
        <v>256</v>
      </c>
      <c r="H17" s="443"/>
      <c r="I17" s="443"/>
      <c r="J17" s="443"/>
      <c r="K17" s="443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</row>
    <row r="18" spans="1:57" s="41" customFormat="1" ht="16.5" customHeight="1">
      <c r="A18" s="427"/>
      <c r="B18" s="429"/>
      <c r="C18" s="427"/>
      <c r="D18" s="449"/>
      <c r="E18" s="445"/>
      <c r="F18" s="445"/>
      <c r="G18" s="217"/>
      <c r="H18" s="443" t="s">
        <v>257</v>
      </c>
      <c r="I18" s="443"/>
      <c r="J18" s="443"/>
      <c r="K18" s="443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</row>
    <row r="19" spans="1:57" s="290" customFormat="1" ht="72.599999999999994" customHeight="1">
      <c r="A19" s="427"/>
      <c r="B19" s="429"/>
      <c r="C19" s="427"/>
      <c r="D19" s="58" t="s">
        <v>381</v>
      </c>
      <c r="E19" s="450" t="s">
        <v>399</v>
      </c>
      <c r="F19" s="450"/>
      <c r="G19" s="450"/>
      <c r="H19" s="450"/>
      <c r="I19" s="450"/>
      <c r="J19" s="289">
        <f>+'Հավելված N 3'!G171</f>
        <v>5854.8</v>
      </c>
      <c r="K19" s="289">
        <f>+'Հավելված N 3'!H171</f>
        <v>5854.8</v>
      </c>
    </row>
    <row r="20" spans="1:57" s="291" customFormat="1" ht="33.9" customHeight="1">
      <c r="A20" s="427"/>
      <c r="B20" s="429"/>
      <c r="C20" s="427"/>
      <c r="D20" s="454"/>
      <c r="E20" s="363"/>
      <c r="F20" s="450" t="s">
        <v>400</v>
      </c>
      <c r="G20" s="450"/>
      <c r="H20" s="450"/>
      <c r="I20" s="450"/>
      <c r="J20" s="450"/>
      <c r="K20" s="450"/>
    </row>
    <row r="21" spans="1:57" s="291" customFormat="1" ht="17.7" customHeight="1">
      <c r="A21" s="427"/>
      <c r="B21" s="429"/>
      <c r="C21" s="427"/>
      <c r="D21" s="365"/>
      <c r="E21" s="364"/>
      <c r="F21" s="363"/>
      <c r="G21" s="450" t="s">
        <v>401</v>
      </c>
      <c r="H21" s="450"/>
      <c r="I21" s="450"/>
      <c r="J21" s="450"/>
      <c r="K21" s="450"/>
    </row>
    <row r="22" spans="1:57" s="291" customFormat="1" ht="18">
      <c r="A22" s="427"/>
      <c r="B22" s="429"/>
      <c r="C22" s="427"/>
      <c r="D22" s="365"/>
      <c r="E22" s="364"/>
      <c r="F22" s="364"/>
      <c r="G22" s="363"/>
      <c r="H22" s="452" t="s">
        <v>402</v>
      </c>
      <c r="I22" s="453"/>
      <c r="J22" s="453"/>
      <c r="K22" s="453"/>
    </row>
    <row r="23" spans="1:57" s="291" customFormat="1" ht="34.799999999999997">
      <c r="A23" s="427"/>
      <c r="B23" s="429"/>
      <c r="C23" s="427"/>
      <c r="D23" s="366"/>
      <c r="E23" s="451"/>
      <c r="F23" s="451"/>
      <c r="G23" s="451"/>
      <c r="H23" s="48"/>
      <c r="I23" s="279" t="s">
        <v>403</v>
      </c>
      <c r="J23" s="279"/>
      <c r="K23" s="292">
        <f>+SUM('Հավելված N 9'!H9:H12)</f>
        <v>6</v>
      </c>
    </row>
    <row r="24" spans="1:57" s="39" customFormat="1" ht="33" customHeight="1">
      <c r="A24" s="427"/>
      <c r="B24" s="429"/>
      <c r="C24" s="427"/>
      <c r="D24" s="149" t="s">
        <v>170</v>
      </c>
      <c r="E24" s="441" t="s">
        <v>174</v>
      </c>
      <c r="F24" s="442"/>
      <c r="G24" s="442"/>
      <c r="H24" s="442"/>
      <c r="I24" s="422"/>
      <c r="J24" s="208">
        <f>+'Հավելված N 3'!G37</f>
        <v>55998</v>
      </c>
      <c r="K24" s="208">
        <f>+'Հավելված N 3'!H37</f>
        <v>55998</v>
      </c>
      <c r="AX24" s="182"/>
      <c r="AY24" s="182"/>
      <c r="AZ24" s="182"/>
      <c r="BA24" s="182"/>
      <c r="BB24" s="182"/>
      <c r="BC24" s="182"/>
      <c r="BD24" s="182"/>
      <c r="BE24" s="182"/>
    </row>
    <row r="25" spans="1:57" ht="18" customHeight="1">
      <c r="A25" s="427"/>
      <c r="B25" s="429"/>
      <c r="C25" s="427"/>
      <c r="D25" s="424"/>
      <c r="E25" s="424"/>
      <c r="F25" s="442" t="s">
        <v>186</v>
      </c>
      <c r="G25" s="442"/>
      <c r="H25" s="442"/>
      <c r="I25" s="442"/>
      <c r="J25" s="442"/>
      <c r="K25" s="422"/>
    </row>
    <row r="26" spans="1:57" ht="17.7" customHeight="1">
      <c r="A26" s="427"/>
      <c r="B26" s="429"/>
      <c r="C26" s="427"/>
      <c r="D26" s="426"/>
      <c r="E26" s="426"/>
      <c r="F26" s="424"/>
      <c r="G26" s="442" t="s">
        <v>63</v>
      </c>
      <c r="H26" s="442"/>
      <c r="I26" s="442"/>
      <c r="J26" s="442"/>
      <c r="K26" s="422"/>
    </row>
    <row r="27" spans="1:57" ht="18" customHeight="1">
      <c r="A27" s="427"/>
      <c r="B27" s="429"/>
      <c r="C27" s="427"/>
      <c r="D27" s="426"/>
      <c r="E27" s="426"/>
      <c r="F27" s="426"/>
      <c r="G27" s="424"/>
      <c r="H27" s="442" t="s">
        <v>187</v>
      </c>
      <c r="I27" s="442"/>
      <c r="J27" s="442"/>
      <c r="K27" s="422"/>
    </row>
    <row r="28" spans="1:57" s="41" customFormat="1" ht="69.599999999999994">
      <c r="A28" s="427"/>
      <c r="B28" s="429"/>
      <c r="C28" s="427"/>
      <c r="D28" s="425"/>
      <c r="E28" s="425"/>
      <c r="F28" s="425"/>
      <c r="G28" s="425"/>
      <c r="H28" s="232"/>
      <c r="I28" s="215" t="s">
        <v>411</v>
      </c>
      <c r="J28" s="210" t="s">
        <v>188</v>
      </c>
      <c r="K28" s="210">
        <v>1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</row>
    <row r="29" spans="1:57" s="41" customFormat="1" ht="16.5" customHeight="1">
      <c r="A29" s="427"/>
      <c r="B29" s="429"/>
      <c r="C29" s="427"/>
      <c r="D29" s="214" t="s">
        <v>251</v>
      </c>
      <c r="E29" s="423" t="s">
        <v>219</v>
      </c>
      <c r="F29" s="423"/>
      <c r="G29" s="423"/>
      <c r="H29" s="423"/>
      <c r="I29" s="423"/>
      <c r="J29" s="208">
        <f>+'Հավելված N 3'!G180</f>
        <v>4244059.8</v>
      </c>
      <c r="K29" s="208">
        <f>+'Հավելված N 3'!H180</f>
        <v>500000</v>
      </c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</row>
    <row r="30" spans="1:57" s="41" customFormat="1" ht="16.5" customHeight="1">
      <c r="A30" s="427"/>
      <c r="B30" s="429"/>
      <c r="C30" s="427"/>
      <c r="D30" s="435"/>
      <c r="E30" s="424"/>
      <c r="F30" s="423" t="s">
        <v>252</v>
      </c>
      <c r="G30" s="423"/>
      <c r="H30" s="423"/>
      <c r="I30" s="423"/>
      <c r="J30" s="423"/>
      <c r="K30" s="423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</row>
    <row r="31" spans="1:57" s="41" customFormat="1" ht="16.5" customHeight="1">
      <c r="A31" s="427"/>
      <c r="B31" s="429"/>
      <c r="C31" s="427"/>
      <c r="D31" s="436"/>
      <c r="E31" s="426"/>
      <c r="F31" s="424"/>
      <c r="G31" s="423" t="s">
        <v>63</v>
      </c>
      <c r="H31" s="423"/>
      <c r="I31" s="423"/>
      <c r="J31" s="423"/>
      <c r="K31" s="423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</row>
    <row r="32" spans="1:57" s="41" customFormat="1" ht="16.5" customHeight="1">
      <c r="A32" s="427"/>
      <c r="B32" s="429"/>
      <c r="C32" s="427"/>
      <c r="D32" s="437"/>
      <c r="E32" s="425"/>
      <c r="F32" s="425"/>
      <c r="G32" s="209"/>
      <c r="H32" s="423" t="s">
        <v>253</v>
      </c>
      <c r="I32" s="423"/>
      <c r="J32" s="423"/>
      <c r="K32" s="423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</row>
    <row r="33" spans="1:57" s="41" customFormat="1" ht="16.5" customHeight="1">
      <c r="A33" s="427"/>
      <c r="B33" s="429"/>
      <c r="C33" s="427"/>
      <c r="D33" s="214" t="s">
        <v>255</v>
      </c>
      <c r="E33" s="423" t="s">
        <v>215</v>
      </c>
      <c r="F33" s="423"/>
      <c r="G33" s="423"/>
      <c r="H33" s="423"/>
      <c r="I33" s="423"/>
      <c r="J33" s="208">
        <f>+'Հավելված N 3'!G196</f>
        <v>1500000</v>
      </c>
      <c r="K33" s="208">
        <f>+'Հավելված N 3'!H196</f>
        <v>0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</row>
    <row r="34" spans="1:57" s="41" customFormat="1" ht="16.5" customHeight="1">
      <c r="A34" s="427"/>
      <c r="B34" s="429"/>
      <c r="C34" s="427"/>
      <c r="D34" s="468"/>
      <c r="E34" s="455"/>
      <c r="F34" s="423" t="s">
        <v>254</v>
      </c>
      <c r="G34" s="423"/>
      <c r="H34" s="423"/>
      <c r="I34" s="423"/>
      <c r="J34" s="423"/>
      <c r="K34" s="423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</row>
    <row r="35" spans="1:57" s="41" customFormat="1" ht="16.2" customHeight="1">
      <c r="A35" s="427"/>
      <c r="B35" s="429"/>
      <c r="C35" s="427"/>
      <c r="D35" s="468"/>
      <c r="E35" s="455"/>
      <c r="F35" s="455"/>
      <c r="G35" s="423" t="s">
        <v>63</v>
      </c>
      <c r="H35" s="423"/>
      <c r="I35" s="423"/>
      <c r="J35" s="423"/>
      <c r="K35" s="423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</row>
    <row r="36" spans="1:57" s="41" customFormat="1" ht="16.5" customHeight="1">
      <c r="A36" s="427"/>
      <c r="B36" s="429"/>
      <c r="C36" s="427"/>
      <c r="D36" s="468"/>
      <c r="E36" s="455"/>
      <c r="F36" s="455"/>
      <c r="G36" s="209"/>
      <c r="H36" s="423" t="s">
        <v>253</v>
      </c>
      <c r="I36" s="423"/>
      <c r="J36" s="423"/>
      <c r="K36" s="423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</row>
    <row r="37" spans="1:57" s="41" customFormat="1" ht="16.5" customHeight="1">
      <c r="A37" s="427"/>
      <c r="B37" s="429"/>
      <c r="C37" s="427"/>
      <c r="D37" s="214" t="s">
        <v>404</v>
      </c>
      <c r="E37" s="423" t="s">
        <v>405</v>
      </c>
      <c r="F37" s="423"/>
      <c r="G37" s="423"/>
      <c r="H37" s="423"/>
      <c r="I37" s="423"/>
      <c r="J37" s="208">
        <f>+'Հավելված N 3'!G212</f>
        <v>4671113.9000000004</v>
      </c>
      <c r="K37" s="208">
        <f>+'Հավելված N 3'!H212</f>
        <v>3000000</v>
      </c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</row>
    <row r="38" spans="1:57" s="41" customFormat="1" ht="16.5" customHeight="1">
      <c r="A38" s="427"/>
      <c r="B38" s="429"/>
      <c r="C38" s="427"/>
      <c r="D38" s="435"/>
      <c r="E38" s="424"/>
      <c r="F38" s="423" t="s">
        <v>252</v>
      </c>
      <c r="G38" s="423"/>
      <c r="H38" s="423"/>
      <c r="I38" s="423"/>
      <c r="J38" s="423"/>
      <c r="K38" s="423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</row>
    <row r="39" spans="1:57" s="41" customFormat="1" ht="16.2" customHeight="1">
      <c r="A39" s="427"/>
      <c r="B39" s="429"/>
      <c r="C39" s="427"/>
      <c r="D39" s="436"/>
      <c r="E39" s="426"/>
      <c r="F39" s="424"/>
      <c r="G39" s="423" t="s">
        <v>63</v>
      </c>
      <c r="H39" s="423"/>
      <c r="I39" s="423"/>
      <c r="J39" s="423"/>
      <c r="K39" s="423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</row>
    <row r="40" spans="1:57" s="41" customFormat="1" ht="16.5" customHeight="1">
      <c r="A40" s="427"/>
      <c r="B40" s="429"/>
      <c r="C40" s="427"/>
      <c r="D40" s="437"/>
      <c r="E40" s="425"/>
      <c r="F40" s="425"/>
      <c r="G40" s="209"/>
      <c r="H40" s="423" t="s">
        <v>406</v>
      </c>
      <c r="I40" s="423"/>
      <c r="J40" s="423"/>
      <c r="K40" s="423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</row>
    <row r="42" spans="1:57" s="41" customFormat="1" ht="30" customHeight="1">
      <c r="A42" s="421" t="s">
        <v>412</v>
      </c>
      <c r="B42" s="421"/>
      <c r="C42" s="421"/>
      <c r="D42" s="421"/>
      <c r="E42" s="421"/>
      <c r="F42" s="421"/>
      <c r="G42" s="421"/>
      <c r="H42" s="421"/>
      <c r="I42" s="421"/>
      <c r="J42" s="42">
        <f>+J43</f>
        <v>0</v>
      </c>
      <c r="K42" s="42">
        <f>+K43</f>
        <v>0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</row>
    <row r="43" spans="1:57" ht="18" customHeight="1">
      <c r="A43" s="427"/>
      <c r="B43" s="149">
        <v>1189</v>
      </c>
      <c r="C43" s="423" t="s">
        <v>185</v>
      </c>
      <c r="D43" s="423"/>
      <c r="E43" s="423"/>
      <c r="F43" s="423"/>
      <c r="G43" s="423"/>
      <c r="H43" s="423"/>
      <c r="I43" s="423"/>
      <c r="J43" s="30">
        <f>+J44+J50</f>
        <v>0</v>
      </c>
      <c r="K43" s="30">
        <f>+K44+K50</f>
        <v>0</v>
      </c>
      <c r="AX43" s="38"/>
      <c r="AY43" s="38"/>
      <c r="AZ43" s="38"/>
      <c r="BA43" s="38"/>
      <c r="BB43" s="38"/>
      <c r="BC43" s="38"/>
      <c r="BD43" s="38"/>
      <c r="BE43" s="38"/>
    </row>
    <row r="44" spans="1:57" s="41" customFormat="1" ht="37.799999999999997" customHeight="1">
      <c r="A44" s="427"/>
      <c r="B44" s="357"/>
      <c r="C44" s="357"/>
      <c r="D44" s="298" t="s">
        <v>377</v>
      </c>
      <c r="E44" s="423" t="s">
        <v>360</v>
      </c>
      <c r="F44" s="423"/>
      <c r="G44" s="423"/>
      <c r="H44" s="423"/>
      <c r="I44" s="423"/>
      <c r="J44" s="208">
        <f>+'Հավելված N 3'!G229</f>
        <v>41967.7</v>
      </c>
      <c r="K44" s="208">
        <f>+'Հավելված N 3'!H229</f>
        <v>41967.7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</row>
    <row r="45" spans="1:57" s="41" customFormat="1" ht="16.5" customHeight="1">
      <c r="A45" s="427"/>
      <c r="B45" s="357"/>
      <c r="C45" s="357"/>
      <c r="D45" s="358"/>
      <c r="E45" s="360"/>
      <c r="F45" s="423" t="s">
        <v>396</v>
      </c>
      <c r="G45" s="423"/>
      <c r="H45" s="423"/>
      <c r="I45" s="423"/>
      <c r="J45" s="423"/>
      <c r="K45" s="423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</row>
    <row r="46" spans="1:57" s="41" customFormat="1" ht="16.5" customHeight="1">
      <c r="A46" s="427"/>
      <c r="B46" s="357"/>
      <c r="C46" s="357"/>
      <c r="D46" s="362"/>
      <c r="E46" s="361"/>
      <c r="F46" s="360"/>
      <c r="G46" s="423" t="s">
        <v>256</v>
      </c>
      <c r="H46" s="423"/>
      <c r="I46" s="423"/>
      <c r="J46" s="423"/>
      <c r="K46" s="423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</row>
    <row r="47" spans="1:57" s="41" customFormat="1" ht="16.5" customHeight="1">
      <c r="A47" s="427"/>
      <c r="B47" s="357"/>
      <c r="C47" s="357"/>
      <c r="D47" s="362"/>
      <c r="E47" s="361"/>
      <c r="F47" s="361"/>
      <c r="G47" s="424"/>
      <c r="H47" s="423" t="s">
        <v>257</v>
      </c>
      <c r="I47" s="423"/>
      <c r="J47" s="423"/>
      <c r="K47" s="423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</row>
    <row r="48" spans="1:57" s="41" customFormat="1" ht="34.799999999999997">
      <c r="A48" s="427"/>
      <c r="B48" s="357"/>
      <c r="C48" s="357"/>
      <c r="D48" s="362"/>
      <c r="E48" s="361"/>
      <c r="F48" s="361"/>
      <c r="G48" s="426"/>
      <c r="H48" s="424"/>
      <c r="I48" s="209" t="s">
        <v>397</v>
      </c>
      <c r="J48" s="210" t="s">
        <v>188</v>
      </c>
      <c r="K48" s="210">
        <v>1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</row>
    <row r="49" spans="1:57" s="41" customFormat="1" ht="17.399999999999999" customHeight="1">
      <c r="A49" s="427"/>
      <c r="B49" s="357"/>
      <c r="C49" s="357"/>
      <c r="D49" s="359"/>
      <c r="E49" s="413"/>
      <c r="F49" s="413"/>
      <c r="G49" s="425"/>
      <c r="H49" s="425"/>
      <c r="I49" s="209" t="s">
        <v>398</v>
      </c>
      <c r="J49" s="210" t="s">
        <v>188</v>
      </c>
      <c r="K49" s="210">
        <v>10</v>
      </c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</row>
    <row r="50" spans="1:57" s="41" customFormat="1" ht="37.799999999999997" customHeight="1">
      <c r="A50" s="427"/>
      <c r="B50" s="357"/>
      <c r="C50" s="357"/>
      <c r="D50" s="298" t="s">
        <v>375</v>
      </c>
      <c r="E50" s="423" t="s">
        <v>378</v>
      </c>
      <c r="F50" s="423"/>
      <c r="G50" s="423"/>
      <c r="H50" s="423"/>
      <c r="I50" s="423"/>
      <c r="J50" s="208">
        <f>+'Հավելված N 3'!G240</f>
        <v>-41967.7</v>
      </c>
      <c r="K50" s="208">
        <f>+'Հավելված N 3'!H240</f>
        <v>-41967.7</v>
      </c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</row>
    <row r="51" spans="1:57" s="41" customFormat="1" ht="16.5" customHeight="1">
      <c r="A51" s="427"/>
      <c r="B51" s="357"/>
      <c r="C51" s="357"/>
      <c r="D51" s="456"/>
      <c r="E51" s="456"/>
      <c r="F51" s="422" t="s">
        <v>395</v>
      </c>
      <c r="G51" s="423"/>
      <c r="H51" s="423"/>
      <c r="I51" s="423"/>
      <c r="J51" s="423"/>
      <c r="K51" s="423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</row>
    <row r="52" spans="1:57" s="41" customFormat="1" ht="16.5" customHeight="1">
      <c r="A52" s="427"/>
      <c r="B52" s="357"/>
      <c r="C52" s="357"/>
      <c r="D52" s="456"/>
      <c r="E52" s="456"/>
      <c r="F52" s="456"/>
      <c r="G52" s="422" t="s">
        <v>393</v>
      </c>
      <c r="H52" s="423"/>
      <c r="I52" s="423"/>
      <c r="J52" s="423"/>
      <c r="K52" s="423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</row>
    <row r="53" spans="1:57" s="41" customFormat="1" ht="16.2" customHeight="1">
      <c r="A53" s="427"/>
      <c r="B53" s="357"/>
      <c r="C53" s="357"/>
      <c r="D53" s="456"/>
      <c r="E53" s="456"/>
      <c r="F53" s="456"/>
      <c r="G53" s="455"/>
      <c r="H53" s="422" t="s">
        <v>394</v>
      </c>
      <c r="I53" s="423"/>
      <c r="J53" s="423"/>
      <c r="K53" s="423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</row>
    <row r="54" spans="1:57" s="41" customFormat="1" ht="34.799999999999997">
      <c r="A54" s="427"/>
      <c r="B54" s="357"/>
      <c r="C54" s="357"/>
      <c r="D54" s="456"/>
      <c r="E54" s="456"/>
      <c r="F54" s="456"/>
      <c r="G54" s="455"/>
      <c r="H54" s="264"/>
      <c r="I54" s="180" t="s">
        <v>415</v>
      </c>
      <c r="J54" s="210"/>
      <c r="K54" s="210">
        <v>1</v>
      </c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</row>
    <row r="56" spans="1:57" s="41" customFormat="1" ht="30" customHeight="1">
      <c r="A56" s="421" t="s">
        <v>216</v>
      </c>
      <c r="B56" s="421"/>
      <c r="C56" s="421"/>
      <c r="D56" s="421"/>
      <c r="E56" s="421"/>
      <c r="F56" s="421"/>
      <c r="G56" s="421"/>
      <c r="H56" s="421"/>
      <c r="I56" s="421"/>
      <c r="J56" s="42">
        <f>+J57</f>
        <v>-6400000</v>
      </c>
      <c r="K56" s="42">
        <f>+K57</f>
        <v>-8500000</v>
      </c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</row>
    <row r="57" spans="1:57" ht="18" customHeight="1">
      <c r="A57" s="466"/>
      <c r="B57" s="211">
        <v>1236</v>
      </c>
      <c r="C57" s="423" t="s">
        <v>185</v>
      </c>
      <c r="D57" s="423"/>
      <c r="E57" s="423"/>
      <c r="F57" s="423"/>
      <c r="G57" s="423"/>
      <c r="H57" s="423"/>
      <c r="I57" s="423"/>
      <c r="J57" s="30">
        <f>+J58+J62</f>
        <v>-6400000</v>
      </c>
      <c r="K57" s="30">
        <f>+K58+K62</f>
        <v>-8500000</v>
      </c>
      <c r="AX57" s="38"/>
      <c r="AY57" s="38"/>
      <c r="AZ57" s="38"/>
      <c r="BA57" s="38"/>
      <c r="BB57" s="38"/>
      <c r="BC57" s="38"/>
      <c r="BD57" s="38"/>
      <c r="BE57" s="38"/>
    </row>
    <row r="58" spans="1:57" s="41" customFormat="1" ht="16.5" customHeight="1">
      <c r="A58" s="466"/>
      <c r="B58" s="357"/>
      <c r="C58" s="357"/>
      <c r="D58" s="207" t="s">
        <v>251</v>
      </c>
      <c r="E58" s="423" t="s">
        <v>219</v>
      </c>
      <c r="F58" s="423"/>
      <c r="G58" s="423"/>
      <c r="H58" s="423"/>
      <c r="I58" s="423"/>
      <c r="J58" s="208">
        <f>+'Հավելված N 3'!G187</f>
        <v>-3000000</v>
      </c>
      <c r="K58" s="208">
        <f>+'Հավելված N 3'!H187</f>
        <v>-4000000</v>
      </c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</row>
    <row r="59" spans="1:57" s="41" customFormat="1" ht="16.5" customHeight="1">
      <c r="A59" s="466"/>
      <c r="B59" s="357"/>
      <c r="C59" s="357"/>
      <c r="D59" s="455"/>
      <c r="E59" s="455"/>
      <c r="F59" s="423" t="s">
        <v>252</v>
      </c>
      <c r="G59" s="423"/>
      <c r="H59" s="423"/>
      <c r="I59" s="423"/>
      <c r="J59" s="423"/>
      <c r="K59" s="423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</row>
    <row r="60" spans="1:57" s="41" customFormat="1" ht="16.5" customHeight="1">
      <c r="A60" s="466"/>
      <c r="B60" s="357"/>
      <c r="C60" s="357"/>
      <c r="D60" s="455"/>
      <c r="E60" s="455"/>
      <c r="F60" s="455"/>
      <c r="G60" s="423" t="s">
        <v>63</v>
      </c>
      <c r="H60" s="423"/>
      <c r="I60" s="423"/>
      <c r="J60" s="423"/>
      <c r="K60" s="423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</row>
    <row r="61" spans="1:57" s="41" customFormat="1" ht="16.5" customHeight="1">
      <c r="A61" s="466"/>
      <c r="B61" s="357"/>
      <c r="C61" s="357"/>
      <c r="D61" s="455"/>
      <c r="E61" s="455"/>
      <c r="F61" s="455"/>
      <c r="G61" s="209"/>
      <c r="H61" s="423" t="s">
        <v>253</v>
      </c>
      <c r="I61" s="423"/>
      <c r="J61" s="423"/>
      <c r="K61" s="423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</row>
    <row r="62" spans="1:57" s="41" customFormat="1" ht="16.5" customHeight="1">
      <c r="A62" s="466"/>
      <c r="B62" s="357"/>
      <c r="C62" s="357"/>
      <c r="D62" s="207" t="s">
        <v>255</v>
      </c>
      <c r="E62" s="423" t="s">
        <v>215</v>
      </c>
      <c r="F62" s="423"/>
      <c r="G62" s="423"/>
      <c r="H62" s="423"/>
      <c r="I62" s="423"/>
      <c r="J62" s="208">
        <f>+'Հավելված N 3'!G203</f>
        <v>-3400000</v>
      </c>
      <c r="K62" s="208">
        <f>+'Հավելված N 3'!H203</f>
        <v>-4500000</v>
      </c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</row>
    <row r="63" spans="1:57" s="41" customFormat="1" ht="16.5" customHeight="1">
      <c r="A63" s="466"/>
      <c r="B63" s="357"/>
      <c r="C63" s="357"/>
      <c r="D63" s="455"/>
      <c r="E63" s="455"/>
      <c r="F63" s="423" t="s">
        <v>254</v>
      </c>
      <c r="G63" s="423"/>
      <c r="H63" s="423"/>
      <c r="I63" s="423"/>
      <c r="J63" s="423"/>
      <c r="K63" s="423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</row>
    <row r="64" spans="1:57" s="41" customFormat="1" ht="16.2" customHeight="1">
      <c r="A64" s="466"/>
      <c r="B64" s="357"/>
      <c r="C64" s="357"/>
      <c r="D64" s="455"/>
      <c r="E64" s="455"/>
      <c r="F64" s="455"/>
      <c r="G64" s="423" t="s">
        <v>63</v>
      </c>
      <c r="H64" s="423"/>
      <c r="I64" s="423"/>
      <c r="J64" s="423"/>
      <c r="K64" s="423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</row>
    <row r="65" spans="1:57" s="41" customFormat="1" ht="16.5" customHeight="1">
      <c r="A65" s="467"/>
      <c r="B65" s="357"/>
      <c r="C65" s="357"/>
      <c r="D65" s="455"/>
      <c r="E65" s="455"/>
      <c r="F65" s="455"/>
      <c r="G65" s="209"/>
      <c r="H65" s="423" t="s">
        <v>253</v>
      </c>
      <c r="I65" s="423"/>
      <c r="J65" s="423"/>
      <c r="K65" s="423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</row>
    <row r="67" spans="1:57" s="41" customFormat="1" ht="30" customHeight="1">
      <c r="A67" s="421" t="s">
        <v>261</v>
      </c>
      <c r="B67" s="421"/>
      <c r="C67" s="421"/>
      <c r="D67" s="421"/>
      <c r="E67" s="421"/>
      <c r="F67" s="421"/>
      <c r="G67" s="421"/>
      <c r="H67" s="421"/>
      <c r="I67" s="421"/>
      <c r="J67" s="42">
        <f>+J68+J78</f>
        <v>-533692.80000000005</v>
      </c>
      <c r="K67" s="42">
        <f>+K68+K78</f>
        <v>-604271.20000000007</v>
      </c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</row>
    <row r="68" spans="1:57" ht="18">
      <c r="A68" s="459"/>
      <c r="B68" s="149">
        <v>1139</v>
      </c>
      <c r="C68" s="465" t="s">
        <v>407</v>
      </c>
      <c r="D68" s="465"/>
      <c r="E68" s="465"/>
      <c r="F68" s="465"/>
      <c r="G68" s="465"/>
      <c r="H68" s="465"/>
      <c r="I68" s="465"/>
      <c r="J68" s="293">
        <f>+J69+J73</f>
        <v>0</v>
      </c>
      <c r="K68" s="293">
        <f>+K69+K73</f>
        <v>0</v>
      </c>
      <c r="AX68" s="38"/>
      <c r="AY68" s="38"/>
      <c r="AZ68" s="38"/>
      <c r="BA68" s="38"/>
      <c r="BB68" s="38"/>
      <c r="BC68" s="38"/>
      <c r="BD68" s="38"/>
      <c r="BE68" s="38"/>
    </row>
    <row r="69" spans="1:57" s="39" customFormat="1" ht="18">
      <c r="A69" s="460"/>
      <c r="B69" s="438"/>
      <c r="C69" s="459"/>
      <c r="D69" s="149" t="s">
        <v>408</v>
      </c>
      <c r="E69" s="458" t="s">
        <v>386</v>
      </c>
      <c r="F69" s="458"/>
      <c r="G69" s="458"/>
      <c r="H69" s="458"/>
      <c r="I69" s="458"/>
      <c r="J69" s="294">
        <f>+'Հավելված N 3'!G263</f>
        <v>10966.999999999996</v>
      </c>
      <c r="K69" s="294">
        <f>+'Հավելված N 3'!H263</f>
        <v>10966.999999999996</v>
      </c>
    </row>
    <row r="70" spans="1:57" ht="18">
      <c r="A70" s="460"/>
      <c r="B70" s="439"/>
      <c r="C70" s="460"/>
      <c r="D70" s="462"/>
      <c r="E70" s="429"/>
      <c r="F70" s="458" t="s">
        <v>409</v>
      </c>
      <c r="G70" s="458"/>
      <c r="H70" s="458"/>
      <c r="I70" s="458"/>
      <c r="J70" s="458"/>
      <c r="K70" s="458"/>
      <c r="AX70" s="38"/>
      <c r="AY70" s="38"/>
      <c r="AZ70" s="38"/>
      <c r="BA70" s="38"/>
      <c r="BB70" s="38"/>
      <c r="BC70" s="38"/>
      <c r="BD70" s="38"/>
      <c r="BE70" s="38"/>
    </row>
    <row r="71" spans="1:57" ht="18">
      <c r="A71" s="460"/>
      <c r="B71" s="439"/>
      <c r="C71" s="460"/>
      <c r="D71" s="462"/>
      <c r="E71" s="429"/>
      <c r="F71" s="463"/>
      <c r="G71" s="458" t="s">
        <v>256</v>
      </c>
      <c r="H71" s="458"/>
      <c r="I71" s="458"/>
      <c r="J71" s="458"/>
      <c r="K71" s="458"/>
      <c r="AX71" s="38"/>
      <c r="AY71" s="38"/>
      <c r="AZ71" s="38"/>
      <c r="BA71" s="38"/>
      <c r="BB71" s="38"/>
      <c r="BC71" s="38"/>
      <c r="BD71" s="38"/>
      <c r="BE71" s="38"/>
    </row>
    <row r="72" spans="1:57" ht="18">
      <c r="A72" s="460"/>
      <c r="B72" s="439"/>
      <c r="C72" s="460"/>
      <c r="D72" s="462"/>
      <c r="E72" s="429"/>
      <c r="F72" s="463"/>
      <c r="G72" s="211"/>
      <c r="H72" s="458" t="s">
        <v>410</v>
      </c>
      <c r="I72" s="458"/>
      <c r="J72" s="458"/>
      <c r="K72" s="458"/>
      <c r="AX72" s="38"/>
      <c r="AY72" s="38"/>
      <c r="AZ72" s="38"/>
      <c r="BA72" s="38"/>
      <c r="BB72" s="38"/>
      <c r="BC72" s="38"/>
      <c r="BD72" s="38"/>
      <c r="BE72" s="38"/>
    </row>
    <row r="73" spans="1:57" s="39" customFormat="1" ht="18">
      <c r="A73" s="460"/>
      <c r="B73" s="439"/>
      <c r="C73" s="460"/>
      <c r="D73" s="149" t="s">
        <v>408</v>
      </c>
      <c r="E73" s="458" t="s">
        <v>386</v>
      </c>
      <c r="F73" s="458"/>
      <c r="G73" s="458"/>
      <c r="H73" s="458"/>
      <c r="I73" s="458"/>
      <c r="J73" s="294">
        <f>+'Հավելված N 3'!G269</f>
        <v>-10966.999999999996</v>
      </c>
      <c r="K73" s="294">
        <f>+'Հավելված N 3'!H269</f>
        <v>-10966.999999999996</v>
      </c>
    </row>
    <row r="74" spans="1:57" ht="18">
      <c r="A74" s="460"/>
      <c r="B74" s="439"/>
      <c r="C74" s="460"/>
      <c r="D74" s="462"/>
      <c r="E74" s="429"/>
      <c r="F74" s="458" t="s">
        <v>409</v>
      </c>
      <c r="G74" s="458"/>
      <c r="H74" s="458"/>
      <c r="I74" s="458"/>
      <c r="J74" s="458"/>
      <c r="K74" s="458"/>
      <c r="AX74" s="38"/>
      <c r="AY74" s="38"/>
      <c r="AZ74" s="38"/>
      <c r="BA74" s="38"/>
      <c r="BB74" s="38"/>
      <c r="BC74" s="38"/>
      <c r="BD74" s="38"/>
      <c r="BE74" s="38"/>
    </row>
    <row r="75" spans="1:57" ht="18">
      <c r="A75" s="460"/>
      <c r="B75" s="439"/>
      <c r="C75" s="460"/>
      <c r="D75" s="462"/>
      <c r="E75" s="429"/>
      <c r="F75" s="463"/>
      <c r="G75" s="458" t="s">
        <v>256</v>
      </c>
      <c r="H75" s="458"/>
      <c r="I75" s="458"/>
      <c r="J75" s="458"/>
      <c r="K75" s="458"/>
      <c r="AX75" s="38"/>
      <c r="AY75" s="38"/>
      <c r="AZ75" s="38"/>
      <c r="BA75" s="38"/>
      <c r="BB75" s="38"/>
      <c r="BC75" s="38"/>
      <c r="BD75" s="38"/>
      <c r="BE75" s="38"/>
    </row>
    <row r="76" spans="1:57" ht="18">
      <c r="A76" s="460"/>
      <c r="B76" s="440"/>
      <c r="C76" s="461"/>
      <c r="D76" s="462"/>
      <c r="E76" s="429"/>
      <c r="F76" s="463"/>
      <c r="G76" s="211"/>
      <c r="H76" s="458" t="s">
        <v>410</v>
      </c>
      <c r="I76" s="458"/>
      <c r="J76" s="458"/>
      <c r="K76" s="458"/>
      <c r="AX76" s="38"/>
      <c r="AY76" s="38"/>
      <c r="AZ76" s="38"/>
      <c r="BA76" s="38"/>
      <c r="BB76" s="38"/>
      <c r="BC76" s="38"/>
      <c r="BD76" s="38"/>
      <c r="BE76" s="38"/>
    </row>
    <row r="77" spans="1:57" s="288" customFormat="1" ht="8.5500000000000007" customHeight="1">
      <c r="A77" s="460"/>
      <c r="B77" s="285"/>
      <c r="C77" s="285"/>
      <c r="D77" s="286"/>
      <c r="E77" s="285"/>
      <c r="F77" s="285"/>
      <c r="G77" s="285"/>
      <c r="H77" s="285"/>
      <c r="I77" s="285"/>
      <c r="J77" s="285"/>
      <c r="K77" s="287"/>
    </row>
    <row r="78" spans="1:57" ht="18" customHeight="1">
      <c r="A78" s="460"/>
      <c r="B78" s="149">
        <v>1236</v>
      </c>
      <c r="C78" s="441" t="s">
        <v>185</v>
      </c>
      <c r="D78" s="442"/>
      <c r="E78" s="442"/>
      <c r="F78" s="442"/>
      <c r="G78" s="442"/>
      <c r="H78" s="442"/>
      <c r="I78" s="422"/>
      <c r="J78" s="30">
        <f>+J79+J83</f>
        <v>-533692.80000000005</v>
      </c>
      <c r="K78" s="30">
        <f>+K79+K83</f>
        <v>-604271.20000000007</v>
      </c>
    </row>
    <row r="79" spans="1:57" s="41" customFormat="1" ht="16.5" customHeight="1">
      <c r="A79" s="460"/>
      <c r="B79" s="429"/>
      <c r="C79" s="427"/>
      <c r="D79" s="214" t="s">
        <v>249</v>
      </c>
      <c r="E79" s="423" t="s">
        <v>214</v>
      </c>
      <c r="F79" s="423"/>
      <c r="G79" s="423"/>
      <c r="H79" s="423"/>
      <c r="I79" s="423"/>
      <c r="J79" s="208">
        <f>+'Հավելված N 3'!G28</f>
        <v>-533692.80000000005</v>
      </c>
      <c r="K79" s="208">
        <f>+'Հավելված N 3'!H28</f>
        <v>-533692.80000000005</v>
      </c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</row>
    <row r="80" spans="1:57" s="41" customFormat="1" ht="16.5" customHeight="1">
      <c r="A80" s="460"/>
      <c r="B80" s="429"/>
      <c r="C80" s="427"/>
      <c r="D80" s="435"/>
      <c r="E80" s="424"/>
      <c r="F80" s="423" t="s">
        <v>250</v>
      </c>
      <c r="G80" s="423"/>
      <c r="H80" s="423"/>
      <c r="I80" s="423"/>
      <c r="J80" s="423"/>
      <c r="K80" s="423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</row>
    <row r="81" spans="1:57" s="41" customFormat="1" ht="16.5" customHeight="1">
      <c r="A81" s="460"/>
      <c r="B81" s="429"/>
      <c r="C81" s="427"/>
      <c r="D81" s="436"/>
      <c r="E81" s="426"/>
      <c r="F81" s="424"/>
      <c r="G81" s="423" t="s">
        <v>63</v>
      </c>
      <c r="H81" s="423"/>
      <c r="I81" s="423"/>
      <c r="J81" s="423"/>
      <c r="K81" s="423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</row>
    <row r="82" spans="1:57" s="41" customFormat="1" ht="16.5" customHeight="1">
      <c r="A82" s="460"/>
      <c r="B82" s="429"/>
      <c r="C82" s="427"/>
      <c r="D82" s="436"/>
      <c r="E82" s="426"/>
      <c r="F82" s="426"/>
      <c r="G82" s="231"/>
      <c r="H82" s="423" t="s">
        <v>187</v>
      </c>
      <c r="I82" s="423"/>
      <c r="J82" s="423"/>
      <c r="K82" s="423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</row>
    <row r="83" spans="1:57" s="39" customFormat="1" ht="18">
      <c r="A83" s="460"/>
      <c r="B83" s="429"/>
      <c r="C83" s="427"/>
      <c r="D83" s="149" t="s">
        <v>170</v>
      </c>
      <c r="E83" s="441" t="s">
        <v>174</v>
      </c>
      <c r="F83" s="442"/>
      <c r="G83" s="442"/>
      <c r="H83" s="442"/>
      <c r="I83" s="422"/>
      <c r="J83" s="208">
        <f>+'Հավելված N 3'!G44</f>
        <v>0</v>
      </c>
      <c r="K83" s="208">
        <f>+'Հավելված N 3'!H44</f>
        <v>-70578.399999999994</v>
      </c>
      <c r="AX83" s="182"/>
      <c r="AY83" s="182"/>
      <c r="AZ83" s="182"/>
      <c r="BA83" s="182"/>
      <c r="BB83" s="182"/>
      <c r="BC83" s="182"/>
      <c r="BD83" s="182"/>
      <c r="BE83" s="182"/>
    </row>
    <row r="84" spans="1:57" ht="18" customHeight="1">
      <c r="A84" s="460"/>
      <c r="B84" s="429"/>
      <c r="C84" s="427"/>
      <c r="D84" s="462"/>
      <c r="E84" s="455"/>
      <c r="F84" s="442" t="s">
        <v>186</v>
      </c>
      <c r="G84" s="442"/>
      <c r="H84" s="442"/>
      <c r="I84" s="442"/>
      <c r="J84" s="442"/>
      <c r="K84" s="422"/>
    </row>
    <row r="85" spans="1:57" ht="17.7" customHeight="1">
      <c r="A85" s="460"/>
      <c r="B85" s="429"/>
      <c r="C85" s="427"/>
      <c r="D85" s="462"/>
      <c r="E85" s="455"/>
      <c r="F85" s="455"/>
      <c r="G85" s="442" t="s">
        <v>63</v>
      </c>
      <c r="H85" s="442"/>
      <c r="I85" s="442"/>
      <c r="J85" s="442"/>
      <c r="K85" s="422"/>
    </row>
    <row r="86" spans="1:57" ht="18" customHeight="1">
      <c r="A86" s="461"/>
      <c r="B86" s="429"/>
      <c r="C86" s="427"/>
      <c r="D86" s="462"/>
      <c r="E86" s="455"/>
      <c r="F86" s="455"/>
      <c r="G86" s="212"/>
      <c r="H86" s="442" t="s">
        <v>187</v>
      </c>
      <c r="I86" s="442"/>
      <c r="J86" s="442"/>
      <c r="K86" s="422"/>
    </row>
    <row r="88" spans="1:57" s="41" customFormat="1" ht="30" customHeight="1">
      <c r="A88" s="421" t="s">
        <v>192</v>
      </c>
      <c r="B88" s="421"/>
      <c r="C88" s="421"/>
      <c r="D88" s="421"/>
      <c r="E88" s="421"/>
      <c r="F88" s="421"/>
      <c r="G88" s="421"/>
      <c r="H88" s="421"/>
      <c r="I88" s="421"/>
      <c r="J88" s="42">
        <f t="shared" ref="J88:K89" si="0">+J89</f>
        <v>402752.4</v>
      </c>
      <c r="K88" s="42">
        <f t="shared" si="0"/>
        <v>529938.69999999995</v>
      </c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</row>
    <row r="89" spans="1:57" ht="18" customHeight="1">
      <c r="A89" s="457"/>
      <c r="B89" s="149">
        <v>1236</v>
      </c>
      <c r="C89" s="423" t="s">
        <v>185</v>
      </c>
      <c r="D89" s="423"/>
      <c r="E89" s="423"/>
      <c r="F89" s="423"/>
      <c r="G89" s="423"/>
      <c r="H89" s="423"/>
      <c r="I89" s="423"/>
      <c r="J89" s="30">
        <f t="shared" si="0"/>
        <v>402752.4</v>
      </c>
      <c r="K89" s="30">
        <f t="shared" si="0"/>
        <v>529938.69999999995</v>
      </c>
    </row>
    <row r="90" spans="1:57" s="39" customFormat="1" ht="33" customHeight="1">
      <c r="A90" s="457"/>
      <c r="B90" s="429"/>
      <c r="C90" s="429"/>
      <c r="D90" s="149" t="s">
        <v>170</v>
      </c>
      <c r="E90" s="423" t="s">
        <v>174</v>
      </c>
      <c r="F90" s="423"/>
      <c r="G90" s="423"/>
      <c r="H90" s="423"/>
      <c r="I90" s="423"/>
      <c r="J90" s="208">
        <f>+'Հավելված N 3'!G51</f>
        <v>402752.4</v>
      </c>
      <c r="K90" s="208">
        <f>+'Հավելված N 3'!H51</f>
        <v>529938.69999999995</v>
      </c>
      <c r="AX90" s="182"/>
      <c r="AY90" s="182"/>
      <c r="AZ90" s="182"/>
      <c r="BA90" s="182"/>
      <c r="BB90" s="182"/>
      <c r="BC90" s="182"/>
      <c r="BD90" s="182"/>
      <c r="BE90" s="182"/>
    </row>
    <row r="91" spans="1:57" ht="18" customHeight="1">
      <c r="A91" s="457"/>
      <c r="B91" s="429"/>
      <c r="C91" s="429"/>
      <c r="D91" s="429"/>
      <c r="E91" s="455"/>
      <c r="F91" s="422" t="s">
        <v>186</v>
      </c>
      <c r="G91" s="423"/>
      <c r="H91" s="423"/>
      <c r="I91" s="423"/>
      <c r="J91" s="423"/>
      <c r="K91" s="423"/>
    </row>
    <row r="92" spans="1:57" ht="17.7" customHeight="1">
      <c r="A92" s="457"/>
      <c r="B92" s="429"/>
      <c r="C92" s="429"/>
      <c r="D92" s="429"/>
      <c r="E92" s="455"/>
      <c r="F92" s="455"/>
      <c r="G92" s="422" t="s">
        <v>63</v>
      </c>
      <c r="H92" s="423"/>
      <c r="I92" s="423"/>
      <c r="J92" s="423"/>
      <c r="K92" s="423"/>
    </row>
    <row r="93" spans="1:57" ht="18" customHeight="1">
      <c r="A93" s="457"/>
      <c r="B93" s="429"/>
      <c r="C93" s="429"/>
      <c r="D93" s="429"/>
      <c r="E93" s="455"/>
      <c r="F93" s="455"/>
      <c r="G93" s="455"/>
      <c r="H93" s="422" t="s">
        <v>187</v>
      </c>
      <c r="I93" s="423"/>
      <c r="J93" s="423"/>
      <c r="K93" s="423"/>
    </row>
    <row r="94" spans="1:57" s="41" customFormat="1" ht="34.799999999999997">
      <c r="A94" s="457"/>
      <c r="B94" s="429"/>
      <c r="C94" s="429"/>
      <c r="D94" s="429"/>
      <c r="E94" s="455"/>
      <c r="F94" s="455"/>
      <c r="G94" s="455"/>
      <c r="H94" s="455"/>
      <c r="I94" s="215" t="s">
        <v>189</v>
      </c>
      <c r="J94" s="210" t="s">
        <v>188</v>
      </c>
      <c r="K94" s="210">
        <v>1</v>
      </c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</row>
    <row r="95" spans="1:57" s="41" customFormat="1" ht="104.4">
      <c r="A95" s="457"/>
      <c r="B95" s="429"/>
      <c r="C95" s="429"/>
      <c r="D95" s="429"/>
      <c r="E95" s="455"/>
      <c r="F95" s="455"/>
      <c r="G95" s="455"/>
      <c r="H95" s="455"/>
      <c r="I95" s="215" t="s">
        <v>271</v>
      </c>
      <c r="J95" s="210"/>
      <c r="K95" s="210">
        <v>1</v>
      </c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</row>
    <row r="97" spans="1:57" s="41" customFormat="1" ht="30" customHeight="1">
      <c r="A97" s="421" t="s">
        <v>193</v>
      </c>
      <c r="B97" s="421"/>
      <c r="C97" s="421"/>
      <c r="D97" s="421"/>
      <c r="E97" s="421"/>
      <c r="F97" s="421"/>
      <c r="G97" s="421"/>
      <c r="H97" s="421"/>
      <c r="I97" s="421"/>
      <c r="J97" s="42">
        <f t="shared" ref="J97:J98" si="1">+J98</f>
        <v>811951.89999999991</v>
      </c>
      <c r="K97" s="42">
        <f t="shared" ref="K97:K98" si="2">+K98</f>
        <v>1058477.3</v>
      </c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</row>
    <row r="98" spans="1:57" ht="18" customHeight="1">
      <c r="A98" s="457"/>
      <c r="B98" s="149">
        <v>1236</v>
      </c>
      <c r="C98" s="423" t="s">
        <v>185</v>
      </c>
      <c r="D98" s="423"/>
      <c r="E98" s="423"/>
      <c r="F98" s="423"/>
      <c r="G98" s="423"/>
      <c r="H98" s="423"/>
      <c r="I98" s="423"/>
      <c r="J98" s="30">
        <f t="shared" si="1"/>
        <v>811951.89999999991</v>
      </c>
      <c r="K98" s="30">
        <f t="shared" si="2"/>
        <v>1058477.3</v>
      </c>
    </row>
    <row r="99" spans="1:57" s="39" customFormat="1" ht="33" customHeight="1">
      <c r="A99" s="457"/>
      <c r="B99" s="429"/>
      <c r="C99" s="429"/>
      <c r="D99" s="149" t="s">
        <v>170</v>
      </c>
      <c r="E99" s="423" t="s">
        <v>174</v>
      </c>
      <c r="F99" s="423"/>
      <c r="G99" s="423"/>
      <c r="H99" s="423"/>
      <c r="I99" s="423"/>
      <c r="J99" s="208">
        <f>+'Հավելված N 3'!G62</f>
        <v>811951.89999999991</v>
      </c>
      <c r="K99" s="208">
        <f>+'Հավելված N 3'!H62</f>
        <v>1058477.3</v>
      </c>
      <c r="AX99" s="182"/>
      <c r="AY99" s="182"/>
      <c r="AZ99" s="182"/>
      <c r="BA99" s="182"/>
      <c r="BB99" s="182"/>
      <c r="BC99" s="182"/>
      <c r="BD99" s="182"/>
      <c r="BE99" s="182"/>
    </row>
    <row r="100" spans="1:57" ht="18" customHeight="1">
      <c r="A100" s="457"/>
      <c r="B100" s="429"/>
      <c r="C100" s="429"/>
      <c r="D100" s="429"/>
      <c r="E100" s="455"/>
      <c r="F100" s="422" t="s">
        <v>186</v>
      </c>
      <c r="G100" s="423"/>
      <c r="H100" s="423"/>
      <c r="I100" s="423"/>
      <c r="J100" s="423"/>
      <c r="K100" s="423"/>
    </row>
    <row r="101" spans="1:57" ht="17.7" customHeight="1">
      <c r="A101" s="457"/>
      <c r="B101" s="429"/>
      <c r="C101" s="429"/>
      <c r="D101" s="429"/>
      <c r="E101" s="455"/>
      <c r="F101" s="455"/>
      <c r="G101" s="422" t="s">
        <v>63</v>
      </c>
      <c r="H101" s="423"/>
      <c r="I101" s="423"/>
      <c r="J101" s="423"/>
      <c r="K101" s="423"/>
    </row>
    <row r="102" spans="1:57" ht="18" customHeight="1">
      <c r="A102" s="457"/>
      <c r="B102" s="429"/>
      <c r="C102" s="429"/>
      <c r="D102" s="429"/>
      <c r="E102" s="455"/>
      <c r="F102" s="455"/>
      <c r="G102" s="455"/>
      <c r="H102" s="422" t="s">
        <v>187</v>
      </c>
      <c r="I102" s="423"/>
      <c r="J102" s="423"/>
      <c r="K102" s="423"/>
    </row>
    <row r="103" spans="1:57" s="41" customFormat="1" ht="34.799999999999997">
      <c r="A103" s="457"/>
      <c r="B103" s="429"/>
      <c r="C103" s="429"/>
      <c r="D103" s="429"/>
      <c r="E103" s="455"/>
      <c r="F103" s="455"/>
      <c r="G103" s="455"/>
      <c r="H103" s="455"/>
      <c r="I103" s="215" t="s">
        <v>189</v>
      </c>
      <c r="J103" s="210" t="s">
        <v>188</v>
      </c>
      <c r="K103" s="210">
        <v>2</v>
      </c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</row>
    <row r="104" spans="1:57" s="41" customFormat="1" ht="104.4">
      <c r="A104" s="457"/>
      <c r="B104" s="429"/>
      <c r="C104" s="429"/>
      <c r="D104" s="429"/>
      <c r="E104" s="455"/>
      <c r="F104" s="455"/>
      <c r="G104" s="455"/>
      <c r="H104" s="455"/>
      <c r="I104" s="215" t="s">
        <v>271</v>
      </c>
      <c r="J104" s="210"/>
      <c r="K104" s="210">
        <v>2</v>
      </c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</row>
    <row r="106" spans="1:57" s="41" customFormat="1" ht="30" customHeight="1">
      <c r="A106" s="421" t="s">
        <v>194</v>
      </c>
      <c r="B106" s="421"/>
      <c r="C106" s="421"/>
      <c r="D106" s="421"/>
      <c r="E106" s="421"/>
      <c r="F106" s="421"/>
      <c r="G106" s="421"/>
      <c r="H106" s="421"/>
      <c r="I106" s="421"/>
      <c r="J106" s="42">
        <f t="shared" ref="J106:J107" si="3">+J107</f>
        <v>127148.3</v>
      </c>
      <c r="K106" s="42">
        <f t="shared" ref="K106:K107" si="4">+K107</f>
        <v>180231.2</v>
      </c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</row>
    <row r="107" spans="1:57" ht="18" customHeight="1">
      <c r="A107" s="457"/>
      <c r="B107" s="149">
        <v>1236</v>
      </c>
      <c r="C107" s="441" t="s">
        <v>185</v>
      </c>
      <c r="D107" s="442"/>
      <c r="E107" s="442"/>
      <c r="F107" s="442"/>
      <c r="G107" s="442"/>
      <c r="H107" s="442"/>
      <c r="I107" s="422"/>
      <c r="J107" s="30">
        <f t="shared" si="3"/>
        <v>127148.3</v>
      </c>
      <c r="K107" s="30">
        <f t="shared" si="4"/>
        <v>180231.2</v>
      </c>
    </row>
    <row r="108" spans="1:57" s="39" customFormat="1" ht="33" customHeight="1">
      <c r="A108" s="457"/>
      <c r="B108" s="429"/>
      <c r="C108" s="429"/>
      <c r="D108" s="149" t="s">
        <v>170</v>
      </c>
      <c r="E108" s="441" t="s">
        <v>174</v>
      </c>
      <c r="F108" s="442"/>
      <c r="G108" s="442"/>
      <c r="H108" s="442"/>
      <c r="I108" s="422"/>
      <c r="J108" s="208">
        <f>+'Հավելված N 3'!G73</f>
        <v>127148.3</v>
      </c>
      <c r="K108" s="208">
        <f>+'Հավելված N 3'!H73</f>
        <v>180231.2</v>
      </c>
      <c r="AX108" s="182"/>
      <c r="AY108" s="182"/>
      <c r="AZ108" s="182"/>
      <c r="BA108" s="182"/>
      <c r="BB108" s="182"/>
      <c r="BC108" s="182"/>
      <c r="BD108" s="182"/>
      <c r="BE108" s="182"/>
    </row>
    <row r="109" spans="1:57" ht="18" customHeight="1">
      <c r="A109" s="457"/>
      <c r="B109" s="429"/>
      <c r="C109" s="429"/>
      <c r="D109" s="429"/>
      <c r="E109" s="455"/>
      <c r="F109" s="442" t="s">
        <v>186</v>
      </c>
      <c r="G109" s="442"/>
      <c r="H109" s="442"/>
      <c r="I109" s="442"/>
      <c r="J109" s="442"/>
      <c r="K109" s="422"/>
    </row>
    <row r="110" spans="1:57" ht="17.7" customHeight="1">
      <c r="A110" s="457"/>
      <c r="B110" s="429"/>
      <c r="C110" s="429"/>
      <c r="D110" s="429"/>
      <c r="E110" s="455"/>
      <c r="F110" s="455"/>
      <c r="G110" s="442" t="s">
        <v>63</v>
      </c>
      <c r="H110" s="442"/>
      <c r="I110" s="442"/>
      <c r="J110" s="442"/>
      <c r="K110" s="422"/>
    </row>
    <row r="111" spans="1:57" ht="18" customHeight="1">
      <c r="A111" s="457"/>
      <c r="B111" s="429"/>
      <c r="C111" s="429"/>
      <c r="D111" s="429"/>
      <c r="E111" s="455"/>
      <c r="F111" s="455"/>
      <c r="G111" s="455"/>
      <c r="H111" s="442" t="s">
        <v>187</v>
      </c>
      <c r="I111" s="442"/>
      <c r="J111" s="442"/>
      <c r="K111" s="422"/>
    </row>
    <row r="112" spans="1:57" s="41" customFormat="1" ht="34.799999999999997">
      <c r="A112" s="457"/>
      <c r="B112" s="429"/>
      <c r="C112" s="429"/>
      <c r="D112" s="429"/>
      <c r="E112" s="455"/>
      <c r="F112" s="455"/>
      <c r="G112" s="455"/>
      <c r="H112" s="455"/>
      <c r="I112" s="215" t="s">
        <v>189</v>
      </c>
      <c r="J112" s="210" t="s">
        <v>188</v>
      </c>
      <c r="K112" s="210">
        <v>1</v>
      </c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</row>
    <row r="113" spans="1:57" s="41" customFormat="1" ht="104.4">
      <c r="A113" s="457"/>
      <c r="B113" s="429"/>
      <c r="C113" s="429"/>
      <c r="D113" s="429"/>
      <c r="E113" s="455"/>
      <c r="F113" s="455"/>
      <c r="G113" s="455"/>
      <c r="H113" s="455"/>
      <c r="I113" s="215" t="s">
        <v>271</v>
      </c>
      <c r="J113" s="210"/>
      <c r="K113" s="210">
        <v>1</v>
      </c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</row>
    <row r="115" spans="1:57" s="41" customFormat="1" ht="30" customHeight="1">
      <c r="A115" s="421" t="s">
        <v>195</v>
      </c>
      <c r="B115" s="421"/>
      <c r="C115" s="421"/>
      <c r="D115" s="421"/>
      <c r="E115" s="421"/>
      <c r="F115" s="421"/>
      <c r="G115" s="421"/>
      <c r="H115" s="421"/>
      <c r="I115" s="421"/>
      <c r="J115" s="42">
        <f t="shared" ref="J115:J116" si="5">+J116</f>
        <v>655652.1</v>
      </c>
      <c r="K115" s="42">
        <f t="shared" ref="K115:K116" si="6">+K116</f>
        <v>738051.8</v>
      </c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</row>
    <row r="116" spans="1:57" ht="18" customHeight="1">
      <c r="A116" s="457"/>
      <c r="B116" s="149">
        <v>1236</v>
      </c>
      <c r="C116" s="423" t="s">
        <v>185</v>
      </c>
      <c r="D116" s="423"/>
      <c r="E116" s="423"/>
      <c r="F116" s="423"/>
      <c r="G116" s="423"/>
      <c r="H116" s="423"/>
      <c r="I116" s="423"/>
      <c r="J116" s="30">
        <f t="shared" si="5"/>
        <v>655652.1</v>
      </c>
      <c r="K116" s="30">
        <f t="shared" si="6"/>
        <v>738051.8</v>
      </c>
    </row>
    <row r="117" spans="1:57" s="39" customFormat="1" ht="33" customHeight="1">
      <c r="A117" s="457"/>
      <c r="B117" s="429"/>
      <c r="C117" s="429"/>
      <c r="D117" s="149" t="s">
        <v>170</v>
      </c>
      <c r="E117" s="423" t="s">
        <v>174</v>
      </c>
      <c r="F117" s="423"/>
      <c r="G117" s="423"/>
      <c r="H117" s="423"/>
      <c r="I117" s="423"/>
      <c r="J117" s="208">
        <f>+'Հավելված N 3'!G84</f>
        <v>655652.1</v>
      </c>
      <c r="K117" s="208">
        <f>+'Հավելված N 3'!H84</f>
        <v>738051.8</v>
      </c>
      <c r="AX117" s="182"/>
      <c r="AY117" s="182"/>
      <c r="AZ117" s="182"/>
      <c r="BA117" s="182"/>
      <c r="BB117" s="182"/>
      <c r="BC117" s="182"/>
      <c r="BD117" s="182"/>
      <c r="BE117" s="182"/>
    </row>
    <row r="118" spans="1:57" ht="18" customHeight="1">
      <c r="A118" s="457"/>
      <c r="B118" s="429"/>
      <c r="C118" s="429"/>
      <c r="D118" s="429"/>
      <c r="E118" s="455"/>
      <c r="F118" s="422" t="s">
        <v>186</v>
      </c>
      <c r="G118" s="423"/>
      <c r="H118" s="423"/>
      <c r="I118" s="423"/>
      <c r="J118" s="423"/>
      <c r="K118" s="423"/>
    </row>
    <row r="119" spans="1:57" ht="17.7" customHeight="1">
      <c r="A119" s="457"/>
      <c r="B119" s="429"/>
      <c r="C119" s="429"/>
      <c r="D119" s="429"/>
      <c r="E119" s="455"/>
      <c r="F119" s="455"/>
      <c r="G119" s="422" t="s">
        <v>63</v>
      </c>
      <c r="H119" s="423"/>
      <c r="I119" s="423"/>
      <c r="J119" s="423"/>
      <c r="K119" s="423"/>
    </row>
    <row r="120" spans="1:57" ht="18" customHeight="1">
      <c r="A120" s="457"/>
      <c r="B120" s="429"/>
      <c r="C120" s="429"/>
      <c r="D120" s="429"/>
      <c r="E120" s="455"/>
      <c r="F120" s="455"/>
      <c r="G120" s="455"/>
      <c r="H120" s="422" t="s">
        <v>187</v>
      </c>
      <c r="I120" s="423"/>
      <c r="J120" s="423"/>
      <c r="K120" s="423"/>
    </row>
    <row r="121" spans="1:57" s="41" customFormat="1" ht="34.799999999999997">
      <c r="A121" s="457"/>
      <c r="B121" s="429"/>
      <c r="C121" s="429"/>
      <c r="D121" s="429"/>
      <c r="E121" s="455"/>
      <c r="F121" s="455"/>
      <c r="G121" s="455"/>
      <c r="H121" s="455"/>
      <c r="I121" s="215" t="s">
        <v>189</v>
      </c>
      <c r="J121" s="210" t="s">
        <v>188</v>
      </c>
      <c r="K121" s="210">
        <v>1</v>
      </c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</row>
    <row r="122" spans="1:57" s="41" customFormat="1" ht="69.599999999999994">
      <c r="A122" s="457"/>
      <c r="B122" s="429"/>
      <c r="C122" s="429"/>
      <c r="D122" s="429"/>
      <c r="E122" s="455"/>
      <c r="F122" s="455"/>
      <c r="G122" s="455"/>
      <c r="H122" s="455"/>
      <c r="I122" s="215" t="s">
        <v>411</v>
      </c>
      <c r="J122" s="210" t="s">
        <v>188</v>
      </c>
      <c r="K122" s="210">
        <v>2</v>
      </c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</row>
    <row r="123" spans="1:57" s="41" customFormat="1" ht="104.4">
      <c r="A123" s="457"/>
      <c r="B123" s="429"/>
      <c r="C123" s="429"/>
      <c r="D123" s="429"/>
      <c r="E123" s="455"/>
      <c r="F123" s="455"/>
      <c r="G123" s="455"/>
      <c r="H123" s="455"/>
      <c r="I123" s="215" t="s">
        <v>271</v>
      </c>
      <c r="J123" s="210"/>
      <c r="K123" s="210">
        <v>1</v>
      </c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</row>
    <row r="125" spans="1:57" s="41" customFormat="1" ht="30" customHeight="1">
      <c r="A125" s="421" t="s">
        <v>196</v>
      </c>
      <c r="B125" s="421"/>
      <c r="C125" s="421"/>
      <c r="D125" s="421"/>
      <c r="E125" s="421"/>
      <c r="F125" s="421"/>
      <c r="G125" s="421"/>
      <c r="H125" s="421"/>
      <c r="I125" s="421"/>
      <c r="J125" s="42">
        <f t="shared" ref="J125:J126" si="7">+J126</f>
        <v>505846.50000000006</v>
      </c>
      <c r="K125" s="42">
        <f t="shared" ref="K125:K126" si="8">+K126</f>
        <v>593330.70000000007</v>
      </c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</row>
    <row r="126" spans="1:57" ht="18" customHeight="1">
      <c r="A126" s="457"/>
      <c r="B126" s="211">
        <v>1236</v>
      </c>
      <c r="C126" s="423" t="s">
        <v>185</v>
      </c>
      <c r="D126" s="423"/>
      <c r="E126" s="423"/>
      <c r="F126" s="423"/>
      <c r="G126" s="423"/>
      <c r="H126" s="423"/>
      <c r="I126" s="423"/>
      <c r="J126" s="30">
        <f t="shared" si="7"/>
        <v>505846.50000000006</v>
      </c>
      <c r="K126" s="30">
        <f t="shared" si="8"/>
        <v>593330.70000000007</v>
      </c>
    </row>
    <row r="127" spans="1:57" s="39" customFormat="1" ht="33" customHeight="1">
      <c r="A127" s="457"/>
      <c r="B127" s="429"/>
      <c r="C127" s="429"/>
      <c r="D127" s="211" t="s">
        <v>170</v>
      </c>
      <c r="E127" s="423" t="s">
        <v>174</v>
      </c>
      <c r="F127" s="423"/>
      <c r="G127" s="423"/>
      <c r="H127" s="423"/>
      <c r="I127" s="423"/>
      <c r="J127" s="208">
        <f>+'Հավելված N 3'!G95</f>
        <v>505846.50000000006</v>
      </c>
      <c r="K127" s="208">
        <f>+'Հավելված N 3'!H95</f>
        <v>593330.70000000007</v>
      </c>
      <c r="AX127" s="182"/>
      <c r="AY127" s="182"/>
      <c r="AZ127" s="182"/>
      <c r="BA127" s="182"/>
      <c r="BB127" s="182"/>
      <c r="BC127" s="182"/>
      <c r="BD127" s="182"/>
      <c r="BE127" s="182"/>
    </row>
    <row r="128" spans="1:57" ht="18" customHeight="1">
      <c r="A128" s="457"/>
      <c r="B128" s="429"/>
      <c r="C128" s="429"/>
      <c r="D128" s="429"/>
      <c r="E128" s="455"/>
      <c r="F128" s="423" t="s">
        <v>186</v>
      </c>
      <c r="G128" s="423"/>
      <c r="H128" s="423"/>
      <c r="I128" s="423"/>
      <c r="J128" s="423"/>
      <c r="K128" s="423"/>
    </row>
    <row r="129" spans="1:57" ht="17.7" customHeight="1">
      <c r="A129" s="457"/>
      <c r="B129" s="429"/>
      <c r="C129" s="429"/>
      <c r="D129" s="429"/>
      <c r="E129" s="455"/>
      <c r="F129" s="455"/>
      <c r="G129" s="423" t="s">
        <v>63</v>
      </c>
      <c r="H129" s="423"/>
      <c r="I129" s="423"/>
      <c r="J129" s="423"/>
      <c r="K129" s="423"/>
    </row>
    <row r="130" spans="1:57" ht="18" customHeight="1">
      <c r="A130" s="457"/>
      <c r="B130" s="429"/>
      <c r="C130" s="429"/>
      <c r="D130" s="429"/>
      <c r="E130" s="455"/>
      <c r="F130" s="455"/>
      <c r="G130" s="212"/>
      <c r="H130" s="423" t="s">
        <v>187</v>
      </c>
      <c r="I130" s="423"/>
      <c r="J130" s="423"/>
      <c r="K130" s="423"/>
    </row>
    <row r="132" spans="1:57" s="41" customFormat="1" ht="30" customHeight="1">
      <c r="A132" s="421" t="s">
        <v>197</v>
      </c>
      <c r="B132" s="421"/>
      <c r="C132" s="421"/>
      <c r="D132" s="421"/>
      <c r="E132" s="421"/>
      <c r="F132" s="421"/>
      <c r="G132" s="421"/>
      <c r="H132" s="421"/>
      <c r="I132" s="421"/>
      <c r="J132" s="42">
        <f t="shared" ref="J132:J133" si="9">+J133</f>
        <v>222380.4</v>
      </c>
      <c r="K132" s="42">
        <f t="shared" ref="K132:K133" si="10">+K133</f>
        <v>290153.09999999998</v>
      </c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</row>
    <row r="133" spans="1:57" ht="18" customHeight="1">
      <c r="A133" s="457"/>
      <c r="B133" s="211">
        <v>1236</v>
      </c>
      <c r="C133" s="423" t="s">
        <v>185</v>
      </c>
      <c r="D133" s="423"/>
      <c r="E133" s="423"/>
      <c r="F133" s="423"/>
      <c r="G133" s="423"/>
      <c r="H133" s="423"/>
      <c r="I133" s="423"/>
      <c r="J133" s="30">
        <f t="shared" si="9"/>
        <v>222380.4</v>
      </c>
      <c r="K133" s="30">
        <f t="shared" si="10"/>
        <v>290153.09999999998</v>
      </c>
    </row>
    <row r="134" spans="1:57" s="39" customFormat="1" ht="33" customHeight="1">
      <c r="A134" s="457"/>
      <c r="B134" s="429"/>
      <c r="C134" s="429"/>
      <c r="D134" s="211" t="s">
        <v>170</v>
      </c>
      <c r="E134" s="423" t="s">
        <v>174</v>
      </c>
      <c r="F134" s="423"/>
      <c r="G134" s="423"/>
      <c r="H134" s="423"/>
      <c r="I134" s="423"/>
      <c r="J134" s="208">
        <f>+'Հավելված N 3'!G106</f>
        <v>222380.4</v>
      </c>
      <c r="K134" s="208">
        <f>+'Հավելված N 3'!H106</f>
        <v>290153.09999999998</v>
      </c>
      <c r="AX134" s="182"/>
      <c r="AY134" s="182"/>
      <c r="AZ134" s="182"/>
      <c r="BA134" s="182"/>
      <c r="BB134" s="182"/>
      <c r="BC134" s="182"/>
      <c r="BD134" s="182"/>
      <c r="BE134" s="182"/>
    </row>
    <row r="135" spans="1:57" ht="18" customHeight="1">
      <c r="A135" s="457"/>
      <c r="B135" s="429"/>
      <c r="C135" s="429"/>
      <c r="D135" s="429"/>
      <c r="E135" s="455"/>
      <c r="F135" s="423" t="s">
        <v>186</v>
      </c>
      <c r="G135" s="423"/>
      <c r="H135" s="423"/>
      <c r="I135" s="423"/>
      <c r="J135" s="423"/>
      <c r="K135" s="423"/>
    </row>
    <row r="136" spans="1:57" ht="17.7" customHeight="1">
      <c r="A136" s="457"/>
      <c r="B136" s="429"/>
      <c r="C136" s="429"/>
      <c r="D136" s="429"/>
      <c r="E136" s="455"/>
      <c r="F136" s="455"/>
      <c r="G136" s="423" t="s">
        <v>63</v>
      </c>
      <c r="H136" s="423"/>
      <c r="I136" s="423"/>
      <c r="J136" s="423"/>
      <c r="K136" s="423"/>
    </row>
    <row r="137" spans="1:57" ht="18" customHeight="1">
      <c r="A137" s="457"/>
      <c r="B137" s="429"/>
      <c r="C137" s="429"/>
      <c r="D137" s="429"/>
      <c r="E137" s="455"/>
      <c r="F137" s="455"/>
      <c r="G137" s="212"/>
      <c r="H137" s="423" t="s">
        <v>187</v>
      </c>
      <c r="I137" s="423"/>
      <c r="J137" s="423"/>
      <c r="K137" s="423"/>
    </row>
    <row r="139" spans="1:57" s="41" customFormat="1" ht="30" customHeight="1">
      <c r="A139" s="421" t="s">
        <v>198</v>
      </c>
      <c r="B139" s="421"/>
      <c r="C139" s="421"/>
      <c r="D139" s="421"/>
      <c r="E139" s="421"/>
      <c r="F139" s="421"/>
      <c r="G139" s="421"/>
      <c r="H139" s="421"/>
      <c r="I139" s="421"/>
      <c r="J139" s="42">
        <f t="shared" ref="J139:J140" si="11">+J140</f>
        <v>123584</v>
      </c>
      <c r="K139" s="42">
        <f t="shared" ref="K139:K140" si="12">+K140</f>
        <v>123584</v>
      </c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</row>
    <row r="140" spans="1:57" ht="18" customHeight="1">
      <c r="A140" s="457"/>
      <c r="B140" s="211">
        <v>1236</v>
      </c>
      <c r="C140" s="423" t="s">
        <v>185</v>
      </c>
      <c r="D140" s="423"/>
      <c r="E140" s="423"/>
      <c r="F140" s="423"/>
      <c r="G140" s="423"/>
      <c r="H140" s="423"/>
      <c r="I140" s="423"/>
      <c r="J140" s="30">
        <f t="shared" si="11"/>
        <v>123584</v>
      </c>
      <c r="K140" s="30">
        <f t="shared" si="12"/>
        <v>123584</v>
      </c>
    </row>
    <row r="141" spans="1:57" s="39" customFormat="1" ht="33" customHeight="1">
      <c r="A141" s="457"/>
      <c r="B141" s="429"/>
      <c r="C141" s="429"/>
      <c r="D141" s="211" t="s">
        <v>170</v>
      </c>
      <c r="E141" s="423" t="s">
        <v>174</v>
      </c>
      <c r="F141" s="423"/>
      <c r="G141" s="423"/>
      <c r="H141" s="423"/>
      <c r="I141" s="423"/>
      <c r="J141" s="208">
        <f>+'Հավելված N 3'!G117</f>
        <v>123584</v>
      </c>
      <c r="K141" s="208">
        <f>+'Հավելված N 3'!H117</f>
        <v>123584</v>
      </c>
      <c r="AX141" s="182"/>
      <c r="AY141" s="182"/>
      <c r="AZ141" s="182"/>
      <c r="BA141" s="182"/>
      <c r="BB141" s="182"/>
      <c r="BC141" s="182"/>
      <c r="BD141" s="182"/>
      <c r="BE141" s="182"/>
    </row>
    <row r="142" spans="1:57" ht="18" customHeight="1">
      <c r="A142" s="457"/>
      <c r="B142" s="429"/>
      <c r="C142" s="429"/>
      <c r="D142" s="429"/>
      <c r="E142" s="455"/>
      <c r="F142" s="423" t="s">
        <v>186</v>
      </c>
      <c r="G142" s="423"/>
      <c r="H142" s="423"/>
      <c r="I142" s="423"/>
      <c r="J142" s="423"/>
      <c r="K142" s="423"/>
    </row>
    <row r="143" spans="1:57" ht="17.7" customHeight="1">
      <c r="A143" s="457"/>
      <c r="B143" s="429"/>
      <c r="C143" s="429"/>
      <c r="D143" s="429"/>
      <c r="E143" s="455"/>
      <c r="F143" s="455"/>
      <c r="G143" s="423" t="s">
        <v>63</v>
      </c>
      <c r="H143" s="423"/>
      <c r="I143" s="423"/>
      <c r="J143" s="423"/>
      <c r="K143" s="423"/>
    </row>
    <row r="144" spans="1:57" ht="18" customHeight="1">
      <c r="A144" s="457"/>
      <c r="B144" s="429"/>
      <c r="C144" s="429"/>
      <c r="D144" s="429"/>
      <c r="E144" s="455"/>
      <c r="F144" s="455"/>
      <c r="G144" s="212"/>
      <c r="H144" s="423" t="s">
        <v>187</v>
      </c>
      <c r="I144" s="423"/>
      <c r="J144" s="423"/>
      <c r="K144" s="423"/>
    </row>
    <row r="146" spans="1:57" s="41" customFormat="1" ht="30" customHeight="1">
      <c r="A146" s="421" t="s">
        <v>199</v>
      </c>
      <c r="B146" s="421"/>
      <c r="C146" s="421"/>
      <c r="D146" s="421"/>
      <c r="E146" s="421"/>
      <c r="F146" s="421"/>
      <c r="G146" s="421"/>
      <c r="H146" s="421"/>
      <c r="I146" s="421"/>
      <c r="J146" s="42">
        <f t="shared" ref="J146:J147" si="13">+J147</f>
        <v>341326.10000000003</v>
      </c>
      <c r="K146" s="42">
        <f t="shared" ref="K146:K147" si="14">+K147</f>
        <v>456279.5</v>
      </c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</row>
    <row r="147" spans="1:57" ht="18" customHeight="1">
      <c r="A147" s="457"/>
      <c r="B147" s="149">
        <v>1236</v>
      </c>
      <c r="C147" s="423" t="s">
        <v>185</v>
      </c>
      <c r="D147" s="423"/>
      <c r="E147" s="423"/>
      <c r="F147" s="423"/>
      <c r="G147" s="423"/>
      <c r="H147" s="423"/>
      <c r="I147" s="423"/>
      <c r="J147" s="30">
        <f t="shared" si="13"/>
        <v>341326.10000000003</v>
      </c>
      <c r="K147" s="30">
        <f t="shared" si="14"/>
        <v>456279.5</v>
      </c>
    </row>
    <row r="148" spans="1:57" s="39" customFormat="1" ht="33" customHeight="1">
      <c r="A148" s="457"/>
      <c r="B148" s="429"/>
      <c r="C148" s="429"/>
      <c r="D148" s="149" t="s">
        <v>170</v>
      </c>
      <c r="E148" s="423" t="s">
        <v>174</v>
      </c>
      <c r="F148" s="423"/>
      <c r="G148" s="423"/>
      <c r="H148" s="423"/>
      <c r="I148" s="423"/>
      <c r="J148" s="208">
        <f>+'Հավելված N 3'!G124</f>
        <v>341326.10000000003</v>
      </c>
      <c r="K148" s="208">
        <f>+'Հավելված N 3'!H124</f>
        <v>456279.5</v>
      </c>
      <c r="AX148" s="182"/>
      <c r="AY148" s="182"/>
      <c r="AZ148" s="182"/>
      <c r="BA148" s="182"/>
      <c r="BB148" s="182"/>
      <c r="BC148" s="182"/>
      <c r="BD148" s="182"/>
      <c r="BE148" s="182"/>
    </row>
    <row r="149" spans="1:57" ht="18" customHeight="1">
      <c r="A149" s="457"/>
      <c r="B149" s="429"/>
      <c r="C149" s="429"/>
      <c r="D149" s="429"/>
      <c r="E149" s="455"/>
      <c r="F149" s="422" t="s">
        <v>186</v>
      </c>
      <c r="G149" s="423"/>
      <c r="H149" s="423"/>
      <c r="I149" s="423"/>
      <c r="J149" s="423"/>
      <c r="K149" s="423"/>
    </row>
    <row r="150" spans="1:57" ht="17.7" customHeight="1">
      <c r="A150" s="457"/>
      <c r="B150" s="429"/>
      <c r="C150" s="429"/>
      <c r="D150" s="429"/>
      <c r="E150" s="455"/>
      <c r="F150" s="455"/>
      <c r="G150" s="422" t="s">
        <v>63</v>
      </c>
      <c r="H150" s="423"/>
      <c r="I150" s="423"/>
      <c r="J150" s="423"/>
      <c r="K150" s="423"/>
    </row>
    <row r="151" spans="1:57" ht="18" customHeight="1">
      <c r="A151" s="457"/>
      <c r="B151" s="429"/>
      <c r="C151" s="429"/>
      <c r="D151" s="429"/>
      <c r="E151" s="455"/>
      <c r="F151" s="455"/>
      <c r="G151" s="455"/>
      <c r="H151" s="422" t="s">
        <v>187</v>
      </c>
      <c r="I151" s="423"/>
      <c r="J151" s="423"/>
      <c r="K151" s="423"/>
    </row>
    <row r="152" spans="1:57" s="41" customFormat="1" ht="34.799999999999997">
      <c r="A152" s="457"/>
      <c r="B152" s="429"/>
      <c r="C152" s="429"/>
      <c r="D152" s="429"/>
      <c r="E152" s="455"/>
      <c r="F152" s="455"/>
      <c r="G152" s="455"/>
      <c r="H152" s="455"/>
      <c r="I152" s="215" t="s">
        <v>189</v>
      </c>
      <c r="J152" s="210"/>
      <c r="K152" s="210">
        <v>3</v>
      </c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</row>
    <row r="153" spans="1:57" s="41" customFormat="1" ht="69.599999999999994">
      <c r="A153" s="457"/>
      <c r="B153" s="429"/>
      <c r="C153" s="429"/>
      <c r="D153" s="429"/>
      <c r="E153" s="455"/>
      <c r="F153" s="455"/>
      <c r="G153" s="455"/>
      <c r="H153" s="455"/>
      <c r="I153" s="215" t="s">
        <v>411</v>
      </c>
      <c r="J153" s="210" t="s">
        <v>188</v>
      </c>
      <c r="K153" s="210">
        <v>1</v>
      </c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</row>
    <row r="154" spans="1:57" s="41" customFormat="1" ht="104.4">
      <c r="A154" s="457"/>
      <c r="B154" s="429"/>
      <c r="C154" s="429"/>
      <c r="D154" s="429"/>
      <c r="E154" s="455"/>
      <c r="F154" s="455"/>
      <c r="G154" s="455"/>
      <c r="H154" s="455"/>
      <c r="I154" s="215" t="s">
        <v>271</v>
      </c>
      <c r="J154" s="210"/>
      <c r="K154" s="210">
        <v>3</v>
      </c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</row>
    <row r="156" spans="1:57" s="41" customFormat="1" ht="30" customHeight="1">
      <c r="A156" s="421" t="s">
        <v>200</v>
      </c>
      <c r="B156" s="421"/>
      <c r="C156" s="421"/>
      <c r="D156" s="421"/>
      <c r="E156" s="421"/>
      <c r="F156" s="421"/>
      <c r="G156" s="421"/>
      <c r="H156" s="421"/>
      <c r="I156" s="421"/>
      <c r="J156" s="42">
        <f t="shared" ref="J156:J157" si="15">+J157</f>
        <v>382842.3</v>
      </c>
      <c r="K156" s="42">
        <f t="shared" ref="K156:K157" si="16">+K157</f>
        <v>311172</v>
      </c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</row>
    <row r="157" spans="1:57" ht="18" customHeight="1">
      <c r="A157" s="457"/>
      <c r="B157" s="211">
        <v>1236</v>
      </c>
      <c r="C157" s="423" t="s">
        <v>185</v>
      </c>
      <c r="D157" s="423"/>
      <c r="E157" s="423"/>
      <c r="F157" s="423"/>
      <c r="G157" s="423"/>
      <c r="H157" s="423"/>
      <c r="I157" s="423"/>
      <c r="J157" s="30">
        <f t="shared" si="15"/>
        <v>382842.3</v>
      </c>
      <c r="K157" s="30">
        <f t="shared" si="16"/>
        <v>311172</v>
      </c>
    </row>
    <row r="158" spans="1:57" s="39" customFormat="1" ht="33" customHeight="1">
      <c r="A158" s="457"/>
      <c r="B158" s="429"/>
      <c r="C158" s="429"/>
      <c r="D158" s="211" t="s">
        <v>170</v>
      </c>
      <c r="E158" s="423" t="s">
        <v>174</v>
      </c>
      <c r="F158" s="423"/>
      <c r="G158" s="423"/>
      <c r="H158" s="423"/>
      <c r="I158" s="423"/>
      <c r="J158" s="208">
        <f>+'Հավելված N 3'!G135</f>
        <v>382842.3</v>
      </c>
      <c r="K158" s="208">
        <f>+'Հավելված N 3'!H135</f>
        <v>311172</v>
      </c>
      <c r="AX158" s="182"/>
      <c r="AY158" s="182"/>
      <c r="AZ158" s="182"/>
      <c r="BA158" s="182"/>
      <c r="BB158" s="182"/>
      <c r="BC158" s="182"/>
      <c r="BD158" s="182"/>
      <c r="BE158" s="182"/>
    </row>
    <row r="159" spans="1:57" ht="18" customHeight="1">
      <c r="A159" s="457"/>
      <c r="B159" s="429"/>
      <c r="C159" s="429"/>
      <c r="D159" s="429"/>
      <c r="E159" s="455"/>
      <c r="F159" s="423" t="s">
        <v>186</v>
      </c>
      <c r="G159" s="423"/>
      <c r="H159" s="423"/>
      <c r="I159" s="423"/>
      <c r="J159" s="423"/>
      <c r="K159" s="423"/>
    </row>
    <row r="160" spans="1:57" ht="17.7" customHeight="1">
      <c r="A160" s="457"/>
      <c r="B160" s="429"/>
      <c r="C160" s="429"/>
      <c r="D160" s="429"/>
      <c r="E160" s="455"/>
      <c r="F160" s="455"/>
      <c r="G160" s="423" t="s">
        <v>63</v>
      </c>
      <c r="H160" s="423"/>
      <c r="I160" s="423"/>
      <c r="J160" s="423"/>
      <c r="K160" s="423"/>
    </row>
    <row r="161" spans="1:57" ht="18" customHeight="1">
      <c r="A161" s="457"/>
      <c r="B161" s="429"/>
      <c r="C161" s="429"/>
      <c r="D161" s="429"/>
      <c r="E161" s="455"/>
      <c r="F161" s="455"/>
      <c r="G161" s="212"/>
      <c r="H161" s="423" t="s">
        <v>187</v>
      </c>
      <c r="I161" s="423"/>
      <c r="J161" s="423"/>
      <c r="K161" s="423"/>
    </row>
    <row r="163" spans="1:57" s="41" customFormat="1" ht="30" customHeight="1">
      <c r="A163" s="421" t="s">
        <v>201</v>
      </c>
      <c r="B163" s="421"/>
      <c r="C163" s="421"/>
      <c r="D163" s="421"/>
      <c r="E163" s="421"/>
      <c r="F163" s="421"/>
      <c r="G163" s="421"/>
      <c r="H163" s="421"/>
      <c r="I163" s="421"/>
      <c r="J163" s="42">
        <f t="shared" ref="J163:J164" si="17">+J164</f>
        <v>942117.20000000007</v>
      </c>
      <c r="K163" s="42">
        <f t="shared" ref="K163:K164" si="18">+K164</f>
        <v>1267054.9000000001</v>
      </c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</row>
    <row r="164" spans="1:57" ht="18" customHeight="1">
      <c r="A164" s="457"/>
      <c r="B164" s="149">
        <v>1236</v>
      </c>
      <c r="C164" s="423" t="s">
        <v>185</v>
      </c>
      <c r="D164" s="423"/>
      <c r="E164" s="423"/>
      <c r="F164" s="423"/>
      <c r="G164" s="423"/>
      <c r="H164" s="423"/>
      <c r="I164" s="423"/>
      <c r="J164" s="30">
        <f t="shared" si="17"/>
        <v>942117.20000000007</v>
      </c>
      <c r="K164" s="30">
        <f t="shared" si="18"/>
        <v>1267054.9000000001</v>
      </c>
    </row>
    <row r="165" spans="1:57" s="39" customFormat="1" ht="33" customHeight="1">
      <c r="A165" s="457"/>
      <c r="B165" s="429"/>
      <c r="C165" s="429"/>
      <c r="D165" s="149" t="s">
        <v>170</v>
      </c>
      <c r="E165" s="423" t="s">
        <v>174</v>
      </c>
      <c r="F165" s="423"/>
      <c r="G165" s="423"/>
      <c r="H165" s="423"/>
      <c r="I165" s="423"/>
      <c r="J165" s="208">
        <f>+'Հավելված N 3'!G142</f>
        <v>942117.20000000007</v>
      </c>
      <c r="K165" s="208">
        <f>+'Հավելված N 3'!H142</f>
        <v>1267054.9000000001</v>
      </c>
      <c r="AX165" s="182"/>
      <c r="AY165" s="182"/>
      <c r="AZ165" s="182"/>
      <c r="BA165" s="182"/>
      <c r="BB165" s="182"/>
      <c r="BC165" s="182"/>
      <c r="BD165" s="182"/>
      <c r="BE165" s="182"/>
    </row>
    <row r="166" spans="1:57" ht="18" customHeight="1">
      <c r="A166" s="457"/>
      <c r="B166" s="429"/>
      <c r="C166" s="429"/>
      <c r="D166" s="429"/>
      <c r="E166" s="455"/>
      <c r="F166" s="422" t="s">
        <v>186</v>
      </c>
      <c r="G166" s="423"/>
      <c r="H166" s="423"/>
      <c r="I166" s="423"/>
      <c r="J166" s="423"/>
      <c r="K166" s="423"/>
    </row>
    <row r="167" spans="1:57" ht="17.7" customHeight="1">
      <c r="A167" s="457"/>
      <c r="B167" s="429"/>
      <c r="C167" s="429"/>
      <c r="D167" s="429"/>
      <c r="E167" s="455"/>
      <c r="F167" s="455"/>
      <c r="G167" s="422" t="s">
        <v>63</v>
      </c>
      <c r="H167" s="423"/>
      <c r="I167" s="423"/>
      <c r="J167" s="423"/>
      <c r="K167" s="423"/>
    </row>
    <row r="168" spans="1:57" ht="18" customHeight="1">
      <c r="A168" s="457"/>
      <c r="B168" s="429"/>
      <c r="C168" s="429"/>
      <c r="D168" s="429"/>
      <c r="E168" s="455"/>
      <c r="F168" s="455"/>
      <c r="G168" s="455"/>
      <c r="H168" s="422" t="s">
        <v>187</v>
      </c>
      <c r="I168" s="423"/>
      <c r="J168" s="423"/>
      <c r="K168" s="423"/>
    </row>
    <row r="169" spans="1:57" s="41" customFormat="1" ht="69.599999999999994">
      <c r="A169" s="457"/>
      <c r="B169" s="429"/>
      <c r="C169" s="429"/>
      <c r="D169" s="429"/>
      <c r="E169" s="455"/>
      <c r="F169" s="455"/>
      <c r="G169" s="455"/>
      <c r="H169" s="232"/>
      <c r="I169" s="215" t="s">
        <v>411</v>
      </c>
      <c r="J169" s="210" t="s">
        <v>188</v>
      </c>
      <c r="K169" s="210">
        <v>14</v>
      </c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</row>
  </sheetData>
  <mergeCells count="272">
    <mergeCell ref="C14:I14"/>
    <mergeCell ref="D25:D28"/>
    <mergeCell ref="G53:G54"/>
    <mergeCell ref="F52:F54"/>
    <mergeCell ref="E51:E54"/>
    <mergeCell ref="D51:D54"/>
    <mergeCell ref="C44:C54"/>
    <mergeCell ref="B44:B54"/>
    <mergeCell ref="A43:A54"/>
    <mergeCell ref="D34:D36"/>
    <mergeCell ref="E34:E36"/>
    <mergeCell ref="F35:F36"/>
    <mergeCell ref="H40:K40"/>
    <mergeCell ref="A14:A40"/>
    <mergeCell ref="B15:B40"/>
    <mergeCell ref="C15:C40"/>
    <mergeCell ref="A57:A65"/>
    <mergeCell ref="E15:I15"/>
    <mergeCell ref="D16:D18"/>
    <mergeCell ref="A67:I67"/>
    <mergeCell ref="C78:I78"/>
    <mergeCell ref="E83:I83"/>
    <mergeCell ref="H36:K36"/>
    <mergeCell ref="E16:E18"/>
    <mergeCell ref="F16:K16"/>
    <mergeCell ref="F17:F18"/>
    <mergeCell ref="G17:K17"/>
    <mergeCell ref="H18:K18"/>
    <mergeCell ref="E33:I33"/>
    <mergeCell ref="F34:K34"/>
    <mergeCell ref="G35:K35"/>
    <mergeCell ref="E24:I24"/>
    <mergeCell ref="F25:K25"/>
    <mergeCell ref="G26:K26"/>
    <mergeCell ref="H27:K27"/>
    <mergeCell ref="E38:E40"/>
    <mergeCell ref="C57:I57"/>
    <mergeCell ref="F38:K38"/>
    <mergeCell ref="F39:F40"/>
    <mergeCell ref="G39:K39"/>
    <mergeCell ref="G85:K85"/>
    <mergeCell ref="H86:K86"/>
    <mergeCell ref="F85:F86"/>
    <mergeCell ref="E84:E86"/>
    <mergeCell ref="D84:D86"/>
    <mergeCell ref="D59:D61"/>
    <mergeCell ref="E59:E61"/>
    <mergeCell ref="C58:C65"/>
    <mergeCell ref="H61:K61"/>
    <mergeCell ref="E62:I62"/>
    <mergeCell ref="D63:D65"/>
    <mergeCell ref="E63:E65"/>
    <mergeCell ref="F63:K63"/>
    <mergeCell ref="F64:F65"/>
    <mergeCell ref="G64:K64"/>
    <mergeCell ref="E58:I58"/>
    <mergeCell ref="F84:K84"/>
    <mergeCell ref="C68:I68"/>
    <mergeCell ref="E69:I69"/>
    <mergeCell ref="D74:D76"/>
    <mergeCell ref="E74:E76"/>
    <mergeCell ref="F74:K74"/>
    <mergeCell ref="F75:F76"/>
    <mergeCell ref="G75:K75"/>
    <mergeCell ref="G167:K167"/>
    <mergeCell ref="H168:K168"/>
    <mergeCell ref="A163:I163"/>
    <mergeCell ref="C164:I164"/>
    <mergeCell ref="E165:I165"/>
    <mergeCell ref="F166:K166"/>
    <mergeCell ref="G168:G169"/>
    <mergeCell ref="F167:F169"/>
    <mergeCell ref="E166:E169"/>
    <mergeCell ref="D166:D169"/>
    <mergeCell ref="C165:C169"/>
    <mergeCell ref="B165:B169"/>
    <mergeCell ref="A164:A169"/>
    <mergeCell ref="D159:D161"/>
    <mergeCell ref="E159:E161"/>
    <mergeCell ref="F159:K159"/>
    <mergeCell ref="F160:F161"/>
    <mergeCell ref="G160:K160"/>
    <mergeCell ref="H161:K161"/>
    <mergeCell ref="G150:K150"/>
    <mergeCell ref="H151:K151"/>
    <mergeCell ref="A156:I156"/>
    <mergeCell ref="A157:A161"/>
    <mergeCell ref="C157:I157"/>
    <mergeCell ref="B158:B161"/>
    <mergeCell ref="C158:C161"/>
    <mergeCell ref="E158:I158"/>
    <mergeCell ref="B148:B154"/>
    <mergeCell ref="A147:A154"/>
    <mergeCell ref="A146:I146"/>
    <mergeCell ref="C147:I147"/>
    <mergeCell ref="E148:I148"/>
    <mergeCell ref="F149:K149"/>
    <mergeCell ref="H152:H154"/>
    <mergeCell ref="G151:G154"/>
    <mergeCell ref="F150:F154"/>
    <mergeCell ref="E149:E154"/>
    <mergeCell ref="D149:D154"/>
    <mergeCell ref="C148:C154"/>
    <mergeCell ref="D142:D144"/>
    <mergeCell ref="E142:E144"/>
    <mergeCell ref="F142:K142"/>
    <mergeCell ref="F143:F144"/>
    <mergeCell ref="G143:K143"/>
    <mergeCell ref="H144:K144"/>
    <mergeCell ref="G136:K136"/>
    <mergeCell ref="H137:K137"/>
    <mergeCell ref="A139:I139"/>
    <mergeCell ref="A140:A144"/>
    <mergeCell ref="C140:I140"/>
    <mergeCell ref="B141:B144"/>
    <mergeCell ref="C141:C144"/>
    <mergeCell ref="E141:I141"/>
    <mergeCell ref="A132:I132"/>
    <mergeCell ref="A133:A137"/>
    <mergeCell ref="C133:I133"/>
    <mergeCell ref="B134:B137"/>
    <mergeCell ref="C134:C137"/>
    <mergeCell ref="E134:I134"/>
    <mergeCell ref="D135:D137"/>
    <mergeCell ref="E135:E137"/>
    <mergeCell ref="F135:K135"/>
    <mergeCell ref="F136:F137"/>
    <mergeCell ref="D128:D130"/>
    <mergeCell ref="E128:E130"/>
    <mergeCell ref="F128:K128"/>
    <mergeCell ref="F129:F130"/>
    <mergeCell ref="G129:K129"/>
    <mergeCell ref="H130:K130"/>
    <mergeCell ref="G119:K119"/>
    <mergeCell ref="H120:K120"/>
    <mergeCell ref="A125:I125"/>
    <mergeCell ref="A126:A130"/>
    <mergeCell ref="C126:I126"/>
    <mergeCell ref="B127:B130"/>
    <mergeCell ref="C127:C130"/>
    <mergeCell ref="E127:I127"/>
    <mergeCell ref="H121:H123"/>
    <mergeCell ref="G120:G123"/>
    <mergeCell ref="F119:F123"/>
    <mergeCell ref="E118:E123"/>
    <mergeCell ref="D118:D123"/>
    <mergeCell ref="C117:C123"/>
    <mergeCell ref="B117:B123"/>
    <mergeCell ref="A116:A123"/>
    <mergeCell ref="A106:I106"/>
    <mergeCell ref="C107:I107"/>
    <mergeCell ref="E108:I108"/>
    <mergeCell ref="H112:H113"/>
    <mergeCell ref="G111:G113"/>
    <mergeCell ref="F110:F113"/>
    <mergeCell ref="E109:E113"/>
    <mergeCell ref="D109:D113"/>
    <mergeCell ref="C108:C113"/>
    <mergeCell ref="B108:B113"/>
    <mergeCell ref="A107:A113"/>
    <mergeCell ref="F109:K109"/>
    <mergeCell ref="G110:K110"/>
    <mergeCell ref="H111:K111"/>
    <mergeCell ref="A11:I11"/>
    <mergeCell ref="A12:I12"/>
    <mergeCell ref="A88:I88"/>
    <mergeCell ref="C89:I89"/>
    <mergeCell ref="E90:I90"/>
    <mergeCell ref="A13:I13"/>
    <mergeCell ref="A97:I97"/>
    <mergeCell ref="C98:I98"/>
    <mergeCell ref="E99:I99"/>
    <mergeCell ref="E25:E28"/>
    <mergeCell ref="F26:F28"/>
    <mergeCell ref="G27:G28"/>
    <mergeCell ref="A56:I56"/>
    <mergeCell ref="B58:B65"/>
    <mergeCell ref="G60:K60"/>
    <mergeCell ref="H65:K65"/>
    <mergeCell ref="F59:K59"/>
    <mergeCell ref="F60:F61"/>
    <mergeCell ref="D30:D32"/>
    <mergeCell ref="E30:E32"/>
    <mergeCell ref="F30:K30"/>
    <mergeCell ref="F31:F32"/>
    <mergeCell ref="G31:K31"/>
    <mergeCell ref="H32:K32"/>
    <mergeCell ref="J8:K8"/>
    <mergeCell ref="A9:A10"/>
    <mergeCell ref="B9:C9"/>
    <mergeCell ref="D9:G9"/>
    <mergeCell ref="H9:H10"/>
    <mergeCell ref="I9:I10"/>
    <mergeCell ref="G1:H1"/>
    <mergeCell ref="G3:H3"/>
    <mergeCell ref="A6:K6"/>
    <mergeCell ref="J9:K9"/>
    <mergeCell ref="I1:K1"/>
    <mergeCell ref="I2:K2"/>
    <mergeCell ref="I3:K3"/>
    <mergeCell ref="A68:A86"/>
    <mergeCell ref="A42:I42"/>
    <mergeCell ref="C43:I43"/>
    <mergeCell ref="E19:I19"/>
    <mergeCell ref="D20:D23"/>
    <mergeCell ref="E20:E23"/>
    <mergeCell ref="F20:K20"/>
    <mergeCell ref="F21:F23"/>
    <mergeCell ref="G21:K21"/>
    <mergeCell ref="G22:G23"/>
    <mergeCell ref="H22:K22"/>
    <mergeCell ref="E29:I29"/>
    <mergeCell ref="E37:I37"/>
    <mergeCell ref="D38:D40"/>
    <mergeCell ref="E79:I79"/>
    <mergeCell ref="D80:D82"/>
    <mergeCell ref="E80:E82"/>
    <mergeCell ref="F80:K80"/>
    <mergeCell ref="F81:F82"/>
    <mergeCell ref="G81:K81"/>
    <mergeCell ref="H82:K82"/>
    <mergeCell ref="C79:C86"/>
    <mergeCell ref="B79:B86"/>
    <mergeCell ref="E73:I73"/>
    <mergeCell ref="H76:K76"/>
    <mergeCell ref="C69:C76"/>
    <mergeCell ref="B69:B76"/>
    <mergeCell ref="D70:D72"/>
    <mergeCell ref="E70:E72"/>
    <mergeCell ref="F70:K70"/>
    <mergeCell ref="F71:F72"/>
    <mergeCell ref="G71:K71"/>
    <mergeCell ref="H72:K72"/>
    <mergeCell ref="A89:A95"/>
    <mergeCell ref="H103:H104"/>
    <mergeCell ref="G102:G104"/>
    <mergeCell ref="F101:F104"/>
    <mergeCell ref="E100:E104"/>
    <mergeCell ref="D100:D104"/>
    <mergeCell ref="C99:C104"/>
    <mergeCell ref="B99:B104"/>
    <mergeCell ref="A98:A104"/>
    <mergeCell ref="F91:K91"/>
    <mergeCell ref="G92:K92"/>
    <mergeCell ref="H93:K93"/>
    <mergeCell ref="F100:K100"/>
    <mergeCell ref="G101:K101"/>
    <mergeCell ref="H102:K102"/>
    <mergeCell ref="A115:I115"/>
    <mergeCell ref="C116:I116"/>
    <mergeCell ref="E117:I117"/>
    <mergeCell ref="F118:K118"/>
    <mergeCell ref="E44:I44"/>
    <mergeCell ref="D45:D49"/>
    <mergeCell ref="E45:E49"/>
    <mergeCell ref="F45:K45"/>
    <mergeCell ref="F46:F49"/>
    <mergeCell ref="G46:K46"/>
    <mergeCell ref="G47:G49"/>
    <mergeCell ref="H47:K47"/>
    <mergeCell ref="H48:H49"/>
    <mergeCell ref="E50:I50"/>
    <mergeCell ref="F51:K51"/>
    <mergeCell ref="G52:K52"/>
    <mergeCell ref="H53:K53"/>
    <mergeCell ref="H94:H95"/>
    <mergeCell ref="G93:G95"/>
    <mergeCell ref="F92:F95"/>
    <mergeCell ref="E91:E95"/>
    <mergeCell ref="D91:D95"/>
    <mergeCell ref="C90:C95"/>
    <mergeCell ref="B90:B95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53211-AC63-47C1-AF5D-3AE37DBB0341}">
  <sheetPr>
    <tabColor rgb="FF92D050"/>
  </sheetPr>
  <dimension ref="A1:AL163"/>
  <sheetViews>
    <sheetView topLeftCell="A100" zoomScale="82" zoomScaleNormal="100" workbookViewId="0">
      <selection activeCell="B129" sqref="B129:D129"/>
    </sheetView>
  </sheetViews>
  <sheetFormatPr defaultColWidth="9.109375" defaultRowHeight="15.6"/>
  <cols>
    <col min="1" max="4" width="18.21875" style="145" customWidth="1"/>
    <col min="5" max="6" width="14.44140625" style="145" customWidth="1"/>
    <col min="7" max="7" width="17.6640625" style="145" customWidth="1"/>
    <col min="8" max="8" width="14.44140625" style="145" customWidth="1"/>
    <col min="9" max="9" width="30.21875" style="145" customWidth="1"/>
    <col min="10" max="10" width="20.21875" style="146" customWidth="1"/>
    <col min="11" max="11" width="14" style="145" bestFit="1" customWidth="1"/>
    <col min="12" max="16384" width="9.109375" style="145"/>
  </cols>
  <sheetData>
    <row r="1" spans="1:10" s="86" customFormat="1" ht="33.450000000000003" customHeight="1">
      <c r="A1" s="118"/>
      <c r="B1" s="118"/>
      <c r="C1" s="118"/>
      <c r="D1" s="118"/>
      <c r="E1" s="119"/>
      <c r="F1" s="119"/>
      <c r="G1" s="120"/>
      <c r="H1" s="490" t="s">
        <v>230</v>
      </c>
      <c r="I1" s="490"/>
      <c r="J1" s="121"/>
    </row>
    <row r="2" spans="1:10" s="86" customFormat="1" ht="17.399999999999999">
      <c r="A2" s="118"/>
      <c r="B2" s="118"/>
      <c r="C2" s="118"/>
      <c r="D2" s="118"/>
      <c r="E2" s="119"/>
      <c r="F2" s="119"/>
      <c r="G2" s="120"/>
      <c r="H2" s="491" t="s">
        <v>50</v>
      </c>
      <c r="I2" s="491"/>
      <c r="J2" s="121"/>
    </row>
    <row r="3" spans="1:10" s="86" customFormat="1" ht="17.399999999999999">
      <c r="A3" s="118"/>
      <c r="B3" s="118"/>
      <c r="C3" s="118"/>
      <c r="D3" s="118"/>
      <c r="E3" s="119"/>
      <c r="F3" s="119"/>
      <c r="G3" s="120"/>
      <c r="H3" s="491" t="s">
        <v>0</v>
      </c>
      <c r="I3" s="491"/>
      <c r="J3" s="121"/>
    </row>
    <row r="4" spans="1:10" s="86" customFormat="1" ht="17.399999999999999">
      <c r="A4" s="118"/>
      <c r="B4" s="118"/>
      <c r="C4" s="118"/>
      <c r="D4" s="118"/>
      <c r="E4" s="119"/>
      <c r="F4" s="119"/>
      <c r="G4" s="120"/>
      <c r="H4" s="120"/>
      <c r="I4" s="122"/>
      <c r="J4" s="121"/>
    </row>
    <row r="5" spans="1:10" s="86" customFormat="1" ht="17.399999999999999">
      <c r="A5" s="118"/>
      <c r="B5" s="118"/>
      <c r="C5" s="118"/>
      <c r="D5" s="118"/>
      <c r="E5" s="119"/>
      <c r="F5" s="119"/>
      <c r="G5" s="120"/>
      <c r="H5" s="120"/>
      <c r="I5" s="122"/>
      <c r="J5" s="121"/>
    </row>
    <row r="6" spans="1:10" s="86" customFormat="1" ht="32.25" customHeight="1">
      <c r="A6" s="492" t="s">
        <v>280</v>
      </c>
      <c r="B6" s="492"/>
      <c r="C6" s="492"/>
      <c r="D6" s="492"/>
      <c r="E6" s="492"/>
      <c r="F6" s="492"/>
      <c r="G6" s="492"/>
      <c r="H6" s="492"/>
      <c r="I6" s="492"/>
      <c r="J6" s="121"/>
    </row>
    <row r="7" spans="1:10" s="86" customFormat="1" ht="21" customHeight="1">
      <c r="A7" s="492"/>
      <c r="B7" s="492"/>
      <c r="C7" s="492"/>
      <c r="D7" s="492"/>
      <c r="E7" s="492"/>
      <c r="F7" s="492"/>
      <c r="G7" s="492"/>
      <c r="H7" s="492"/>
      <c r="I7" s="492"/>
      <c r="J7" s="121"/>
    </row>
    <row r="8" spans="1:10" s="86" customFormat="1" ht="21" customHeight="1">
      <c r="A8" s="123"/>
      <c r="B8" s="123"/>
      <c r="C8" s="123"/>
      <c r="D8" s="123"/>
      <c r="E8" s="123"/>
      <c r="F8" s="123"/>
      <c r="G8" s="123"/>
      <c r="H8" s="123"/>
      <c r="I8" s="123"/>
      <c r="J8" s="121"/>
    </row>
    <row r="9" spans="1:10" s="86" customFormat="1" ht="21" customHeight="1">
      <c r="A9" s="123"/>
      <c r="B9" s="123"/>
      <c r="C9" s="123"/>
      <c r="D9" s="123"/>
      <c r="E9" s="123"/>
      <c r="F9" s="123"/>
      <c r="G9" s="123"/>
      <c r="H9" s="123"/>
      <c r="I9" s="123"/>
      <c r="J9" s="121"/>
    </row>
    <row r="10" spans="1:10" s="86" customFormat="1" ht="73.8" customHeight="1">
      <c r="A10" s="493" t="s">
        <v>64</v>
      </c>
      <c r="B10" s="493" t="s">
        <v>65</v>
      </c>
      <c r="C10" s="493"/>
      <c r="D10" s="493"/>
      <c r="E10" s="493" t="s">
        <v>66</v>
      </c>
      <c r="F10" s="493" t="s">
        <v>67</v>
      </c>
      <c r="G10" s="493" t="s">
        <v>68</v>
      </c>
      <c r="H10" s="494" t="s">
        <v>281</v>
      </c>
      <c r="I10" s="494"/>
      <c r="J10" s="121"/>
    </row>
    <row r="11" spans="1:10" s="86" customFormat="1" ht="21" customHeight="1">
      <c r="A11" s="493"/>
      <c r="B11" s="493"/>
      <c r="C11" s="493"/>
      <c r="D11" s="493"/>
      <c r="E11" s="493"/>
      <c r="F11" s="493"/>
      <c r="G11" s="493"/>
      <c r="H11" s="124" t="s">
        <v>69</v>
      </c>
      <c r="I11" s="125" t="s">
        <v>70</v>
      </c>
      <c r="J11" s="121"/>
    </row>
    <row r="12" spans="1:10" s="86" customFormat="1" ht="17.399999999999999">
      <c r="A12" s="126">
        <v>1</v>
      </c>
      <c r="B12" s="495">
        <v>2</v>
      </c>
      <c r="C12" s="496"/>
      <c r="D12" s="497"/>
      <c r="E12" s="124">
        <v>3</v>
      </c>
      <c r="F12" s="124">
        <v>4</v>
      </c>
      <c r="G12" s="124">
        <v>5</v>
      </c>
      <c r="H12" s="124">
        <v>6</v>
      </c>
      <c r="I12" s="124">
        <v>7</v>
      </c>
      <c r="J12" s="121"/>
    </row>
    <row r="13" spans="1:10" s="86" customFormat="1" ht="44.4" customHeight="1">
      <c r="A13" s="477" t="s">
        <v>12</v>
      </c>
      <c r="B13" s="477"/>
      <c r="C13" s="477"/>
      <c r="D13" s="477"/>
      <c r="E13" s="477"/>
      <c r="F13" s="477"/>
      <c r="G13" s="477"/>
      <c r="H13" s="477"/>
      <c r="I13" s="127">
        <f>+I14+I18</f>
        <v>61852.800000000003</v>
      </c>
      <c r="J13" s="222"/>
    </row>
    <row r="14" spans="1:10" s="131" customFormat="1" ht="17.399999999999999">
      <c r="A14" s="128" t="s">
        <v>75</v>
      </c>
      <c r="B14" s="128" t="s">
        <v>71</v>
      </c>
      <c r="C14" s="128" t="s">
        <v>72</v>
      </c>
      <c r="D14" s="478" t="s">
        <v>76</v>
      </c>
      <c r="E14" s="479"/>
      <c r="F14" s="479"/>
      <c r="G14" s="479"/>
      <c r="H14" s="480"/>
      <c r="I14" s="129">
        <f>+I15</f>
        <v>55998</v>
      </c>
    </row>
    <row r="15" spans="1:10" s="86" customFormat="1" ht="54.75" customHeight="1">
      <c r="A15" s="132" t="s">
        <v>79</v>
      </c>
      <c r="B15" s="481" t="s">
        <v>80</v>
      </c>
      <c r="C15" s="482"/>
      <c r="D15" s="482"/>
      <c r="E15" s="482"/>
      <c r="F15" s="482"/>
      <c r="G15" s="482"/>
      <c r="H15" s="483"/>
      <c r="I15" s="133">
        <f>+I16</f>
        <v>55998</v>
      </c>
    </row>
    <row r="16" spans="1:10" s="86" customFormat="1" ht="16.5" customHeight="1">
      <c r="A16" s="134"/>
      <c r="B16" s="484" t="s">
        <v>263</v>
      </c>
      <c r="C16" s="485"/>
      <c r="D16" s="486"/>
      <c r="E16" s="135"/>
      <c r="F16" s="135"/>
      <c r="G16" s="136"/>
      <c r="H16" s="136"/>
      <c r="I16" s="137">
        <f>SUM(I17:I17)</f>
        <v>55998</v>
      </c>
    </row>
    <row r="17" spans="1:38" s="144" customFormat="1" ht="17.399999999999999">
      <c r="A17" s="138" t="s">
        <v>113</v>
      </c>
      <c r="B17" s="473" t="s">
        <v>293</v>
      </c>
      <c r="C17" s="473"/>
      <c r="D17" s="473"/>
      <c r="E17" s="139" t="s">
        <v>145</v>
      </c>
      <c r="F17" s="139" t="s">
        <v>74</v>
      </c>
      <c r="G17" s="140">
        <v>55998000</v>
      </c>
      <c r="H17" s="141">
        <v>1</v>
      </c>
      <c r="I17" s="142">
        <f t="shared" ref="I17" si="0">+ROUNDUP(G17*H17/1000,1)</f>
        <v>55998</v>
      </c>
      <c r="J17" s="143" t="s">
        <v>264</v>
      </c>
    </row>
    <row r="18" spans="1:38" s="2" customFormat="1" ht="17.7" customHeight="1">
      <c r="A18" s="128" t="s">
        <v>75</v>
      </c>
      <c r="B18" s="128" t="s">
        <v>346</v>
      </c>
      <c r="C18" s="128" t="s">
        <v>72</v>
      </c>
      <c r="D18" s="501" t="s">
        <v>237</v>
      </c>
      <c r="E18" s="501"/>
      <c r="F18" s="501"/>
      <c r="G18" s="501"/>
      <c r="H18" s="501"/>
      <c r="I18" s="244">
        <f>+I19</f>
        <v>5854.8</v>
      </c>
    </row>
    <row r="19" spans="1:38" s="238" customFormat="1" ht="54.9" customHeight="1">
      <c r="A19" s="188" t="s">
        <v>339</v>
      </c>
      <c r="B19" s="498" t="s">
        <v>340</v>
      </c>
      <c r="C19" s="498"/>
      <c r="D19" s="498"/>
      <c r="E19" s="498"/>
      <c r="F19" s="498"/>
      <c r="G19" s="498"/>
      <c r="H19" s="498"/>
      <c r="I19" s="237">
        <f>+I20</f>
        <v>5854.8</v>
      </c>
    </row>
    <row r="20" spans="1:38" s="15" customFormat="1" ht="21" customHeight="1">
      <c r="A20" s="185"/>
      <c r="B20" s="499" t="s">
        <v>341</v>
      </c>
      <c r="C20" s="499"/>
      <c r="D20" s="499"/>
      <c r="E20" s="185"/>
      <c r="F20" s="185"/>
      <c r="G20" s="185"/>
      <c r="H20" s="185"/>
      <c r="I20" s="239">
        <f>SUM(I21:I24)</f>
        <v>5854.8</v>
      </c>
    </row>
    <row r="21" spans="1:38" s="243" customFormat="1" ht="17.7" customHeight="1">
      <c r="A21" s="225" t="s">
        <v>351</v>
      </c>
      <c r="B21" s="500" t="s">
        <v>347</v>
      </c>
      <c r="C21" s="500" t="s">
        <v>342</v>
      </c>
      <c r="D21" s="500" t="s">
        <v>342</v>
      </c>
      <c r="E21" s="240" t="s">
        <v>343</v>
      </c>
      <c r="F21" s="240" t="s">
        <v>345</v>
      </c>
      <c r="G21" s="241">
        <v>295920</v>
      </c>
      <c r="H21" s="141">
        <v>15</v>
      </c>
      <c r="I21" s="142">
        <f>+ROUNDUP(G21*H21/1000,1)</f>
        <v>4438.8</v>
      </c>
      <c r="J21" s="242"/>
      <c r="K21" s="242"/>
      <c r="L21" s="242"/>
      <c r="M21" s="242"/>
      <c r="N21" s="242"/>
      <c r="O21" s="242"/>
      <c r="P21" s="242"/>
      <c r="Q21" s="242"/>
      <c r="R21" s="242"/>
      <c r="S21" s="242"/>
      <c r="T21" s="242"/>
      <c r="U21" s="242"/>
      <c r="V21" s="242"/>
      <c r="W21" s="242"/>
      <c r="X21" s="242"/>
      <c r="Y21" s="242"/>
      <c r="Z21" s="242"/>
      <c r="AA21" s="242"/>
      <c r="AB21" s="242"/>
      <c r="AC21" s="242"/>
      <c r="AD21" s="242"/>
      <c r="AE21" s="242"/>
      <c r="AF21" s="242"/>
      <c r="AG21" s="242"/>
      <c r="AH21" s="242"/>
      <c r="AI21" s="242"/>
      <c r="AJ21" s="242"/>
      <c r="AK21" s="242"/>
      <c r="AL21" s="242"/>
    </row>
    <row r="22" spans="1:38" s="243" customFormat="1" ht="17.7" customHeight="1">
      <c r="A22" s="225" t="s">
        <v>352</v>
      </c>
      <c r="B22" s="500" t="s">
        <v>348</v>
      </c>
      <c r="C22" s="500" t="s">
        <v>344</v>
      </c>
      <c r="D22" s="500" t="s">
        <v>344</v>
      </c>
      <c r="E22" s="240" t="s">
        <v>343</v>
      </c>
      <c r="F22" s="240" t="s">
        <v>345</v>
      </c>
      <c r="G22" s="241">
        <v>35520</v>
      </c>
      <c r="H22" s="141">
        <v>15</v>
      </c>
      <c r="I22" s="142">
        <f t="shared" ref="I22:I24" si="1">+ROUNDUP(G22*H22/1000,1)</f>
        <v>532.79999999999995</v>
      </c>
      <c r="J22" s="242"/>
      <c r="K22" s="242"/>
      <c r="L22" s="242"/>
      <c r="M22" s="242"/>
      <c r="N22" s="242"/>
      <c r="O22" s="242"/>
      <c r="P22" s="242"/>
      <c r="Q22" s="242"/>
      <c r="R22" s="242"/>
      <c r="S22" s="242"/>
      <c r="T22" s="242"/>
      <c r="U22" s="242"/>
      <c r="V22" s="242"/>
      <c r="W22" s="242"/>
      <c r="X22" s="242"/>
      <c r="Y22" s="242"/>
      <c r="Z22" s="242"/>
      <c r="AA22" s="242"/>
      <c r="AB22" s="242"/>
      <c r="AC22" s="242"/>
      <c r="AD22" s="242"/>
      <c r="AE22" s="242"/>
      <c r="AF22" s="242"/>
      <c r="AG22" s="242"/>
      <c r="AH22" s="242"/>
      <c r="AI22" s="242"/>
      <c r="AJ22" s="242"/>
      <c r="AK22" s="242"/>
      <c r="AL22" s="242"/>
    </row>
    <row r="23" spans="1:38" s="243" customFormat="1" ht="17.399999999999999">
      <c r="A23" s="225" t="s">
        <v>353</v>
      </c>
      <c r="B23" s="500" t="s">
        <v>349</v>
      </c>
      <c r="C23" s="500"/>
      <c r="D23" s="500"/>
      <c r="E23" s="240" t="s">
        <v>343</v>
      </c>
      <c r="F23" s="240" t="s">
        <v>345</v>
      </c>
      <c r="G23" s="241">
        <v>22560</v>
      </c>
      <c r="H23" s="141">
        <v>15</v>
      </c>
      <c r="I23" s="142">
        <f t="shared" si="1"/>
        <v>338.4</v>
      </c>
      <c r="J23" s="242"/>
      <c r="K23" s="242"/>
      <c r="L23" s="242"/>
      <c r="M23" s="242"/>
      <c r="N23" s="242"/>
      <c r="O23" s="242"/>
      <c r="P23" s="242"/>
      <c r="Q23" s="242"/>
      <c r="R23" s="242"/>
      <c r="S23" s="242"/>
      <c r="T23" s="242"/>
      <c r="U23" s="242"/>
      <c r="V23" s="242"/>
      <c r="W23" s="242"/>
      <c r="X23" s="242"/>
      <c r="Y23" s="242"/>
      <c r="Z23" s="242"/>
      <c r="AA23" s="242"/>
      <c r="AB23" s="242"/>
      <c r="AC23" s="242"/>
      <c r="AD23" s="242"/>
      <c r="AE23" s="242"/>
      <c r="AF23" s="242"/>
      <c r="AG23" s="242"/>
      <c r="AH23" s="242"/>
      <c r="AI23" s="242"/>
      <c r="AJ23" s="242"/>
      <c r="AK23" s="242"/>
      <c r="AL23" s="242"/>
    </row>
    <row r="24" spans="1:38" s="243" customFormat="1" ht="17.399999999999999">
      <c r="A24" s="225" t="s">
        <v>354</v>
      </c>
      <c r="B24" s="500" t="s">
        <v>344</v>
      </c>
      <c r="C24" s="500"/>
      <c r="D24" s="500"/>
      <c r="E24" s="240" t="s">
        <v>343</v>
      </c>
      <c r="F24" s="240" t="s">
        <v>345</v>
      </c>
      <c r="G24" s="241">
        <v>136200</v>
      </c>
      <c r="H24" s="141">
        <v>4</v>
      </c>
      <c r="I24" s="142">
        <f t="shared" si="1"/>
        <v>544.79999999999995</v>
      </c>
      <c r="J24" s="242"/>
      <c r="K24" s="242"/>
      <c r="L24" s="242"/>
      <c r="M24" s="242"/>
      <c r="N24" s="242"/>
      <c r="O24" s="242"/>
      <c r="P24" s="242"/>
      <c r="Q24" s="242"/>
      <c r="R24" s="242"/>
      <c r="S24" s="242"/>
      <c r="T24" s="242"/>
      <c r="U24" s="242"/>
      <c r="V24" s="242"/>
      <c r="W24" s="242"/>
      <c r="X24" s="242"/>
      <c r="Y24" s="242"/>
      <c r="Z24" s="242"/>
      <c r="AA24" s="242"/>
      <c r="AB24" s="242"/>
      <c r="AC24" s="242"/>
      <c r="AD24" s="242"/>
      <c r="AE24" s="242"/>
      <c r="AF24" s="242"/>
      <c r="AG24" s="242"/>
      <c r="AH24" s="242"/>
      <c r="AI24" s="242"/>
      <c r="AJ24" s="242"/>
      <c r="AK24" s="242"/>
      <c r="AL24" s="242"/>
    </row>
    <row r="26" spans="1:38" s="86" customFormat="1" ht="44.85" customHeight="1">
      <c r="A26" s="477" t="s">
        <v>81</v>
      </c>
      <c r="B26" s="477"/>
      <c r="C26" s="477"/>
      <c r="D26" s="477"/>
      <c r="E26" s="477"/>
      <c r="F26" s="477"/>
      <c r="G26" s="477"/>
      <c r="H26" s="477"/>
      <c r="I26" s="127">
        <f>+I27</f>
        <v>156440.70000000001</v>
      </c>
      <c r="J26" s="147"/>
    </row>
    <row r="27" spans="1:38" s="131" customFormat="1" ht="17.399999999999999">
      <c r="A27" s="128" t="s">
        <v>75</v>
      </c>
      <c r="B27" s="128" t="s">
        <v>71</v>
      </c>
      <c r="C27" s="128" t="s">
        <v>72</v>
      </c>
      <c r="D27" s="478" t="s">
        <v>76</v>
      </c>
      <c r="E27" s="479"/>
      <c r="F27" s="479"/>
      <c r="G27" s="479"/>
      <c r="H27" s="480"/>
      <c r="I27" s="129">
        <f>+I28</f>
        <v>156440.70000000001</v>
      </c>
      <c r="J27" s="130"/>
    </row>
    <row r="28" spans="1:38" s="86" customFormat="1" ht="54.75" customHeight="1">
      <c r="A28" s="132" t="s">
        <v>79</v>
      </c>
      <c r="B28" s="481" t="s">
        <v>80</v>
      </c>
      <c r="C28" s="482"/>
      <c r="D28" s="482"/>
      <c r="E28" s="482"/>
      <c r="F28" s="482"/>
      <c r="G28" s="482"/>
      <c r="H28" s="483"/>
      <c r="I28" s="133">
        <f>+I29+I33</f>
        <v>156440.70000000001</v>
      </c>
      <c r="J28" s="121"/>
    </row>
    <row r="29" spans="1:38" s="86" customFormat="1" ht="16.5" customHeight="1">
      <c r="A29" s="134"/>
      <c r="B29" s="484" t="s">
        <v>263</v>
      </c>
      <c r="C29" s="485"/>
      <c r="D29" s="486"/>
      <c r="E29" s="135"/>
      <c r="F29" s="135"/>
      <c r="G29" s="136"/>
      <c r="H29" s="136"/>
      <c r="I29" s="137">
        <f>SUM(I30:I32)</f>
        <v>144630</v>
      </c>
      <c r="J29" s="121"/>
    </row>
    <row r="30" spans="1:38" s="144" customFormat="1" ht="31.2" customHeight="1">
      <c r="A30" s="138" t="s">
        <v>82</v>
      </c>
      <c r="B30" s="473" t="s">
        <v>83</v>
      </c>
      <c r="C30" s="473"/>
      <c r="D30" s="473"/>
      <c r="E30" s="139" t="s">
        <v>77</v>
      </c>
      <c r="F30" s="139" t="s">
        <v>74</v>
      </c>
      <c r="G30" s="140"/>
      <c r="H30" s="141"/>
      <c r="I30" s="142">
        <v>21564</v>
      </c>
      <c r="J30" s="143" t="s">
        <v>84</v>
      </c>
    </row>
    <row r="31" spans="1:38" s="144" customFormat="1" ht="31.2" customHeight="1">
      <c r="A31" s="138" t="s">
        <v>85</v>
      </c>
      <c r="B31" s="473" t="s">
        <v>83</v>
      </c>
      <c r="C31" s="473"/>
      <c r="D31" s="473"/>
      <c r="E31" s="139" t="s">
        <v>77</v>
      </c>
      <c r="F31" s="139" t="s">
        <v>74</v>
      </c>
      <c r="G31" s="140"/>
      <c r="H31" s="141"/>
      <c r="I31" s="142">
        <v>98496</v>
      </c>
      <c r="J31" s="143" t="s">
        <v>87</v>
      </c>
    </row>
    <row r="32" spans="1:38" s="144" customFormat="1" ht="31.2" customHeight="1">
      <c r="A32" s="138" t="s">
        <v>86</v>
      </c>
      <c r="B32" s="473" t="s">
        <v>83</v>
      </c>
      <c r="C32" s="473"/>
      <c r="D32" s="473"/>
      <c r="E32" s="139" t="s">
        <v>77</v>
      </c>
      <c r="F32" s="139" t="s">
        <v>74</v>
      </c>
      <c r="G32" s="140"/>
      <c r="H32" s="141"/>
      <c r="I32" s="142">
        <v>24570</v>
      </c>
      <c r="J32" s="143" t="s">
        <v>88</v>
      </c>
    </row>
    <row r="33" spans="1:10" s="86" customFormat="1" ht="16.5" customHeight="1">
      <c r="A33" s="134"/>
      <c r="B33" s="484" t="s">
        <v>73</v>
      </c>
      <c r="C33" s="485"/>
      <c r="D33" s="486"/>
      <c r="E33" s="135"/>
      <c r="F33" s="135"/>
      <c r="G33" s="136"/>
      <c r="H33" s="136"/>
      <c r="I33" s="137">
        <f>SUM(I34:I38)</f>
        <v>11810.7</v>
      </c>
      <c r="J33" s="121"/>
    </row>
    <row r="34" spans="1:10" s="144" customFormat="1" ht="18" customHeight="1">
      <c r="A34" s="230" t="s">
        <v>302</v>
      </c>
      <c r="B34" s="473" t="s">
        <v>89</v>
      </c>
      <c r="C34" s="473"/>
      <c r="D34" s="473"/>
      <c r="E34" s="139" t="s">
        <v>301</v>
      </c>
      <c r="F34" s="139" t="s">
        <v>74</v>
      </c>
      <c r="G34" s="140"/>
      <c r="H34" s="141"/>
      <c r="I34" s="142">
        <v>539.5</v>
      </c>
      <c r="J34" s="143" t="s">
        <v>84</v>
      </c>
    </row>
    <row r="35" spans="1:10" s="144" customFormat="1" ht="18" customHeight="1">
      <c r="A35" s="230" t="s">
        <v>303</v>
      </c>
      <c r="B35" s="473" t="s">
        <v>89</v>
      </c>
      <c r="C35" s="473"/>
      <c r="D35" s="473"/>
      <c r="E35" s="139" t="s">
        <v>301</v>
      </c>
      <c r="F35" s="139" t="s">
        <v>74</v>
      </c>
      <c r="G35" s="140"/>
      <c r="H35" s="141"/>
      <c r="I35" s="142">
        <v>2416.5</v>
      </c>
      <c r="J35" s="143" t="s">
        <v>87</v>
      </c>
    </row>
    <row r="36" spans="1:10" s="144" customFormat="1" ht="18" customHeight="1">
      <c r="A36" s="230" t="s">
        <v>304</v>
      </c>
      <c r="B36" s="473" t="s">
        <v>89</v>
      </c>
      <c r="C36" s="473"/>
      <c r="D36" s="473"/>
      <c r="E36" s="139" t="s">
        <v>301</v>
      </c>
      <c r="F36" s="139" t="s">
        <v>74</v>
      </c>
      <c r="G36" s="140"/>
      <c r="H36" s="141"/>
      <c r="I36" s="142">
        <v>601.1</v>
      </c>
      <c r="J36" s="143" t="s">
        <v>88</v>
      </c>
    </row>
    <row r="37" spans="1:10" s="228" customFormat="1" ht="31.2" customHeight="1">
      <c r="A37" s="225">
        <v>71621100</v>
      </c>
      <c r="B37" s="470" t="s">
        <v>267</v>
      </c>
      <c r="C37" s="471"/>
      <c r="D37" s="472"/>
      <c r="E37" s="220" t="s">
        <v>77</v>
      </c>
      <c r="F37" s="220" t="s">
        <v>74</v>
      </c>
      <c r="G37" s="226">
        <v>6000000</v>
      </c>
      <c r="H37" s="141">
        <v>1</v>
      </c>
      <c r="I37" s="142">
        <f>+ROUNDUP(G37*H37/1000,1)</f>
        <v>6000</v>
      </c>
      <c r="J37" s="227" t="s">
        <v>307</v>
      </c>
    </row>
    <row r="38" spans="1:10" s="228" customFormat="1" ht="31.2" customHeight="1">
      <c r="A38" s="225" t="s">
        <v>300</v>
      </c>
      <c r="B38" s="470" t="s">
        <v>267</v>
      </c>
      <c r="C38" s="471"/>
      <c r="D38" s="472"/>
      <c r="E38" s="220" t="s">
        <v>77</v>
      </c>
      <c r="F38" s="220" t="s">
        <v>74</v>
      </c>
      <c r="G38" s="226">
        <v>2253600</v>
      </c>
      <c r="H38" s="141">
        <v>1</v>
      </c>
      <c r="I38" s="142">
        <f>+ROUNDUP(G38*H38/1000,1)</f>
        <v>2253.6</v>
      </c>
      <c r="J38" s="229" t="s">
        <v>308</v>
      </c>
    </row>
    <row r="40" spans="1:10" s="86" customFormat="1" ht="44.85" customHeight="1">
      <c r="A40" s="474" t="s">
        <v>106</v>
      </c>
      <c r="B40" s="475"/>
      <c r="C40" s="475"/>
      <c r="D40" s="475"/>
      <c r="E40" s="475"/>
      <c r="F40" s="475"/>
      <c r="G40" s="475"/>
      <c r="H40" s="476"/>
      <c r="I40" s="127">
        <f>+I41</f>
        <v>355060.10000000003</v>
      </c>
      <c r="J40" s="121"/>
    </row>
    <row r="41" spans="1:10" s="131" customFormat="1" ht="17.399999999999999" customHeight="1">
      <c r="A41" s="128" t="s">
        <v>75</v>
      </c>
      <c r="B41" s="128" t="s">
        <v>71</v>
      </c>
      <c r="C41" s="128" t="s">
        <v>72</v>
      </c>
      <c r="D41" s="478" t="s">
        <v>76</v>
      </c>
      <c r="E41" s="479"/>
      <c r="F41" s="479"/>
      <c r="G41" s="479"/>
      <c r="H41" s="480"/>
      <c r="I41" s="129">
        <f>+I42</f>
        <v>355060.10000000003</v>
      </c>
      <c r="J41" s="130"/>
    </row>
    <row r="42" spans="1:10" s="86" customFormat="1" ht="54.75" customHeight="1">
      <c r="A42" s="132" t="s">
        <v>79</v>
      </c>
      <c r="B42" s="481" t="s">
        <v>80</v>
      </c>
      <c r="C42" s="482"/>
      <c r="D42" s="482"/>
      <c r="E42" s="482"/>
      <c r="F42" s="482"/>
      <c r="G42" s="482"/>
      <c r="H42" s="483"/>
      <c r="I42" s="133">
        <f>+I43+I49</f>
        <v>355060.10000000003</v>
      </c>
      <c r="J42" s="121"/>
    </row>
    <row r="43" spans="1:10" s="86" customFormat="1" ht="16.5" customHeight="1">
      <c r="A43" s="134"/>
      <c r="B43" s="484" t="s">
        <v>263</v>
      </c>
      <c r="C43" s="485"/>
      <c r="D43" s="486"/>
      <c r="E43" s="135"/>
      <c r="F43" s="135"/>
      <c r="G43" s="136"/>
      <c r="H43" s="136"/>
      <c r="I43" s="137">
        <f>SUM(I44:I48)</f>
        <v>328879.2</v>
      </c>
      <c r="J43" s="121"/>
    </row>
    <row r="44" spans="1:10" s="144" customFormat="1" ht="31.2" customHeight="1">
      <c r="A44" s="138" t="s">
        <v>113</v>
      </c>
      <c r="B44" s="487" t="s">
        <v>109</v>
      </c>
      <c r="C44" s="488"/>
      <c r="D44" s="489"/>
      <c r="E44" s="139" t="s">
        <v>77</v>
      </c>
      <c r="F44" s="139" t="s">
        <v>74</v>
      </c>
      <c r="G44" s="140"/>
      <c r="H44" s="141"/>
      <c r="I44" s="142">
        <v>112320</v>
      </c>
      <c r="J44" s="143" t="s">
        <v>114</v>
      </c>
    </row>
    <row r="45" spans="1:10" s="144" customFormat="1" ht="31.2" customHeight="1">
      <c r="A45" s="138" t="s">
        <v>115</v>
      </c>
      <c r="B45" s="487" t="s">
        <v>109</v>
      </c>
      <c r="C45" s="488"/>
      <c r="D45" s="489"/>
      <c r="E45" s="139" t="s">
        <v>77</v>
      </c>
      <c r="F45" s="139" t="s">
        <v>74</v>
      </c>
      <c r="G45" s="140"/>
      <c r="H45" s="141"/>
      <c r="I45" s="142">
        <v>42768</v>
      </c>
      <c r="J45" s="143" t="s">
        <v>116</v>
      </c>
    </row>
    <row r="46" spans="1:10" s="144" customFormat="1" ht="31.2" customHeight="1">
      <c r="A46" s="138" t="s">
        <v>111</v>
      </c>
      <c r="B46" s="487" t="s">
        <v>109</v>
      </c>
      <c r="C46" s="488"/>
      <c r="D46" s="489"/>
      <c r="E46" s="139" t="s">
        <v>77</v>
      </c>
      <c r="F46" s="139" t="s">
        <v>74</v>
      </c>
      <c r="G46" s="140"/>
      <c r="H46" s="141"/>
      <c r="I46" s="142">
        <v>75621.600000000006</v>
      </c>
      <c r="J46" s="143" t="s">
        <v>112</v>
      </c>
    </row>
    <row r="47" spans="1:10" s="144" customFormat="1" ht="31.2" customHeight="1">
      <c r="A47" s="138" t="s">
        <v>108</v>
      </c>
      <c r="B47" s="487" t="s">
        <v>109</v>
      </c>
      <c r="C47" s="488"/>
      <c r="D47" s="489"/>
      <c r="E47" s="139" t="s">
        <v>77</v>
      </c>
      <c r="F47" s="139" t="s">
        <v>74</v>
      </c>
      <c r="G47" s="140"/>
      <c r="H47" s="141"/>
      <c r="I47" s="142">
        <v>27072</v>
      </c>
      <c r="J47" s="143" t="s">
        <v>107</v>
      </c>
    </row>
    <row r="48" spans="1:10" s="144" customFormat="1" ht="31.2" customHeight="1">
      <c r="A48" s="138" t="s">
        <v>110</v>
      </c>
      <c r="B48" s="487" t="s">
        <v>109</v>
      </c>
      <c r="C48" s="488"/>
      <c r="D48" s="489"/>
      <c r="E48" s="139" t="s">
        <v>77</v>
      </c>
      <c r="F48" s="139" t="s">
        <v>74</v>
      </c>
      <c r="G48" s="140"/>
      <c r="H48" s="141"/>
      <c r="I48" s="142">
        <v>71097.600000000006</v>
      </c>
      <c r="J48" s="143" t="s">
        <v>283</v>
      </c>
    </row>
    <row r="49" spans="1:10" s="86" customFormat="1" ht="16.5" customHeight="1">
      <c r="A49" s="134"/>
      <c r="B49" s="484" t="s">
        <v>73</v>
      </c>
      <c r="C49" s="485"/>
      <c r="D49" s="486"/>
      <c r="E49" s="135"/>
      <c r="F49" s="135"/>
      <c r="G49" s="136"/>
      <c r="H49" s="136"/>
      <c r="I49" s="137">
        <f>SUM(I50:I57)</f>
        <v>26180.9</v>
      </c>
      <c r="J49" s="121"/>
    </row>
    <row r="50" spans="1:10" s="144" customFormat="1" ht="18" customHeight="1">
      <c r="A50" s="230" t="s">
        <v>309</v>
      </c>
      <c r="B50" s="487" t="s">
        <v>89</v>
      </c>
      <c r="C50" s="488"/>
      <c r="D50" s="489"/>
      <c r="E50" s="139" t="s">
        <v>78</v>
      </c>
      <c r="F50" s="139" t="s">
        <v>74</v>
      </c>
      <c r="G50" s="140"/>
      <c r="H50" s="141"/>
      <c r="I50" s="142">
        <v>2853</v>
      </c>
      <c r="J50" s="143" t="s">
        <v>114</v>
      </c>
    </row>
    <row r="51" spans="1:10" s="144" customFormat="1" ht="18" customHeight="1">
      <c r="A51" s="230" t="s">
        <v>310</v>
      </c>
      <c r="B51" s="487" t="s">
        <v>89</v>
      </c>
      <c r="C51" s="488"/>
      <c r="D51" s="489"/>
      <c r="E51" s="139" t="s">
        <v>78</v>
      </c>
      <c r="F51" s="139" t="s">
        <v>74</v>
      </c>
      <c r="G51" s="140"/>
      <c r="H51" s="141"/>
      <c r="I51" s="142">
        <v>1123.4000000000001</v>
      </c>
      <c r="J51" s="143" t="s">
        <v>116</v>
      </c>
    </row>
    <row r="52" spans="1:10" s="144" customFormat="1" ht="18" customHeight="1">
      <c r="A52" s="230" t="s">
        <v>311</v>
      </c>
      <c r="B52" s="487" t="s">
        <v>89</v>
      </c>
      <c r="C52" s="488"/>
      <c r="D52" s="489"/>
      <c r="E52" s="139" t="s">
        <v>78</v>
      </c>
      <c r="F52" s="139" t="s">
        <v>74</v>
      </c>
      <c r="G52" s="140"/>
      <c r="H52" s="141"/>
      <c r="I52" s="142">
        <v>1982.7</v>
      </c>
      <c r="J52" s="143" t="s">
        <v>112</v>
      </c>
    </row>
    <row r="53" spans="1:10" s="144" customFormat="1" ht="18" customHeight="1">
      <c r="A53" s="230" t="s">
        <v>312</v>
      </c>
      <c r="B53" s="487" t="s">
        <v>89</v>
      </c>
      <c r="C53" s="488"/>
      <c r="D53" s="489"/>
      <c r="E53" s="139" t="s">
        <v>78</v>
      </c>
      <c r="F53" s="139" t="s">
        <v>74</v>
      </c>
      <c r="G53" s="140"/>
      <c r="H53" s="141"/>
      <c r="I53" s="142">
        <v>734.3</v>
      </c>
      <c r="J53" s="143" t="s">
        <v>107</v>
      </c>
    </row>
    <row r="54" spans="1:10" s="144" customFormat="1" ht="18" customHeight="1">
      <c r="A54" s="230" t="s">
        <v>302</v>
      </c>
      <c r="B54" s="487" t="s">
        <v>89</v>
      </c>
      <c r="C54" s="488"/>
      <c r="D54" s="489"/>
      <c r="E54" s="139" t="s">
        <v>78</v>
      </c>
      <c r="F54" s="139" t="s">
        <v>74</v>
      </c>
      <c r="G54" s="140"/>
      <c r="H54" s="141"/>
      <c r="I54" s="142">
        <v>1900.3</v>
      </c>
      <c r="J54" s="143" t="s">
        <v>283</v>
      </c>
    </row>
    <row r="55" spans="1:10" s="228" customFormat="1" ht="31.2" customHeight="1">
      <c r="A55" s="225">
        <v>71621100</v>
      </c>
      <c r="B55" s="470" t="s">
        <v>267</v>
      </c>
      <c r="C55" s="471"/>
      <c r="D55" s="472"/>
      <c r="E55" s="220" t="s">
        <v>77</v>
      </c>
      <c r="F55" s="220" t="s">
        <v>74</v>
      </c>
      <c r="G55" s="226">
        <f>2782100+5620176+300000</f>
        <v>8702276</v>
      </c>
      <c r="H55" s="141">
        <v>1</v>
      </c>
      <c r="I55" s="142">
        <f>+ROUNDUP(G55*H55/1000,1)</f>
        <v>8702.3000000000011</v>
      </c>
      <c r="J55" s="227" t="s">
        <v>315</v>
      </c>
    </row>
    <row r="56" spans="1:10" s="228" customFormat="1" ht="31.2" customHeight="1">
      <c r="A56" s="225" t="s">
        <v>300</v>
      </c>
      <c r="B56" s="470" t="s">
        <v>267</v>
      </c>
      <c r="C56" s="471"/>
      <c r="D56" s="472"/>
      <c r="E56" s="220" t="s">
        <v>77</v>
      </c>
      <c r="F56" s="220" t="s">
        <v>74</v>
      </c>
      <c r="G56" s="226">
        <v>3636300</v>
      </c>
      <c r="H56" s="141">
        <v>1</v>
      </c>
      <c r="I56" s="142">
        <f>+ROUNDUP(G56*H56/1000,1)</f>
        <v>3636.3</v>
      </c>
      <c r="J56" s="227" t="s">
        <v>305</v>
      </c>
    </row>
    <row r="57" spans="1:10" s="228" customFormat="1" ht="31.2" customHeight="1">
      <c r="A57" s="225" t="s">
        <v>266</v>
      </c>
      <c r="B57" s="470" t="s">
        <v>267</v>
      </c>
      <c r="C57" s="471"/>
      <c r="D57" s="472"/>
      <c r="E57" s="220" t="s">
        <v>77</v>
      </c>
      <c r="F57" s="220" t="s">
        <v>74</v>
      </c>
      <c r="G57" s="226">
        <v>5248576</v>
      </c>
      <c r="H57" s="141">
        <v>1</v>
      </c>
      <c r="I57" s="142">
        <f>+ROUNDUP(G57*H57/1000,1)</f>
        <v>5248.6</v>
      </c>
      <c r="J57" s="227" t="s">
        <v>306</v>
      </c>
    </row>
    <row r="59" spans="1:10" s="86" customFormat="1" ht="44.85" customHeight="1">
      <c r="A59" s="474" t="s">
        <v>120</v>
      </c>
      <c r="B59" s="475"/>
      <c r="C59" s="475"/>
      <c r="D59" s="475"/>
      <c r="E59" s="475"/>
      <c r="F59" s="475"/>
      <c r="G59" s="475"/>
      <c r="H59" s="476"/>
      <c r="I59" s="127">
        <f>+I60</f>
        <v>3288.2</v>
      </c>
      <c r="J59" s="121"/>
    </row>
    <row r="60" spans="1:10" s="131" customFormat="1" ht="17.399999999999999">
      <c r="A60" s="128" t="s">
        <v>75</v>
      </c>
      <c r="B60" s="128" t="s">
        <v>71</v>
      </c>
      <c r="C60" s="128" t="s">
        <v>72</v>
      </c>
      <c r="D60" s="478" t="s">
        <v>76</v>
      </c>
      <c r="E60" s="479"/>
      <c r="F60" s="479"/>
      <c r="G60" s="479"/>
      <c r="H60" s="480"/>
      <c r="I60" s="129">
        <f>+I61</f>
        <v>3288.2</v>
      </c>
      <c r="J60" s="130"/>
    </row>
    <row r="61" spans="1:10" s="86" customFormat="1" ht="54.75" customHeight="1">
      <c r="A61" s="132" t="s">
        <v>79</v>
      </c>
      <c r="B61" s="481" t="s">
        <v>80</v>
      </c>
      <c r="C61" s="482"/>
      <c r="D61" s="482"/>
      <c r="E61" s="482"/>
      <c r="F61" s="482"/>
      <c r="G61" s="482"/>
      <c r="H61" s="483"/>
      <c r="I61" s="133">
        <f>+I62</f>
        <v>3288.2</v>
      </c>
      <c r="J61" s="121"/>
    </row>
    <row r="62" spans="1:10" s="86" customFormat="1" ht="16.5" customHeight="1">
      <c r="A62" s="134"/>
      <c r="B62" s="484" t="s">
        <v>73</v>
      </c>
      <c r="C62" s="485"/>
      <c r="D62" s="486"/>
      <c r="E62" s="135"/>
      <c r="F62" s="135"/>
      <c r="G62" s="136"/>
      <c r="H62" s="136"/>
      <c r="I62" s="137">
        <f>+I63</f>
        <v>3288.2</v>
      </c>
      <c r="J62" s="121"/>
    </row>
    <row r="63" spans="1:10" s="228" customFormat="1" ht="31.2" customHeight="1">
      <c r="A63" s="225" t="s">
        <v>313</v>
      </c>
      <c r="B63" s="470" t="s">
        <v>267</v>
      </c>
      <c r="C63" s="471"/>
      <c r="D63" s="472"/>
      <c r="E63" s="220" t="s">
        <v>77</v>
      </c>
      <c r="F63" s="220" t="s">
        <v>74</v>
      </c>
      <c r="G63" s="226">
        <v>3288195</v>
      </c>
      <c r="H63" s="141">
        <v>1</v>
      </c>
      <c r="I63" s="142">
        <f>+ROUNDUP(G63*H63/1000,1)</f>
        <v>3288.2</v>
      </c>
      <c r="J63" s="227" t="s">
        <v>314</v>
      </c>
    </row>
    <row r="65" spans="1:10" s="86" customFormat="1" ht="44.85" customHeight="1">
      <c r="A65" s="477" t="s">
        <v>121</v>
      </c>
      <c r="B65" s="477"/>
      <c r="C65" s="477"/>
      <c r="D65" s="477"/>
      <c r="E65" s="477"/>
      <c r="F65" s="477"/>
      <c r="G65" s="477"/>
      <c r="H65" s="477"/>
      <c r="I65" s="127">
        <f>+I66</f>
        <v>631085.79999999993</v>
      </c>
      <c r="J65" s="121"/>
    </row>
    <row r="66" spans="1:10" s="131" customFormat="1" ht="17.399999999999999">
      <c r="A66" s="128" t="s">
        <v>75</v>
      </c>
      <c r="B66" s="128" t="s">
        <v>71</v>
      </c>
      <c r="C66" s="128" t="s">
        <v>72</v>
      </c>
      <c r="D66" s="478" t="s">
        <v>76</v>
      </c>
      <c r="E66" s="479"/>
      <c r="F66" s="479"/>
      <c r="G66" s="479"/>
      <c r="H66" s="480"/>
      <c r="I66" s="129">
        <f>+I67</f>
        <v>631085.79999999993</v>
      </c>
      <c r="J66" s="130"/>
    </row>
    <row r="67" spans="1:10" s="86" customFormat="1" ht="54.75" customHeight="1">
      <c r="A67" s="132" t="s">
        <v>79</v>
      </c>
      <c r="B67" s="481" t="s">
        <v>80</v>
      </c>
      <c r="C67" s="482"/>
      <c r="D67" s="482"/>
      <c r="E67" s="482"/>
      <c r="F67" s="482"/>
      <c r="G67" s="482"/>
      <c r="H67" s="483"/>
      <c r="I67" s="133">
        <f>+I68+I77</f>
        <v>631085.79999999993</v>
      </c>
      <c r="J67" s="121"/>
    </row>
    <row r="68" spans="1:10" s="86" customFormat="1" ht="16.5" customHeight="1">
      <c r="A68" s="134"/>
      <c r="B68" s="484" t="s">
        <v>263</v>
      </c>
      <c r="C68" s="485"/>
      <c r="D68" s="486"/>
      <c r="E68" s="135"/>
      <c r="F68" s="135"/>
      <c r="G68" s="136"/>
      <c r="H68" s="136"/>
      <c r="I68" s="137">
        <f>SUM(I69:I74)</f>
        <v>610936.69999999995</v>
      </c>
      <c r="J68" s="121"/>
    </row>
    <row r="69" spans="1:10" s="144" customFormat="1" ht="31.2" customHeight="1">
      <c r="A69" s="138" t="s">
        <v>113</v>
      </c>
      <c r="B69" s="487" t="s">
        <v>109</v>
      </c>
      <c r="C69" s="488"/>
      <c r="D69" s="489"/>
      <c r="E69" s="139" t="s">
        <v>77</v>
      </c>
      <c r="F69" s="139" t="s">
        <v>74</v>
      </c>
      <c r="G69" s="140"/>
      <c r="H69" s="141"/>
      <c r="I69" s="142">
        <v>43020</v>
      </c>
      <c r="J69" s="143" t="s">
        <v>125</v>
      </c>
    </row>
    <row r="70" spans="1:10" s="144" customFormat="1" ht="31.2" customHeight="1">
      <c r="A70" s="138" t="s">
        <v>115</v>
      </c>
      <c r="B70" s="487" t="s">
        <v>109</v>
      </c>
      <c r="C70" s="488"/>
      <c r="D70" s="489"/>
      <c r="E70" s="139" t="s">
        <v>77</v>
      </c>
      <c r="F70" s="139" t="s">
        <v>74</v>
      </c>
      <c r="G70" s="140"/>
      <c r="H70" s="141"/>
      <c r="I70" s="142">
        <v>111184.7</v>
      </c>
      <c r="J70" s="143" t="s">
        <v>122</v>
      </c>
    </row>
    <row r="71" spans="1:10" s="144" customFormat="1" ht="31.2" customHeight="1">
      <c r="A71" s="138" t="s">
        <v>111</v>
      </c>
      <c r="B71" s="487" t="s">
        <v>109</v>
      </c>
      <c r="C71" s="488"/>
      <c r="D71" s="489"/>
      <c r="E71" s="139" t="s">
        <v>77</v>
      </c>
      <c r="F71" s="139" t="s">
        <v>74</v>
      </c>
      <c r="G71" s="140"/>
      <c r="H71" s="141"/>
      <c r="I71" s="142">
        <v>73332</v>
      </c>
      <c r="J71" s="143" t="s">
        <v>282</v>
      </c>
    </row>
    <row r="72" spans="1:10" s="144" customFormat="1" ht="31.2" customHeight="1">
      <c r="A72" s="138" t="s">
        <v>108</v>
      </c>
      <c r="B72" s="487" t="s">
        <v>109</v>
      </c>
      <c r="C72" s="488"/>
      <c r="D72" s="489"/>
      <c r="E72" s="139" t="s">
        <v>77</v>
      </c>
      <c r="F72" s="139" t="s">
        <v>74</v>
      </c>
      <c r="G72" s="140"/>
      <c r="H72" s="141"/>
      <c r="I72" s="142">
        <v>77058</v>
      </c>
      <c r="J72" s="143" t="s">
        <v>126</v>
      </c>
    </row>
    <row r="73" spans="1:10" s="144" customFormat="1" ht="31.2" customHeight="1">
      <c r="A73" s="138" t="s">
        <v>110</v>
      </c>
      <c r="B73" s="487" t="s">
        <v>109</v>
      </c>
      <c r="C73" s="488"/>
      <c r="D73" s="489"/>
      <c r="E73" s="139" t="s">
        <v>77</v>
      </c>
      <c r="F73" s="139" t="s">
        <v>74</v>
      </c>
      <c r="G73" s="140"/>
      <c r="H73" s="141"/>
      <c r="I73" s="142">
        <v>37062</v>
      </c>
      <c r="J73" s="143" t="s">
        <v>123</v>
      </c>
    </row>
    <row r="74" spans="1:10" s="228" customFormat="1" ht="31.2" customHeight="1">
      <c r="A74" s="230" t="s">
        <v>316</v>
      </c>
      <c r="B74" s="470" t="s">
        <v>109</v>
      </c>
      <c r="C74" s="471"/>
      <c r="D74" s="472"/>
      <c r="E74" s="220" t="s">
        <v>77</v>
      </c>
      <c r="F74" s="220" t="s">
        <v>74</v>
      </c>
      <c r="G74" s="226">
        <v>269280000</v>
      </c>
      <c r="H74" s="141">
        <v>1</v>
      </c>
      <c r="I74" s="142">
        <f>+H74*G74/1000</f>
        <v>269280</v>
      </c>
      <c r="J74" s="227" t="s">
        <v>284</v>
      </c>
    </row>
    <row r="75" spans="1:10" s="228" customFormat="1" ht="31.2" customHeight="1">
      <c r="A75" s="230">
        <v>45211228</v>
      </c>
      <c r="B75" s="470" t="s">
        <v>109</v>
      </c>
      <c r="C75" s="471"/>
      <c r="D75" s="472"/>
      <c r="E75" s="220" t="s">
        <v>145</v>
      </c>
      <c r="F75" s="220" t="s">
        <v>74</v>
      </c>
      <c r="G75" s="226">
        <v>50724000</v>
      </c>
      <c r="H75" s="141">
        <v>1</v>
      </c>
      <c r="I75" s="142">
        <f t="shared" ref="I75" si="2">+H75*G75/1000</f>
        <v>50724</v>
      </c>
      <c r="J75" s="227" t="s">
        <v>322</v>
      </c>
    </row>
    <row r="76" spans="1:10" s="228" customFormat="1" ht="31.2" customHeight="1">
      <c r="A76" s="230">
        <v>45111230</v>
      </c>
      <c r="B76" s="470" t="s">
        <v>325</v>
      </c>
      <c r="C76" s="471"/>
      <c r="D76" s="472"/>
      <c r="E76" s="220" t="s">
        <v>145</v>
      </c>
      <c r="F76" s="220" t="s">
        <v>74</v>
      </c>
      <c r="G76" s="226">
        <v>13242000</v>
      </c>
      <c r="H76" s="141">
        <v>1</v>
      </c>
      <c r="I76" s="142">
        <f t="shared" ref="I76" si="3">+H76*G76/1000</f>
        <v>13242</v>
      </c>
      <c r="J76" s="227" t="s">
        <v>323</v>
      </c>
    </row>
    <row r="77" spans="1:10" s="86" customFormat="1" ht="16.5" customHeight="1">
      <c r="A77" s="134"/>
      <c r="B77" s="484" t="s">
        <v>73</v>
      </c>
      <c r="C77" s="485"/>
      <c r="D77" s="486"/>
      <c r="E77" s="135"/>
      <c r="F77" s="135"/>
      <c r="G77" s="136"/>
      <c r="H77" s="136"/>
      <c r="I77" s="137">
        <f>SUM(I78:I86)</f>
        <v>20149.099999999999</v>
      </c>
      <c r="J77" s="121"/>
    </row>
    <row r="78" spans="1:10" s="144" customFormat="1" ht="18" customHeight="1">
      <c r="A78" s="230" t="s">
        <v>317</v>
      </c>
      <c r="B78" s="473" t="s">
        <v>89</v>
      </c>
      <c r="C78" s="473"/>
      <c r="D78" s="473"/>
      <c r="E78" s="139" t="s">
        <v>78</v>
      </c>
      <c r="F78" s="139" t="s">
        <v>74</v>
      </c>
      <c r="G78" s="140"/>
      <c r="H78" s="141"/>
      <c r="I78" s="142">
        <v>1038.5999999999999</v>
      </c>
      <c r="J78" s="143" t="s">
        <v>125</v>
      </c>
    </row>
    <row r="79" spans="1:10" s="144" customFormat="1" ht="18" customHeight="1">
      <c r="A79" s="230" t="s">
        <v>318</v>
      </c>
      <c r="B79" s="473" t="s">
        <v>89</v>
      </c>
      <c r="C79" s="473"/>
      <c r="D79" s="473"/>
      <c r="E79" s="139" t="s">
        <v>78</v>
      </c>
      <c r="F79" s="139" t="s">
        <v>74</v>
      </c>
      <c r="G79" s="140"/>
      <c r="H79" s="141"/>
      <c r="I79" s="142">
        <v>2636.6</v>
      </c>
      <c r="J79" s="143" t="s">
        <v>122</v>
      </c>
    </row>
    <row r="80" spans="1:10" s="144" customFormat="1" ht="18" customHeight="1">
      <c r="A80" s="230" t="s">
        <v>319</v>
      </c>
      <c r="B80" s="473" t="s">
        <v>89</v>
      </c>
      <c r="C80" s="473"/>
      <c r="D80" s="473"/>
      <c r="E80" s="139" t="s">
        <v>78</v>
      </c>
      <c r="F80" s="139" t="s">
        <v>74</v>
      </c>
      <c r="G80" s="140"/>
      <c r="H80" s="141"/>
      <c r="I80" s="142">
        <v>1864.7</v>
      </c>
      <c r="J80" s="143" t="s">
        <v>282</v>
      </c>
    </row>
    <row r="81" spans="1:10" s="144" customFormat="1" ht="18" customHeight="1">
      <c r="A81" s="230" t="s">
        <v>320</v>
      </c>
      <c r="B81" s="473" t="s">
        <v>89</v>
      </c>
      <c r="C81" s="473"/>
      <c r="D81" s="473"/>
      <c r="E81" s="139" t="s">
        <v>78</v>
      </c>
      <c r="F81" s="139" t="s">
        <v>74</v>
      </c>
      <c r="G81" s="140"/>
      <c r="H81" s="141"/>
      <c r="I81" s="142">
        <v>1884.4</v>
      </c>
      <c r="J81" s="143" t="s">
        <v>126</v>
      </c>
    </row>
    <row r="82" spans="1:10" s="144" customFormat="1" ht="18" customHeight="1">
      <c r="A82" s="230" t="s">
        <v>321</v>
      </c>
      <c r="B82" s="473" t="s">
        <v>89</v>
      </c>
      <c r="C82" s="473"/>
      <c r="D82" s="473"/>
      <c r="E82" s="139" t="s">
        <v>78</v>
      </c>
      <c r="F82" s="139" t="s">
        <v>74</v>
      </c>
      <c r="G82" s="140"/>
      <c r="H82" s="141"/>
      <c r="I82" s="142">
        <v>884.7</v>
      </c>
      <c r="J82" s="143" t="s">
        <v>124</v>
      </c>
    </row>
    <row r="83" spans="1:10" s="144" customFormat="1" ht="18" customHeight="1">
      <c r="A83" s="230">
        <v>71521100</v>
      </c>
      <c r="B83" s="473" t="s">
        <v>89</v>
      </c>
      <c r="C83" s="473"/>
      <c r="D83" s="473"/>
      <c r="E83" s="139" t="s">
        <v>78</v>
      </c>
      <c r="F83" s="139" t="s">
        <v>74</v>
      </c>
      <c r="G83" s="140">
        <v>5385600</v>
      </c>
      <c r="H83" s="141">
        <v>1</v>
      </c>
      <c r="I83" s="142">
        <f>+ROUNDUP(H83*G83/1000,1)</f>
        <v>5385.6</v>
      </c>
      <c r="J83" s="143" t="s">
        <v>284</v>
      </c>
    </row>
    <row r="84" spans="1:10" s="228" customFormat="1" ht="18" customHeight="1">
      <c r="A84" s="230">
        <v>71521100</v>
      </c>
      <c r="B84" s="469" t="s">
        <v>89</v>
      </c>
      <c r="C84" s="469"/>
      <c r="D84" s="469"/>
      <c r="E84" s="220" t="s">
        <v>78</v>
      </c>
      <c r="F84" s="220" t="s">
        <v>74</v>
      </c>
      <c r="G84" s="226">
        <v>1030206</v>
      </c>
      <c r="H84" s="141">
        <v>1</v>
      </c>
      <c r="I84" s="142">
        <f t="shared" ref="I84:I85" si="4">+ROUNDUP(H84*G84/1000,1)</f>
        <v>1030.3</v>
      </c>
      <c r="J84" s="227" t="s">
        <v>322</v>
      </c>
    </row>
    <row r="85" spans="1:10" s="228" customFormat="1" ht="18" customHeight="1">
      <c r="A85" s="230">
        <v>71521100</v>
      </c>
      <c r="B85" s="469" t="s">
        <v>89</v>
      </c>
      <c r="C85" s="469"/>
      <c r="D85" s="469"/>
      <c r="E85" s="220" t="s">
        <v>78</v>
      </c>
      <c r="F85" s="220" t="s">
        <v>74</v>
      </c>
      <c r="G85" s="226">
        <v>268950</v>
      </c>
      <c r="H85" s="141">
        <v>1</v>
      </c>
      <c r="I85" s="142">
        <f t="shared" si="4"/>
        <v>269</v>
      </c>
      <c r="J85" s="227" t="s">
        <v>323</v>
      </c>
    </row>
    <row r="86" spans="1:10" s="228" customFormat="1" ht="31.2" customHeight="1">
      <c r="A86" s="225" t="s">
        <v>300</v>
      </c>
      <c r="B86" s="470" t="s">
        <v>267</v>
      </c>
      <c r="C86" s="471"/>
      <c r="D86" s="472"/>
      <c r="E86" s="220" t="s">
        <v>77</v>
      </c>
      <c r="F86" s="220" t="s">
        <v>74</v>
      </c>
      <c r="G86" s="226">
        <v>5155200</v>
      </c>
      <c r="H86" s="141">
        <v>1</v>
      </c>
      <c r="I86" s="142">
        <f>+ROUNDUP(G86*H86/1000,1)</f>
        <v>5155.2</v>
      </c>
      <c r="J86" s="227" t="s">
        <v>284</v>
      </c>
    </row>
    <row r="88" spans="1:10" s="86" customFormat="1" ht="44.85" customHeight="1">
      <c r="A88" s="477" t="s">
        <v>129</v>
      </c>
      <c r="B88" s="477"/>
      <c r="C88" s="477"/>
      <c r="D88" s="477"/>
      <c r="E88" s="477"/>
      <c r="F88" s="477"/>
      <c r="G88" s="477"/>
      <c r="H88" s="477"/>
      <c r="I88" s="127">
        <f>+I89</f>
        <v>301716.80000000005</v>
      </c>
      <c r="J88" s="121"/>
    </row>
    <row r="89" spans="1:10" s="131" customFormat="1" ht="17.399999999999999">
      <c r="A89" s="128" t="s">
        <v>75</v>
      </c>
      <c r="B89" s="128" t="s">
        <v>71</v>
      </c>
      <c r="C89" s="128" t="s">
        <v>72</v>
      </c>
      <c r="D89" s="478" t="s">
        <v>76</v>
      </c>
      <c r="E89" s="479"/>
      <c r="F89" s="479"/>
      <c r="G89" s="479"/>
      <c r="H89" s="480"/>
      <c r="I89" s="129">
        <f>+I90</f>
        <v>301716.80000000005</v>
      </c>
      <c r="J89" s="130"/>
    </row>
    <row r="90" spans="1:10" s="86" customFormat="1" ht="54.75" customHeight="1">
      <c r="A90" s="132" t="s">
        <v>79</v>
      </c>
      <c r="B90" s="481" t="s">
        <v>80</v>
      </c>
      <c r="C90" s="482"/>
      <c r="D90" s="482"/>
      <c r="E90" s="482"/>
      <c r="F90" s="482"/>
      <c r="G90" s="482"/>
      <c r="H90" s="483"/>
      <c r="I90" s="133">
        <f>+I91+I96</f>
        <v>301716.80000000005</v>
      </c>
      <c r="J90" s="121"/>
    </row>
    <row r="91" spans="1:10" s="86" customFormat="1" ht="16.5" customHeight="1">
      <c r="A91" s="134"/>
      <c r="B91" s="484" t="s">
        <v>263</v>
      </c>
      <c r="C91" s="485"/>
      <c r="D91" s="486"/>
      <c r="E91" s="135"/>
      <c r="F91" s="135"/>
      <c r="G91" s="136"/>
      <c r="H91" s="136"/>
      <c r="I91" s="137">
        <f>SUM(I92:I95)</f>
        <v>282361.40000000002</v>
      </c>
      <c r="J91" s="121"/>
    </row>
    <row r="92" spans="1:10" s="144" customFormat="1" ht="31.2" customHeight="1">
      <c r="A92" s="138" t="s">
        <v>108</v>
      </c>
      <c r="B92" s="473" t="s">
        <v>109</v>
      </c>
      <c r="C92" s="473"/>
      <c r="D92" s="473"/>
      <c r="E92" s="139" t="s">
        <v>77</v>
      </c>
      <c r="F92" s="139" t="s">
        <v>74</v>
      </c>
      <c r="G92" s="140"/>
      <c r="H92" s="141"/>
      <c r="I92" s="142">
        <v>80940</v>
      </c>
      <c r="J92" s="143" t="s">
        <v>130</v>
      </c>
    </row>
    <row r="93" spans="1:10" s="144" customFormat="1" ht="31.2" customHeight="1">
      <c r="A93" s="138" t="s">
        <v>115</v>
      </c>
      <c r="B93" s="473" t="s">
        <v>109</v>
      </c>
      <c r="C93" s="473"/>
      <c r="D93" s="473"/>
      <c r="E93" s="139" t="s">
        <v>77</v>
      </c>
      <c r="F93" s="139" t="s">
        <v>74</v>
      </c>
      <c r="G93" s="140"/>
      <c r="H93" s="141"/>
      <c r="I93" s="142">
        <v>93374</v>
      </c>
      <c r="J93" s="143" t="s">
        <v>132</v>
      </c>
    </row>
    <row r="94" spans="1:10" s="144" customFormat="1" ht="31.2" customHeight="1">
      <c r="A94" s="138" t="s">
        <v>111</v>
      </c>
      <c r="B94" s="473" t="s">
        <v>109</v>
      </c>
      <c r="C94" s="473"/>
      <c r="D94" s="473"/>
      <c r="E94" s="139" t="s">
        <v>77</v>
      </c>
      <c r="F94" s="139" t="s">
        <v>74</v>
      </c>
      <c r="G94" s="140"/>
      <c r="H94" s="141"/>
      <c r="I94" s="142">
        <v>80460</v>
      </c>
      <c r="J94" s="143" t="s">
        <v>131</v>
      </c>
    </row>
    <row r="95" spans="1:10" s="144" customFormat="1" ht="31.2" customHeight="1">
      <c r="A95" s="138" t="s">
        <v>110</v>
      </c>
      <c r="B95" s="473" t="s">
        <v>109</v>
      </c>
      <c r="C95" s="473"/>
      <c r="D95" s="473"/>
      <c r="E95" s="220" t="s">
        <v>77</v>
      </c>
      <c r="F95" s="139" t="s">
        <v>74</v>
      </c>
      <c r="G95" s="140"/>
      <c r="H95" s="141"/>
      <c r="I95" s="142">
        <v>27587.4</v>
      </c>
      <c r="J95" s="143" t="s">
        <v>285</v>
      </c>
    </row>
    <row r="96" spans="1:10" s="86" customFormat="1" ht="16.5" customHeight="1">
      <c r="A96" s="134"/>
      <c r="B96" s="484" t="s">
        <v>73</v>
      </c>
      <c r="C96" s="485"/>
      <c r="D96" s="486"/>
      <c r="E96" s="135"/>
      <c r="F96" s="135"/>
      <c r="G96" s="136"/>
      <c r="H96" s="136"/>
      <c r="I96" s="137">
        <f>SUM(I97:I101)</f>
        <v>19355.400000000001</v>
      </c>
      <c r="J96" s="121"/>
    </row>
    <row r="97" spans="1:10" s="144" customFormat="1" ht="18" customHeight="1">
      <c r="A97" s="230" t="s">
        <v>311</v>
      </c>
      <c r="B97" s="473" t="s">
        <v>89</v>
      </c>
      <c r="C97" s="473"/>
      <c r="D97" s="473"/>
      <c r="E97" s="139" t="s">
        <v>78</v>
      </c>
      <c r="F97" s="139" t="s">
        <v>74</v>
      </c>
      <c r="G97" s="140"/>
      <c r="H97" s="141"/>
      <c r="I97" s="142">
        <v>2133.4</v>
      </c>
      <c r="J97" s="143" t="s">
        <v>130</v>
      </c>
    </row>
    <row r="98" spans="1:10" s="144" customFormat="1" ht="18" customHeight="1">
      <c r="A98" s="230" t="s">
        <v>310</v>
      </c>
      <c r="B98" s="473" t="s">
        <v>89</v>
      </c>
      <c r="C98" s="473"/>
      <c r="D98" s="473"/>
      <c r="E98" s="139" t="s">
        <v>78</v>
      </c>
      <c r="F98" s="139" t="s">
        <v>74</v>
      </c>
      <c r="G98" s="140"/>
      <c r="H98" s="141"/>
      <c r="I98" s="142">
        <v>2334.3000000000002</v>
      </c>
      <c r="J98" s="143" t="s">
        <v>132</v>
      </c>
    </row>
    <row r="99" spans="1:10" s="144" customFormat="1" ht="18" customHeight="1">
      <c r="A99" s="230" t="s">
        <v>309</v>
      </c>
      <c r="B99" s="473" t="s">
        <v>89</v>
      </c>
      <c r="C99" s="473"/>
      <c r="D99" s="473"/>
      <c r="E99" s="139" t="s">
        <v>78</v>
      </c>
      <c r="F99" s="139" t="s">
        <v>74</v>
      </c>
      <c r="G99" s="140"/>
      <c r="H99" s="141"/>
      <c r="I99" s="142">
        <v>1957.7</v>
      </c>
      <c r="J99" s="143" t="s">
        <v>131</v>
      </c>
    </row>
    <row r="100" spans="1:10" s="144" customFormat="1" ht="18" customHeight="1">
      <c r="A100" s="230" t="s">
        <v>312</v>
      </c>
      <c r="B100" s="473" t="s">
        <v>89</v>
      </c>
      <c r="C100" s="473"/>
      <c r="D100" s="473"/>
      <c r="E100" s="139" t="s">
        <v>78</v>
      </c>
      <c r="F100" s="139" t="s">
        <v>74</v>
      </c>
      <c r="G100" s="140"/>
      <c r="H100" s="141"/>
      <c r="I100" s="142">
        <v>3942</v>
      </c>
      <c r="J100" s="143" t="s">
        <v>285</v>
      </c>
    </row>
    <row r="101" spans="1:10" s="228" customFormat="1" ht="31.2" customHeight="1">
      <c r="A101" s="225">
        <v>71621100</v>
      </c>
      <c r="B101" s="470" t="s">
        <v>267</v>
      </c>
      <c r="C101" s="471"/>
      <c r="D101" s="472"/>
      <c r="E101" s="220" t="s">
        <v>145</v>
      </c>
      <c r="F101" s="220" t="s">
        <v>74</v>
      </c>
      <c r="G101" s="226">
        <f>1239000+2499000+2400000+2850000</f>
        <v>8988000</v>
      </c>
      <c r="H101" s="141">
        <v>1</v>
      </c>
      <c r="I101" s="142">
        <f>+ROUNDUP(G101*H101/1000,1)</f>
        <v>8988</v>
      </c>
      <c r="J101" s="227" t="s">
        <v>327</v>
      </c>
    </row>
    <row r="103" spans="1:10" s="86" customFormat="1" ht="44.85" customHeight="1">
      <c r="A103" s="477" t="s">
        <v>136</v>
      </c>
      <c r="B103" s="477"/>
      <c r="C103" s="477"/>
      <c r="D103" s="477"/>
      <c r="E103" s="477"/>
      <c r="F103" s="477"/>
      <c r="G103" s="477"/>
      <c r="H103" s="477"/>
      <c r="I103" s="127">
        <f>+I104</f>
        <v>99829.8</v>
      </c>
      <c r="J103" s="121"/>
    </row>
    <row r="104" spans="1:10" s="131" customFormat="1" ht="17.399999999999999">
      <c r="A104" s="128" t="s">
        <v>75</v>
      </c>
      <c r="B104" s="128" t="s">
        <v>71</v>
      </c>
      <c r="C104" s="128" t="s">
        <v>72</v>
      </c>
      <c r="D104" s="478" t="s">
        <v>76</v>
      </c>
      <c r="E104" s="479"/>
      <c r="F104" s="479"/>
      <c r="G104" s="479"/>
      <c r="H104" s="480"/>
      <c r="I104" s="129">
        <f>+I105</f>
        <v>99829.8</v>
      </c>
      <c r="J104" s="130"/>
    </row>
    <row r="105" spans="1:10" s="86" customFormat="1" ht="54.75" customHeight="1">
      <c r="A105" s="132" t="s">
        <v>79</v>
      </c>
      <c r="B105" s="481" t="s">
        <v>80</v>
      </c>
      <c r="C105" s="482"/>
      <c r="D105" s="482"/>
      <c r="E105" s="482"/>
      <c r="F105" s="482"/>
      <c r="G105" s="482"/>
      <c r="H105" s="483"/>
      <c r="I105" s="133">
        <f>+I106+I109</f>
        <v>99829.8</v>
      </c>
      <c r="J105" s="121"/>
    </row>
    <row r="106" spans="1:10" s="86" customFormat="1" ht="16.5" customHeight="1">
      <c r="A106" s="134"/>
      <c r="B106" s="484" t="s">
        <v>263</v>
      </c>
      <c r="C106" s="485"/>
      <c r="D106" s="486"/>
      <c r="E106" s="135"/>
      <c r="F106" s="135"/>
      <c r="G106" s="136"/>
      <c r="H106" s="136"/>
      <c r="I106" s="137">
        <f>SUM(I107:I108)</f>
        <v>91973.7</v>
      </c>
      <c r="J106" s="121"/>
    </row>
    <row r="107" spans="1:10" s="144" customFormat="1" ht="31.2" customHeight="1">
      <c r="A107" s="138" t="s">
        <v>111</v>
      </c>
      <c r="B107" s="487" t="s">
        <v>109</v>
      </c>
      <c r="C107" s="488"/>
      <c r="D107" s="489"/>
      <c r="E107" s="139" t="s">
        <v>77</v>
      </c>
      <c r="F107" s="139" t="s">
        <v>74</v>
      </c>
      <c r="G107" s="140"/>
      <c r="H107" s="141"/>
      <c r="I107" s="142">
        <v>22564.799999999999</v>
      </c>
      <c r="J107" s="143" t="s">
        <v>137</v>
      </c>
    </row>
    <row r="108" spans="1:10" s="144" customFormat="1" ht="31.2" customHeight="1">
      <c r="A108" s="138" t="s">
        <v>108</v>
      </c>
      <c r="B108" s="487" t="s">
        <v>109</v>
      </c>
      <c r="C108" s="488"/>
      <c r="D108" s="489"/>
      <c r="E108" s="139" t="s">
        <v>77</v>
      </c>
      <c r="F108" s="139" t="s">
        <v>74</v>
      </c>
      <c r="G108" s="140"/>
      <c r="H108" s="141"/>
      <c r="I108" s="142">
        <v>69408.899999999994</v>
      </c>
      <c r="J108" s="143" t="s">
        <v>138</v>
      </c>
    </row>
    <row r="109" spans="1:10" s="86" customFormat="1" ht="16.5" customHeight="1">
      <c r="A109" s="134"/>
      <c r="B109" s="484" t="s">
        <v>73</v>
      </c>
      <c r="C109" s="485"/>
      <c r="D109" s="486"/>
      <c r="E109" s="135"/>
      <c r="F109" s="135"/>
      <c r="G109" s="136"/>
      <c r="H109" s="136"/>
      <c r="I109" s="137">
        <f>SUM(I110:I112)</f>
        <v>7856.1</v>
      </c>
      <c r="J109" s="121"/>
    </row>
    <row r="110" spans="1:10" s="228" customFormat="1" ht="18" customHeight="1">
      <c r="A110" s="230" t="s">
        <v>310</v>
      </c>
      <c r="B110" s="469" t="s">
        <v>89</v>
      </c>
      <c r="C110" s="469"/>
      <c r="D110" s="469"/>
      <c r="E110" s="220" t="s">
        <v>78</v>
      </c>
      <c r="F110" s="220" t="s">
        <v>74</v>
      </c>
      <c r="G110" s="226"/>
      <c r="H110" s="141"/>
      <c r="I110" s="142">
        <v>532</v>
      </c>
      <c r="J110" s="227" t="s">
        <v>137</v>
      </c>
    </row>
    <row r="111" spans="1:10" s="228" customFormat="1" ht="18" customHeight="1">
      <c r="A111" s="230" t="s">
        <v>311</v>
      </c>
      <c r="B111" s="469" t="s">
        <v>89</v>
      </c>
      <c r="C111" s="469"/>
      <c r="D111" s="469"/>
      <c r="E111" s="220" t="s">
        <v>78</v>
      </c>
      <c r="F111" s="220" t="s">
        <v>74</v>
      </c>
      <c r="G111" s="226"/>
      <c r="H111" s="141"/>
      <c r="I111" s="142">
        <v>1762.5</v>
      </c>
      <c r="J111" s="227" t="s">
        <v>138</v>
      </c>
    </row>
    <row r="112" spans="1:10" s="228" customFormat="1" ht="31.2" customHeight="1">
      <c r="A112" s="225">
        <v>71621100</v>
      </c>
      <c r="B112" s="470" t="s">
        <v>267</v>
      </c>
      <c r="C112" s="471"/>
      <c r="D112" s="472"/>
      <c r="E112" s="220" t="s">
        <v>77</v>
      </c>
      <c r="F112" s="220" t="s">
        <v>74</v>
      </c>
      <c r="G112" s="226">
        <f>2943450+1618200+999936</f>
        <v>5561586</v>
      </c>
      <c r="H112" s="141">
        <v>1</v>
      </c>
      <c r="I112" s="142">
        <f>+ROUNDUP(G112*H112/1000,1)</f>
        <v>5561.6</v>
      </c>
      <c r="J112" s="227"/>
    </row>
    <row r="114" spans="1:10" s="86" customFormat="1" ht="44.85" customHeight="1">
      <c r="A114" s="477" t="s">
        <v>142</v>
      </c>
      <c r="B114" s="477"/>
      <c r="C114" s="477"/>
      <c r="D114" s="477"/>
      <c r="E114" s="477"/>
      <c r="F114" s="477"/>
      <c r="G114" s="477"/>
      <c r="H114" s="477"/>
      <c r="I114" s="127">
        <f>+I115</f>
        <v>49152</v>
      </c>
      <c r="J114" s="121"/>
    </row>
    <row r="115" spans="1:10" s="131" customFormat="1" ht="17.399999999999999">
      <c r="A115" s="128" t="s">
        <v>75</v>
      </c>
      <c r="B115" s="128" t="s">
        <v>71</v>
      </c>
      <c r="C115" s="128" t="s">
        <v>72</v>
      </c>
      <c r="D115" s="478" t="s">
        <v>76</v>
      </c>
      <c r="E115" s="479"/>
      <c r="F115" s="479"/>
      <c r="G115" s="479"/>
      <c r="H115" s="480"/>
      <c r="I115" s="129">
        <f>+I116</f>
        <v>49152</v>
      </c>
      <c r="J115" s="130"/>
    </row>
    <row r="116" spans="1:10" s="86" customFormat="1" ht="54.75" customHeight="1">
      <c r="A116" s="132" t="s">
        <v>79</v>
      </c>
      <c r="B116" s="481" t="s">
        <v>80</v>
      </c>
      <c r="C116" s="482"/>
      <c r="D116" s="482"/>
      <c r="E116" s="482"/>
      <c r="F116" s="482"/>
      <c r="G116" s="482"/>
      <c r="H116" s="483"/>
      <c r="I116" s="133">
        <f>+I117</f>
        <v>49152</v>
      </c>
      <c r="J116" s="121"/>
    </row>
    <row r="117" spans="1:10" s="86" customFormat="1" ht="16.5" customHeight="1">
      <c r="A117" s="134"/>
      <c r="B117" s="484" t="s">
        <v>263</v>
      </c>
      <c r="C117" s="485"/>
      <c r="D117" s="486"/>
      <c r="E117" s="135"/>
      <c r="F117" s="135"/>
      <c r="G117" s="136"/>
      <c r="H117" s="136"/>
      <c r="I117" s="137">
        <f>SUM(I118:I119)</f>
        <v>49152</v>
      </c>
      <c r="J117" s="121"/>
    </row>
    <row r="118" spans="1:10" s="144" customFormat="1" ht="31.2" customHeight="1">
      <c r="A118" s="138" t="s">
        <v>113</v>
      </c>
      <c r="B118" s="487" t="s">
        <v>109</v>
      </c>
      <c r="C118" s="488"/>
      <c r="D118" s="489"/>
      <c r="E118" s="139" t="s">
        <v>77</v>
      </c>
      <c r="F118" s="139" t="s">
        <v>74</v>
      </c>
      <c r="G118" s="140"/>
      <c r="H118" s="141"/>
      <c r="I118" s="142">
        <v>25500</v>
      </c>
      <c r="J118" s="143" t="s">
        <v>143</v>
      </c>
    </row>
    <row r="119" spans="1:10" s="144" customFormat="1" ht="31.2" customHeight="1">
      <c r="A119" s="138" t="s">
        <v>111</v>
      </c>
      <c r="B119" s="487" t="s">
        <v>109</v>
      </c>
      <c r="C119" s="488"/>
      <c r="D119" s="489"/>
      <c r="E119" s="139" t="s">
        <v>77</v>
      </c>
      <c r="F119" s="139" t="s">
        <v>74</v>
      </c>
      <c r="G119" s="140"/>
      <c r="H119" s="141"/>
      <c r="I119" s="142">
        <v>23652</v>
      </c>
      <c r="J119" s="143" t="s">
        <v>144</v>
      </c>
    </row>
    <row r="121" spans="1:10" s="86" customFormat="1" ht="44.85" customHeight="1">
      <c r="A121" s="477" t="s">
        <v>149</v>
      </c>
      <c r="B121" s="477"/>
      <c r="C121" s="477"/>
      <c r="D121" s="477"/>
      <c r="E121" s="477"/>
      <c r="F121" s="477"/>
      <c r="G121" s="477"/>
      <c r="H121" s="477"/>
      <c r="I121" s="127">
        <f>+I122</f>
        <v>94597.4</v>
      </c>
      <c r="J121" s="121"/>
    </row>
    <row r="122" spans="1:10" s="131" customFormat="1" ht="17.399999999999999">
      <c r="A122" s="128" t="s">
        <v>75</v>
      </c>
      <c r="B122" s="128" t="s">
        <v>71</v>
      </c>
      <c r="C122" s="128" t="s">
        <v>72</v>
      </c>
      <c r="D122" s="478" t="s">
        <v>76</v>
      </c>
      <c r="E122" s="479"/>
      <c r="F122" s="479"/>
      <c r="G122" s="479"/>
      <c r="H122" s="480"/>
      <c r="I122" s="129">
        <f>+I123</f>
        <v>94597.4</v>
      </c>
      <c r="J122" s="130"/>
    </row>
    <row r="123" spans="1:10" s="86" customFormat="1" ht="54.75" customHeight="1">
      <c r="A123" s="132" t="s">
        <v>79</v>
      </c>
      <c r="B123" s="481" t="s">
        <v>80</v>
      </c>
      <c r="C123" s="482"/>
      <c r="D123" s="482"/>
      <c r="E123" s="482"/>
      <c r="F123" s="482"/>
      <c r="G123" s="482"/>
      <c r="H123" s="483"/>
      <c r="I123" s="133">
        <f>+I124+I127</f>
        <v>94597.4</v>
      </c>
      <c r="J123" s="121"/>
    </row>
    <row r="124" spans="1:10" s="86" customFormat="1" ht="16.5" customHeight="1">
      <c r="A124" s="134"/>
      <c r="B124" s="484" t="s">
        <v>263</v>
      </c>
      <c r="C124" s="485"/>
      <c r="D124" s="486"/>
      <c r="E124" s="135"/>
      <c r="F124" s="135"/>
      <c r="G124" s="136"/>
      <c r="H124" s="136"/>
      <c r="I124" s="137">
        <f>SUM(I125:I126)</f>
        <v>86340</v>
      </c>
      <c r="J124" s="121"/>
    </row>
    <row r="125" spans="1:10" s="228" customFormat="1" ht="31.2" customHeight="1">
      <c r="A125" s="230" t="s">
        <v>330</v>
      </c>
      <c r="B125" s="469" t="s">
        <v>83</v>
      </c>
      <c r="C125" s="469"/>
      <c r="D125" s="469"/>
      <c r="E125" s="220" t="s">
        <v>145</v>
      </c>
      <c r="F125" s="220" t="s">
        <v>74</v>
      </c>
      <c r="G125" s="226">
        <v>44400000</v>
      </c>
      <c r="H125" s="141">
        <v>1</v>
      </c>
      <c r="I125" s="142">
        <f t="shared" ref="I125" si="5">+ROUNDUP(G125*H125/1000,1)</f>
        <v>44400</v>
      </c>
      <c r="J125" s="227" t="s">
        <v>286</v>
      </c>
    </row>
    <row r="126" spans="1:10" s="144" customFormat="1" ht="31.2" customHeight="1">
      <c r="A126" s="138" t="s">
        <v>82</v>
      </c>
      <c r="B126" s="473" t="s">
        <v>83</v>
      </c>
      <c r="C126" s="473"/>
      <c r="D126" s="473"/>
      <c r="E126" s="139" t="s">
        <v>77</v>
      </c>
      <c r="F126" s="139" t="s">
        <v>74</v>
      </c>
      <c r="G126" s="140"/>
      <c r="H126" s="141"/>
      <c r="I126" s="142">
        <v>41940</v>
      </c>
      <c r="J126" s="143" t="s">
        <v>150</v>
      </c>
    </row>
    <row r="127" spans="1:10" s="86" customFormat="1" ht="16.5" customHeight="1">
      <c r="A127" s="134"/>
      <c r="B127" s="484" t="s">
        <v>73</v>
      </c>
      <c r="C127" s="485"/>
      <c r="D127" s="486"/>
      <c r="E127" s="135"/>
      <c r="F127" s="135"/>
      <c r="G127" s="136"/>
      <c r="H127" s="136"/>
      <c r="I127" s="137">
        <f>SUM(I128:I134)</f>
        <v>8257.4</v>
      </c>
      <c r="J127" s="121"/>
    </row>
    <row r="128" spans="1:10" s="228" customFormat="1" ht="18" customHeight="1">
      <c r="A128" s="230" t="s">
        <v>428</v>
      </c>
      <c r="B128" s="473" t="s">
        <v>287</v>
      </c>
      <c r="C128" s="473"/>
      <c r="D128" s="473"/>
      <c r="E128" s="220" t="s">
        <v>145</v>
      </c>
      <c r="F128" s="220" t="s">
        <v>74</v>
      </c>
      <c r="G128" s="226">
        <v>580000</v>
      </c>
      <c r="H128" s="141">
        <v>1</v>
      </c>
      <c r="I128" s="142">
        <f t="shared" ref="I128:I129" si="6">+ROUNDUP(G128*H128/1000,1)</f>
        <v>580</v>
      </c>
      <c r="J128" s="227" t="s">
        <v>286</v>
      </c>
    </row>
    <row r="129" spans="1:10" s="228" customFormat="1" ht="18" customHeight="1">
      <c r="A129" s="230" t="s">
        <v>331</v>
      </c>
      <c r="B129" s="469" t="s">
        <v>288</v>
      </c>
      <c r="C129" s="469"/>
      <c r="D129" s="469"/>
      <c r="E129" s="220" t="s">
        <v>78</v>
      </c>
      <c r="F129" s="220" t="s">
        <v>74</v>
      </c>
      <c r="G129" s="226">
        <v>268100</v>
      </c>
      <c r="H129" s="141">
        <v>1</v>
      </c>
      <c r="I129" s="142">
        <f t="shared" si="6"/>
        <v>268.10000000000002</v>
      </c>
      <c r="J129" s="227" t="s">
        <v>286</v>
      </c>
    </row>
    <row r="130" spans="1:10" s="144" customFormat="1" ht="18" customHeight="1">
      <c r="A130" s="230" t="s">
        <v>303</v>
      </c>
      <c r="B130" s="473" t="s">
        <v>89</v>
      </c>
      <c r="C130" s="473"/>
      <c r="D130" s="473"/>
      <c r="E130" s="139" t="s">
        <v>78</v>
      </c>
      <c r="F130" s="139" t="s">
        <v>74</v>
      </c>
      <c r="G130" s="140"/>
      <c r="H130" s="141"/>
      <c r="I130" s="142">
        <v>1051.9000000000001</v>
      </c>
      <c r="J130" s="143" t="s">
        <v>150</v>
      </c>
    </row>
    <row r="131" spans="1:10" s="228" customFormat="1" ht="31.2" customHeight="1">
      <c r="A131" s="225" t="s">
        <v>300</v>
      </c>
      <c r="B131" s="470" t="s">
        <v>267</v>
      </c>
      <c r="C131" s="471"/>
      <c r="D131" s="472"/>
      <c r="E131" s="220" t="s">
        <v>145</v>
      </c>
      <c r="F131" s="220" t="s">
        <v>74</v>
      </c>
      <c r="G131" s="226">
        <v>1019130</v>
      </c>
      <c r="H131" s="141">
        <v>1</v>
      </c>
      <c r="I131" s="142">
        <f>+ROUNDUP(G131*H131/1000,1)</f>
        <v>1019.2</v>
      </c>
      <c r="J131" s="227" t="s">
        <v>329</v>
      </c>
    </row>
    <row r="132" spans="1:10" s="228" customFormat="1" ht="31.2" customHeight="1">
      <c r="A132" s="225" t="s">
        <v>266</v>
      </c>
      <c r="B132" s="470" t="s">
        <v>267</v>
      </c>
      <c r="C132" s="471"/>
      <c r="D132" s="472"/>
      <c r="E132" s="220" t="s">
        <v>145</v>
      </c>
      <c r="F132" s="220" t="s">
        <v>74</v>
      </c>
      <c r="G132" s="226">
        <v>1616670</v>
      </c>
      <c r="H132" s="141">
        <v>1</v>
      </c>
      <c r="I132" s="142">
        <f>+ROUNDUP(G132*H132/1000,1)</f>
        <v>1616.6999999999998</v>
      </c>
      <c r="J132" s="227" t="s">
        <v>328</v>
      </c>
    </row>
    <row r="133" spans="1:10" s="228" customFormat="1" ht="31.2" customHeight="1">
      <c r="A133" s="225">
        <v>71621100</v>
      </c>
      <c r="B133" s="470" t="s">
        <v>267</v>
      </c>
      <c r="C133" s="471"/>
      <c r="D133" s="472"/>
      <c r="E133" s="220" t="s">
        <v>145</v>
      </c>
      <c r="F133" s="220" t="s">
        <v>74</v>
      </c>
      <c r="G133" s="226">
        <v>664470</v>
      </c>
      <c r="H133" s="141">
        <v>1</v>
      </c>
      <c r="I133" s="142">
        <f>+ROUNDUP(G133*H133/1000,1)</f>
        <v>664.5</v>
      </c>
      <c r="J133" s="227" t="s">
        <v>332</v>
      </c>
    </row>
    <row r="134" spans="1:10" s="228" customFormat="1" ht="31.2" customHeight="1">
      <c r="A134" s="225">
        <v>71621100</v>
      </c>
      <c r="B134" s="470" t="s">
        <v>267</v>
      </c>
      <c r="C134" s="471"/>
      <c r="D134" s="472"/>
      <c r="E134" s="220" t="s">
        <v>145</v>
      </c>
      <c r="F134" s="220" t="s">
        <v>74</v>
      </c>
      <c r="G134" s="226">
        <f>2649600+407400</f>
        <v>3057000</v>
      </c>
      <c r="H134" s="141">
        <v>1</v>
      </c>
      <c r="I134" s="142">
        <f>+ROUNDUP(G134*H134/1000,1)</f>
        <v>3057</v>
      </c>
      <c r="J134" s="227" t="s">
        <v>333</v>
      </c>
    </row>
    <row r="136" spans="1:10" s="86" customFormat="1" ht="44.85" customHeight="1">
      <c r="A136" s="477" t="s">
        <v>153</v>
      </c>
      <c r="B136" s="477"/>
      <c r="C136" s="477"/>
      <c r="D136" s="477"/>
      <c r="E136" s="477"/>
      <c r="F136" s="477"/>
      <c r="G136" s="477"/>
      <c r="H136" s="477"/>
      <c r="I136" s="127">
        <f>+I137</f>
        <v>241513.69999999998</v>
      </c>
      <c r="J136" s="121"/>
    </row>
    <row r="137" spans="1:10" s="131" customFormat="1" ht="17.399999999999999">
      <c r="A137" s="128" t="s">
        <v>75</v>
      </c>
      <c r="B137" s="128" t="s">
        <v>71</v>
      </c>
      <c r="C137" s="128" t="s">
        <v>72</v>
      </c>
      <c r="D137" s="478" t="s">
        <v>76</v>
      </c>
      <c r="E137" s="479"/>
      <c r="F137" s="479"/>
      <c r="G137" s="479"/>
      <c r="H137" s="480"/>
      <c r="I137" s="129">
        <f>+I138</f>
        <v>241513.69999999998</v>
      </c>
      <c r="J137" s="130"/>
    </row>
    <row r="138" spans="1:10" s="86" customFormat="1" ht="54.75" customHeight="1">
      <c r="A138" s="132" t="s">
        <v>79</v>
      </c>
      <c r="B138" s="481" t="s">
        <v>80</v>
      </c>
      <c r="C138" s="482"/>
      <c r="D138" s="482"/>
      <c r="E138" s="482"/>
      <c r="F138" s="482"/>
      <c r="G138" s="482"/>
      <c r="H138" s="483"/>
      <c r="I138" s="133">
        <f>+I139+I143</f>
        <v>241513.69999999998</v>
      </c>
      <c r="J138" s="121"/>
    </row>
    <row r="139" spans="1:10" s="86" customFormat="1" ht="16.5" customHeight="1">
      <c r="A139" s="134"/>
      <c r="B139" s="484" t="s">
        <v>263</v>
      </c>
      <c r="C139" s="485"/>
      <c r="D139" s="486"/>
      <c r="E139" s="135"/>
      <c r="F139" s="135"/>
      <c r="G139" s="136"/>
      <c r="H139" s="136"/>
      <c r="I139" s="137">
        <f>SUM(I140:I142)</f>
        <v>236431.9</v>
      </c>
      <c r="J139" s="121"/>
    </row>
    <row r="140" spans="1:10" s="144" customFormat="1" ht="31.2" customHeight="1">
      <c r="A140" s="138" t="s">
        <v>154</v>
      </c>
      <c r="B140" s="473" t="s">
        <v>155</v>
      </c>
      <c r="C140" s="473"/>
      <c r="D140" s="473"/>
      <c r="E140" s="139" t="s">
        <v>77</v>
      </c>
      <c r="F140" s="139" t="s">
        <v>74</v>
      </c>
      <c r="G140" s="140"/>
      <c r="H140" s="141"/>
      <c r="I140" s="142">
        <v>81000</v>
      </c>
      <c r="J140" s="143" t="s">
        <v>156</v>
      </c>
    </row>
    <row r="141" spans="1:10" s="144" customFormat="1" ht="31.2" customHeight="1">
      <c r="A141" s="138" t="s">
        <v>289</v>
      </c>
      <c r="B141" s="473" t="s">
        <v>155</v>
      </c>
      <c r="C141" s="473"/>
      <c r="D141" s="473"/>
      <c r="E141" s="139" t="s">
        <v>77</v>
      </c>
      <c r="F141" s="139" t="s">
        <v>74</v>
      </c>
      <c r="G141" s="140"/>
      <c r="H141" s="141"/>
      <c r="I141" s="221">
        <v>54193</v>
      </c>
      <c r="J141" s="143" t="s">
        <v>290</v>
      </c>
    </row>
    <row r="142" spans="1:10" s="144" customFormat="1" ht="31.2" customHeight="1">
      <c r="A142" s="138" t="s">
        <v>291</v>
      </c>
      <c r="B142" s="473" t="s">
        <v>155</v>
      </c>
      <c r="C142" s="473"/>
      <c r="D142" s="473"/>
      <c r="E142" s="139" t="s">
        <v>77</v>
      </c>
      <c r="F142" s="139" t="s">
        <v>74</v>
      </c>
      <c r="G142" s="140"/>
      <c r="H142" s="141"/>
      <c r="I142" s="221">
        <v>101238.9</v>
      </c>
      <c r="J142" s="143" t="s">
        <v>292</v>
      </c>
    </row>
    <row r="143" spans="1:10" s="86" customFormat="1" ht="16.5" customHeight="1">
      <c r="A143" s="134"/>
      <c r="B143" s="484" t="s">
        <v>73</v>
      </c>
      <c r="C143" s="485"/>
      <c r="D143" s="486"/>
      <c r="E143" s="135"/>
      <c r="F143" s="135"/>
      <c r="G143" s="136"/>
      <c r="H143" s="136"/>
      <c r="I143" s="137">
        <f>SUM(I144:I146)</f>
        <v>5081.8</v>
      </c>
      <c r="J143" s="121"/>
    </row>
    <row r="144" spans="1:10" s="144" customFormat="1" ht="18" customHeight="1">
      <c r="A144" s="230" t="s">
        <v>309</v>
      </c>
      <c r="B144" s="473" t="s">
        <v>89</v>
      </c>
      <c r="C144" s="473"/>
      <c r="D144" s="473"/>
      <c r="E144" s="139" t="s">
        <v>78</v>
      </c>
      <c r="F144" s="139" t="s">
        <v>74</v>
      </c>
      <c r="G144" s="140"/>
      <c r="H144" s="141"/>
      <c r="I144" s="142">
        <v>1627.9</v>
      </c>
      <c r="J144" s="143" t="s">
        <v>156</v>
      </c>
    </row>
    <row r="145" spans="1:10" s="144" customFormat="1" ht="18" customHeight="1">
      <c r="A145" s="230" t="s">
        <v>317</v>
      </c>
      <c r="B145" s="473" t="s">
        <v>89</v>
      </c>
      <c r="C145" s="473"/>
      <c r="D145" s="473"/>
      <c r="E145" s="139" t="s">
        <v>78</v>
      </c>
      <c r="F145" s="139" t="s">
        <v>74</v>
      </c>
      <c r="G145" s="140"/>
      <c r="H145" s="141"/>
      <c r="I145" s="142">
        <v>1204.4000000000001</v>
      </c>
      <c r="J145" s="143" t="s">
        <v>290</v>
      </c>
    </row>
    <row r="146" spans="1:10" s="144" customFormat="1" ht="18" customHeight="1">
      <c r="A146" s="230" t="s">
        <v>318</v>
      </c>
      <c r="B146" s="473" t="s">
        <v>89</v>
      </c>
      <c r="C146" s="473"/>
      <c r="D146" s="473"/>
      <c r="E146" s="139" t="s">
        <v>78</v>
      </c>
      <c r="F146" s="139" t="s">
        <v>74</v>
      </c>
      <c r="G146" s="140"/>
      <c r="H146" s="141"/>
      <c r="I146" s="142">
        <v>2249.5</v>
      </c>
      <c r="J146" s="143" t="s">
        <v>292</v>
      </c>
    </row>
    <row r="148" spans="1:10" s="86" customFormat="1" ht="44.85" customHeight="1">
      <c r="A148" s="474" t="s">
        <v>159</v>
      </c>
      <c r="B148" s="475"/>
      <c r="C148" s="475"/>
      <c r="D148" s="475"/>
      <c r="E148" s="475"/>
      <c r="F148" s="475"/>
      <c r="G148" s="475"/>
      <c r="H148" s="476"/>
      <c r="I148" s="127">
        <f>+I149</f>
        <v>183929.3</v>
      </c>
      <c r="J148" s="121"/>
    </row>
    <row r="149" spans="1:10" s="131" customFormat="1" ht="17.399999999999999" customHeight="1">
      <c r="A149" s="128" t="s">
        <v>75</v>
      </c>
      <c r="B149" s="128" t="s">
        <v>71</v>
      </c>
      <c r="C149" s="128" t="s">
        <v>72</v>
      </c>
      <c r="D149" s="478" t="s">
        <v>76</v>
      </c>
      <c r="E149" s="479"/>
      <c r="F149" s="479"/>
      <c r="G149" s="479"/>
      <c r="H149" s="480"/>
      <c r="I149" s="129">
        <f>+I150</f>
        <v>183929.3</v>
      </c>
      <c r="J149" s="130"/>
    </row>
    <row r="150" spans="1:10" s="86" customFormat="1" ht="54.75" customHeight="1">
      <c r="A150" s="132" t="s">
        <v>79</v>
      </c>
      <c r="B150" s="481" t="s">
        <v>80</v>
      </c>
      <c r="C150" s="482"/>
      <c r="D150" s="482"/>
      <c r="E150" s="482"/>
      <c r="F150" s="482"/>
      <c r="G150" s="482"/>
      <c r="H150" s="483"/>
      <c r="I150" s="133">
        <f>+I151+I157</f>
        <v>183929.3</v>
      </c>
      <c r="J150" s="121"/>
    </row>
    <row r="151" spans="1:10" s="86" customFormat="1" ht="16.5" customHeight="1">
      <c r="A151" s="134"/>
      <c r="B151" s="484" t="s">
        <v>263</v>
      </c>
      <c r="C151" s="485"/>
      <c r="D151" s="486"/>
      <c r="E151" s="135"/>
      <c r="F151" s="135"/>
      <c r="G151" s="136"/>
      <c r="H151" s="136"/>
      <c r="I151" s="137">
        <f>SUM(I152:I156)</f>
        <v>176813.4</v>
      </c>
      <c r="J151" s="121"/>
    </row>
    <row r="152" spans="1:10" s="144" customFormat="1" ht="31.2" customHeight="1">
      <c r="A152" s="138" t="s">
        <v>111</v>
      </c>
      <c r="B152" s="487" t="s">
        <v>109</v>
      </c>
      <c r="C152" s="488"/>
      <c r="D152" s="489"/>
      <c r="E152" s="139" t="s">
        <v>77</v>
      </c>
      <c r="F152" s="139" t="s">
        <v>74</v>
      </c>
      <c r="G152" s="140"/>
      <c r="H152" s="141"/>
      <c r="I152" s="142">
        <v>38540.699999999997</v>
      </c>
      <c r="J152" s="143" t="s">
        <v>162</v>
      </c>
    </row>
    <row r="153" spans="1:10" s="144" customFormat="1" ht="31.2" customHeight="1">
      <c r="A153" s="138" t="s">
        <v>108</v>
      </c>
      <c r="B153" s="487" t="s">
        <v>109</v>
      </c>
      <c r="C153" s="488"/>
      <c r="D153" s="489"/>
      <c r="E153" s="139" t="s">
        <v>77</v>
      </c>
      <c r="F153" s="139" t="s">
        <v>74</v>
      </c>
      <c r="G153" s="140"/>
      <c r="H153" s="141"/>
      <c r="I153" s="142">
        <v>24437.1</v>
      </c>
      <c r="J153" s="143" t="s">
        <v>163</v>
      </c>
    </row>
    <row r="154" spans="1:10" s="144" customFormat="1" ht="31.2" customHeight="1">
      <c r="A154" s="138" t="s">
        <v>110</v>
      </c>
      <c r="B154" s="487" t="s">
        <v>109</v>
      </c>
      <c r="C154" s="488"/>
      <c r="D154" s="489"/>
      <c r="E154" s="139" t="s">
        <v>77</v>
      </c>
      <c r="F154" s="139" t="s">
        <v>74</v>
      </c>
      <c r="G154" s="140"/>
      <c r="H154" s="141"/>
      <c r="I154" s="142">
        <v>29070</v>
      </c>
      <c r="J154" s="143" t="s">
        <v>164</v>
      </c>
    </row>
    <row r="155" spans="1:10" s="144" customFormat="1" ht="31.2" customHeight="1">
      <c r="A155" s="138" t="s">
        <v>160</v>
      </c>
      <c r="B155" s="487" t="s">
        <v>109</v>
      </c>
      <c r="C155" s="488"/>
      <c r="D155" s="489"/>
      <c r="E155" s="139" t="s">
        <v>77</v>
      </c>
      <c r="F155" s="139" t="s">
        <v>74</v>
      </c>
      <c r="G155" s="140"/>
      <c r="H155" s="141"/>
      <c r="I155" s="142">
        <v>44100</v>
      </c>
      <c r="J155" s="143" t="s">
        <v>165</v>
      </c>
    </row>
    <row r="156" spans="1:10" s="144" customFormat="1" ht="31.2" customHeight="1">
      <c r="A156" s="138" t="s">
        <v>161</v>
      </c>
      <c r="B156" s="487" t="s">
        <v>109</v>
      </c>
      <c r="C156" s="488"/>
      <c r="D156" s="489"/>
      <c r="E156" s="139" t="s">
        <v>77</v>
      </c>
      <c r="F156" s="139" t="s">
        <v>74</v>
      </c>
      <c r="G156" s="140"/>
      <c r="H156" s="141"/>
      <c r="I156" s="142">
        <v>40665.599999999999</v>
      </c>
      <c r="J156" s="143" t="s">
        <v>166</v>
      </c>
    </row>
    <row r="157" spans="1:10" s="86" customFormat="1" ht="16.5" customHeight="1">
      <c r="A157" s="134"/>
      <c r="B157" s="484" t="s">
        <v>73</v>
      </c>
      <c r="C157" s="485"/>
      <c r="D157" s="486"/>
      <c r="E157" s="135"/>
      <c r="F157" s="135"/>
      <c r="G157" s="136"/>
      <c r="H157" s="136"/>
      <c r="I157" s="137">
        <f>SUM(I158:I163)</f>
        <v>7115.9</v>
      </c>
      <c r="J157" s="121"/>
    </row>
    <row r="158" spans="1:10" s="144" customFormat="1" ht="18" customHeight="1">
      <c r="A158" s="230" t="s">
        <v>334</v>
      </c>
      <c r="B158" s="470" t="s">
        <v>89</v>
      </c>
      <c r="C158" s="471"/>
      <c r="D158" s="472"/>
      <c r="E158" s="220" t="s">
        <v>78</v>
      </c>
      <c r="F158" s="220" t="s">
        <v>74</v>
      </c>
      <c r="G158" s="226"/>
      <c r="H158" s="141"/>
      <c r="I158" s="142">
        <v>1042.9000000000001</v>
      </c>
      <c r="J158" s="143" t="s">
        <v>162</v>
      </c>
    </row>
    <row r="159" spans="1:10" s="144" customFormat="1" ht="18" customHeight="1">
      <c r="A159" s="230" t="s">
        <v>303</v>
      </c>
      <c r="B159" s="470" t="s">
        <v>89</v>
      </c>
      <c r="C159" s="471"/>
      <c r="D159" s="472"/>
      <c r="E159" s="220" t="s">
        <v>78</v>
      </c>
      <c r="F159" s="220" t="s">
        <v>74</v>
      </c>
      <c r="G159" s="226"/>
      <c r="H159" s="141"/>
      <c r="I159" s="142">
        <v>612.20000000000005</v>
      </c>
      <c r="J159" s="143" t="s">
        <v>163</v>
      </c>
    </row>
    <row r="160" spans="1:10" s="144" customFormat="1" ht="18" customHeight="1">
      <c r="A160" s="230" t="s">
        <v>304</v>
      </c>
      <c r="B160" s="470" t="s">
        <v>89</v>
      </c>
      <c r="C160" s="471"/>
      <c r="D160" s="472"/>
      <c r="E160" s="220" t="s">
        <v>78</v>
      </c>
      <c r="F160" s="220" t="s">
        <v>74</v>
      </c>
      <c r="G160" s="226"/>
      <c r="H160" s="141"/>
      <c r="I160" s="142">
        <v>665.8</v>
      </c>
      <c r="J160" s="143" t="s">
        <v>164</v>
      </c>
    </row>
    <row r="161" spans="1:10" s="144" customFormat="1" ht="18" customHeight="1">
      <c r="A161" s="230" t="s">
        <v>336</v>
      </c>
      <c r="B161" s="470" t="s">
        <v>89</v>
      </c>
      <c r="C161" s="471"/>
      <c r="D161" s="472"/>
      <c r="E161" s="220" t="s">
        <v>78</v>
      </c>
      <c r="F161" s="220" t="s">
        <v>74</v>
      </c>
      <c r="G161" s="226"/>
      <c r="H161" s="141"/>
      <c r="I161" s="142">
        <v>1043</v>
      </c>
      <c r="J161" s="143" t="s">
        <v>165</v>
      </c>
    </row>
    <row r="162" spans="1:10" ht="17.399999999999999">
      <c r="A162" s="230" t="s">
        <v>335</v>
      </c>
      <c r="B162" s="470" t="s">
        <v>89</v>
      </c>
      <c r="C162" s="471"/>
      <c r="D162" s="472"/>
      <c r="E162" s="220" t="s">
        <v>78</v>
      </c>
      <c r="F162" s="220" t="s">
        <v>74</v>
      </c>
      <c r="G162" s="226"/>
      <c r="H162" s="141"/>
      <c r="I162" s="142">
        <v>998</v>
      </c>
      <c r="J162" s="143" t="s">
        <v>166</v>
      </c>
    </row>
    <row r="163" spans="1:10" s="144" customFormat="1" ht="31.2" customHeight="1">
      <c r="A163" s="225">
        <v>71621100</v>
      </c>
      <c r="B163" s="470" t="s">
        <v>267</v>
      </c>
      <c r="C163" s="471"/>
      <c r="D163" s="472"/>
      <c r="E163" s="220" t="s">
        <v>77</v>
      </c>
      <c r="F163" s="220" t="s">
        <v>74</v>
      </c>
      <c r="G163" s="226">
        <f>756000+450000+450000+186000+912000</f>
        <v>2754000</v>
      </c>
      <c r="H163" s="141">
        <v>1</v>
      </c>
      <c r="I163" s="142">
        <f>+ROUNDUP(G163*H163/1000,1)</f>
        <v>2754</v>
      </c>
      <c r="J163" s="143" t="s">
        <v>337</v>
      </c>
    </row>
  </sheetData>
  <mergeCells count="152">
    <mergeCell ref="B132:D132"/>
    <mergeCell ref="B163:D163"/>
    <mergeCell ref="B48:D48"/>
    <mergeCell ref="B54:D54"/>
    <mergeCell ref="B74:D74"/>
    <mergeCell ref="B83:D83"/>
    <mergeCell ref="B95:D95"/>
    <mergeCell ref="B100:D100"/>
    <mergeCell ref="B129:D129"/>
    <mergeCell ref="B141:D141"/>
    <mergeCell ref="B142:D142"/>
    <mergeCell ref="B82:D82"/>
    <mergeCell ref="B80:D80"/>
    <mergeCell ref="B81:D81"/>
    <mergeCell ref="B70:D70"/>
    <mergeCell ref="B73:D73"/>
    <mergeCell ref="B71:D71"/>
    <mergeCell ref="B78:D78"/>
    <mergeCell ref="B79:D79"/>
    <mergeCell ref="B51:D51"/>
    <mergeCell ref="B94:D94"/>
    <mergeCell ref="B93:D93"/>
    <mergeCell ref="B96:D96"/>
    <mergeCell ref="A88:H88"/>
    <mergeCell ref="B35:D35"/>
    <mergeCell ref="D41:H41"/>
    <mergeCell ref="B42:H42"/>
    <mergeCell ref="B43:D43"/>
    <mergeCell ref="B37:D37"/>
    <mergeCell ref="B38:D38"/>
    <mergeCell ref="B56:D56"/>
    <mergeCell ref="B86:D86"/>
    <mergeCell ref="B101:D101"/>
    <mergeCell ref="B44:D44"/>
    <mergeCell ref="B68:D68"/>
    <mergeCell ref="B36:D36"/>
    <mergeCell ref="A40:H40"/>
    <mergeCell ref="A65:H65"/>
    <mergeCell ref="D66:H66"/>
    <mergeCell ref="B67:H67"/>
    <mergeCell ref="A59:H59"/>
    <mergeCell ref="D60:H60"/>
    <mergeCell ref="B61:H61"/>
    <mergeCell ref="B62:D62"/>
    <mergeCell ref="B63:D63"/>
    <mergeCell ref="B72:D72"/>
    <mergeCell ref="B77:D77"/>
    <mergeCell ref="B69:D69"/>
    <mergeCell ref="B45:D45"/>
    <mergeCell ref="B49:D49"/>
    <mergeCell ref="B53:D53"/>
    <mergeCell ref="B52:D52"/>
    <mergeCell ref="B50:D50"/>
    <mergeCell ref="B46:D46"/>
    <mergeCell ref="B47:D47"/>
    <mergeCell ref="B57:D57"/>
    <mergeCell ref="B55:D55"/>
    <mergeCell ref="B12:D12"/>
    <mergeCell ref="A26:H26"/>
    <mergeCell ref="B28:H28"/>
    <mergeCell ref="B33:D33"/>
    <mergeCell ref="B34:D34"/>
    <mergeCell ref="B32:D32"/>
    <mergeCell ref="D27:H27"/>
    <mergeCell ref="B29:D29"/>
    <mergeCell ref="B30:D30"/>
    <mergeCell ref="B31:D31"/>
    <mergeCell ref="A13:H13"/>
    <mergeCell ref="D14:H14"/>
    <mergeCell ref="B15:H15"/>
    <mergeCell ref="B16:D16"/>
    <mergeCell ref="B17:D17"/>
    <mergeCell ref="B19:H19"/>
    <mergeCell ref="B20:D20"/>
    <mergeCell ref="B21:D21"/>
    <mergeCell ref="B22:D22"/>
    <mergeCell ref="B23:D23"/>
    <mergeCell ref="B24:D24"/>
    <mergeCell ref="D18:H18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D89:H89"/>
    <mergeCell ref="B90:H90"/>
    <mergeCell ref="B91:D91"/>
    <mergeCell ref="B92:D92"/>
    <mergeCell ref="A103:H103"/>
    <mergeCell ref="B108:D108"/>
    <mergeCell ref="B109:D109"/>
    <mergeCell ref="B110:D110"/>
    <mergeCell ref="B127:D127"/>
    <mergeCell ref="D104:H104"/>
    <mergeCell ref="B105:H105"/>
    <mergeCell ref="B106:D106"/>
    <mergeCell ref="B97:D97"/>
    <mergeCell ref="B99:D99"/>
    <mergeCell ref="B98:D98"/>
    <mergeCell ref="B111:D111"/>
    <mergeCell ref="A114:H114"/>
    <mergeCell ref="B118:D118"/>
    <mergeCell ref="B112:D112"/>
    <mergeCell ref="D149:H149"/>
    <mergeCell ref="B150:H150"/>
    <mergeCell ref="B138:H138"/>
    <mergeCell ref="B139:D139"/>
    <mergeCell ref="B140:D140"/>
    <mergeCell ref="B156:D156"/>
    <mergeCell ref="B162:D162"/>
    <mergeCell ref="B157:D157"/>
    <mergeCell ref="B158:D158"/>
    <mergeCell ref="B159:D159"/>
    <mergeCell ref="B160:D160"/>
    <mergeCell ref="B161:D161"/>
    <mergeCell ref="B151:D151"/>
    <mergeCell ref="B152:D152"/>
    <mergeCell ref="B153:D153"/>
    <mergeCell ref="B154:D154"/>
    <mergeCell ref="B155:D155"/>
    <mergeCell ref="B143:D143"/>
    <mergeCell ref="B145:D145"/>
    <mergeCell ref="B146:D146"/>
    <mergeCell ref="B84:D84"/>
    <mergeCell ref="B85:D85"/>
    <mergeCell ref="B75:D75"/>
    <mergeCell ref="B76:D76"/>
    <mergeCell ref="B131:D131"/>
    <mergeCell ref="B133:D133"/>
    <mergeCell ref="B134:D134"/>
    <mergeCell ref="B144:D144"/>
    <mergeCell ref="A148:H148"/>
    <mergeCell ref="B128:D128"/>
    <mergeCell ref="B130:D130"/>
    <mergeCell ref="A136:H136"/>
    <mergeCell ref="D137:H137"/>
    <mergeCell ref="B125:D125"/>
    <mergeCell ref="B126:D126"/>
    <mergeCell ref="A121:H121"/>
    <mergeCell ref="D122:H122"/>
    <mergeCell ref="B123:H123"/>
    <mergeCell ref="B124:D124"/>
    <mergeCell ref="B119:D119"/>
    <mergeCell ref="D115:H115"/>
    <mergeCell ref="B116:H116"/>
    <mergeCell ref="B117:D117"/>
    <mergeCell ref="B107:D107"/>
  </mergeCells>
  <phoneticPr fontId="96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1CBFD-8BE3-4F5A-B655-5DBAEC54BB04}">
  <sheetPr>
    <tabColor rgb="FF92D050"/>
  </sheetPr>
  <dimension ref="A1:I54"/>
  <sheetViews>
    <sheetView topLeftCell="A29" zoomScale="74" zoomScaleNormal="70" zoomScaleSheetLayoutView="100" workbookViewId="0">
      <selection activeCell="H46" sqref="H46"/>
    </sheetView>
  </sheetViews>
  <sheetFormatPr defaultColWidth="9.109375" defaultRowHeight="17.399999999999999"/>
  <cols>
    <col min="1" max="3" width="8.88671875" style="2" customWidth="1"/>
    <col min="4" max="4" width="10.33203125" style="2" customWidth="1"/>
    <col min="5" max="5" width="14.5546875" style="2" customWidth="1"/>
    <col min="6" max="6" width="62.109375" style="2" customWidth="1"/>
    <col min="7" max="8" width="23.77734375" style="2" customWidth="1"/>
    <col min="9" max="9" width="49.88671875" style="2" customWidth="1"/>
    <col min="10" max="10" width="14.33203125" style="2" customWidth="1"/>
    <col min="11" max="16384" width="9.109375" style="2"/>
  </cols>
  <sheetData>
    <row r="1" spans="1:8" ht="38.1" customHeight="1">
      <c r="F1" s="346" t="s">
        <v>426</v>
      </c>
      <c r="G1" s="346"/>
      <c r="H1" s="346"/>
    </row>
    <row r="2" spans="1:8" ht="17.55" customHeight="1">
      <c r="G2" s="303"/>
      <c r="H2" s="303" t="s">
        <v>50</v>
      </c>
    </row>
    <row r="3" spans="1:8" ht="17.55" customHeight="1">
      <c r="G3" s="303"/>
      <c r="H3" s="303" t="s">
        <v>0</v>
      </c>
    </row>
    <row r="6" spans="1:8" ht="52.5" customHeight="1">
      <c r="A6" s="374" t="s">
        <v>416</v>
      </c>
      <c r="B6" s="374"/>
      <c r="C6" s="374"/>
      <c r="D6" s="374"/>
      <c r="E6" s="374"/>
      <c r="F6" s="374"/>
      <c r="G6" s="374"/>
      <c r="H6" s="374"/>
    </row>
    <row r="8" spans="1:8">
      <c r="G8" s="315"/>
      <c r="H8" s="315"/>
    </row>
    <row r="9" spans="1:8" s="9" customFormat="1" ht="56.1" customHeight="1">
      <c r="A9" s="499" t="s">
        <v>10</v>
      </c>
      <c r="B9" s="499"/>
      <c r="C9" s="499"/>
      <c r="D9" s="499" t="s">
        <v>1</v>
      </c>
      <c r="E9" s="499"/>
      <c r="F9" s="499" t="s">
        <v>5</v>
      </c>
      <c r="G9" s="342" t="s">
        <v>417</v>
      </c>
      <c r="H9" s="343"/>
    </row>
    <row r="10" spans="1:8" s="9" customFormat="1" ht="45" customHeight="1">
      <c r="A10" s="312" t="s">
        <v>418</v>
      </c>
      <c r="B10" s="312" t="s">
        <v>419</v>
      </c>
      <c r="C10" s="312" t="s">
        <v>11</v>
      </c>
      <c r="D10" s="312" t="s">
        <v>4</v>
      </c>
      <c r="E10" s="312" t="s">
        <v>226</v>
      </c>
      <c r="F10" s="499"/>
      <c r="G10" s="312" t="s">
        <v>2</v>
      </c>
      <c r="H10" s="312" t="s">
        <v>3</v>
      </c>
    </row>
    <row r="11" spans="1:8" s="9" customFormat="1" ht="22.65" customHeight="1">
      <c r="A11" s="311"/>
      <c r="B11" s="311"/>
      <c r="C11" s="311"/>
      <c r="D11" s="312"/>
      <c r="E11" s="312"/>
      <c r="F11" s="304" t="s">
        <v>8</v>
      </c>
      <c r="G11" s="266">
        <f>+G13+G33</f>
        <v>0</v>
      </c>
      <c r="H11" s="266">
        <f>+H13+H33</f>
        <v>0</v>
      </c>
    </row>
    <row r="12" spans="1:8" s="9" customFormat="1" ht="22.65" customHeight="1">
      <c r="A12" s="311"/>
      <c r="B12" s="311"/>
      <c r="C12" s="311"/>
      <c r="D12" s="312"/>
      <c r="E12" s="312"/>
      <c r="F12" s="311" t="s">
        <v>420</v>
      </c>
      <c r="G12" s="266"/>
      <c r="H12" s="266"/>
    </row>
    <row r="13" spans="1:8" s="242" customFormat="1" ht="27" customHeight="1">
      <c r="A13" s="50"/>
      <c r="B13" s="50"/>
      <c r="C13" s="50"/>
      <c r="D13" s="312"/>
      <c r="E13" s="312"/>
      <c r="F13" s="304" t="s">
        <v>261</v>
      </c>
      <c r="G13" s="266">
        <f t="shared" ref="G13:H13" si="0">+G14</f>
        <v>-10966.999999999996</v>
      </c>
      <c r="H13" s="266">
        <f t="shared" si="0"/>
        <v>-10966.999999999996</v>
      </c>
    </row>
    <row r="14" spans="1:8" ht="36">
      <c r="A14" s="503" t="s">
        <v>421</v>
      </c>
      <c r="B14" s="503"/>
      <c r="C14" s="503"/>
      <c r="D14" s="503"/>
      <c r="E14" s="503"/>
      <c r="F14" s="309" t="s">
        <v>367</v>
      </c>
      <c r="G14" s="266">
        <f t="shared" ref="G14:H14" si="1">+G16</f>
        <v>-10966.999999999996</v>
      </c>
      <c r="H14" s="266">
        <f t="shared" si="1"/>
        <v>-10966.999999999996</v>
      </c>
    </row>
    <row r="15" spans="1:8" ht="18">
      <c r="A15" s="503"/>
      <c r="B15" s="503"/>
      <c r="C15" s="503"/>
      <c r="D15" s="503"/>
      <c r="E15" s="503"/>
      <c r="F15" s="311" t="s">
        <v>6</v>
      </c>
      <c r="G15" s="316"/>
      <c r="H15" s="316"/>
    </row>
    <row r="16" spans="1:8" ht="36">
      <c r="A16" s="503"/>
      <c r="B16" s="503" t="s">
        <v>422</v>
      </c>
      <c r="C16" s="503"/>
      <c r="D16" s="503"/>
      <c r="E16" s="503"/>
      <c r="F16" s="309" t="s">
        <v>368</v>
      </c>
      <c r="G16" s="266">
        <f t="shared" ref="G16:H16" si="2">+G18</f>
        <v>-10966.999999999996</v>
      </c>
      <c r="H16" s="266">
        <f t="shared" si="2"/>
        <v>-10966.999999999996</v>
      </c>
    </row>
    <row r="17" spans="1:8" ht="18">
      <c r="A17" s="503"/>
      <c r="B17" s="503"/>
      <c r="C17" s="503"/>
      <c r="D17" s="503"/>
      <c r="E17" s="503"/>
      <c r="F17" s="311" t="s">
        <v>6</v>
      </c>
      <c r="G17" s="316"/>
      <c r="H17" s="316"/>
    </row>
    <row r="18" spans="1:8" ht="18">
      <c r="A18" s="503"/>
      <c r="B18" s="503"/>
      <c r="C18" s="503" t="s">
        <v>422</v>
      </c>
      <c r="D18" s="503"/>
      <c r="E18" s="503"/>
      <c r="F18" s="304" t="s">
        <v>369</v>
      </c>
      <c r="G18" s="317">
        <f t="shared" ref="G18:H18" si="3">+G20</f>
        <v>-10966.999999999996</v>
      </c>
      <c r="H18" s="317">
        <f t="shared" si="3"/>
        <v>-10966.999999999996</v>
      </c>
    </row>
    <row r="19" spans="1:8" ht="18" customHeight="1">
      <c r="A19" s="503"/>
      <c r="B19" s="503"/>
      <c r="C19" s="503"/>
      <c r="D19" s="503"/>
      <c r="E19" s="503"/>
      <c r="F19" s="311" t="s">
        <v>6</v>
      </c>
      <c r="G19" s="318"/>
      <c r="H19" s="318"/>
    </row>
    <row r="20" spans="1:8" ht="18">
      <c r="A20" s="503"/>
      <c r="B20" s="503"/>
      <c r="C20" s="503"/>
      <c r="D20" s="503"/>
      <c r="E20" s="503"/>
      <c r="F20" s="311" t="s">
        <v>423</v>
      </c>
      <c r="G20" s="317">
        <f t="shared" ref="G20:H20" si="4">+G22</f>
        <v>-10966.999999999996</v>
      </c>
      <c r="H20" s="317">
        <f t="shared" si="4"/>
        <v>-10966.999999999996</v>
      </c>
    </row>
    <row r="21" spans="1:8" ht="18">
      <c r="A21" s="503"/>
      <c r="B21" s="503"/>
      <c r="C21" s="503"/>
      <c r="D21" s="503"/>
      <c r="E21" s="503"/>
      <c r="F21" s="311" t="s">
        <v>6</v>
      </c>
      <c r="G21" s="319"/>
      <c r="H21" s="319"/>
    </row>
    <row r="22" spans="1:8" s="15" customFormat="1" ht="22.65" customHeight="1">
      <c r="A22" s="503"/>
      <c r="B22" s="503"/>
      <c r="C22" s="503"/>
      <c r="D22" s="320" t="s">
        <v>424</v>
      </c>
      <c r="E22" s="450" t="s">
        <v>386</v>
      </c>
      <c r="F22" s="450" t="s">
        <v>369</v>
      </c>
      <c r="G22" s="317">
        <f t="shared" ref="G22:H22" si="5">+G24</f>
        <v>-10966.999999999996</v>
      </c>
      <c r="H22" s="317">
        <f t="shared" si="5"/>
        <v>-10966.999999999996</v>
      </c>
    </row>
    <row r="23" spans="1:8" ht="17.7" customHeight="1">
      <c r="A23" s="503"/>
      <c r="B23" s="503"/>
      <c r="C23" s="503"/>
      <c r="D23" s="505"/>
      <c r="E23" s="321"/>
      <c r="F23" s="311" t="s">
        <v>6</v>
      </c>
      <c r="G23" s="140"/>
      <c r="H23" s="140"/>
    </row>
    <row r="24" spans="1:8" ht="20.100000000000001" customHeight="1">
      <c r="A24" s="503"/>
      <c r="B24" s="503"/>
      <c r="C24" s="503"/>
      <c r="D24" s="506"/>
      <c r="E24" s="322" t="s">
        <v>425</v>
      </c>
      <c r="F24" s="304" t="s">
        <v>369</v>
      </c>
      <c r="G24" s="323">
        <f t="shared" ref="G24:H24" si="6">+G26</f>
        <v>-10966.999999999996</v>
      </c>
      <c r="H24" s="323">
        <f t="shared" si="6"/>
        <v>-10966.999999999996</v>
      </c>
    </row>
    <row r="25" spans="1:8" ht="17.7" customHeight="1">
      <c r="A25" s="503"/>
      <c r="B25" s="503"/>
      <c r="C25" s="503"/>
      <c r="D25" s="506"/>
      <c r="E25" s="508"/>
      <c r="F25" s="311" t="s">
        <v>15</v>
      </c>
      <c r="G25" s="324"/>
      <c r="H25" s="324"/>
    </row>
    <row r="26" spans="1:8">
      <c r="A26" s="503"/>
      <c r="B26" s="503"/>
      <c r="C26" s="503"/>
      <c r="D26" s="506"/>
      <c r="E26" s="508"/>
      <c r="F26" s="325" t="s">
        <v>423</v>
      </c>
      <c r="G26" s="326">
        <f t="shared" ref="G26:H26" si="7">+G28</f>
        <v>-10966.999999999996</v>
      </c>
      <c r="H26" s="326">
        <f t="shared" si="7"/>
        <v>-10966.999999999996</v>
      </c>
    </row>
    <row r="27" spans="1:8" ht="52.2">
      <c r="A27" s="503"/>
      <c r="B27" s="503"/>
      <c r="C27" s="503"/>
      <c r="D27" s="506"/>
      <c r="E27" s="508"/>
      <c r="F27" s="311" t="s">
        <v>274</v>
      </c>
      <c r="G27" s="324"/>
      <c r="H27" s="324"/>
    </row>
    <row r="28" spans="1:8" ht="17.7" customHeight="1">
      <c r="A28" s="503"/>
      <c r="B28" s="503"/>
      <c r="C28" s="503"/>
      <c r="D28" s="506"/>
      <c r="E28" s="508"/>
      <c r="F28" s="312" t="s">
        <v>7</v>
      </c>
      <c r="G28" s="140">
        <f t="shared" ref="G28:H30" si="8">+G29</f>
        <v>-10966.999999999996</v>
      </c>
      <c r="H28" s="140">
        <f t="shared" si="8"/>
        <v>-10966.999999999996</v>
      </c>
    </row>
    <row r="29" spans="1:8" ht="17.7" customHeight="1">
      <c r="A29" s="503"/>
      <c r="B29" s="503"/>
      <c r="C29" s="503"/>
      <c r="D29" s="506"/>
      <c r="E29" s="508"/>
      <c r="F29" s="272" t="s">
        <v>229</v>
      </c>
      <c r="G29" s="324">
        <f t="shared" si="8"/>
        <v>-10966.999999999996</v>
      </c>
      <c r="H29" s="324">
        <f t="shared" si="8"/>
        <v>-10966.999999999996</v>
      </c>
    </row>
    <row r="30" spans="1:8" ht="17.7" customHeight="1">
      <c r="A30" s="503"/>
      <c r="B30" s="503"/>
      <c r="C30" s="503"/>
      <c r="D30" s="506"/>
      <c r="E30" s="508"/>
      <c r="F30" s="272" t="s">
        <v>355</v>
      </c>
      <c r="G30" s="324">
        <f t="shared" si="8"/>
        <v>-10966.999999999996</v>
      </c>
      <c r="H30" s="324">
        <f t="shared" si="8"/>
        <v>-10966.999999999996</v>
      </c>
    </row>
    <row r="31" spans="1:8" ht="17.7" customHeight="1">
      <c r="A31" s="503"/>
      <c r="B31" s="503"/>
      <c r="C31" s="503"/>
      <c r="D31" s="507"/>
      <c r="E31" s="508"/>
      <c r="F31" s="272" t="s">
        <v>370</v>
      </c>
      <c r="G31" s="324">
        <f>+'Հավելված N 3'!G276</f>
        <v>-10966.999999999996</v>
      </c>
      <c r="H31" s="324">
        <f>+'Հավելված N 3'!H276</f>
        <v>-10966.999999999996</v>
      </c>
    </row>
    <row r="32" spans="1:8" ht="9.4499999999999993" customHeight="1">
      <c r="A32" s="327"/>
      <c r="B32" s="328"/>
      <c r="C32" s="329"/>
      <c r="D32" s="311"/>
      <c r="E32" s="311"/>
    </row>
    <row r="33" spans="1:8" s="242" customFormat="1" ht="36">
      <c r="A33" s="330"/>
      <c r="B33" s="50"/>
      <c r="C33" s="50"/>
      <c r="D33" s="50"/>
      <c r="E33" s="50"/>
      <c r="F33" s="304" t="s">
        <v>16</v>
      </c>
      <c r="G33" s="266">
        <f>+G34</f>
        <v>10966.999999999996</v>
      </c>
      <c r="H33" s="266">
        <f>+H34</f>
        <v>10966.999999999996</v>
      </c>
    </row>
    <row r="34" spans="1:8" s="9" customFormat="1" ht="17.55" customHeight="1">
      <c r="A34" s="382" t="s">
        <v>26</v>
      </c>
      <c r="B34" s="504"/>
      <c r="C34" s="360"/>
      <c r="D34" s="363"/>
      <c r="E34" s="20"/>
      <c r="F34" s="304" t="s">
        <v>28</v>
      </c>
      <c r="G34" s="266">
        <f t="shared" ref="G34:H34" si="9">+G36</f>
        <v>10966.999999999996</v>
      </c>
      <c r="H34" s="266">
        <f t="shared" si="9"/>
        <v>10966.999999999996</v>
      </c>
    </row>
    <row r="35" spans="1:8" s="9" customFormat="1" ht="16.350000000000001" customHeight="1">
      <c r="A35" s="383"/>
      <c r="B35" s="386"/>
      <c r="C35" s="361"/>
      <c r="D35" s="364"/>
      <c r="E35" s="21"/>
      <c r="F35" s="311" t="s">
        <v>6</v>
      </c>
      <c r="G35" s="331"/>
      <c r="H35" s="331"/>
    </row>
    <row r="36" spans="1:8" s="9" customFormat="1" ht="19.2" customHeight="1">
      <c r="A36" s="383"/>
      <c r="B36" s="306" t="s">
        <v>232</v>
      </c>
      <c r="C36" s="302"/>
      <c r="D36" s="364"/>
      <c r="E36" s="21"/>
      <c r="F36" s="304" t="s">
        <v>233</v>
      </c>
      <c r="G36" s="267">
        <f t="shared" ref="G36:H36" si="10">+G38</f>
        <v>10966.999999999996</v>
      </c>
      <c r="H36" s="267">
        <f t="shared" si="10"/>
        <v>10966.999999999996</v>
      </c>
    </row>
    <row r="37" spans="1:8" s="9" customFormat="1" ht="16.8" customHeight="1">
      <c r="A37" s="383"/>
      <c r="B37" s="302"/>
      <c r="C37" s="302"/>
      <c r="D37" s="364"/>
      <c r="E37" s="21"/>
      <c r="F37" s="311" t="s">
        <v>6</v>
      </c>
      <c r="G37" s="331"/>
      <c r="H37" s="331"/>
    </row>
    <row r="38" spans="1:8" s="9" customFormat="1" ht="36">
      <c r="A38" s="383"/>
      <c r="B38" s="302"/>
      <c r="C38" s="382" t="s">
        <v>27</v>
      </c>
      <c r="D38" s="364"/>
      <c r="E38" s="21"/>
      <c r="F38" s="304" t="s">
        <v>233</v>
      </c>
      <c r="G38" s="267">
        <f t="shared" ref="G38:H38" si="11">+G40</f>
        <v>10966.999999999996</v>
      </c>
      <c r="H38" s="267">
        <f t="shared" si="11"/>
        <v>10966.999999999996</v>
      </c>
    </row>
    <row r="39" spans="1:8" s="9" customFormat="1" ht="16.95" customHeight="1">
      <c r="A39" s="383"/>
      <c r="B39" s="302"/>
      <c r="C39" s="383"/>
      <c r="D39" s="364"/>
      <c r="E39" s="21"/>
      <c r="F39" s="311" t="s">
        <v>6</v>
      </c>
      <c r="G39" s="267"/>
      <c r="H39" s="332"/>
    </row>
    <row r="40" spans="1:8" s="9" customFormat="1" ht="34.799999999999997">
      <c r="A40" s="383"/>
      <c r="B40" s="302"/>
      <c r="C40" s="383"/>
      <c r="D40" s="364"/>
      <c r="E40" s="21"/>
      <c r="F40" s="50" t="s">
        <v>12</v>
      </c>
      <c r="G40" s="267">
        <f t="shared" ref="G40:H40" si="12">+G42</f>
        <v>10966.999999999996</v>
      </c>
      <c r="H40" s="267">
        <f t="shared" si="12"/>
        <v>10966.999999999996</v>
      </c>
    </row>
    <row r="41" spans="1:8" s="9" customFormat="1" ht="16.95" customHeight="1">
      <c r="A41" s="383"/>
      <c r="B41" s="302"/>
      <c r="C41" s="383"/>
      <c r="D41" s="451"/>
      <c r="E41" s="25"/>
      <c r="F41" s="311" t="s">
        <v>6</v>
      </c>
      <c r="G41" s="267"/>
      <c r="H41" s="267"/>
    </row>
    <row r="42" spans="1:8" s="9" customFormat="1" ht="18" customHeight="1">
      <c r="A42" s="383"/>
      <c r="B42" s="302"/>
      <c r="C42" s="383"/>
      <c r="D42" s="47">
        <v>1189</v>
      </c>
      <c r="E42" s="379" t="s">
        <v>363</v>
      </c>
      <c r="F42" s="379"/>
      <c r="G42" s="266">
        <f t="shared" ref="G42:H42" si="13">+G44</f>
        <v>10966.999999999996</v>
      </c>
      <c r="H42" s="266">
        <f t="shared" si="13"/>
        <v>10966.999999999996</v>
      </c>
    </row>
    <row r="43" spans="1:8" s="9" customFormat="1" ht="16.95" customHeight="1">
      <c r="A43" s="383"/>
      <c r="B43" s="302"/>
      <c r="C43" s="383"/>
      <c r="D43" s="308"/>
      <c r="E43" s="305"/>
      <c r="F43" s="311" t="s">
        <v>6</v>
      </c>
      <c r="G43" s="266"/>
      <c r="H43" s="266"/>
    </row>
    <row r="44" spans="1:8" s="9" customFormat="1" ht="76.2" customHeight="1">
      <c r="A44" s="383"/>
      <c r="B44" s="302"/>
      <c r="C44" s="383"/>
      <c r="D44" s="418"/>
      <c r="E44" s="58">
        <v>11003</v>
      </c>
      <c r="F44" s="309" t="s">
        <v>360</v>
      </c>
      <c r="G44" s="268">
        <f t="shared" ref="G44:H44" si="14">+G46</f>
        <v>10966.999999999996</v>
      </c>
      <c r="H44" s="268">
        <f t="shared" si="14"/>
        <v>10966.999999999996</v>
      </c>
    </row>
    <row r="45" spans="1:8" s="9" customFormat="1" ht="16.2" customHeight="1">
      <c r="A45" s="383"/>
      <c r="B45" s="302"/>
      <c r="C45" s="383"/>
      <c r="D45" s="502"/>
      <c r="E45" s="154"/>
      <c r="F45" s="311" t="s">
        <v>15</v>
      </c>
      <c r="G45" s="267"/>
      <c r="H45" s="331"/>
    </row>
    <row r="46" spans="1:8" s="12" customFormat="1" ht="36.6" customHeight="1">
      <c r="A46" s="383"/>
      <c r="B46" s="302"/>
      <c r="C46" s="383"/>
      <c r="D46" s="502"/>
      <c r="E46" s="370"/>
      <c r="F46" s="29" t="s">
        <v>12</v>
      </c>
      <c r="G46" s="269">
        <f t="shared" ref="G46:H46" si="15">+G48</f>
        <v>10966.999999999996</v>
      </c>
      <c r="H46" s="269">
        <f t="shared" si="15"/>
        <v>10966.999999999996</v>
      </c>
    </row>
    <row r="47" spans="1:8" s="9" customFormat="1" ht="34.799999999999997">
      <c r="A47" s="383"/>
      <c r="B47" s="302"/>
      <c r="C47" s="383"/>
      <c r="D47" s="502"/>
      <c r="E47" s="371"/>
      <c r="F47" s="311" t="s">
        <v>60</v>
      </c>
      <c r="G47" s="270"/>
      <c r="H47" s="331"/>
    </row>
    <row r="48" spans="1:8" s="9" customFormat="1" ht="16.95" customHeight="1">
      <c r="A48" s="383"/>
      <c r="B48" s="302"/>
      <c r="C48" s="383"/>
      <c r="D48" s="502"/>
      <c r="E48" s="371"/>
      <c r="F48" s="310" t="s">
        <v>7</v>
      </c>
      <c r="G48" s="267">
        <f t="shared" ref="G48:H48" si="16">G49</f>
        <v>10966.999999999996</v>
      </c>
      <c r="H48" s="267">
        <f t="shared" si="16"/>
        <v>10966.999999999996</v>
      </c>
    </row>
    <row r="49" spans="1:9" s="9" customFormat="1" ht="16.95" customHeight="1">
      <c r="A49" s="383"/>
      <c r="B49" s="302"/>
      <c r="C49" s="383"/>
      <c r="D49" s="502"/>
      <c r="E49" s="371"/>
      <c r="F49" s="311" t="s">
        <v>229</v>
      </c>
      <c r="G49" s="271">
        <f>+G50+G53</f>
        <v>10966.999999999996</v>
      </c>
      <c r="H49" s="271">
        <f>+H50+H53</f>
        <v>10966.999999999996</v>
      </c>
    </row>
    <row r="50" spans="1:9" s="9" customFormat="1" ht="16.2" customHeight="1">
      <c r="A50" s="383"/>
      <c r="B50" s="302"/>
      <c r="C50" s="383"/>
      <c r="D50" s="502"/>
      <c r="E50" s="371"/>
      <c r="F50" s="311" t="s">
        <v>268</v>
      </c>
      <c r="G50" s="271">
        <f t="shared" ref="G50:H53" si="17">+G51</f>
        <v>3073.7999999999993</v>
      </c>
      <c r="H50" s="271">
        <f t="shared" si="17"/>
        <v>3073.7999999999993</v>
      </c>
    </row>
    <row r="51" spans="1:9" s="9" customFormat="1" ht="16.2" customHeight="1">
      <c r="A51" s="383"/>
      <c r="B51" s="302"/>
      <c r="C51" s="383"/>
      <c r="D51" s="502"/>
      <c r="E51" s="371"/>
      <c r="F51" s="202" t="s">
        <v>361</v>
      </c>
      <c r="G51" s="271">
        <f t="shared" si="17"/>
        <v>3073.7999999999993</v>
      </c>
      <c r="H51" s="271">
        <f t="shared" si="17"/>
        <v>3073.7999999999993</v>
      </c>
      <c r="I51" s="13"/>
    </row>
    <row r="52" spans="1:9" s="9" customFormat="1" ht="18">
      <c r="A52" s="383"/>
      <c r="B52" s="302"/>
      <c r="C52" s="383"/>
      <c r="D52" s="502"/>
      <c r="E52" s="371"/>
      <c r="F52" s="202" t="s">
        <v>362</v>
      </c>
      <c r="G52" s="271">
        <f>+'Հավելված N 6'!F28</f>
        <v>3073.7999999999993</v>
      </c>
      <c r="H52" s="271">
        <f>+'Հավելված N 6'!I28</f>
        <v>3073.7999999999993</v>
      </c>
      <c r="I52" s="13"/>
    </row>
    <row r="53" spans="1:9" s="9" customFormat="1" ht="16.2" customHeight="1">
      <c r="A53" s="383"/>
      <c r="B53" s="302"/>
      <c r="C53" s="307"/>
      <c r="D53" s="333"/>
      <c r="E53" s="371"/>
      <c r="F53" s="311" t="s">
        <v>355</v>
      </c>
      <c r="G53" s="271">
        <f t="shared" si="17"/>
        <v>7893.1999999999971</v>
      </c>
      <c r="H53" s="271">
        <f t="shared" si="17"/>
        <v>7893.1999999999971</v>
      </c>
      <c r="I53" s="13"/>
    </row>
    <row r="54" spans="1:9" s="9" customFormat="1" ht="18">
      <c r="A54" s="384"/>
      <c r="B54" s="302"/>
      <c r="C54" s="307"/>
      <c r="D54" s="333"/>
      <c r="E54" s="372"/>
      <c r="F54" s="51" t="s">
        <v>356</v>
      </c>
      <c r="G54" s="271">
        <f>+'Հավելված N 6'!F30</f>
        <v>7893.1999999999971</v>
      </c>
      <c r="H54" s="271">
        <f>+'Հավելված N 6'!I30</f>
        <v>7893.1999999999971</v>
      </c>
      <c r="I54" s="13"/>
    </row>
  </sheetData>
  <mergeCells count="24">
    <mergeCell ref="D23:D31"/>
    <mergeCell ref="E25:E31"/>
    <mergeCell ref="F1:H1"/>
    <mergeCell ref="A6:H6"/>
    <mergeCell ref="A9:C9"/>
    <mergeCell ref="D9:E9"/>
    <mergeCell ref="F9:F10"/>
    <mergeCell ref="G9:H9"/>
    <mergeCell ref="E42:F42"/>
    <mergeCell ref="D44:D52"/>
    <mergeCell ref="E46:E54"/>
    <mergeCell ref="A34:A54"/>
    <mergeCell ref="A14:A31"/>
    <mergeCell ref="B14:B15"/>
    <mergeCell ref="C14:C17"/>
    <mergeCell ref="D14:D21"/>
    <mergeCell ref="B34:B35"/>
    <mergeCell ref="C34:C35"/>
    <mergeCell ref="D34:D41"/>
    <mergeCell ref="C38:C52"/>
    <mergeCell ref="E14:E21"/>
    <mergeCell ref="B16:B31"/>
    <mergeCell ref="C18:C31"/>
    <mergeCell ref="E22:F22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Հավելված N 1 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  <vt:lpstr>Հավելված N 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https://mul2-edu.gov.am/tasks/1979536/oneclick?token=e9742bf8b312a1528d45bcd93ad1d9c1</cp:keywords>
  <cp:lastModifiedBy>Սոֆյա Սարգսյան</cp:lastModifiedBy>
  <cp:lastPrinted>2026-07-31T06:59:33Z</cp:lastPrinted>
  <dcterms:created xsi:type="dcterms:W3CDTF">2022-01-04T07:12:58Z</dcterms:created>
  <dcterms:modified xsi:type="dcterms:W3CDTF">2026-08-03T14:54:24Z</dcterms:modified>
</cp:coreProperties>
</file>