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030" activeTab="3"/>
  </bookViews>
  <sheets>
    <sheet name="Շինարարություն" sheetId="1" r:id="rId1"/>
    <sheet name="Գույք" sheetId="2" r:id="rId2"/>
    <sheet name="Համակարգ2" sheetId="8" r:id="rId3"/>
    <sheet name="Համակարգ1" sheetId="6" r:id="rId4"/>
    <sheet name="Վերաբաշխում" sheetId="5" r:id="rId5"/>
    <sheet name="Ամփոփ" sheetId="3" r:id="rId6"/>
  </sheets>
  <calcPr calcId="162913"/>
</workbook>
</file>

<file path=xl/calcChain.xml><?xml version="1.0" encoding="utf-8"?>
<calcChain xmlns="http://schemas.openxmlformats.org/spreadsheetml/2006/main">
  <c r="G19" i="8" l="1"/>
  <c r="E26" i="6"/>
  <c r="E21" i="6"/>
  <c r="E13" i="6"/>
  <c r="E31" i="8"/>
  <c r="E26" i="8"/>
  <c r="E21" i="8"/>
  <c r="E13" i="8"/>
  <c r="E32" i="8" l="1"/>
  <c r="G29" i="6"/>
  <c r="G30" i="6"/>
  <c r="G28" i="6"/>
  <c r="E31" i="6"/>
  <c r="E32" i="6" s="1"/>
  <c r="G32" i="6" s="1"/>
  <c r="G16" i="8"/>
  <c r="G17" i="8"/>
  <c r="G18" i="8"/>
  <c r="G20" i="8"/>
  <c r="G15" i="8"/>
  <c r="G21" i="8" s="1"/>
  <c r="G24" i="8"/>
  <c r="G25" i="8"/>
  <c r="G23" i="8"/>
  <c r="G29" i="8"/>
  <c r="G30" i="8"/>
  <c r="G28" i="8"/>
  <c r="G31" i="8" s="1"/>
  <c r="G26" i="6"/>
  <c r="G25" i="6"/>
  <c r="G24" i="6"/>
  <c r="G21" i="6"/>
  <c r="G23" i="6"/>
  <c r="G16" i="6"/>
  <c r="G17" i="6"/>
  <c r="G18" i="6"/>
  <c r="G19" i="6"/>
  <c r="G20" i="6"/>
  <c r="G15" i="6"/>
  <c r="G26" i="8" l="1"/>
  <c r="G32" i="8" s="1"/>
  <c r="G31" i="6"/>
  <c r="G9" i="8"/>
  <c r="G10" i="8"/>
  <c r="G11" i="8"/>
  <c r="G12" i="8"/>
  <c r="G8" i="8"/>
  <c r="G13" i="8" s="1"/>
  <c r="G13" i="6"/>
  <c r="G9" i="6"/>
  <c r="G10" i="6"/>
  <c r="G11" i="6"/>
  <c r="G12" i="6"/>
  <c r="G8" i="6"/>
  <c r="F23" i="5" l="1"/>
  <c r="G22" i="5"/>
  <c r="G19" i="5"/>
  <c r="G18" i="5"/>
  <c r="G16" i="5"/>
  <c r="G10" i="5"/>
  <c r="G11" i="5"/>
  <c r="G12" i="5"/>
  <c r="G13" i="5"/>
  <c r="G9" i="5"/>
  <c r="E14" i="5"/>
  <c r="F14" i="5"/>
  <c r="E20" i="5"/>
  <c r="E23" i="5" s="1"/>
  <c r="D14" i="5"/>
  <c r="D23" i="5" s="1"/>
  <c r="C14" i="5"/>
  <c r="C23" i="5" s="1"/>
  <c r="G20" i="5" l="1"/>
  <c r="G14" i="5"/>
  <c r="E15" i="3"/>
  <c r="E10" i="3"/>
  <c r="E11" i="3"/>
  <c r="E12" i="3"/>
  <c r="E13" i="3"/>
  <c r="E9" i="3"/>
  <c r="D14" i="3"/>
  <c r="D16" i="3" s="1"/>
  <c r="C14" i="3"/>
  <c r="C16" i="3" s="1"/>
  <c r="F38" i="1"/>
  <c r="H38" i="1" s="1"/>
  <c r="H39" i="1" s="1"/>
  <c r="H37" i="1"/>
  <c r="G23" i="5" l="1"/>
  <c r="E14" i="3"/>
  <c r="E16" i="3" s="1"/>
  <c r="F9" i="1"/>
  <c r="G88" i="2"/>
  <c r="G89" i="2"/>
  <c r="G90" i="2"/>
  <c r="G91" i="2"/>
  <c r="G92" i="2"/>
  <c r="G87" i="2"/>
  <c r="G83" i="2"/>
  <c r="G82" i="2"/>
  <c r="G93" i="2" l="1"/>
  <c r="G84" i="2"/>
  <c r="G94" i="2" s="1"/>
  <c r="G75" i="2" l="1"/>
  <c r="G76" i="2"/>
  <c r="G77" i="2"/>
  <c r="G74" i="2"/>
  <c r="F71" i="2"/>
  <c r="G71" i="2" s="1"/>
  <c r="F70" i="2"/>
  <c r="G70" i="2" s="1"/>
  <c r="F67" i="2"/>
  <c r="G67" i="2" s="1"/>
  <c r="G66" i="2"/>
  <c r="F65" i="2"/>
  <c r="G65" i="2" s="1"/>
  <c r="F64" i="2"/>
  <c r="G64" i="2" s="1"/>
  <c r="F63" i="2"/>
  <c r="G63" i="2" s="1"/>
  <c r="G78" i="2" l="1"/>
  <c r="G68" i="2"/>
  <c r="G72" i="2"/>
  <c r="G23" i="2"/>
  <c r="G24" i="2"/>
  <c r="G22" i="2"/>
  <c r="G79" i="2" l="1"/>
  <c r="G25" i="2"/>
  <c r="G17" i="2" l="1"/>
  <c r="G18" i="2" s="1"/>
  <c r="G14" i="2"/>
  <c r="G13" i="2"/>
  <c r="G12" i="2"/>
  <c r="G11" i="2"/>
  <c r="G10" i="2"/>
  <c r="G9" i="2"/>
  <c r="G15" i="2" l="1"/>
  <c r="G19" i="2" s="1"/>
  <c r="G58" i="2" l="1"/>
  <c r="G59" i="2" s="1"/>
  <c r="G51" i="2"/>
  <c r="G52" i="2"/>
  <c r="G53" i="2"/>
  <c r="G54" i="2"/>
  <c r="G55" i="2"/>
  <c r="G50" i="2"/>
  <c r="G38" i="2"/>
  <c r="G39" i="2"/>
  <c r="G40" i="2"/>
  <c r="G41" i="2"/>
  <c r="G42" i="2"/>
  <c r="G43" i="2"/>
  <c r="G44" i="2"/>
  <c r="G45" i="2"/>
  <c r="G46" i="2"/>
  <c r="G47" i="2"/>
  <c r="G37" i="2"/>
  <c r="G29" i="2"/>
  <c r="G30" i="2"/>
  <c r="G31" i="2"/>
  <c r="G32" i="2"/>
  <c r="G33" i="2"/>
  <c r="G34" i="2"/>
  <c r="G28" i="2"/>
  <c r="H10" i="1"/>
  <c r="H11" i="1"/>
  <c r="H12" i="1"/>
  <c r="H9" i="1"/>
  <c r="F15" i="1"/>
  <c r="H15" i="1" s="1"/>
  <c r="H13" i="1" l="1"/>
  <c r="H18" i="1" l="1"/>
  <c r="F33" i="1" l="1"/>
  <c r="H33" i="1" s="1"/>
  <c r="F32" i="1"/>
  <c r="H32" i="1" s="1"/>
  <c r="H34" i="1" l="1"/>
  <c r="F29" i="1" l="1"/>
  <c r="H29" i="1" s="1"/>
  <c r="H28" i="1"/>
  <c r="F27" i="1"/>
  <c r="H27" i="1" s="1"/>
  <c r="F26" i="1"/>
  <c r="H26" i="1" s="1"/>
  <c r="H30" i="1" l="1"/>
  <c r="H17" i="1"/>
  <c r="H16" i="1"/>
  <c r="F23" i="1"/>
  <c r="H23" i="1" s="1"/>
  <c r="F22" i="1"/>
  <c r="H22" i="1" s="1"/>
  <c r="F21" i="1"/>
  <c r="H21" i="1" s="1"/>
  <c r="H19" i="1" l="1"/>
  <c r="H24" i="1"/>
  <c r="H35" i="1" s="1"/>
  <c r="H40" i="1" s="1"/>
  <c r="G56" i="2"/>
  <c r="G48" i="2"/>
  <c r="G35" i="2" l="1"/>
  <c r="G60" i="2" s="1"/>
  <c r="G95" i="2" s="1"/>
</calcChain>
</file>

<file path=xl/sharedStrings.xml><?xml version="1.0" encoding="utf-8"?>
<sst xmlns="http://schemas.openxmlformats.org/spreadsheetml/2006/main" count="373" uniqueCount="212">
  <si>
    <t>Հ/հ</t>
  </si>
  <si>
    <t>Միավորի գինը /դրամ/</t>
  </si>
  <si>
    <t>Պահանջվող գումարը /հազ․դրամ/</t>
  </si>
  <si>
    <t>Ծանոթություն</t>
  </si>
  <si>
    <t>Համակարգիչ</t>
  </si>
  <si>
    <t>Անխափան սնուցման սարք</t>
  </si>
  <si>
    <t>Ընդամենը</t>
  </si>
  <si>
    <t>Պրոյեկտոր</t>
  </si>
  <si>
    <t>Ամբողջը</t>
  </si>
  <si>
    <t xml:space="preserve">Սպասք լվացող մեքենա </t>
  </si>
  <si>
    <t>Նախնական հաշվարկ</t>
  </si>
  <si>
    <t>Հիմնանորոգման ենթակա մասնաշենքի, շինության անվանումը</t>
  </si>
  <si>
    <t>Տարածքի չափերը /մետրերով/</t>
  </si>
  <si>
    <t>Ընդհանուր մակերեսը /քմ/</t>
  </si>
  <si>
    <t>Վերանորոգվող տարածքի 1 քմ արժեքը /հազ․դրամ/</t>
  </si>
  <si>
    <t>Պահանջվող գումարի չափը /հազ․դրամ/</t>
  </si>
  <si>
    <t>Ձեռքբերման ենթակա գույքի անվանումը</t>
  </si>
  <si>
    <t>Կենցաղային կահույք</t>
  </si>
  <si>
    <t>Զգեստապահարան</t>
  </si>
  <si>
    <t>Կողապահարան</t>
  </si>
  <si>
    <t>Մահճակալ</t>
  </si>
  <si>
    <t xml:space="preserve">Սեղան </t>
  </si>
  <si>
    <t>Սարքեր և սարքավորումներ</t>
  </si>
  <si>
    <t>Սառցախցիկ</t>
  </si>
  <si>
    <t xml:space="preserve">Սառնարան </t>
  </si>
  <si>
    <t>Գազօջախ</t>
  </si>
  <si>
    <t>Համակարգչային և հարակից տեխնիկա</t>
  </si>
  <si>
    <t>Մոնիթոր</t>
  </si>
  <si>
    <t>Հենաշարժական խանգարումներ ունեցող անձանց համար հարմարեցված ավտոտրանսպորտ</t>
  </si>
  <si>
    <t>Գույքի մակնիշը և տեխնիկական նկարագիրը</t>
  </si>
  <si>
    <t>Միկրոավտոբուս</t>
  </si>
  <si>
    <t>Քանակը</t>
  </si>
  <si>
    <t xml:space="preserve">Չժանգոտվող մետաղից </t>
  </si>
  <si>
    <t>2 մ երկարություն, 1մ լայնություն</t>
  </si>
  <si>
    <t>Ճաշարանի համար: Օվալաձև, տրամագիծը 1մ</t>
  </si>
  <si>
    <t>608 լիտր տարողությամբ, տեսակը Side by side,Սառեցման համակարգ` NoFrost</t>
  </si>
  <si>
    <t>Գազային այրիչների քանակ` 5
Եփող մակերեսի այլ առանձնահատկություններ` չուգունե ցանց
Ջեռոցի ծավալ` 112 լ
Գրիլի տեսակ` էլեկտրական</t>
  </si>
  <si>
    <t>Էլեկտրական սալօջախ</t>
  </si>
  <si>
    <t xml:space="preserve">
Եփող մակերեսի տեսակ` HighSpeed
Էլեկտրական այրիչների քանակ` 4
Ջեռոցի ծավալ` 66 լ</t>
  </si>
  <si>
    <t>Առավելագույն տարողություն` 13 հավաքածու
Մեկ ցիկլի ընթացքում էլեկտրաէներգիայի սպառում` 0.73 կՎտ/ժ
Մեկ ցիկլի ընթացքում ջրի սպառում` 7.5 լ</t>
  </si>
  <si>
    <t>Մսաղաց</t>
  </si>
  <si>
    <t>Ճարպաջեռոցիչ 10լ</t>
  </si>
  <si>
    <t>Հզորությունը`  1500Վատտ</t>
  </si>
  <si>
    <t>Ճարպաջեռոցիչ չժանգոտող պողպատից` 10Լ,
Հզորությունը` 1500Վատտ</t>
  </si>
  <si>
    <t>Քերիչ էլեկտրական</t>
  </si>
  <si>
    <t>Խմորհունց</t>
  </si>
  <si>
    <t>Սղոց մսի</t>
  </si>
  <si>
    <t>Թեյնիկ</t>
  </si>
  <si>
    <t>Սեղան 4 աթոռով</t>
  </si>
  <si>
    <t>Պահարան</t>
  </si>
  <si>
    <t>Խոհանոցային սպասք</t>
  </si>
  <si>
    <t>Խոհանոցային մասնաշենք</t>
  </si>
  <si>
    <t>Պարիսպ</t>
  </si>
  <si>
    <t>100 սմx 190 սմ չափսերով, երկդռնանի, 18 մմ հաստությամբ լամինատից,</t>
  </si>
  <si>
    <t>52սմx 75 սմ չափսերով, լամինատից</t>
  </si>
  <si>
    <t xml:space="preserve"> Բոլոր մասնաշենքերի 36 սանհանգույցներ</t>
  </si>
  <si>
    <t>Քանդման աշխատանքներ, պատերի ցեմենտ ավազե սվաղի իրականացում, ջրի խողովակների փոխարինում, կոյուղու խողովակների փոխարինում, ծորակների և ձևավոր մասերի փոխարինում, պատերի սալիկապատում, էլեկտրականության կարգավորում (էլեկտրալարեր, վարդակներ, խրոցներ, կոթառներ․ լամպեր, ավտոմատներ, անջատիչներ) և այլ աշխատանքներ</t>
  </si>
  <si>
    <t>1,62մ x 2,08մ</t>
  </si>
  <si>
    <t>71.0մ x 2.0մ</t>
  </si>
  <si>
    <t>35,8մ x 13,7մ</t>
  </si>
  <si>
    <t>Հին պարսպի քանդում, նոր պարսպի կառուցում 71 գծամետր, պարսպի երկկողմանի ցեմենտ ավազե սվաղի իրականացում, մետաղական նոր դարպասների տեղադրում</t>
  </si>
  <si>
    <t>Քանդման աշխատանքներ, պատերի և առաստաղի գաջապատում,  ջրի խողովակների փոխարինում, կանալիզացիայի խողովակների փոխարինում, ծորակների և ձևավոր մասերի փոխարինում, պատերի սալիկապատում, էլեկտրականության կարգավորում (էլեկտրալարեր, վարդակներ, խրոցներ, կոթառներ․ լամպեր, ավտոմատներ, անջատիչներ), ներկարարական և այլ աշխատանքներ</t>
  </si>
  <si>
    <t>«Գյումրու տուն-ինտերնատ» պետական ոչ առևտրային կազմակերպություն</t>
  </si>
  <si>
    <t>«Վարդենիսի նյարդահոգեբանական տուն ինտերնատ» պետական ոչ առևտրային կազմակերպություն</t>
  </si>
  <si>
    <t xml:space="preserve">Կատարվելիք աշխատանքների նկարագիրը </t>
  </si>
  <si>
    <t>«Երևանի թիվ 1 տուն-ինտերնատ» պետական ոչ առևտրային կազմակերպություն</t>
  </si>
  <si>
    <t>«Երևանի Նորքի տուն-ինտերնատ» պետական ոչ առևտրային կազմակերպություն</t>
  </si>
  <si>
    <t>««Ձորակ» հոգեկան առողջության խնդիրներ ունեցող անձանց խնամքի կենտրոն» պետական ոչ առևտրային կազմակերպություն</t>
  </si>
  <si>
    <t>Եռահարկ 1-ին մասնաշենքի հիմնանորոգում</t>
  </si>
  <si>
    <t>մեկ հարկի մակերեսը 320 քմ</t>
  </si>
  <si>
    <t>Քանդման աշխատանքներ, հին պատուհանների փոխարինումը նորերով, երեք հարկերի ջրամատակարարման և ջրահեռացման համակարգերի փոխարինումը նորով, հոսանքի հին լարերի փոխարինումը նորով, մուտքի հին դռների փոխարինումը նորով, հին հատակի փոխարինումը նորով, բոլոր սենյակներում տաք ջրի համակարգի տեղադրում, լոգասենյակների պատի և հատակի սալիկների փոխարինում, սանտեխնիկայի փոխարինում, ներկարարական և այլ աշխատանքներ</t>
  </si>
  <si>
    <t>Քանդման աշխատանքներ, պատերի ջերմամեկուսացում, հոսանքի հին լարերի փոխարինում նորերով, մուտքի դռների փոխարինում ջերմամեկուսիչ դռներով, ջերմամեկուսիչ հատակի կառուցում,  ներկարարական և այլ աշխատանքներ</t>
  </si>
  <si>
    <t>Խոհանոցի օդափոխության համակարգի հիմնանորոգում</t>
  </si>
  <si>
    <t>Քանդման աշխատանքներ, նոր օդափոխության համակարգի կառուցում,  հոսանքի հին լարերի փոխարինում նորերով  և այլ աշխատանքներ</t>
  </si>
  <si>
    <t>համակարգ</t>
  </si>
  <si>
    <t>Եռահարկ 3-րդ մասնաշենքի հիմնանորոգում</t>
  </si>
  <si>
    <t>մեկ հարկի մակերեսը 586 քմ</t>
  </si>
  <si>
    <t xml:space="preserve">Քանդման աշխատանքներ, պատերի և առաստաղի գաջապատում,  ջրի խողովակների փոխարինում, կանալիզացիայի խողովակների փոխարինում, ծորակների և ձևավոր մասերի փոխարինում, պատերի սալիկապատում, էլեկտրականության կարգավորում (էլեկտրալարեր, վարդակներ, խրոցներ, կոթառներ․ լամպեր, ավտոմատներ, անջատիչներ), ներկարարական և այլ աշխատանքներ 
</t>
  </si>
  <si>
    <t>Բնակելի մասնաշենքերը կապող մասնաշենքի տանիքի նորոգում</t>
  </si>
  <si>
    <t>Քանդման աշխատանքներ, փայտյա մասերի փոխարինում նորերով, մետաղյա տանիքի կառուցում և այլ աշխատանքներ</t>
  </si>
  <si>
    <t>16.5մ x 29.5մ</t>
  </si>
  <si>
    <t>Վերելակի հիմնանորոգում</t>
  </si>
  <si>
    <t>վերելակ</t>
  </si>
  <si>
    <t>Վերելակի խցիկի որոշ մասերի փոխարինում նորերով, ընթացքի ուղու նորոգում, Էլեկտրական և այլ մասերի հիմնանորոգում</t>
  </si>
  <si>
    <t>Տարածքի բարեկարգում և արտաքին լուսավորվածության կառուցում</t>
  </si>
  <si>
    <t>Տարածքի բարեկարգում, մետաղական սյունների կառուցում, հաղորդալարերի մոնտաժում, լամպերի տեղադրում և այլ աշխատանքներ</t>
  </si>
  <si>
    <t>55մ x 15.0մ</t>
  </si>
  <si>
    <t>Քանդման աշխատանքներ,  պատերի և առաստաղի գաջապատում, փայտյա դռների և պատուհանների  փոխարինում մետալոպլաստե դռներով և պատուհաններով, ջրի խողովակների փոխարինում, սանհանգույցի խողովակների փոխարինում, ծորակների և ձևավոր մասերի փոխարինում, պատերի սալիկապատում, էլեկտրականության կարգավորում (էլեկտրալարեր, վարդակներ, խրոցներ, կոթառներ․ լամպեր, ավտոմատներ, անջատիչներ), սանհանգուցների և միջանցքների հատակների սալիկապատում, սենյակների հատակաների նորոգում և լամինապատում, աստիճանների վերանորոգման, ներկարարական և այլ աշխատանքներ</t>
  </si>
  <si>
    <t>մեկ հարկի մակերեսը 1002.3 քմ</t>
  </si>
  <si>
    <t>Քանդման աշխատանքներ, պատերի և առաստաղի գաջապատում,  ջրի խողովակների փոխարինում, սանհանգույցի խողովակների փոխարինում, ծորակների և ձևավոր մասերի փոխարինում, պատերի սալիկապատում, էլեկտրականության կարգավորում (էլեկտրալարեր, վարդակներ, խրոցներ, կոթառներ․ լամպեր, ավտոմատներ, անջատիչներ), ներկարարական աշխատանքներ, հատակի սալիկապատում, օդափոխության համակարգի հիմնանորոգում և այլ աշխատանքներ:</t>
  </si>
  <si>
    <t>1-ին մասնաշենք 2-րդ և 3-րդ հարկերի հիմնանորոգում</t>
  </si>
  <si>
    <t>Խոհանոցի և ճաշարանային սրահի արկի հիմնանորոգում</t>
  </si>
  <si>
    <t xml:space="preserve">խոհանոց 125.8 քմ, ճաշարանային սրահ 170.8 քմ </t>
  </si>
  <si>
    <t>Ընդհանուրը</t>
  </si>
  <si>
    <t>3 հատ սառնարանային սենյակների կառուցում</t>
  </si>
  <si>
    <t xml:space="preserve">մեկ սենյակի մակերեսը 6 քմ </t>
  </si>
  <si>
    <t>6-րդ բաժանմունքի հիմնանորոգում</t>
  </si>
  <si>
    <t>6-րդ բաժանմունքի բակի բարեկարգում և ասֆալտապատում</t>
  </si>
  <si>
    <t xml:space="preserve">Տուն-ինտերնատի վարչական մասնաշենքի բակի բարեկարգում և ասֆալտապատում </t>
  </si>
  <si>
    <t>Կաթսայատան ծխատար խողովակի հիմքի ամրացում</t>
  </si>
  <si>
    <t>Բարեկարգման և ասֆալտապատման աշխատանքներ</t>
  </si>
  <si>
    <t>Քանդման աշխատանքներ, մետաղական կմախքի կառուցում, բետոնապատման և այլ աշխատանքներ</t>
  </si>
  <si>
    <t>Քանդման աշխատանքներ, հին պատուհանների փոխարինումը նորերով, երեք հարկերի ջրամատակարարման և ջրահեռացման համակարգերի փոխարինումը նորով, հոսանքի հին լարերի փոխարինումը նորով, մուտքի հին դռների փոխարինումը նորով, հին հատակի փոխարինումը նորով, բոլոր սենյակներում տաք ջրի համակարգի տեղադրում, լոգասենյակների պատի և հատակի սալիկների փոխարինում, սանտեխնիկայի փոխարինում, ներկարարական և այլ աշխատանքներ, մասնաշենքի հարմարեցում հենաշարժողական խնդիրներ ունեցող անձանց համար</t>
  </si>
  <si>
    <t>Չժանգոտվող մետաղից կաթսաների, թավաների, բաժակների, ափսեների, գդալների, պատառաքաղերի և դանակների հավաքածու 6 հատից</t>
  </si>
  <si>
    <t>600 լիտր տարողությամբ, երկդռնանի</t>
  </si>
  <si>
    <t xml:space="preserve">Բազմաֆունկցիոնալ լազերային տպիչ </t>
  </si>
  <si>
    <t>Ձայնասյունի  /դինամիկ/ հավաքածու</t>
  </si>
  <si>
    <t>Bosh</t>
  </si>
  <si>
    <t>Ergo HS 30</t>
  </si>
  <si>
    <t xml:space="preserve">Ergo </t>
  </si>
  <si>
    <t>Ford, 12 տեղանոց</t>
  </si>
  <si>
    <t>i5- ASUS-1151</t>
  </si>
  <si>
    <t>Մոնիթոր-91</t>
  </si>
  <si>
    <t>LG-22 դյույմ</t>
  </si>
  <si>
    <t>EPS-1500va</t>
  </si>
  <si>
    <t>Նոթբուկ</t>
  </si>
  <si>
    <t>aser core i3</t>
  </si>
  <si>
    <t>A-3 ֆորմատի</t>
  </si>
  <si>
    <t>A-4 ֆորմատի</t>
  </si>
  <si>
    <t>ՄԵՐՍԵԴԵՍ կամ ՖՈՐԴ մակնիշի, 18 նստատեղով, հարմարեցված հենաշարժողական խնդիրներ ունեցող անձանց համար</t>
  </si>
  <si>
    <t>«Վարդենիսի նյարդահոգեբանական տուն-ինտերնատ» պետական ոչ առևտրային կազմակերպություն</t>
  </si>
  <si>
    <t>14 լ տարողականությամբ, առնվազն  14 ծրագրերի առկայութկամբ</t>
  </si>
  <si>
    <t>Սարքավորումներ և մեքենաներ</t>
  </si>
  <si>
    <t xml:space="preserve">Ավտոմատ լվացք մեքենա </t>
  </si>
  <si>
    <t>Ավտոմատ լվացքի մեքենա 50 կգ տարողությամբ</t>
  </si>
  <si>
    <t xml:space="preserve">Ճարպաջեռոցիչ </t>
  </si>
  <si>
    <t>20 լիտր տարողությամբ</t>
  </si>
  <si>
    <t>30 լիտրանոց</t>
  </si>
  <si>
    <t>Աթոռ</t>
  </si>
  <si>
    <t xml:space="preserve">Բժշկական մահճակալ </t>
  </si>
  <si>
    <t xml:space="preserve">Պահեստի սառնարաններ </t>
  </si>
  <si>
    <t xml:space="preserve">(500 լ), </t>
  </si>
  <si>
    <t>120 սմx 180 սմ չափսերով, երկդռնանի, 18 մմ հաստությամբ լամինատից</t>
  </si>
  <si>
    <t>500 լիտր տարողությամբ, երկդռնանի</t>
  </si>
  <si>
    <t>Սառցարաններ</t>
  </si>
  <si>
    <t xml:space="preserve">500 լիտր տարողությամբ </t>
  </si>
  <si>
    <t>18 մմ հաստությամբ լամինատից</t>
  </si>
  <si>
    <t>Փայտյա</t>
  </si>
  <si>
    <t>Լամինատից</t>
  </si>
  <si>
    <t xml:space="preserve">««Ձորակ» հոգեկան առողջության խնդիրներ ունեցող անձանց խնամքի կենտրոն» պետական ոչ առևտրային կազմակերպություն </t>
  </si>
  <si>
    <t>Սեղան ճաշարանի</t>
  </si>
  <si>
    <t>Լամինատե, մակերեսը 100 սմ* 110 սմ չափսերով, բարձրությունը 75 սմ</t>
  </si>
  <si>
    <t>Աթոռ ճաշարանի</t>
  </si>
  <si>
    <t>500 լիտր տարողությամբ, մեկդռնանի</t>
  </si>
  <si>
    <t>Սալօջախ</t>
  </si>
  <si>
    <t>Սպասք լվացող մեքենա</t>
  </si>
  <si>
    <t>Տարողությունը՝ 14 անձի համար</t>
  </si>
  <si>
    <t>Չորացման սարք լվացքատան համար</t>
  </si>
  <si>
    <t>Փայտե,  նստատեղի մակերեսը 40 սմ* 30 սմ չափսերով, հենակինը՝ 40սմ*20սմ չափսերով, բարձրությունը 75 սմ</t>
  </si>
  <si>
    <t>6 տեղանի</t>
  </si>
  <si>
    <t>Էլեկտրական 6 տեղանի</t>
  </si>
  <si>
    <t>Չորանոց 13 կգ արտադրողականությամբ</t>
  </si>
  <si>
    <t>12.45մ x 27մ</t>
  </si>
  <si>
    <t>ծխատար</t>
  </si>
  <si>
    <t>Աշխատանքի և սոցիալական հարցերի նախարարություն</t>
  </si>
  <si>
    <t xml:space="preserve">Սանհանգույցների հիմնանորոգում՝ 9 հատ </t>
  </si>
  <si>
    <t>տարբեր</t>
  </si>
  <si>
    <t>Մասնաշենքի 1-ին հարկի քաղաքացիների ընդունելության բաժնի տարածքի հիմնանորոգում</t>
  </si>
  <si>
    <t>2.6մ x 4.0մ և 3.0մ x 4.0մ</t>
  </si>
  <si>
    <t>Քանդման աշխատանքներ,  փայտյա դռների փոխարինում, պատերի և առաստաղի գաջապատում, էլեկտրականության կարգավորում (էլեկտրալարեր, վարդակներ, խրոցներ, կոթառներ․ լամպեր, ավտոմատներ, անջատիչներ),  հատակաների նորոգում և լամինապատում, քաղաքացիների սպասարկման համար երեք պատուհանի ապահովում, ներկարարական և այլ աշխատանքներ</t>
  </si>
  <si>
    <t>Ընդհանուրը՝ Կազմակերպություններում</t>
  </si>
  <si>
    <t>Կազմակերպությունների անվանումը</t>
  </si>
  <si>
    <t>Նախնական հաշվարկներով</t>
  </si>
  <si>
    <t>Ըստ կազմակերպությունների ընդամենը պահանջվող գումարը</t>
  </si>
  <si>
    <t xml:space="preserve">գույքի ձեռքբերման համար անհրաժեշտ գումարը </t>
  </si>
  <si>
    <t>/հազ․դրամ/</t>
  </si>
  <si>
    <t xml:space="preserve">հիմնանորոգման համար անհրաժեշտ գումարը </t>
  </si>
  <si>
    <t>Ամփոփ հաշվարկ</t>
  </si>
  <si>
    <t>Աշխատանքի և սոցիալական հարցերի նախարարության ենթակայության տարեցների տուն-ինտերնատների և նախարարության տարածքների հիմնանորոգման և տուն-ինտերնատների համար գույքի ձեռքբերման համար անհրաժեշտ ֆինանսական միջոցների</t>
  </si>
  <si>
    <t>Աշխատանքի և սոցիալական հարցերի նախարարության ենթակայության տարեցների տուն-ինտերնատներ</t>
  </si>
  <si>
    <t xml:space="preserve">«Երևանի թիվ 1 տուն-ինտերնատ» պետական ոչ առևտրային կազմակերպություն </t>
  </si>
  <si>
    <t xml:space="preserve">«Գյումրու տուն-ինտերնատ» պետական ոչ առևտրային կազմակերպություն </t>
  </si>
  <si>
    <t xml:space="preserve">«Երևանի Նորքի տուն-ինտերնատ» պետական ոչ առևտրային կազմակերպություն </t>
  </si>
  <si>
    <t>Աշխատանքի և սոցիալական հարցերի նախարարության ենթակայության տարեցների տուն-ինտերնատների կարիքների համար գույքի ձեռքբերման նպատակով համար անհրաժեշտ ֆինանսական միջոցների</t>
  </si>
  <si>
    <t>Շինարարության համար</t>
  </si>
  <si>
    <t>Նախարարություն</t>
  </si>
  <si>
    <t>Համակարգերի ձեռքբերում և տեղադրում</t>
  </si>
  <si>
    <t>Շինարարություն</t>
  </si>
  <si>
    <t>Խարբերդի մանկատուն</t>
  </si>
  <si>
    <t>համակարգերի ձեռքբերման համար</t>
  </si>
  <si>
    <t>նախագծման համար</t>
  </si>
  <si>
    <t>Նախնական հաշվարկներով անհարաժեշտ գումարը</t>
  </si>
  <si>
    <t xml:space="preserve">գույքի ձեռքբերման համար </t>
  </si>
  <si>
    <t>Համակարգի մակնիշը և տեխնիկական նկարագիրը</t>
  </si>
  <si>
    <t>Տարեցների խնամքի պետական ոչ առևտրային կազմակերպություններ</t>
  </si>
  <si>
    <t>Երեխաների խնամքի պետական ոչ առևտրային կազմակերպություններ</t>
  </si>
  <si>
    <t>«Խարբերդի մասնագիտացված մանկատուն» պետական ոչ առևտրային կազմակերպություն</t>
  </si>
  <si>
    <t>«Գյումրու «Երեխաների տուն»» պետական ոչ առևտրային կազմակերպություն</t>
  </si>
  <si>
    <t>«Մարի Իզմիրլյանի անվան մանկատուն» պետական ոչ առևտրային կազմակերպություն</t>
  </si>
  <si>
    <t>«Երևանի «Մանկան տուն»» պետական ոչ առևտրային կազմակերպություն</t>
  </si>
  <si>
    <t>«Գավառի մանկատուն» պետական ոչ առևտրային կազմակերպություն</t>
  </si>
  <si>
    <t>«Վանաձորի մանկատուն» պետական ոչ առևտրային կազմակերպություն</t>
  </si>
  <si>
    <t>Երեխաների սոցիալական հոգածության ցերեկային կենտրոններ</t>
  </si>
  <si>
    <t>«Գյումրու սոցիալական հոգածության ցերեկային կենտրոն» պետական ոչ առևտրային կազմակերպություն</t>
  </si>
  <si>
    <t>«Երևանի Աջափնյակի սոցիալական հոգածության ցերեկային կենտրոն» պետական ոչ առևտրային կազմակերպություն</t>
  </si>
  <si>
    <t>««Զատիկ» երեխաների աջակցության կենտրոն» պետական ոչ առևտրային կազմակերպություն</t>
  </si>
  <si>
    <t>Երեխայի և ընտանիքի աջակցության կենտրոններ</t>
  </si>
  <si>
    <t>«Նուբարաշենի երեխայի և ընտանիքի աջակցության կենտրոն» պետական ոչ առևտրային կազմակերպություն</t>
  </si>
  <si>
    <t>«Լոռու մարզի երեխայի և ընտանիքի աջակցության կենտրոն» պետական ոչ առևտրային կազմակերպություն</t>
  </si>
  <si>
    <t>«Սյունիքի մարզի երեխայի և ընտանիքի աջակցության կենտրոն» հիմնադրամ</t>
  </si>
  <si>
    <t>Աշխատանքի և սոցիալական հարցերի նախարարության ենթակայության խնամք և սոցիալական սպասարկում իրականացնող պետական ոչ առևտրային կազմակերպությունների կարիքների համար տեսահսկման համակարգերի ձեռքբերման նպատակով  անհրաժեշտ ֆինանսական միջոցների</t>
  </si>
  <si>
    <t>Աշխատանքի և սոցիալական հարցերի նախարարության ենթակայության խնամք և սոցիալական սպասարկում իրականացնող պետական ոչ առևտրային կազմակերպությունների կարիքների համար աշխատողների աշխատանքի հաճախումների մատնահետքերի հսկման  համակարգերի ձեռքբերման նպատակով  անհրաժեշտ ֆինանսական միջոցների</t>
  </si>
  <si>
    <t>Համակարգի տեխնիկական նկարագիրը</t>
  </si>
  <si>
    <t xml:space="preserve">Տեսախցիկ – 1 հատ
Տեսաձայնագրիչ (4 տեսախցիկի համար) – 1 հատ
Մալուխ (CCTV4+1) – 15 մ
BNC միացուցիչ – 1 հատ
Սնուցման աղբյուր – 1 հատ
Կոշտ սկավառակ (500 Գբ) – 1 հատ
Տեղադրում, ծրագրավորում
(հեռախոսով կամ այլ միջոցներով հեռակա դիտման հնարավորություն)
</t>
  </si>
  <si>
    <t>Տեսախցիկ – 1 հատ
Տեսաձայնագրիչ (4 տեսախցիկի համար) – 1 հատ
Մալուխ (CCTV4+1) – 15 մ
BNC միացուցիչ – 1 հատ
Սնուցման աղբյուր – 1 հատ
Կոշտ սկավառակ (500 Գբ) – 1 հատ
Տեղադրում, ծրագրավորում
(հեռախոսով կամ այլ միջոցներով հեռակա դիտման հնարավորություն)</t>
  </si>
  <si>
    <t>Փաթեթը ներառում է
1 հատ մատնահետք և քարտ կարդացող սարք
Հաճախումների կառավարման ծրագրային ապահովում մինչև 25 աշխատակցի համար
ծրագրի ուսուցում (1 անգամ / 2ժամ)
Մատնահետք և քարտ կարդացող սարքի համար տրվում է 1 տարի երաշխիք:
Սարքի հիմնական պարամետրերն են՝
Գրանցումների տարողունակություն՝ 100,000
Միացման եղանակ՝ ցանց, USB
Աշխատանքային ջերմաստիճան՝ 0℃ - 45℃</t>
  </si>
  <si>
    <t>Փաստացի հաստիքների քանակ</t>
  </si>
  <si>
    <t>Հավելումով հաստիքների քանակ</t>
  </si>
  <si>
    <t>Պահանջվող գումարը /դրամ/</t>
  </si>
  <si>
    <t>Տեսահսկման համակարգերի ձեռքբերում և տեղադրում նախարարության 17 ՊՈԱԿ-ներում</t>
  </si>
  <si>
    <t>Աշխատողների հաճախումների հսկման համակարգի ձեռքբերում և տեղադրում նախարարության 17 ՊՈԱԿ-ներում</t>
  </si>
  <si>
    <t>Աշխատանքի և սոցիալական հարցերի նախարարության ենթակայության տարեցների շուրջօրյա խնամք իրականացնող պետական ոչ առևտրային կազմակերպությունների հիմնանորոգման համար անհրաժեշտ ֆինանսական միջոցների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</si>
</sst>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;[Red]#,##0.0"/>
    <numFmt numFmtId="165" formatCode="#,##0;[Red]#,##0"/>
    <numFmt numFmtId="166" formatCode="0.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b/>
      <i/>
      <sz val="11"/>
      <color theme="1"/>
      <name val="GHEA Grapalat"/>
      <family val="3"/>
    </font>
    <font>
      <b/>
      <sz val="12"/>
      <color theme="1"/>
      <name val="GHEA Grapalat"/>
      <family val="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165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164" fontId="2" fillId="0" borderId="5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/>
    </xf>
    <xf numFmtId="165" fontId="1" fillId="0" borderId="1" xfId="0" applyNumberFormat="1" applyFont="1" applyBorder="1" applyAlignment="1">
      <alignment horizontal="center" vertical="center" wrapText="1"/>
    </xf>
    <xf numFmtId="166" fontId="1" fillId="0" borderId="1" xfId="0" applyNumberFormat="1" applyFont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wrapText="1"/>
    </xf>
    <xf numFmtId="0" fontId="2" fillId="0" borderId="1" xfId="0" applyFont="1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vertical="center" wrapText="1"/>
    </xf>
    <xf numFmtId="164" fontId="1" fillId="0" borderId="1" xfId="0" applyNumberFormat="1" applyFont="1" applyBorder="1" applyAlignment="1">
      <alignment vertical="center" wrapText="1"/>
    </xf>
    <xf numFmtId="164" fontId="1" fillId="0" borderId="1" xfId="0" applyNumberFormat="1" applyFont="1" applyBorder="1" applyAlignment="1">
      <alignment vertical="center"/>
    </xf>
    <xf numFmtId="165" fontId="1" fillId="0" borderId="1" xfId="0" applyNumberFormat="1" applyFont="1" applyBorder="1" applyAlignment="1">
      <alignment vertical="center" wrapText="1"/>
    </xf>
    <xf numFmtId="165" fontId="1" fillId="0" borderId="1" xfId="0" applyNumberFormat="1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164" fontId="1" fillId="0" borderId="1" xfId="0" applyNumberFormat="1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/>
    </xf>
    <xf numFmtId="165" fontId="1" fillId="0" borderId="1" xfId="0" applyNumberFormat="1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164" fontId="2" fillId="0" borderId="3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165" fontId="2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Fill="1" applyBorder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64" fontId="1" fillId="0" borderId="0" xfId="0" applyNumberFormat="1" applyFont="1"/>
    <xf numFmtId="164" fontId="2" fillId="0" borderId="0" xfId="0" applyNumberFormat="1" applyFont="1"/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40"/>
  <sheetViews>
    <sheetView view="pageBreakPreview" zoomScale="40" zoomScaleNormal="100" zoomScaleSheetLayoutView="40" workbookViewId="0">
      <selection activeCell="H1" sqref="H1:I1"/>
    </sheetView>
  </sheetViews>
  <sheetFormatPr defaultColWidth="14.85546875" defaultRowHeight="16.5" x14ac:dyDescent="0.3"/>
  <cols>
    <col min="1" max="1" width="2.7109375" style="1" customWidth="1"/>
    <col min="2" max="2" width="4.5703125" style="8" bestFit="1" customWidth="1"/>
    <col min="3" max="3" width="23.85546875" style="1" customWidth="1"/>
    <col min="4" max="4" width="72.7109375" style="8" customWidth="1"/>
    <col min="5" max="5" width="11.140625" style="8" customWidth="1"/>
    <col min="6" max="6" width="11.5703125" style="8" customWidth="1"/>
    <col min="7" max="7" width="11.7109375" style="8" customWidth="1"/>
    <col min="8" max="8" width="14.85546875" style="8" customWidth="1"/>
    <col min="9" max="9" width="16" style="8" customWidth="1"/>
    <col min="10" max="16384" width="14.85546875" style="1"/>
  </cols>
  <sheetData>
    <row r="1" spans="2:9" x14ac:dyDescent="0.3">
      <c r="H1" s="69"/>
      <c r="I1" s="69"/>
    </row>
    <row r="3" spans="2:9" s="2" customFormat="1" x14ac:dyDescent="0.3">
      <c r="B3" s="3"/>
      <c r="C3" s="73" t="s">
        <v>10</v>
      </c>
      <c r="D3" s="73"/>
      <c r="E3" s="73"/>
      <c r="F3" s="73"/>
      <c r="G3" s="73"/>
      <c r="H3" s="73"/>
      <c r="I3" s="73"/>
    </row>
    <row r="4" spans="2:9" s="2" customFormat="1" ht="51" customHeight="1" x14ac:dyDescent="0.3">
      <c r="B4" s="3"/>
      <c r="C4" s="74" t="s">
        <v>211</v>
      </c>
      <c r="D4" s="74"/>
      <c r="E4" s="74"/>
      <c r="F4" s="74"/>
      <c r="G4" s="74"/>
      <c r="H4" s="74"/>
      <c r="I4" s="74"/>
    </row>
    <row r="6" spans="2:9" s="3" customFormat="1" ht="115.5" customHeight="1" x14ac:dyDescent="0.25">
      <c r="B6" s="4" t="s">
        <v>0</v>
      </c>
      <c r="C6" s="5" t="s">
        <v>11</v>
      </c>
      <c r="D6" s="5" t="s">
        <v>64</v>
      </c>
      <c r="E6" s="5" t="s">
        <v>12</v>
      </c>
      <c r="F6" s="5" t="s">
        <v>13</v>
      </c>
      <c r="G6" s="5" t="s">
        <v>14</v>
      </c>
      <c r="H6" s="5" t="s">
        <v>15</v>
      </c>
      <c r="I6" s="4" t="s">
        <v>3</v>
      </c>
    </row>
    <row r="7" spans="2:9" s="3" customFormat="1" x14ac:dyDescent="0.25">
      <c r="B7" s="4">
        <v>1</v>
      </c>
      <c r="C7" s="5">
        <v>2</v>
      </c>
      <c r="D7" s="5">
        <v>3</v>
      </c>
      <c r="E7" s="4">
        <v>4</v>
      </c>
      <c r="F7" s="5">
        <v>5</v>
      </c>
      <c r="G7" s="5">
        <v>6</v>
      </c>
      <c r="H7" s="4">
        <v>7</v>
      </c>
      <c r="I7" s="5">
        <v>8</v>
      </c>
    </row>
    <row r="8" spans="2:9" s="3" customFormat="1" x14ac:dyDescent="0.25">
      <c r="B8" s="4"/>
      <c r="C8" s="70" t="s">
        <v>63</v>
      </c>
      <c r="D8" s="71"/>
      <c r="E8" s="71"/>
      <c r="F8" s="71"/>
      <c r="G8" s="71"/>
      <c r="H8" s="71"/>
      <c r="I8" s="72"/>
    </row>
    <row r="9" spans="2:9" s="3" customFormat="1" ht="148.5" x14ac:dyDescent="0.25">
      <c r="B9" s="7">
        <v>1</v>
      </c>
      <c r="C9" s="10" t="s">
        <v>96</v>
      </c>
      <c r="D9" s="18" t="s">
        <v>102</v>
      </c>
      <c r="E9" s="14" t="s">
        <v>152</v>
      </c>
      <c r="F9" s="9">
        <f>12.45*27</f>
        <v>336.15</v>
      </c>
      <c r="G9" s="9">
        <v>85</v>
      </c>
      <c r="H9" s="9">
        <f>F9*G9</f>
        <v>28572.749999999996</v>
      </c>
      <c r="I9" s="9"/>
    </row>
    <row r="10" spans="2:9" s="3" customFormat="1" ht="49.5" x14ac:dyDescent="0.25">
      <c r="B10" s="7"/>
      <c r="C10" s="10" t="s">
        <v>97</v>
      </c>
      <c r="D10" s="10" t="s">
        <v>100</v>
      </c>
      <c r="E10" s="7"/>
      <c r="F10" s="9">
        <v>1000</v>
      </c>
      <c r="G10" s="9">
        <v>9.5</v>
      </c>
      <c r="H10" s="9">
        <f t="shared" ref="H10:H12" si="0">F10*G10</f>
        <v>9500</v>
      </c>
      <c r="I10" s="9"/>
    </row>
    <row r="11" spans="2:9" s="3" customFormat="1" ht="82.5" x14ac:dyDescent="0.25">
      <c r="B11" s="7"/>
      <c r="C11" s="10" t="s">
        <v>98</v>
      </c>
      <c r="D11" s="10" t="s">
        <v>100</v>
      </c>
      <c r="E11" s="7"/>
      <c r="F11" s="9">
        <v>1700</v>
      </c>
      <c r="G11" s="9">
        <v>9.5</v>
      </c>
      <c r="H11" s="9">
        <f t="shared" si="0"/>
        <v>16150</v>
      </c>
      <c r="I11" s="9"/>
    </row>
    <row r="12" spans="2:9" s="3" customFormat="1" ht="49.5" x14ac:dyDescent="0.25">
      <c r="B12" s="7"/>
      <c r="C12" s="10" t="s">
        <v>99</v>
      </c>
      <c r="D12" s="10" t="s">
        <v>101</v>
      </c>
      <c r="E12" s="7" t="s">
        <v>153</v>
      </c>
      <c r="F12" s="11">
        <v>1</v>
      </c>
      <c r="G12" s="9">
        <v>850</v>
      </c>
      <c r="H12" s="9">
        <f t="shared" si="0"/>
        <v>850</v>
      </c>
      <c r="I12" s="9"/>
    </row>
    <row r="13" spans="2:9" s="3" customFormat="1" x14ac:dyDescent="0.25">
      <c r="B13" s="4"/>
      <c r="C13" s="5"/>
      <c r="D13" s="12" t="s">
        <v>6</v>
      </c>
      <c r="E13" s="4"/>
      <c r="F13" s="22"/>
      <c r="G13" s="22"/>
      <c r="H13" s="13">
        <f>SUM(H9:H12)</f>
        <v>55072.75</v>
      </c>
      <c r="I13" s="22"/>
    </row>
    <row r="14" spans="2:9" s="3" customFormat="1" x14ac:dyDescent="0.25">
      <c r="B14" s="4"/>
      <c r="C14" s="70" t="s">
        <v>65</v>
      </c>
      <c r="D14" s="71"/>
      <c r="E14" s="71"/>
      <c r="F14" s="71"/>
      <c r="G14" s="71"/>
      <c r="H14" s="71"/>
      <c r="I14" s="72"/>
    </row>
    <row r="15" spans="2:9" s="3" customFormat="1" ht="132" x14ac:dyDescent="0.25">
      <c r="B15" s="7">
        <v>1</v>
      </c>
      <c r="C15" s="10" t="s">
        <v>68</v>
      </c>
      <c r="D15" s="18" t="s">
        <v>70</v>
      </c>
      <c r="E15" s="14" t="s">
        <v>69</v>
      </c>
      <c r="F15" s="21">
        <f>320*3</f>
        <v>960</v>
      </c>
      <c r="G15" s="9">
        <v>140</v>
      </c>
      <c r="H15" s="9">
        <f>F15*G15</f>
        <v>134400</v>
      </c>
      <c r="I15" s="9"/>
    </row>
    <row r="16" spans="2:9" s="3" customFormat="1" ht="66" x14ac:dyDescent="0.25">
      <c r="B16" s="7">
        <v>2</v>
      </c>
      <c r="C16" s="10" t="s">
        <v>94</v>
      </c>
      <c r="D16" s="18" t="s">
        <v>71</v>
      </c>
      <c r="E16" s="14" t="s">
        <v>95</v>
      </c>
      <c r="F16" s="21">
        <v>18</v>
      </c>
      <c r="G16" s="9">
        <v>190</v>
      </c>
      <c r="H16" s="9">
        <f>F16*G16</f>
        <v>3420</v>
      </c>
      <c r="I16" s="14"/>
    </row>
    <row r="17" spans="2:9" s="3" customFormat="1" ht="66" x14ac:dyDescent="0.25">
      <c r="B17" s="7">
        <v>3</v>
      </c>
      <c r="C17" s="10" t="s">
        <v>72</v>
      </c>
      <c r="D17" s="18" t="s">
        <v>73</v>
      </c>
      <c r="E17" s="14" t="s">
        <v>74</v>
      </c>
      <c r="F17" s="21">
        <v>1</v>
      </c>
      <c r="G17" s="9">
        <v>2500</v>
      </c>
      <c r="H17" s="9">
        <f>F17*G17</f>
        <v>2500</v>
      </c>
      <c r="I17" s="14"/>
    </row>
    <row r="18" spans="2:9" s="3" customFormat="1" ht="33" x14ac:dyDescent="0.25">
      <c r="B18" s="7">
        <v>4</v>
      </c>
      <c r="C18" s="10" t="s">
        <v>81</v>
      </c>
      <c r="D18" s="23" t="s">
        <v>83</v>
      </c>
      <c r="E18" s="14" t="s">
        <v>82</v>
      </c>
      <c r="F18" s="21">
        <v>2</v>
      </c>
      <c r="G18" s="9">
        <v>2250</v>
      </c>
      <c r="H18" s="9">
        <f>F18*G18</f>
        <v>4500</v>
      </c>
      <c r="I18" s="14"/>
    </row>
    <row r="19" spans="2:9" s="3" customFormat="1" x14ac:dyDescent="0.25">
      <c r="B19" s="4"/>
      <c r="C19" s="5"/>
      <c r="D19" s="12" t="s">
        <v>6</v>
      </c>
      <c r="E19" s="4"/>
      <c r="F19" s="22"/>
      <c r="G19" s="13"/>
      <c r="H19" s="13">
        <f>SUM(H15:H18)</f>
        <v>144820</v>
      </c>
      <c r="I19" s="5"/>
    </row>
    <row r="20" spans="2:9" s="3" customFormat="1" x14ac:dyDescent="0.25">
      <c r="B20" s="4"/>
      <c r="C20" s="70" t="s">
        <v>62</v>
      </c>
      <c r="D20" s="71"/>
      <c r="E20" s="71"/>
      <c r="F20" s="71"/>
      <c r="G20" s="71"/>
      <c r="H20" s="71"/>
      <c r="I20" s="72"/>
    </row>
    <row r="21" spans="2:9" ht="115.5" x14ac:dyDescent="0.3">
      <c r="B21" s="7">
        <v>1</v>
      </c>
      <c r="C21" s="10" t="s">
        <v>51</v>
      </c>
      <c r="D21" s="18" t="s">
        <v>61</v>
      </c>
      <c r="E21" s="17" t="s">
        <v>59</v>
      </c>
      <c r="F21" s="9">
        <f>35.8*13.7</f>
        <v>490.45999999999992</v>
      </c>
      <c r="G21" s="9">
        <v>140</v>
      </c>
      <c r="H21" s="9">
        <f>F21*G21</f>
        <v>68664.399999999994</v>
      </c>
      <c r="I21" s="9"/>
    </row>
    <row r="22" spans="2:9" ht="99" x14ac:dyDescent="0.3">
      <c r="B22" s="7">
        <v>2</v>
      </c>
      <c r="C22" s="10" t="s">
        <v>55</v>
      </c>
      <c r="D22" s="18" t="s">
        <v>56</v>
      </c>
      <c r="E22" s="17" t="s">
        <v>57</v>
      </c>
      <c r="F22" s="9">
        <f>1.6*2.08*36</f>
        <v>119.80800000000001</v>
      </c>
      <c r="G22" s="9">
        <v>140</v>
      </c>
      <c r="H22" s="9">
        <f>F22*G22</f>
        <v>16773.120000000003</v>
      </c>
      <c r="I22" s="9"/>
    </row>
    <row r="23" spans="2:9" ht="49.5" x14ac:dyDescent="0.3">
      <c r="B23" s="7">
        <v>3</v>
      </c>
      <c r="C23" s="10" t="s">
        <v>52</v>
      </c>
      <c r="D23" s="18" t="s">
        <v>60</v>
      </c>
      <c r="E23" s="17" t="s">
        <v>58</v>
      </c>
      <c r="F23" s="9">
        <f>71*2</f>
        <v>142</v>
      </c>
      <c r="G23" s="9">
        <v>95</v>
      </c>
      <c r="H23" s="9">
        <f>F23*G23</f>
        <v>13490</v>
      </c>
      <c r="I23" s="9"/>
    </row>
    <row r="24" spans="2:9" s="2" customFormat="1" x14ac:dyDescent="0.3">
      <c r="B24" s="4"/>
      <c r="D24" s="12" t="s">
        <v>6</v>
      </c>
      <c r="E24" s="13"/>
      <c r="F24" s="13"/>
      <c r="G24" s="13"/>
      <c r="H24" s="13">
        <f>SUM(H21:H23)</f>
        <v>98927.51999999999</v>
      </c>
      <c r="I24" s="13"/>
    </row>
    <row r="25" spans="2:9" x14ac:dyDescent="0.3">
      <c r="B25" s="7"/>
      <c r="C25" s="70" t="s">
        <v>66</v>
      </c>
      <c r="D25" s="71"/>
      <c r="E25" s="71"/>
      <c r="F25" s="71"/>
      <c r="G25" s="71"/>
      <c r="H25" s="71"/>
      <c r="I25" s="72"/>
    </row>
    <row r="26" spans="2:9" ht="132" x14ac:dyDescent="0.3">
      <c r="B26" s="7">
        <v>1</v>
      </c>
      <c r="C26" s="23" t="s">
        <v>75</v>
      </c>
      <c r="D26" s="18" t="s">
        <v>77</v>
      </c>
      <c r="E26" s="14" t="s">
        <v>76</v>
      </c>
      <c r="F26" s="9">
        <f>586*3</f>
        <v>1758</v>
      </c>
      <c r="G26" s="9">
        <v>75</v>
      </c>
      <c r="H26" s="9">
        <f>F26*G26</f>
        <v>131850</v>
      </c>
      <c r="I26" s="9"/>
    </row>
    <row r="27" spans="2:9" ht="66" x14ac:dyDescent="0.3">
      <c r="B27" s="7">
        <v>2</v>
      </c>
      <c r="C27" s="23" t="s">
        <v>78</v>
      </c>
      <c r="D27" s="10" t="s">
        <v>79</v>
      </c>
      <c r="E27" s="14" t="s">
        <v>80</v>
      </c>
      <c r="F27" s="9">
        <f>16.5*29.5</f>
        <v>486.75</v>
      </c>
      <c r="G27" s="9">
        <v>23</v>
      </c>
      <c r="H27" s="9">
        <f>F27*G27</f>
        <v>11195.25</v>
      </c>
      <c r="I27" s="9"/>
    </row>
    <row r="28" spans="2:9" ht="33" x14ac:dyDescent="0.3">
      <c r="B28" s="7">
        <v>3</v>
      </c>
      <c r="C28" s="24" t="s">
        <v>81</v>
      </c>
      <c r="D28" s="23" t="s">
        <v>83</v>
      </c>
      <c r="E28" s="7" t="s">
        <v>82</v>
      </c>
      <c r="F28" s="9">
        <v>1</v>
      </c>
      <c r="G28" s="9">
        <v>586</v>
      </c>
      <c r="H28" s="9">
        <f>F28*G28</f>
        <v>586</v>
      </c>
      <c r="I28" s="9"/>
    </row>
    <row r="29" spans="2:9" ht="82.5" x14ac:dyDescent="0.3">
      <c r="B29" s="7">
        <v>4</v>
      </c>
      <c r="C29" s="24" t="s">
        <v>84</v>
      </c>
      <c r="D29" s="23" t="s">
        <v>85</v>
      </c>
      <c r="E29" s="14" t="s">
        <v>86</v>
      </c>
      <c r="F29" s="9">
        <f>55*15</f>
        <v>825</v>
      </c>
      <c r="G29" s="9">
        <v>9.5</v>
      </c>
      <c r="H29" s="9">
        <f>F29*G29</f>
        <v>7837.5</v>
      </c>
      <c r="I29" s="9"/>
    </row>
    <row r="30" spans="2:9" s="2" customFormat="1" x14ac:dyDescent="0.3">
      <c r="B30" s="4"/>
      <c r="D30" s="12" t="s">
        <v>6</v>
      </c>
      <c r="E30" s="13"/>
      <c r="F30" s="13"/>
      <c r="G30" s="13"/>
      <c r="H30" s="13">
        <f>SUM(H26:H29)</f>
        <v>151468.75</v>
      </c>
      <c r="I30" s="13"/>
    </row>
    <row r="31" spans="2:9" x14ac:dyDescent="0.3">
      <c r="B31" s="7"/>
      <c r="C31" s="70" t="s">
        <v>67</v>
      </c>
      <c r="D31" s="71"/>
      <c r="E31" s="71"/>
      <c r="F31" s="71"/>
      <c r="G31" s="71"/>
      <c r="H31" s="71"/>
      <c r="I31" s="72"/>
    </row>
    <row r="32" spans="2:9" ht="181.5" x14ac:dyDescent="0.3">
      <c r="B32" s="7">
        <v>1</v>
      </c>
      <c r="C32" s="10" t="s">
        <v>90</v>
      </c>
      <c r="D32" s="18" t="s">
        <v>87</v>
      </c>
      <c r="E32" s="17" t="s">
        <v>88</v>
      </c>
      <c r="F32" s="9">
        <f>1002.3*2</f>
        <v>2004.6</v>
      </c>
      <c r="G32" s="9">
        <v>60.18</v>
      </c>
      <c r="H32" s="9">
        <f>F32*G32</f>
        <v>120636.82799999999</v>
      </c>
      <c r="I32" s="17"/>
    </row>
    <row r="33" spans="2:9" ht="132" x14ac:dyDescent="0.3">
      <c r="B33" s="7">
        <v>2</v>
      </c>
      <c r="C33" s="10" t="s">
        <v>91</v>
      </c>
      <c r="D33" s="18" t="s">
        <v>89</v>
      </c>
      <c r="E33" s="17" t="s">
        <v>92</v>
      </c>
      <c r="F33" s="9">
        <f>125.8+170.8</f>
        <v>296.60000000000002</v>
      </c>
      <c r="G33" s="9">
        <v>70</v>
      </c>
      <c r="H33" s="9">
        <f>F33*G33</f>
        <v>20762</v>
      </c>
      <c r="I33" s="9"/>
    </row>
    <row r="34" spans="2:9" s="2" customFormat="1" x14ac:dyDescent="0.3">
      <c r="B34" s="4"/>
      <c r="D34" s="12" t="s">
        <v>6</v>
      </c>
      <c r="E34" s="13"/>
      <c r="F34" s="13"/>
      <c r="G34" s="13"/>
      <c r="H34" s="13">
        <f>SUM(H32:H33)</f>
        <v>141398.82799999998</v>
      </c>
      <c r="I34" s="13"/>
    </row>
    <row r="35" spans="2:9" s="2" customFormat="1" x14ac:dyDescent="0.3">
      <c r="B35" s="4"/>
      <c r="C35" s="12"/>
      <c r="D35" s="13" t="s">
        <v>160</v>
      </c>
      <c r="E35" s="13"/>
      <c r="F35" s="13"/>
      <c r="G35" s="13"/>
      <c r="H35" s="13">
        <f>H34+H30+H24+H19+H13</f>
        <v>591687.848</v>
      </c>
      <c r="I35" s="13"/>
    </row>
    <row r="36" spans="2:9" s="2" customFormat="1" x14ac:dyDescent="0.3">
      <c r="B36" s="4"/>
      <c r="C36" s="70" t="s">
        <v>154</v>
      </c>
      <c r="D36" s="71"/>
      <c r="E36" s="71"/>
      <c r="F36" s="71"/>
      <c r="G36" s="71"/>
      <c r="H36" s="71"/>
      <c r="I36" s="72"/>
    </row>
    <row r="37" spans="2:9" s="2" customFormat="1" ht="99" x14ac:dyDescent="0.3">
      <c r="B37" s="7">
        <v>1</v>
      </c>
      <c r="C37" s="10" t="s">
        <v>155</v>
      </c>
      <c r="D37" s="18" t="s">
        <v>56</v>
      </c>
      <c r="E37" s="9" t="s">
        <v>156</v>
      </c>
      <c r="F37" s="9">
        <v>50</v>
      </c>
      <c r="G37" s="9">
        <v>140</v>
      </c>
      <c r="H37" s="9">
        <f>F37*G37</f>
        <v>7000</v>
      </c>
      <c r="I37" s="9"/>
    </row>
    <row r="38" spans="2:9" s="2" customFormat="1" ht="99" x14ac:dyDescent="0.3">
      <c r="B38" s="7">
        <v>2</v>
      </c>
      <c r="C38" s="10" t="s">
        <v>157</v>
      </c>
      <c r="D38" s="18" t="s">
        <v>159</v>
      </c>
      <c r="E38" s="17" t="s">
        <v>158</v>
      </c>
      <c r="F38" s="9">
        <f>2.6*4+3*4</f>
        <v>22.4</v>
      </c>
      <c r="G38" s="9">
        <v>140</v>
      </c>
      <c r="H38" s="9">
        <f>F38*G38</f>
        <v>3136</v>
      </c>
      <c r="I38" s="9"/>
    </row>
    <row r="39" spans="2:9" s="2" customFormat="1" x14ac:dyDescent="0.3">
      <c r="B39" s="4"/>
      <c r="C39" s="12"/>
      <c r="D39" s="49" t="s">
        <v>6</v>
      </c>
      <c r="E39" s="13"/>
      <c r="F39" s="13"/>
      <c r="G39" s="13"/>
      <c r="H39" s="13">
        <f>SUM(H37:H38)</f>
        <v>10136</v>
      </c>
      <c r="I39" s="13"/>
    </row>
    <row r="40" spans="2:9" s="2" customFormat="1" x14ac:dyDescent="0.3">
      <c r="B40" s="4"/>
      <c r="C40" s="25"/>
      <c r="D40" s="19" t="s">
        <v>8</v>
      </c>
      <c r="E40" s="4"/>
      <c r="F40" s="4"/>
      <c r="G40" s="4"/>
      <c r="H40" s="13">
        <f>H35+H39</f>
        <v>601823.848</v>
      </c>
      <c r="I40" s="4"/>
    </row>
  </sheetData>
  <mergeCells count="9">
    <mergeCell ref="H1:I1"/>
    <mergeCell ref="C20:I20"/>
    <mergeCell ref="C8:I8"/>
    <mergeCell ref="C14:I14"/>
    <mergeCell ref="C36:I36"/>
    <mergeCell ref="C25:I25"/>
    <mergeCell ref="C31:I31"/>
    <mergeCell ref="C3:I3"/>
    <mergeCell ref="C4:I4"/>
  </mergeCells>
  <pageMargins left="0" right="0" top="0" bottom="0" header="0" footer="0"/>
  <pageSetup paperSize="9" scale="59" orientation="portrait" r:id="rId1"/>
  <rowBreaks count="1" manualBreakCount="1">
    <brk id="2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95"/>
  <sheetViews>
    <sheetView view="pageBreakPreview" zoomScale="60" zoomScaleNormal="100" workbookViewId="0">
      <selection activeCell="F1" sqref="F1:G1"/>
    </sheetView>
  </sheetViews>
  <sheetFormatPr defaultColWidth="14.85546875" defaultRowHeight="16.5" x14ac:dyDescent="0.3"/>
  <cols>
    <col min="1" max="1" width="2.7109375" style="1" customWidth="1"/>
    <col min="2" max="2" width="6" style="8" customWidth="1"/>
    <col min="3" max="3" width="24.5703125" style="1" customWidth="1"/>
    <col min="4" max="4" width="39.85546875" style="8" customWidth="1"/>
    <col min="5" max="5" width="9.85546875" style="8" customWidth="1"/>
    <col min="6" max="6" width="18.42578125" style="8" customWidth="1"/>
    <col min="7" max="7" width="13.85546875" style="8" customWidth="1"/>
    <col min="8" max="16384" width="14.85546875" style="1"/>
  </cols>
  <sheetData>
    <row r="1" spans="2:7" x14ac:dyDescent="0.3">
      <c r="B1" s="28"/>
      <c r="D1" s="28"/>
      <c r="E1" s="28"/>
      <c r="F1" s="69"/>
      <c r="G1" s="69"/>
    </row>
    <row r="2" spans="2:7" x14ac:dyDescent="0.3">
      <c r="B2" s="28"/>
      <c r="D2" s="28"/>
      <c r="E2" s="28"/>
      <c r="F2" s="28"/>
      <c r="G2" s="28"/>
    </row>
    <row r="3" spans="2:7" s="2" customFormat="1" x14ac:dyDescent="0.3">
      <c r="B3" s="3"/>
      <c r="C3" s="73" t="s">
        <v>10</v>
      </c>
      <c r="D3" s="73"/>
      <c r="E3" s="73"/>
      <c r="F3" s="73"/>
      <c r="G3" s="73"/>
    </row>
    <row r="4" spans="2:7" s="2" customFormat="1" ht="66" customHeight="1" x14ac:dyDescent="0.3">
      <c r="B4" s="3"/>
      <c r="C4" s="74" t="s">
        <v>173</v>
      </c>
      <c r="D4" s="74"/>
      <c r="E4" s="74"/>
      <c r="F4" s="74"/>
      <c r="G4" s="74"/>
    </row>
    <row r="6" spans="2:7" s="3" customFormat="1" ht="66" x14ac:dyDescent="0.25">
      <c r="B6" s="4" t="s">
        <v>0</v>
      </c>
      <c r="C6" s="5" t="s">
        <v>16</v>
      </c>
      <c r="D6" s="5" t="s">
        <v>29</v>
      </c>
      <c r="E6" s="5" t="s">
        <v>31</v>
      </c>
      <c r="F6" s="5" t="s">
        <v>1</v>
      </c>
      <c r="G6" s="5" t="s">
        <v>2</v>
      </c>
    </row>
    <row r="7" spans="2:7" s="3" customFormat="1" ht="16.5" customHeight="1" x14ac:dyDescent="0.25">
      <c r="B7" s="4"/>
      <c r="C7" s="81" t="s">
        <v>120</v>
      </c>
      <c r="D7" s="81"/>
      <c r="E7" s="81"/>
      <c r="F7" s="81"/>
      <c r="G7" s="81"/>
    </row>
    <row r="8" spans="2:7" s="3" customFormat="1" ht="16.5" customHeight="1" x14ac:dyDescent="0.25">
      <c r="B8" s="4"/>
      <c r="C8" s="77" t="s">
        <v>26</v>
      </c>
      <c r="D8" s="82"/>
      <c r="E8" s="41"/>
      <c r="F8" s="41"/>
      <c r="G8" s="41"/>
    </row>
    <row r="9" spans="2:7" s="3" customFormat="1" ht="25.5" customHeight="1" x14ac:dyDescent="0.25">
      <c r="B9" s="7">
        <v>1</v>
      </c>
      <c r="C9" s="10" t="s">
        <v>4</v>
      </c>
      <c r="D9" s="37" t="s">
        <v>111</v>
      </c>
      <c r="E9" s="11">
        <v>13</v>
      </c>
      <c r="F9" s="9">
        <v>250000</v>
      </c>
      <c r="G9" s="9">
        <f t="shared" ref="G9:G12" si="0">E9*F9/1000</f>
        <v>3250</v>
      </c>
    </row>
    <row r="10" spans="2:7" s="3" customFormat="1" ht="27" customHeight="1" x14ac:dyDescent="0.25">
      <c r="B10" s="7">
        <v>2</v>
      </c>
      <c r="C10" s="10" t="s">
        <v>112</v>
      </c>
      <c r="D10" s="37" t="s">
        <v>113</v>
      </c>
      <c r="E10" s="11">
        <v>13</v>
      </c>
      <c r="F10" s="9">
        <v>50000</v>
      </c>
      <c r="G10" s="9">
        <f t="shared" si="0"/>
        <v>650</v>
      </c>
    </row>
    <row r="11" spans="2:7" s="3" customFormat="1" ht="40.5" customHeight="1" x14ac:dyDescent="0.25">
      <c r="B11" s="7">
        <v>3</v>
      </c>
      <c r="C11" s="10" t="s">
        <v>5</v>
      </c>
      <c r="D11" s="37" t="s">
        <v>114</v>
      </c>
      <c r="E11" s="11">
        <v>15</v>
      </c>
      <c r="F11" s="9">
        <v>20000</v>
      </c>
      <c r="G11" s="9">
        <f t="shared" si="0"/>
        <v>300</v>
      </c>
    </row>
    <row r="12" spans="2:7" s="3" customFormat="1" ht="24" customHeight="1" x14ac:dyDescent="0.25">
      <c r="B12" s="7">
        <v>4</v>
      </c>
      <c r="C12" s="10" t="s">
        <v>115</v>
      </c>
      <c r="D12" s="37" t="s">
        <v>116</v>
      </c>
      <c r="E12" s="11">
        <v>2</v>
      </c>
      <c r="F12" s="9">
        <v>350000</v>
      </c>
      <c r="G12" s="9">
        <f t="shared" si="0"/>
        <v>700</v>
      </c>
    </row>
    <row r="13" spans="2:7" s="3" customFormat="1" ht="33" x14ac:dyDescent="0.25">
      <c r="B13" s="7">
        <v>5</v>
      </c>
      <c r="C13" s="10" t="s">
        <v>105</v>
      </c>
      <c r="D13" s="37" t="s">
        <v>117</v>
      </c>
      <c r="E13" s="11">
        <v>1</v>
      </c>
      <c r="F13" s="9">
        <v>180000</v>
      </c>
      <c r="G13" s="9">
        <f>E13*F13/1000</f>
        <v>180</v>
      </c>
    </row>
    <row r="14" spans="2:7" s="3" customFormat="1" ht="33" x14ac:dyDescent="0.25">
      <c r="B14" s="7">
        <v>6</v>
      </c>
      <c r="C14" s="10" t="s">
        <v>105</v>
      </c>
      <c r="D14" s="37" t="s">
        <v>118</v>
      </c>
      <c r="E14" s="11">
        <v>3</v>
      </c>
      <c r="F14" s="9">
        <v>150000</v>
      </c>
      <c r="G14" s="9">
        <f t="shared" ref="G14" si="1">E14*F14/1000</f>
        <v>450</v>
      </c>
    </row>
    <row r="15" spans="2:7" s="3" customFormat="1" ht="16.5" customHeight="1" x14ac:dyDescent="0.25">
      <c r="B15" s="4"/>
      <c r="C15" s="12" t="s">
        <v>6</v>
      </c>
      <c r="D15" s="29"/>
      <c r="E15" s="29"/>
      <c r="F15" s="29"/>
      <c r="G15" s="42">
        <f>SUM(G9:G14)</f>
        <v>5530</v>
      </c>
    </row>
    <row r="16" spans="2:7" s="3" customFormat="1" ht="40.5" customHeight="1" x14ac:dyDescent="0.25">
      <c r="B16" s="4"/>
      <c r="C16" s="77" t="s">
        <v>28</v>
      </c>
      <c r="D16" s="78"/>
      <c r="E16" s="29"/>
      <c r="F16" s="29"/>
      <c r="G16" s="29"/>
    </row>
    <row r="17" spans="2:7" s="3" customFormat="1" ht="66" x14ac:dyDescent="0.25">
      <c r="B17" s="7">
        <v>1</v>
      </c>
      <c r="C17" s="10" t="s">
        <v>30</v>
      </c>
      <c r="D17" s="18" t="s">
        <v>119</v>
      </c>
      <c r="E17" s="11">
        <v>1</v>
      </c>
      <c r="F17" s="9">
        <v>18000000</v>
      </c>
      <c r="G17" s="9">
        <f t="shared" ref="G17" si="2">E17*F17/1000</f>
        <v>18000</v>
      </c>
    </row>
    <row r="18" spans="2:7" s="3" customFormat="1" ht="16.5" customHeight="1" x14ac:dyDescent="0.25">
      <c r="B18" s="4"/>
      <c r="C18" s="12" t="s">
        <v>6</v>
      </c>
      <c r="D18" s="29"/>
      <c r="E18" s="29"/>
      <c r="F18" s="29"/>
      <c r="G18" s="42">
        <f>G17</f>
        <v>18000</v>
      </c>
    </row>
    <row r="19" spans="2:7" s="3" customFormat="1" x14ac:dyDescent="0.25">
      <c r="B19" s="4"/>
      <c r="C19" s="12" t="s">
        <v>93</v>
      </c>
      <c r="D19" s="29"/>
      <c r="E19" s="29"/>
      <c r="F19" s="29"/>
      <c r="G19" s="42">
        <f>G18+G15</f>
        <v>23530</v>
      </c>
    </row>
    <row r="20" spans="2:7" s="3" customFormat="1" ht="17.25" x14ac:dyDescent="0.25">
      <c r="B20" s="38"/>
      <c r="C20" s="81" t="s">
        <v>65</v>
      </c>
      <c r="D20" s="81"/>
      <c r="E20" s="81"/>
      <c r="F20" s="81"/>
      <c r="G20" s="81"/>
    </row>
    <row r="21" spans="2:7" s="3" customFormat="1" x14ac:dyDescent="0.25">
      <c r="B21" s="38"/>
      <c r="C21" s="77" t="s">
        <v>122</v>
      </c>
      <c r="D21" s="82"/>
      <c r="E21" s="29"/>
      <c r="F21" s="29"/>
      <c r="G21" s="42"/>
    </row>
    <row r="22" spans="2:7" s="3" customFormat="1" ht="33" x14ac:dyDescent="0.25">
      <c r="B22" s="7">
        <v>1</v>
      </c>
      <c r="C22" s="10" t="s">
        <v>123</v>
      </c>
      <c r="D22" s="18" t="s">
        <v>124</v>
      </c>
      <c r="E22" s="11">
        <v>1</v>
      </c>
      <c r="F22" s="9">
        <v>2000000</v>
      </c>
      <c r="G22" s="9">
        <f>+E22*F22/1000</f>
        <v>2000</v>
      </c>
    </row>
    <row r="23" spans="2:7" s="3" customFormat="1" ht="33" x14ac:dyDescent="0.25">
      <c r="B23" s="7">
        <v>2</v>
      </c>
      <c r="C23" s="10" t="s">
        <v>9</v>
      </c>
      <c r="D23" s="10" t="s">
        <v>121</v>
      </c>
      <c r="E23" s="14">
        <v>2</v>
      </c>
      <c r="F23" s="9">
        <v>175000</v>
      </c>
      <c r="G23" s="9">
        <f t="shared" ref="G23:G24" si="3">+E23*F23/1000</f>
        <v>350</v>
      </c>
    </row>
    <row r="24" spans="2:7" s="3" customFormat="1" x14ac:dyDescent="0.25">
      <c r="B24" s="7">
        <v>3</v>
      </c>
      <c r="C24" s="10" t="s">
        <v>125</v>
      </c>
      <c r="D24" s="10" t="s">
        <v>126</v>
      </c>
      <c r="E24" s="14">
        <v>1</v>
      </c>
      <c r="F24" s="9">
        <v>280000</v>
      </c>
      <c r="G24" s="9">
        <f t="shared" si="3"/>
        <v>280</v>
      </c>
    </row>
    <row r="25" spans="2:7" s="3" customFormat="1" x14ac:dyDescent="0.25">
      <c r="B25" s="4"/>
      <c r="C25" s="12" t="s">
        <v>6</v>
      </c>
      <c r="D25" s="13"/>
      <c r="E25" s="13"/>
      <c r="F25" s="13"/>
      <c r="G25" s="13">
        <f>SUM(G22:G24)</f>
        <v>2630</v>
      </c>
    </row>
    <row r="26" spans="2:7" s="3" customFormat="1" ht="17.25" x14ac:dyDescent="0.25">
      <c r="B26" s="35"/>
      <c r="C26" s="83" t="s">
        <v>62</v>
      </c>
      <c r="D26" s="84"/>
      <c r="E26" s="84"/>
      <c r="F26" s="84"/>
      <c r="G26" s="84"/>
    </row>
    <row r="27" spans="2:7" s="6" customFormat="1" x14ac:dyDescent="0.25">
      <c r="B27" s="4"/>
      <c r="C27" s="85" t="s">
        <v>17</v>
      </c>
      <c r="D27" s="85"/>
      <c r="E27" s="39"/>
      <c r="F27" s="39"/>
      <c r="G27" s="39"/>
    </row>
    <row r="28" spans="2:7" ht="49.5" x14ac:dyDescent="0.3">
      <c r="B28" s="7">
        <v>1</v>
      </c>
      <c r="C28" s="10" t="s">
        <v>18</v>
      </c>
      <c r="D28" s="31" t="s">
        <v>53</v>
      </c>
      <c r="E28" s="20">
        <v>120</v>
      </c>
      <c r="F28" s="9">
        <v>90000</v>
      </c>
      <c r="G28" s="9">
        <f>E28*F28/1000</f>
        <v>10800</v>
      </c>
    </row>
    <row r="29" spans="2:7" x14ac:dyDescent="0.3">
      <c r="B29" s="7">
        <v>2</v>
      </c>
      <c r="C29" s="10" t="s">
        <v>19</v>
      </c>
      <c r="D29" s="32" t="s">
        <v>54</v>
      </c>
      <c r="E29" s="11">
        <v>120</v>
      </c>
      <c r="F29" s="9">
        <v>30000</v>
      </c>
      <c r="G29" s="9">
        <f t="shared" ref="G29:G34" si="4">E29*F29/1000</f>
        <v>3600</v>
      </c>
    </row>
    <row r="30" spans="2:7" x14ac:dyDescent="0.3">
      <c r="B30" s="7">
        <v>3</v>
      </c>
      <c r="C30" s="10" t="s">
        <v>20</v>
      </c>
      <c r="D30" s="32" t="s">
        <v>33</v>
      </c>
      <c r="E30" s="11">
        <v>100</v>
      </c>
      <c r="F30" s="9">
        <v>70000</v>
      </c>
      <c r="G30" s="9">
        <f t="shared" si="4"/>
        <v>7000</v>
      </c>
    </row>
    <row r="31" spans="2:7" ht="33" x14ac:dyDescent="0.3">
      <c r="B31" s="7">
        <v>4</v>
      </c>
      <c r="C31" s="10" t="s">
        <v>48</v>
      </c>
      <c r="D31" s="33" t="s">
        <v>34</v>
      </c>
      <c r="E31" s="11">
        <v>20</v>
      </c>
      <c r="F31" s="9">
        <v>100000</v>
      </c>
      <c r="G31" s="9">
        <f t="shared" si="4"/>
        <v>2000</v>
      </c>
    </row>
    <row r="32" spans="2:7" x14ac:dyDescent="0.3">
      <c r="B32" s="7">
        <v>5</v>
      </c>
      <c r="C32" s="10" t="s">
        <v>21</v>
      </c>
      <c r="D32" s="34" t="s">
        <v>32</v>
      </c>
      <c r="E32" s="11">
        <v>4</v>
      </c>
      <c r="F32" s="9">
        <v>200000</v>
      </c>
      <c r="G32" s="9">
        <f t="shared" si="4"/>
        <v>800</v>
      </c>
    </row>
    <row r="33" spans="2:7" x14ac:dyDescent="0.3">
      <c r="B33" s="7">
        <v>6</v>
      </c>
      <c r="C33" s="10" t="s">
        <v>49</v>
      </c>
      <c r="D33" s="34" t="s">
        <v>32</v>
      </c>
      <c r="E33" s="11">
        <v>1</v>
      </c>
      <c r="F33" s="9">
        <v>200000</v>
      </c>
      <c r="G33" s="9">
        <f t="shared" si="4"/>
        <v>200</v>
      </c>
    </row>
    <row r="34" spans="2:7" ht="66" x14ac:dyDescent="0.3">
      <c r="B34" s="7">
        <v>7</v>
      </c>
      <c r="C34" s="10" t="s">
        <v>50</v>
      </c>
      <c r="D34" s="33" t="s">
        <v>103</v>
      </c>
      <c r="E34" s="20">
        <v>46</v>
      </c>
      <c r="F34" s="9">
        <v>25000</v>
      </c>
      <c r="G34" s="9">
        <f t="shared" si="4"/>
        <v>1150</v>
      </c>
    </row>
    <row r="35" spans="2:7" s="2" customFormat="1" x14ac:dyDescent="0.3">
      <c r="B35" s="4"/>
      <c r="C35" s="12" t="s">
        <v>6</v>
      </c>
      <c r="D35" s="13"/>
      <c r="E35" s="13"/>
      <c r="F35" s="13"/>
      <c r="G35" s="13">
        <f>SUM(G28:G34)</f>
        <v>25550</v>
      </c>
    </row>
    <row r="36" spans="2:7" s="2" customFormat="1" ht="16.5" customHeight="1" x14ac:dyDescent="0.3">
      <c r="B36" s="4"/>
      <c r="C36" s="86" t="s">
        <v>22</v>
      </c>
      <c r="D36" s="86"/>
      <c r="E36" s="40"/>
      <c r="F36" s="40"/>
      <c r="G36" s="40"/>
    </row>
    <row r="37" spans="2:7" x14ac:dyDescent="0.3">
      <c r="B37" s="7">
        <v>1</v>
      </c>
      <c r="C37" s="10" t="s">
        <v>23</v>
      </c>
      <c r="D37" s="18" t="s">
        <v>104</v>
      </c>
      <c r="E37" s="20">
        <v>2</v>
      </c>
      <c r="F37" s="9">
        <v>700000</v>
      </c>
      <c r="G37" s="9">
        <f>E37*F37/1000</f>
        <v>1400</v>
      </c>
    </row>
    <row r="38" spans="2:7" ht="49.5" x14ac:dyDescent="0.3">
      <c r="B38" s="7">
        <v>2</v>
      </c>
      <c r="C38" s="10" t="s">
        <v>24</v>
      </c>
      <c r="D38" s="18" t="s">
        <v>35</v>
      </c>
      <c r="E38" s="11">
        <v>1</v>
      </c>
      <c r="F38" s="9">
        <v>1690000</v>
      </c>
      <c r="G38" s="9">
        <f t="shared" ref="G38:G47" si="5">E38*F38/1000</f>
        <v>1690</v>
      </c>
    </row>
    <row r="39" spans="2:7" ht="99" x14ac:dyDescent="0.3">
      <c r="B39" s="7">
        <v>3</v>
      </c>
      <c r="C39" s="10" t="s">
        <v>25</v>
      </c>
      <c r="D39" s="18" t="s">
        <v>36</v>
      </c>
      <c r="E39" s="11">
        <v>1</v>
      </c>
      <c r="F39" s="9">
        <v>808000</v>
      </c>
      <c r="G39" s="9">
        <f t="shared" si="5"/>
        <v>808</v>
      </c>
    </row>
    <row r="40" spans="2:7" ht="115.5" x14ac:dyDescent="0.3">
      <c r="B40" s="7">
        <v>5</v>
      </c>
      <c r="C40" s="10" t="s">
        <v>9</v>
      </c>
      <c r="D40" s="10" t="s">
        <v>39</v>
      </c>
      <c r="E40" s="14">
        <v>2</v>
      </c>
      <c r="F40" s="9">
        <v>670000</v>
      </c>
      <c r="G40" s="9">
        <f t="shared" si="5"/>
        <v>1340</v>
      </c>
    </row>
    <row r="41" spans="2:7" ht="49.5" x14ac:dyDescent="0.3">
      <c r="B41" s="7">
        <v>6</v>
      </c>
      <c r="C41" s="10" t="s">
        <v>41</v>
      </c>
      <c r="D41" s="10" t="s">
        <v>43</v>
      </c>
      <c r="E41" s="14">
        <v>1</v>
      </c>
      <c r="F41" s="9">
        <v>220000</v>
      </c>
      <c r="G41" s="9">
        <f t="shared" si="5"/>
        <v>220</v>
      </c>
    </row>
    <row r="42" spans="2:7" ht="67.5" customHeight="1" x14ac:dyDescent="0.3">
      <c r="B42" s="7">
        <v>7</v>
      </c>
      <c r="C42" s="10" t="s">
        <v>37</v>
      </c>
      <c r="D42" s="10" t="s">
        <v>38</v>
      </c>
      <c r="E42" s="14">
        <v>3</v>
      </c>
      <c r="F42" s="9">
        <v>340000</v>
      </c>
      <c r="G42" s="9">
        <f t="shared" si="5"/>
        <v>1020</v>
      </c>
    </row>
    <row r="43" spans="2:7" x14ac:dyDescent="0.3">
      <c r="B43" s="7">
        <v>8</v>
      </c>
      <c r="C43" s="10" t="s">
        <v>40</v>
      </c>
      <c r="D43" s="10" t="s">
        <v>42</v>
      </c>
      <c r="E43" s="14">
        <v>1</v>
      </c>
      <c r="F43" s="9">
        <v>200000</v>
      </c>
      <c r="G43" s="9">
        <f t="shared" si="5"/>
        <v>200</v>
      </c>
    </row>
    <row r="44" spans="2:7" x14ac:dyDescent="0.3">
      <c r="B44" s="7">
        <v>9</v>
      </c>
      <c r="C44" s="10" t="s">
        <v>44</v>
      </c>
      <c r="D44" s="10" t="s">
        <v>109</v>
      </c>
      <c r="E44" s="14">
        <v>1</v>
      </c>
      <c r="F44" s="9">
        <v>300000</v>
      </c>
      <c r="G44" s="9">
        <f t="shared" si="5"/>
        <v>300</v>
      </c>
    </row>
    <row r="45" spans="2:7" x14ac:dyDescent="0.3">
      <c r="B45" s="7">
        <v>10</v>
      </c>
      <c r="C45" s="10" t="s">
        <v>45</v>
      </c>
      <c r="D45" s="10" t="s">
        <v>108</v>
      </c>
      <c r="E45" s="14">
        <v>1</v>
      </c>
      <c r="F45" s="9">
        <v>300000</v>
      </c>
      <c r="G45" s="9">
        <f t="shared" si="5"/>
        <v>300</v>
      </c>
    </row>
    <row r="46" spans="2:7" x14ac:dyDescent="0.3">
      <c r="B46" s="7">
        <v>11</v>
      </c>
      <c r="C46" s="10" t="s">
        <v>46</v>
      </c>
      <c r="D46" s="10" t="s">
        <v>107</v>
      </c>
      <c r="E46" s="14">
        <v>1</v>
      </c>
      <c r="F46" s="9">
        <v>340000</v>
      </c>
      <c r="G46" s="9">
        <f t="shared" si="5"/>
        <v>340</v>
      </c>
    </row>
    <row r="47" spans="2:7" x14ac:dyDescent="0.3">
      <c r="B47" s="7">
        <v>12</v>
      </c>
      <c r="C47" s="10" t="s">
        <v>47</v>
      </c>
      <c r="D47" s="10" t="s">
        <v>127</v>
      </c>
      <c r="E47" s="14">
        <v>1</v>
      </c>
      <c r="F47" s="9">
        <v>400000</v>
      </c>
      <c r="G47" s="9">
        <f t="shared" si="5"/>
        <v>400</v>
      </c>
    </row>
    <row r="48" spans="2:7" s="2" customFormat="1" x14ac:dyDescent="0.3">
      <c r="B48" s="4"/>
      <c r="C48" s="12" t="s">
        <v>6</v>
      </c>
      <c r="D48" s="13"/>
      <c r="E48" s="13"/>
      <c r="F48" s="13"/>
      <c r="G48" s="13">
        <f>SUM(G37:G47)</f>
        <v>8018</v>
      </c>
    </row>
    <row r="49" spans="2:7" s="2" customFormat="1" ht="16.5" customHeight="1" x14ac:dyDescent="0.3">
      <c r="B49" s="4"/>
      <c r="C49" s="77" t="s">
        <v>26</v>
      </c>
      <c r="D49" s="78"/>
      <c r="E49" s="40"/>
      <c r="F49" s="40"/>
      <c r="G49" s="40"/>
    </row>
    <row r="50" spans="2:7" x14ac:dyDescent="0.3">
      <c r="B50" s="7">
        <v>1</v>
      </c>
      <c r="C50" s="10" t="s">
        <v>4</v>
      </c>
      <c r="D50" s="37" t="s">
        <v>111</v>
      </c>
      <c r="E50" s="11">
        <v>5</v>
      </c>
      <c r="F50" s="9">
        <v>250000</v>
      </c>
      <c r="G50" s="9">
        <f>E50*F50/1000</f>
        <v>1250</v>
      </c>
    </row>
    <row r="51" spans="2:7" x14ac:dyDescent="0.3">
      <c r="B51" s="7">
        <v>2</v>
      </c>
      <c r="C51" s="10" t="s">
        <v>27</v>
      </c>
      <c r="D51" s="37" t="s">
        <v>113</v>
      </c>
      <c r="E51" s="11">
        <v>5</v>
      </c>
      <c r="F51" s="9">
        <v>50000</v>
      </c>
      <c r="G51" s="9">
        <f t="shared" ref="G51:G55" si="6">E51*F51/1000</f>
        <v>250</v>
      </c>
    </row>
    <row r="52" spans="2:7" ht="33" x14ac:dyDescent="0.3">
      <c r="B52" s="7">
        <v>3</v>
      </c>
      <c r="C52" s="10" t="s">
        <v>5</v>
      </c>
      <c r="D52" s="37" t="s">
        <v>114</v>
      </c>
      <c r="E52" s="11">
        <v>5</v>
      </c>
      <c r="F52" s="9">
        <v>20000</v>
      </c>
      <c r="G52" s="9">
        <f t="shared" si="6"/>
        <v>100</v>
      </c>
    </row>
    <row r="53" spans="2:7" ht="33" x14ac:dyDescent="0.3">
      <c r="B53" s="7">
        <v>4</v>
      </c>
      <c r="C53" s="10" t="s">
        <v>105</v>
      </c>
      <c r="D53" s="9"/>
      <c r="E53" s="11">
        <v>2</v>
      </c>
      <c r="F53" s="9">
        <v>150000</v>
      </c>
      <c r="G53" s="9">
        <f t="shared" si="6"/>
        <v>300</v>
      </c>
    </row>
    <row r="54" spans="2:7" x14ac:dyDescent="0.3">
      <c r="B54" s="7">
        <v>5</v>
      </c>
      <c r="C54" s="10" t="s">
        <v>7</v>
      </c>
      <c r="D54" s="9"/>
      <c r="E54" s="11">
        <v>1</v>
      </c>
      <c r="F54" s="9">
        <v>100000</v>
      </c>
      <c r="G54" s="9">
        <f t="shared" si="6"/>
        <v>100</v>
      </c>
    </row>
    <row r="55" spans="2:7" ht="40.5" customHeight="1" x14ac:dyDescent="0.3">
      <c r="B55" s="7">
        <v>6</v>
      </c>
      <c r="C55" s="10" t="s">
        <v>106</v>
      </c>
      <c r="D55" s="9"/>
      <c r="E55" s="11">
        <v>1</v>
      </c>
      <c r="F55" s="9">
        <v>75000</v>
      </c>
      <c r="G55" s="9">
        <f t="shared" si="6"/>
        <v>75</v>
      </c>
    </row>
    <row r="56" spans="2:7" s="2" customFormat="1" x14ac:dyDescent="0.3">
      <c r="B56" s="4"/>
      <c r="C56" s="12" t="s">
        <v>6</v>
      </c>
      <c r="D56" s="13"/>
      <c r="E56" s="13"/>
      <c r="F56" s="13"/>
      <c r="G56" s="13">
        <f>SUM(G50:G55)</f>
        <v>2075</v>
      </c>
    </row>
    <row r="57" spans="2:7" s="2" customFormat="1" ht="33.75" customHeight="1" x14ac:dyDescent="0.3">
      <c r="B57" s="4"/>
      <c r="C57" s="77" t="s">
        <v>28</v>
      </c>
      <c r="D57" s="78"/>
      <c r="E57" s="40"/>
      <c r="F57" s="40"/>
      <c r="G57" s="40"/>
    </row>
    <row r="58" spans="2:7" x14ac:dyDescent="0.3">
      <c r="B58" s="7">
        <v>1</v>
      </c>
      <c r="C58" s="10" t="s">
        <v>30</v>
      </c>
      <c r="D58" s="37" t="s">
        <v>110</v>
      </c>
      <c r="E58" s="11">
        <v>1</v>
      </c>
      <c r="F58" s="9">
        <v>12000000</v>
      </c>
      <c r="G58" s="9">
        <f>E58*F58/1000</f>
        <v>12000</v>
      </c>
    </row>
    <row r="59" spans="2:7" s="2" customFormat="1" x14ac:dyDescent="0.3">
      <c r="B59" s="4"/>
      <c r="C59" s="15" t="s">
        <v>6</v>
      </c>
      <c r="D59" s="16"/>
      <c r="E59" s="16"/>
      <c r="F59" s="16"/>
      <c r="G59" s="13">
        <f>G58</f>
        <v>12000</v>
      </c>
    </row>
    <row r="60" spans="2:7" s="2" customFormat="1" x14ac:dyDescent="0.3">
      <c r="B60" s="4"/>
      <c r="C60" s="19" t="s">
        <v>93</v>
      </c>
      <c r="D60" s="4"/>
      <c r="E60" s="4"/>
      <c r="F60" s="4"/>
      <c r="G60" s="13">
        <f>G59+G56+G48+G35</f>
        <v>47643</v>
      </c>
    </row>
    <row r="61" spans="2:7" ht="17.25" x14ac:dyDescent="0.3">
      <c r="B61" s="7"/>
      <c r="C61" s="83" t="s">
        <v>66</v>
      </c>
      <c r="D61" s="84"/>
      <c r="E61" s="84"/>
      <c r="F61" s="84"/>
      <c r="G61" s="84"/>
    </row>
    <row r="62" spans="2:7" x14ac:dyDescent="0.3">
      <c r="B62" s="4"/>
      <c r="C62" s="75" t="s">
        <v>17</v>
      </c>
      <c r="D62" s="76"/>
      <c r="E62" s="39"/>
      <c r="F62" s="39"/>
      <c r="G62" s="39"/>
    </row>
    <row r="63" spans="2:7" ht="49.5" x14ac:dyDescent="0.3">
      <c r="B63" s="7">
        <v>1</v>
      </c>
      <c r="C63" s="10" t="s">
        <v>18</v>
      </c>
      <c r="D63" s="18" t="s">
        <v>132</v>
      </c>
      <c r="E63" s="20">
        <v>230</v>
      </c>
      <c r="F63" s="9">
        <f>9660000/230</f>
        <v>42000</v>
      </c>
      <c r="G63" s="9">
        <f>+F63*E63/1000</f>
        <v>9660</v>
      </c>
    </row>
    <row r="64" spans="2:7" x14ac:dyDescent="0.3">
      <c r="B64" s="7">
        <v>2</v>
      </c>
      <c r="C64" s="10" t="s">
        <v>19</v>
      </c>
      <c r="D64" s="9" t="s">
        <v>136</v>
      </c>
      <c r="E64" s="11">
        <v>230</v>
      </c>
      <c r="F64" s="9">
        <f>3220000/230</f>
        <v>14000</v>
      </c>
      <c r="G64" s="9">
        <f t="shared" ref="G64:G67" si="7">+F64*E64/1000</f>
        <v>3220</v>
      </c>
    </row>
    <row r="65" spans="2:7" x14ac:dyDescent="0.3">
      <c r="B65" s="7">
        <v>3</v>
      </c>
      <c r="C65" s="10" t="s">
        <v>20</v>
      </c>
      <c r="D65" s="37" t="s">
        <v>138</v>
      </c>
      <c r="E65" s="11">
        <v>200</v>
      </c>
      <c r="F65" s="9">
        <f>6600000/200</f>
        <v>33000</v>
      </c>
      <c r="G65" s="9">
        <f t="shared" si="7"/>
        <v>6600</v>
      </c>
    </row>
    <row r="66" spans="2:7" x14ac:dyDescent="0.3">
      <c r="B66" s="7">
        <v>4</v>
      </c>
      <c r="C66" s="10" t="s">
        <v>128</v>
      </c>
      <c r="D66" s="45" t="s">
        <v>137</v>
      </c>
      <c r="E66" s="11">
        <v>230</v>
      </c>
      <c r="F66" s="9">
        <v>9000</v>
      </c>
      <c r="G66" s="9">
        <f t="shared" si="7"/>
        <v>2070</v>
      </c>
    </row>
    <row r="67" spans="2:7" x14ac:dyDescent="0.3">
      <c r="B67" s="7">
        <v>5</v>
      </c>
      <c r="C67" s="1" t="s">
        <v>129</v>
      </c>
      <c r="D67" s="11"/>
      <c r="E67" s="11">
        <v>30</v>
      </c>
      <c r="F67" s="9">
        <f>3000000/30</f>
        <v>100000</v>
      </c>
      <c r="G67" s="9">
        <f t="shared" si="7"/>
        <v>3000</v>
      </c>
    </row>
    <row r="68" spans="2:7" x14ac:dyDescent="0.3">
      <c r="B68" s="4"/>
      <c r="C68" s="12" t="s">
        <v>6</v>
      </c>
      <c r="D68" s="13"/>
      <c r="E68" s="13"/>
      <c r="F68" s="13"/>
      <c r="G68" s="13">
        <f>+G67+G66+G65+G64+G63</f>
        <v>24550</v>
      </c>
    </row>
    <row r="69" spans="2:7" ht="16.5" customHeight="1" x14ac:dyDescent="0.3">
      <c r="B69" s="4"/>
      <c r="C69" s="77" t="s">
        <v>22</v>
      </c>
      <c r="D69" s="78"/>
      <c r="E69" s="30"/>
      <c r="F69" s="30"/>
      <c r="G69" s="30"/>
    </row>
    <row r="70" spans="2:7" ht="33" x14ac:dyDescent="0.3">
      <c r="B70" s="7">
        <v>1</v>
      </c>
      <c r="C70" s="24" t="s">
        <v>130</v>
      </c>
      <c r="D70" s="44" t="s">
        <v>135</v>
      </c>
      <c r="E70" s="14">
        <v>2</v>
      </c>
      <c r="F70" s="11">
        <f>1000000/2</f>
        <v>500000</v>
      </c>
      <c r="G70" s="11">
        <f>+F70*E70/1000</f>
        <v>1000</v>
      </c>
    </row>
    <row r="71" spans="2:7" x14ac:dyDescent="0.3">
      <c r="B71" s="7">
        <v>2</v>
      </c>
      <c r="C71" s="24" t="s">
        <v>134</v>
      </c>
      <c r="D71" s="44" t="s">
        <v>131</v>
      </c>
      <c r="E71" s="14">
        <v>2</v>
      </c>
      <c r="F71" s="11">
        <f>1600000/2</f>
        <v>800000</v>
      </c>
      <c r="G71" s="11">
        <f>+F71*E71/1000</f>
        <v>1600</v>
      </c>
    </row>
    <row r="72" spans="2:7" x14ac:dyDescent="0.3">
      <c r="B72" s="4"/>
      <c r="C72" s="12" t="s">
        <v>6</v>
      </c>
      <c r="D72" s="13"/>
      <c r="E72" s="13"/>
      <c r="F72" s="13"/>
      <c r="G72" s="13">
        <f>SUM(G70:G71)</f>
        <v>2600</v>
      </c>
    </row>
    <row r="73" spans="2:7" x14ac:dyDescent="0.3">
      <c r="B73" s="4"/>
      <c r="C73" s="70" t="s">
        <v>26</v>
      </c>
      <c r="D73" s="71"/>
      <c r="E73" s="71"/>
      <c r="F73" s="71"/>
      <c r="G73" s="71"/>
    </row>
    <row r="74" spans="2:7" x14ac:dyDescent="0.3">
      <c r="B74" s="7">
        <v>1</v>
      </c>
      <c r="C74" s="10" t="s">
        <v>4</v>
      </c>
      <c r="D74" s="37" t="s">
        <v>111</v>
      </c>
      <c r="E74" s="11">
        <v>5</v>
      </c>
      <c r="F74" s="9">
        <v>250000</v>
      </c>
      <c r="G74" s="9">
        <f>+F74*E74/1000</f>
        <v>1250</v>
      </c>
    </row>
    <row r="75" spans="2:7" x14ac:dyDescent="0.3">
      <c r="B75" s="7">
        <v>2</v>
      </c>
      <c r="C75" s="10" t="s">
        <v>27</v>
      </c>
      <c r="D75" s="37" t="s">
        <v>113</v>
      </c>
      <c r="E75" s="11">
        <v>5</v>
      </c>
      <c r="F75" s="9">
        <v>50000</v>
      </c>
      <c r="G75" s="9">
        <f t="shared" ref="G75:G77" si="8">+F75*E75/1000</f>
        <v>250</v>
      </c>
    </row>
    <row r="76" spans="2:7" ht="33" x14ac:dyDescent="0.3">
      <c r="B76" s="7">
        <v>3</v>
      </c>
      <c r="C76" s="10" t="s">
        <v>5</v>
      </c>
      <c r="D76" s="37" t="s">
        <v>114</v>
      </c>
      <c r="E76" s="11">
        <v>5</v>
      </c>
      <c r="F76" s="9">
        <v>20000</v>
      </c>
      <c r="G76" s="9">
        <f t="shared" si="8"/>
        <v>100</v>
      </c>
    </row>
    <row r="77" spans="2:7" ht="33" x14ac:dyDescent="0.3">
      <c r="B77" s="7">
        <v>4</v>
      </c>
      <c r="C77" s="10" t="s">
        <v>105</v>
      </c>
      <c r="D77" s="9"/>
      <c r="E77" s="11">
        <v>2</v>
      </c>
      <c r="F77" s="9">
        <v>150000</v>
      </c>
      <c r="G77" s="9">
        <f t="shared" si="8"/>
        <v>300</v>
      </c>
    </row>
    <row r="78" spans="2:7" x14ac:dyDescent="0.3">
      <c r="B78" s="4"/>
      <c r="C78" s="12" t="s">
        <v>6</v>
      </c>
      <c r="D78" s="13"/>
      <c r="E78" s="13"/>
      <c r="F78" s="13"/>
      <c r="G78" s="13">
        <f>SUM(G74:G77)</f>
        <v>1900</v>
      </c>
    </row>
    <row r="79" spans="2:7" s="46" customFormat="1" x14ac:dyDescent="0.25">
      <c r="B79" s="4"/>
      <c r="C79" s="19" t="s">
        <v>93</v>
      </c>
      <c r="D79" s="4"/>
      <c r="E79" s="4"/>
      <c r="F79" s="4"/>
      <c r="G79" s="13">
        <f>G78+G72+G68</f>
        <v>29050</v>
      </c>
    </row>
    <row r="80" spans="2:7" ht="39.75" customHeight="1" x14ac:dyDescent="0.3">
      <c r="B80" s="7"/>
      <c r="C80" s="79" t="s">
        <v>139</v>
      </c>
      <c r="D80" s="80"/>
      <c r="E80" s="80"/>
      <c r="F80" s="80"/>
      <c r="G80" s="80"/>
    </row>
    <row r="81" spans="2:7" x14ac:dyDescent="0.3">
      <c r="B81" s="4"/>
      <c r="C81" s="75" t="s">
        <v>17</v>
      </c>
      <c r="D81" s="76"/>
      <c r="E81" s="36"/>
      <c r="F81" s="36"/>
      <c r="G81" s="36"/>
    </row>
    <row r="82" spans="2:7" ht="33" x14ac:dyDescent="0.3">
      <c r="B82" s="7">
        <v>1</v>
      </c>
      <c r="C82" s="10" t="s">
        <v>140</v>
      </c>
      <c r="D82" s="20" t="s">
        <v>141</v>
      </c>
      <c r="E82" s="11">
        <v>35</v>
      </c>
      <c r="F82" s="9">
        <v>30000</v>
      </c>
      <c r="G82" s="9">
        <f>E82*F82/1000</f>
        <v>1050</v>
      </c>
    </row>
    <row r="83" spans="2:7" ht="66" x14ac:dyDescent="0.3">
      <c r="B83" s="7">
        <v>2</v>
      </c>
      <c r="C83" s="10" t="s">
        <v>142</v>
      </c>
      <c r="D83" s="48" t="s">
        <v>148</v>
      </c>
      <c r="E83" s="11">
        <v>150</v>
      </c>
      <c r="F83" s="9">
        <v>9000</v>
      </c>
      <c r="G83" s="9">
        <f>E83*F83/1000</f>
        <v>1350</v>
      </c>
    </row>
    <row r="84" spans="2:7" x14ac:dyDescent="0.3">
      <c r="B84" s="4"/>
      <c r="C84" s="12" t="s">
        <v>6</v>
      </c>
      <c r="D84" s="13"/>
      <c r="E84" s="13"/>
      <c r="F84" s="13"/>
      <c r="G84" s="13">
        <f>SUM(G82:G83)</f>
        <v>2400</v>
      </c>
    </row>
    <row r="85" spans="2:7" x14ac:dyDescent="0.3">
      <c r="B85" s="4"/>
      <c r="C85" s="43"/>
      <c r="D85" s="47"/>
      <c r="E85" s="47"/>
      <c r="F85" s="47"/>
      <c r="G85" s="47"/>
    </row>
    <row r="86" spans="2:7" x14ac:dyDescent="0.3">
      <c r="B86" s="4"/>
      <c r="C86" s="70" t="s">
        <v>22</v>
      </c>
      <c r="D86" s="71"/>
      <c r="E86" s="71"/>
      <c r="F86" s="71"/>
      <c r="G86" s="71"/>
    </row>
    <row r="87" spans="2:7" x14ac:dyDescent="0.3">
      <c r="B87" s="7">
        <v>1</v>
      </c>
      <c r="C87" s="10" t="s">
        <v>24</v>
      </c>
      <c r="D87" s="18" t="s">
        <v>133</v>
      </c>
      <c r="E87" s="20">
        <v>1</v>
      </c>
      <c r="F87" s="9">
        <v>481000</v>
      </c>
      <c r="G87" s="9">
        <f>E87*F87/1000</f>
        <v>481</v>
      </c>
    </row>
    <row r="88" spans="2:7" x14ac:dyDescent="0.3">
      <c r="B88" s="7">
        <v>2</v>
      </c>
      <c r="C88" s="10" t="s">
        <v>24</v>
      </c>
      <c r="D88" s="18" t="s">
        <v>143</v>
      </c>
      <c r="E88" s="11">
        <v>1</v>
      </c>
      <c r="F88" s="9">
        <v>359000</v>
      </c>
      <c r="G88" s="9">
        <f t="shared" ref="G88:G92" si="9">E88*F88/1000</f>
        <v>359</v>
      </c>
    </row>
    <row r="89" spans="2:7" x14ac:dyDescent="0.3">
      <c r="B89" s="7">
        <v>3</v>
      </c>
      <c r="C89" s="10" t="s">
        <v>25</v>
      </c>
      <c r="D89" s="18" t="s">
        <v>149</v>
      </c>
      <c r="E89" s="11">
        <v>1</v>
      </c>
      <c r="F89" s="9">
        <v>476000</v>
      </c>
      <c r="G89" s="9">
        <f t="shared" si="9"/>
        <v>476</v>
      </c>
    </row>
    <row r="90" spans="2:7" x14ac:dyDescent="0.3">
      <c r="B90" s="7">
        <v>5</v>
      </c>
      <c r="C90" s="10" t="s">
        <v>144</v>
      </c>
      <c r="D90" s="18" t="s">
        <v>150</v>
      </c>
      <c r="E90" s="14">
        <v>1</v>
      </c>
      <c r="F90" s="9">
        <v>1060000</v>
      </c>
      <c r="G90" s="9">
        <f t="shared" si="9"/>
        <v>1060</v>
      </c>
    </row>
    <row r="91" spans="2:7" ht="33" x14ac:dyDescent="0.3">
      <c r="B91" s="7">
        <v>6</v>
      </c>
      <c r="C91" s="10" t="s">
        <v>145</v>
      </c>
      <c r="D91" s="10" t="s">
        <v>146</v>
      </c>
      <c r="E91" s="14">
        <v>2</v>
      </c>
      <c r="F91" s="9">
        <v>240000</v>
      </c>
      <c r="G91" s="9">
        <f t="shared" si="9"/>
        <v>480</v>
      </c>
    </row>
    <row r="92" spans="2:7" ht="33" x14ac:dyDescent="0.3">
      <c r="B92" s="7">
        <v>7</v>
      </c>
      <c r="C92" s="10" t="s">
        <v>147</v>
      </c>
      <c r="D92" s="10" t="s">
        <v>151</v>
      </c>
      <c r="E92" s="14">
        <v>1</v>
      </c>
      <c r="F92" s="9">
        <v>2166000</v>
      </c>
      <c r="G92" s="9">
        <f t="shared" si="9"/>
        <v>2166</v>
      </c>
    </row>
    <row r="93" spans="2:7" x14ac:dyDescent="0.3">
      <c r="B93" s="4"/>
      <c r="C93" s="12" t="s">
        <v>6</v>
      </c>
      <c r="D93" s="13"/>
      <c r="E93" s="13"/>
      <c r="F93" s="13"/>
      <c r="G93" s="13">
        <f>SUM(G87:G92)</f>
        <v>5022</v>
      </c>
    </row>
    <row r="94" spans="2:7" x14ac:dyDescent="0.3">
      <c r="B94" s="4"/>
      <c r="C94" s="12" t="s">
        <v>93</v>
      </c>
      <c r="D94" s="4"/>
      <c r="E94" s="4"/>
      <c r="F94" s="4"/>
      <c r="G94" s="13">
        <f>G93+G84</f>
        <v>7422</v>
      </c>
    </row>
    <row r="95" spans="2:7" s="46" customFormat="1" x14ac:dyDescent="0.25">
      <c r="B95" s="4"/>
      <c r="C95" s="19" t="s">
        <v>8</v>
      </c>
      <c r="D95" s="4"/>
      <c r="E95" s="4"/>
      <c r="F95" s="4"/>
      <c r="G95" s="13">
        <f>G94+G79+G60+G25+G19</f>
        <v>110275</v>
      </c>
    </row>
  </sheetData>
  <mergeCells count="20">
    <mergeCell ref="F1:G1"/>
    <mergeCell ref="C16:D16"/>
    <mergeCell ref="C20:G20"/>
    <mergeCell ref="C21:D21"/>
    <mergeCell ref="C61:G61"/>
    <mergeCell ref="C3:G3"/>
    <mergeCell ref="C4:G4"/>
    <mergeCell ref="C7:G7"/>
    <mergeCell ref="C26:G26"/>
    <mergeCell ref="C27:D27"/>
    <mergeCell ref="C36:D36"/>
    <mergeCell ref="C49:D49"/>
    <mergeCell ref="C57:D57"/>
    <mergeCell ref="C8:D8"/>
    <mergeCell ref="C86:G86"/>
    <mergeCell ref="C81:D81"/>
    <mergeCell ref="C73:G73"/>
    <mergeCell ref="C62:D62"/>
    <mergeCell ref="C69:D69"/>
    <mergeCell ref="C80:G80"/>
  </mergeCells>
  <pageMargins left="0" right="0" top="0" bottom="0" header="0" footer="0"/>
  <pageSetup paperSize="9" scale="85" orientation="portrait" r:id="rId1"/>
  <rowBreaks count="2" manualBreakCount="2">
    <brk id="35" max="16383" man="1"/>
    <brk id="6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2"/>
  <sheetViews>
    <sheetView view="pageBreakPreview" zoomScale="60" zoomScaleNormal="100" workbookViewId="0">
      <selection activeCell="G1" sqref="G1:I1"/>
    </sheetView>
  </sheetViews>
  <sheetFormatPr defaultColWidth="14.85546875" defaultRowHeight="16.5" x14ac:dyDescent="0.3"/>
  <cols>
    <col min="1" max="1" width="2.7109375" style="1" customWidth="1"/>
    <col min="2" max="2" width="6" style="57" customWidth="1"/>
    <col min="3" max="3" width="25" style="1" customWidth="1"/>
    <col min="4" max="4" width="72.5703125" style="57" customWidth="1"/>
    <col min="5" max="5" width="9.28515625" style="64" customWidth="1"/>
    <col min="6" max="6" width="13.28515625" style="56" customWidth="1"/>
    <col min="7" max="7" width="14.7109375" style="56" customWidth="1"/>
    <col min="8" max="8" width="9.5703125" style="63" customWidth="1"/>
    <col min="9" max="9" width="10.42578125" style="63" customWidth="1"/>
    <col min="10" max="16384" width="14.85546875" style="1"/>
  </cols>
  <sheetData>
    <row r="1" spans="2:9" x14ac:dyDescent="0.3">
      <c r="G1" s="87"/>
      <c r="H1" s="87"/>
      <c r="I1" s="87"/>
    </row>
    <row r="3" spans="2:9" s="2" customFormat="1" x14ac:dyDescent="0.3">
      <c r="B3" s="59"/>
      <c r="C3" s="88" t="s">
        <v>10</v>
      </c>
      <c r="D3" s="88"/>
      <c r="E3" s="88"/>
      <c r="F3" s="88"/>
      <c r="G3" s="88"/>
      <c r="H3" s="58"/>
      <c r="I3" s="58"/>
    </row>
    <row r="4" spans="2:9" s="2" customFormat="1" ht="62.25" customHeight="1" x14ac:dyDescent="0.3">
      <c r="B4" s="59"/>
      <c r="C4" s="74" t="s">
        <v>201</v>
      </c>
      <c r="D4" s="74"/>
      <c r="E4" s="74"/>
      <c r="F4" s="74"/>
      <c r="G4" s="74"/>
      <c r="H4" s="74"/>
      <c r="I4" s="74"/>
    </row>
    <row r="6" spans="2:9" s="59" customFormat="1" ht="82.5" x14ac:dyDescent="0.25">
      <c r="B6" s="61" t="s">
        <v>0</v>
      </c>
      <c r="C6" s="62" t="s">
        <v>16</v>
      </c>
      <c r="D6" s="62" t="s">
        <v>183</v>
      </c>
      <c r="E6" s="65" t="s">
        <v>31</v>
      </c>
      <c r="F6" s="42" t="s">
        <v>1</v>
      </c>
      <c r="G6" s="42" t="s">
        <v>208</v>
      </c>
      <c r="H6" s="62" t="s">
        <v>206</v>
      </c>
      <c r="I6" s="62" t="s">
        <v>207</v>
      </c>
    </row>
    <row r="7" spans="2:9" s="6" customFormat="1" x14ac:dyDescent="0.25">
      <c r="B7" s="61"/>
      <c r="C7" s="89" t="s">
        <v>184</v>
      </c>
      <c r="D7" s="89"/>
      <c r="E7" s="89"/>
      <c r="F7" s="89"/>
      <c r="G7" s="89"/>
      <c r="H7" s="59"/>
      <c r="I7" s="59"/>
    </row>
    <row r="8" spans="2:9" s="6" customFormat="1" ht="181.5" x14ac:dyDescent="0.25">
      <c r="B8" s="7">
        <v>1</v>
      </c>
      <c r="C8" s="10" t="s">
        <v>120</v>
      </c>
      <c r="D8" s="10" t="s">
        <v>205</v>
      </c>
      <c r="E8" s="11">
        <v>2</v>
      </c>
      <c r="F8" s="56">
        <v>325000</v>
      </c>
      <c r="G8" s="9">
        <f>F8*E8</f>
        <v>650000</v>
      </c>
      <c r="H8" s="7">
        <v>349</v>
      </c>
      <c r="I8" s="7">
        <v>370</v>
      </c>
    </row>
    <row r="9" spans="2:9" s="6" customFormat="1" ht="181.5" x14ac:dyDescent="0.25">
      <c r="B9" s="7">
        <v>2</v>
      </c>
      <c r="C9" s="10" t="s">
        <v>170</v>
      </c>
      <c r="D9" s="10" t="s">
        <v>205</v>
      </c>
      <c r="E9" s="11">
        <v>2</v>
      </c>
      <c r="F9" s="9">
        <v>282000</v>
      </c>
      <c r="G9" s="9">
        <f t="shared" ref="G9:G12" si="0">F9*E9</f>
        <v>564000</v>
      </c>
      <c r="H9" s="7">
        <v>138.75</v>
      </c>
      <c r="I9" s="7">
        <v>160</v>
      </c>
    </row>
    <row r="10" spans="2:9" s="6" customFormat="1" ht="181.5" x14ac:dyDescent="0.25">
      <c r="B10" s="7">
        <v>3</v>
      </c>
      <c r="C10" s="10" t="s">
        <v>171</v>
      </c>
      <c r="D10" s="10" t="s">
        <v>205</v>
      </c>
      <c r="E10" s="11">
        <v>1</v>
      </c>
      <c r="F10" s="9">
        <v>282000</v>
      </c>
      <c r="G10" s="9">
        <f t="shared" si="0"/>
        <v>282000</v>
      </c>
      <c r="H10" s="7">
        <v>73.5</v>
      </c>
      <c r="I10" s="7">
        <v>95</v>
      </c>
    </row>
    <row r="11" spans="2:9" s="6" customFormat="1" ht="181.5" x14ac:dyDescent="0.25">
      <c r="B11" s="7">
        <v>4</v>
      </c>
      <c r="C11" s="10" t="s">
        <v>172</v>
      </c>
      <c r="D11" s="10" t="s">
        <v>205</v>
      </c>
      <c r="E11" s="11">
        <v>1</v>
      </c>
      <c r="F11" s="9">
        <v>325000</v>
      </c>
      <c r="G11" s="9">
        <f t="shared" si="0"/>
        <v>325000</v>
      </c>
      <c r="H11" s="7">
        <v>128</v>
      </c>
      <c r="I11" s="7">
        <v>150</v>
      </c>
    </row>
    <row r="12" spans="2:9" s="6" customFormat="1" ht="181.5" x14ac:dyDescent="0.25">
      <c r="B12" s="7">
        <v>5</v>
      </c>
      <c r="C12" s="10" t="s">
        <v>67</v>
      </c>
      <c r="D12" s="10" t="s">
        <v>205</v>
      </c>
      <c r="E12" s="11">
        <v>1</v>
      </c>
      <c r="F12" s="9">
        <v>325000</v>
      </c>
      <c r="G12" s="9">
        <f t="shared" si="0"/>
        <v>325000</v>
      </c>
      <c r="H12" s="7">
        <v>105.25</v>
      </c>
      <c r="I12" s="7">
        <v>125</v>
      </c>
    </row>
    <row r="13" spans="2:9" s="6" customFormat="1" x14ac:dyDescent="0.25">
      <c r="B13" s="61"/>
      <c r="C13" s="19" t="s">
        <v>6</v>
      </c>
      <c r="D13" s="60"/>
      <c r="E13" s="54">
        <f>SUM(E8:E12)</f>
        <v>7</v>
      </c>
      <c r="F13" s="13"/>
      <c r="G13" s="13">
        <f>SUM(G8:G12)</f>
        <v>2146000</v>
      </c>
      <c r="H13" s="61"/>
      <c r="I13" s="61"/>
    </row>
    <row r="14" spans="2:9" x14ac:dyDescent="0.3">
      <c r="B14" s="7"/>
      <c r="C14" s="70" t="s">
        <v>185</v>
      </c>
      <c r="D14" s="71"/>
      <c r="E14" s="71"/>
      <c r="F14" s="71"/>
      <c r="G14" s="72"/>
      <c r="H14" s="44"/>
      <c r="I14" s="44"/>
    </row>
    <row r="15" spans="2:9" ht="181.5" x14ac:dyDescent="0.3">
      <c r="B15" s="7">
        <v>1</v>
      </c>
      <c r="C15" s="10" t="s">
        <v>186</v>
      </c>
      <c r="D15" s="10" t="s">
        <v>205</v>
      </c>
      <c r="E15" s="11">
        <v>5</v>
      </c>
      <c r="F15" s="9">
        <v>282000</v>
      </c>
      <c r="G15" s="9">
        <f>F15*E15</f>
        <v>1410000</v>
      </c>
      <c r="H15" s="7">
        <v>217.5</v>
      </c>
      <c r="I15" s="7">
        <v>240</v>
      </c>
    </row>
    <row r="16" spans="2:9" ht="181.5" x14ac:dyDescent="0.3">
      <c r="B16" s="7">
        <v>2</v>
      </c>
      <c r="C16" s="10" t="s">
        <v>187</v>
      </c>
      <c r="D16" s="10" t="s">
        <v>205</v>
      </c>
      <c r="E16" s="11">
        <v>1</v>
      </c>
      <c r="F16" s="9">
        <v>325000</v>
      </c>
      <c r="G16" s="9">
        <f t="shared" ref="G16:G20" si="1">F16*E16</f>
        <v>325000</v>
      </c>
      <c r="H16" s="7">
        <v>160.5</v>
      </c>
      <c r="I16" s="7">
        <v>180</v>
      </c>
    </row>
    <row r="17" spans="2:9" ht="181.5" x14ac:dyDescent="0.3">
      <c r="B17" s="7">
        <v>3</v>
      </c>
      <c r="C17" s="10" t="s">
        <v>188</v>
      </c>
      <c r="D17" s="10" t="s">
        <v>205</v>
      </c>
      <c r="E17" s="11">
        <v>1</v>
      </c>
      <c r="F17" s="9">
        <v>325000</v>
      </c>
      <c r="G17" s="9">
        <f t="shared" si="1"/>
        <v>325000</v>
      </c>
      <c r="H17" s="7">
        <v>123</v>
      </c>
      <c r="I17" s="7">
        <v>143</v>
      </c>
    </row>
    <row r="18" spans="2:9" ht="181.5" x14ac:dyDescent="0.3">
      <c r="B18" s="7">
        <v>4</v>
      </c>
      <c r="C18" s="10" t="s">
        <v>189</v>
      </c>
      <c r="D18" s="10" t="s">
        <v>205</v>
      </c>
      <c r="E18" s="11">
        <v>7</v>
      </c>
      <c r="F18" s="9">
        <v>220000</v>
      </c>
      <c r="G18" s="9">
        <f t="shared" si="1"/>
        <v>1540000</v>
      </c>
      <c r="H18" s="7">
        <v>119.5</v>
      </c>
      <c r="I18" s="7">
        <v>140</v>
      </c>
    </row>
    <row r="19" spans="2:9" ht="181.5" x14ac:dyDescent="0.3">
      <c r="B19" s="7">
        <v>5</v>
      </c>
      <c r="C19" s="10" t="s">
        <v>190</v>
      </c>
      <c r="D19" s="10" t="s">
        <v>205</v>
      </c>
      <c r="E19" s="11">
        <v>1</v>
      </c>
      <c r="F19" s="9">
        <v>282000</v>
      </c>
      <c r="G19" s="9">
        <f>F19*E19</f>
        <v>282000</v>
      </c>
      <c r="H19" s="7">
        <v>67.5</v>
      </c>
      <c r="I19" s="7">
        <v>90</v>
      </c>
    </row>
    <row r="20" spans="2:9" ht="181.5" x14ac:dyDescent="0.3">
      <c r="B20" s="7">
        <v>6</v>
      </c>
      <c r="C20" s="10" t="s">
        <v>191</v>
      </c>
      <c r="D20" s="10" t="s">
        <v>205</v>
      </c>
      <c r="E20" s="11">
        <v>1</v>
      </c>
      <c r="F20" s="9">
        <v>282000</v>
      </c>
      <c r="G20" s="9">
        <f t="shared" si="1"/>
        <v>282000</v>
      </c>
      <c r="H20" s="7">
        <v>58</v>
      </c>
      <c r="I20" s="7">
        <v>80</v>
      </c>
    </row>
    <row r="21" spans="2:9" s="2" customFormat="1" x14ac:dyDescent="0.3">
      <c r="B21" s="61"/>
      <c r="C21" s="12" t="s">
        <v>6</v>
      </c>
      <c r="D21" s="13"/>
      <c r="E21" s="54">
        <f>SUM(E15:E20)</f>
        <v>16</v>
      </c>
      <c r="F21" s="13"/>
      <c r="G21" s="13">
        <f>SUM(G15:G20)</f>
        <v>4164000</v>
      </c>
      <c r="H21" s="61"/>
      <c r="I21" s="61"/>
    </row>
    <row r="22" spans="2:9" s="2" customFormat="1" x14ac:dyDescent="0.3">
      <c r="B22" s="61"/>
      <c r="C22" s="90" t="s">
        <v>192</v>
      </c>
      <c r="D22" s="90"/>
      <c r="E22" s="90"/>
      <c r="F22" s="90"/>
      <c r="G22" s="90"/>
      <c r="H22" s="61"/>
      <c r="I22" s="61"/>
    </row>
    <row r="23" spans="2:9" ht="181.5" x14ac:dyDescent="0.3">
      <c r="B23" s="7">
        <v>1</v>
      </c>
      <c r="C23" s="10" t="s">
        <v>193</v>
      </c>
      <c r="D23" s="10" t="s">
        <v>205</v>
      </c>
      <c r="E23" s="55">
        <v>1</v>
      </c>
      <c r="F23" s="9">
        <v>282000</v>
      </c>
      <c r="G23" s="9">
        <f>F23*E23</f>
        <v>282000</v>
      </c>
      <c r="H23" s="7">
        <v>40.5</v>
      </c>
      <c r="I23" s="7">
        <v>60</v>
      </c>
    </row>
    <row r="24" spans="2:9" ht="181.5" x14ac:dyDescent="0.3">
      <c r="B24" s="7">
        <v>2</v>
      </c>
      <c r="C24" s="10" t="s">
        <v>194</v>
      </c>
      <c r="D24" s="10" t="s">
        <v>205</v>
      </c>
      <c r="E24" s="11">
        <v>1</v>
      </c>
      <c r="F24" s="9">
        <v>282000</v>
      </c>
      <c r="G24" s="9">
        <f t="shared" ref="G24:G25" si="2">F24*E24</f>
        <v>282000</v>
      </c>
      <c r="H24" s="7">
        <v>42</v>
      </c>
      <c r="I24" s="7">
        <v>60</v>
      </c>
    </row>
    <row r="25" spans="2:9" ht="181.5" x14ac:dyDescent="0.3">
      <c r="B25" s="7">
        <v>3</v>
      </c>
      <c r="C25" s="10" t="s">
        <v>195</v>
      </c>
      <c r="D25" s="10" t="s">
        <v>205</v>
      </c>
      <c r="E25" s="11">
        <v>1</v>
      </c>
      <c r="F25" s="9">
        <v>282000</v>
      </c>
      <c r="G25" s="9">
        <f t="shared" si="2"/>
        <v>282000</v>
      </c>
      <c r="H25" s="7">
        <v>42</v>
      </c>
      <c r="I25" s="7">
        <v>60</v>
      </c>
    </row>
    <row r="26" spans="2:9" s="2" customFormat="1" x14ac:dyDescent="0.3">
      <c r="B26" s="61"/>
      <c r="C26" s="12" t="s">
        <v>6</v>
      </c>
      <c r="D26" s="13"/>
      <c r="E26" s="54">
        <f>SUM(E23:E25)</f>
        <v>3</v>
      </c>
      <c r="F26" s="13"/>
      <c r="G26" s="13">
        <f>SUM(G23:G25)</f>
        <v>846000</v>
      </c>
      <c r="H26" s="61"/>
      <c r="I26" s="61"/>
    </row>
    <row r="27" spans="2:9" x14ac:dyDescent="0.3">
      <c r="B27" s="7"/>
      <c r="C27" s="70" t="s">
        <v>196</v>
      </c>
      <c r="D27" s="71"/>
      <c r="E27" s="71"/>
      <c r="F27" s="71"/>
      <c r="G27" s="72"/>
      <c r="H27" s="61"/>
      <c r="I27" s="61"/>
    </row>
    <row r="28" spans="2:9" ht="181.5" x14ac:dyDescent="0.3">
      <c r="B28" s="7">
        <v>1</v>
      </c>
      <c r="C28" s="10" t="s">
        <v>197</v>
      </c>
      <c r="D28" s="10" t="s">
        <v>205</v>
      </c>
      <c r="E28" s="20">
        <v>1</v>
      </c>
      <c r="F28" s="9">
        <v>282000</v>
      </c>
      <c r="G28" s="9">
        <f>F28*E28</f>
        <v>282000</v>
      </c>
      <c r="H28" s="7">
        <v>46</v>
      </c>
      <c r="I28" s="7">
        <v>86</v>
      </c>
    </row>
    <row r="29" spans="2:9" ht="181.5" x14ac:dyDescent="0.3">
      <c r="B29" s="7">
        <v>2</v>
      </c>
      <c r="C29" s="10" t="s">
        <v>198</v>
      </c>
      <c r="D29" s="10" t="s">
        <v>205</v>
      </c>
      <c r="E29" s="20">
        <v>1</v>
      </c>
      <c r="F29" s="9">
        <v>282000</v>
      </c>
      <c r="G29" s="9">
        <f t="shared" ref="G29:G30" si="3">F29*E29</f>
        <v>282000</v>
      </c>
      <c r="H29" s="7">
        <v>46</v>
      </c>
      <c r="I29" s="7">
        <v>86</v>
      </c>
    </row>
    <row r="30" spans="2:9" ht="181.5" x14ac:dyDescent="0.3">
      <c r="B30" s="7">
        <v>3</v>
      </c>
      <c r="C30" s="10" t="s">
        <v>199</v>
      </c>
      <c r="D30" s="10" t="s">
        <v>205</v>
      </c>
      <c r="E30" s="20">
        <v>1</v>
      </c>
      <c r="F30" s="9">
        <v>282000</v>
      </c>
      <c r="G30" s="9">
        <f t="shared" si="3"/>
        <v>282000</v>
      </c>
      <c r="H30" s="7">
        <v>46</v>
      </c>
      <c r="I30" s="7">
        <v>86</v>
      </c>
    </row>
    <row r="31" spans="2:9" s="2" customFormat="1" x14ac:dyDescent="0.3">
      <c r="B31" s="61"/>
      <c r="C31" s="12" t="s">
        <v>6</v>
      </c>
      <c r="D31" s="13"/>
      <c r="E31" s="54">
        <f>SUM(E28:E30)</f>
        <v>3</v>
      </c>
      <c r="F31" s="13"/>
      <c r="G31" s="13">
        <f>SUM(G28:G30)</f>
        <v>846000</v>
      </c>
      <c r="H31" s="61"/>
      <c r="I31" s="61"/>
    </row>
    <row r="32" spans="2:9" s="2" customFormat="1" x14ac:dyDescent="0.3">
      <c r="B32" s="61"/>
      <c r="C32" s="19" t="s">
        <v>8</v>
      </c>
      <c r="D32" s="61"/>
      <c r="E32" s="54">
        <f>E13+E21+E26+E31</f>
        <v>29</v>
      </c>
      <c r="F32" s="13"/>
      <c r="G32" s="13">
        <f>G31+G26+G21+G13</f>
        <v>8002000</v>
      </c>
      <c r="H32" s="61"/>
      <c r="I32" s="61"/>
    </row>
  </sheetData>
  <mergeCells count="7">
    <mergeCell ref="G1:I1"/>
    <mergeCell ref="C27:G27"/>
    <mergeCell ref="C3:G3"/>
    <mergeCell ref="C7:G7"/>
    <mergeCell ref="C14:G14"/>
    <mergeCell ref="C22:G22"/>
    <mergeCell ref="C4:I4"/>
  </mergeCells>
  <pageMargins left="0" right="0" top="0" bottom="0" header="0" footer="0"/>
  <pageSetup paperSize="9" scale="56" orientation="portrait" r:id="rId1"/>
  <rowBreaks count="2" manualBreakCount="2">
    <brk id="13" max="16383" man="1"/>
    <brk id="2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2"/>
  <sheetViews>
    <sheetView tabSelected="1" view="pageBreakPreview" zoomScale="60" zoomScaleNormal="100" workbookViewId="0">
      <selection activeCell="G1" sqref="G1"/>
    </sheetView>
  </sheetViews>
  <sheetFormatPr defaultColWidth="14.85546875" defaultRowHeight="50.25" customHeight="1" x14ac:dyDescent="0.3"/>
  <cols>
    <col min="1" max="1" width="2.7109375" style="1" customWidth="1"/>
    <col min="2" max="2" width="6" style="57" customWidth="1"/>
    <col min="3" max="3" width="46.5703125" style="1" customWidth="1"/>
    <col min="4" max="4" width="46.7109375" style="57" customWidth="1"/>
    <col min="5" max="5" width="12.5703125" style="57" customWidth="1"/>
    <col min="6" max="6" width="14.85546875" style="57"/>
    <col min="7" max="7" width="17" style="57" customWidth="1"/>
    <col min="8" max="16384" width="14.85546875" style="1"/>
  </cols>
  <sheetData>
    <row r="1" spans="2:7" ht="16.5" x14ac:dyDescent="0.3"/>
    <row r="2" spans="2:7" ht="16.5" x14ac:dyDescent="0.3"/>
    <row r="3" spans="2:7" s="2" customFormat="1" ht="16.5" x14ac:dyDescent="0.3">
      <c r="B3" s="59"/>
      <c r="C3" s="88" t="s">
        <v>10</v>
      </c>
      <c r="D3" s="88"/>
      <c r="E3" s="88"/>
      <c r="F3" s="88"/>
      <c r="G3" s="88"/>
    </row>
    <row r="4" spans="2:7" s="2" customFormat="1" ht="84.75" customHeight="1" x14ac:dyDescent="0.3">
      <c r="B4" s="59"/>
      <c r="C4" s="74" t="s">
        <v>200</v>
      </c>
      <c r="D4" s="74"/>
      <c r="E4" s="74"/>
      <c r="F4" s="74"/>
      <c r="G4" s="74"/>
    </row>
    <row r="5" spans="2:7" ht="16.5" x14ac:dyDescent="0.3"/>
    <row r="6" spans="2:7" s="59" customFormat="1" ht="49.5" x14ac:dyDescent="0.25">
      <c r="B6" s="61" t="s">
        <v>0</v>
      </c>
      <c r="C6" s="62" t="s">
        <v>16</v>
      </c>
      <c r="D6" s="62" t="s">
        <v>202</v>
      </c>
      <c r="E6" s="62" t="s">
        <v>31</v>
      </c>
      <c r="F6" s="62" t="s">
        <v>1</v>
      </c>
      <c r="G6" s="62" t="s">
        <v>2</v>
      </c>
    </row>
    <row r="7" spans="2:7" s="6" customFormat="1" ht="16.5" x14ac:dyDescent="0.25">
      <c r="B7" s="61"/>
      <c r="C7" s="91" t="s">
        <v>184</v>
      </c>
      <c r="D7" s="92"/>
      <c r="E7" s="92"/>
      <c r="F7" s="92"/>
      <c r="G7" s="92"/>
    </row>
    <row r="8" spans="2:7" s="6" customFormat="1" ht="165" x14ac:dyDescent="0.25">
      <c r="B8" s="7">
        <v>1</v>
      </c>
      <c r="C8" s="10" t="s">
        <v>120</v>
      </c>
      <c r="D8" s="10" t="s">
        <v>204</v>
      </c>
      <c r="E8" s="7">
        <v>32</v>
      </c>
      <c r="F8" s="9">
        <v>110000</v>
      </c>
      <c r="G8" s="9">
        <f>F8*E8</f>
        <v>3520000</v>
      </c>
    </row>
    <row r="9" spans="2:7" s="6" customFormat="1" ht="165" x14ac:dyDescent="0.25">
      <c r="B9" s="7">
        <v>2</v>
      </c>
      <c r="C9" s="10" t="s">
        <v>170</v>
      </c>
      <c r="D9" s="10" t="s">
        <v>204</v>
      </c>
      <c r="E9" s="7">
        <v>35</v>
      </c>
      <c r="F9" s="9">
        <v>110000</v>
      </c>
      <c r="G9" s="9">
        <f t="shared" ref="G9:G13" si="0">F9*E9</f>
        <v>3850000</v>
      </c>
    </row>
    <row r="10" spans="2:7" s="6" customFormat="1" ht="181.5" x14ac:dyDescent="0.25">
      <c r="B10" s="7">
        <v>3</v>
      </c>
      <c r="C10" s="10" t="s">
        <v>171</v>
      </c>
      <c r="D10" s="10" t="s">
        <v>203</v>
      </c>
      <c r="E10" s="7">
        <v>18</v>
      </c>
      <c r="F10" s="9">
        <v>110000</v>
      </c>
      <c r="G10" s="9">
        <f t="shared" si="0"/>
        <v>1980000</v>
      </c>
    </row>
    <row r="11" spans="2:7" s="6" customFormat="1" ht="181.5" x14ac:dyDescent="0.25">
      <c r="B11" s="7">
        <v>4</v>
      </c>
      <c r="C11" s="10" t="s">
        <v>172</v>
      </c>
      <c r="D11" s="10" t="s">
        <v>203</v>
      </c>
      <c r="E11" s="7">
        <v>16</v>
      </c>
      <c r="F11" s="9">
        <v>110000</v>
      </c>
      <c r="G11" s="9">
        <f t="shared" si="0"/>
        <v>1760000</v>
      </c>
    </row>
    <row r="12" spans="2:7" s="6" customFormat="1" ht="181.5" x14ac:dyDescent="0.25">
      <c r="B12" s="7">
        <v>5</v>
      </c>
      <c r="C12" s="10" t="s">
        <v>67</v>
      </c>
      <c r="D12" s="10" t="s">
        <v>203</v>
      </c>
      <c r="E12" s="7">
        <v>35</v>
      </c>
      <c r="F12" s="9">
        <v>110000</v>
      </c>
      <c r="G12" s="9">
        <f t="shared" si="0"/>
        <v>3850000</v>
      </c>
    </row>
    <row r="13" spans="2:7" s="6" customFormat="1" ht="16.5" x14ac:dyDescent="0.25">
      <c r="B13" s="61"/>
      <c r="C13" s="19" t="s">
        <v>6</v>
      </c>
      <c r="D13" s="60"/>
      <c r="E13" s="61">
        <f>SUM(E8:E12)</f>
        <v>136</v>
      </c>
      <c r="F13" s="13">
        <v>110000</v>
      </c>
      <c r="G13" s="13">
        <f t="shared" si="0"/>
        <v>14960000</v>
      </c>
    </row>
    <row r="14" spans="2:7" ht="16.5" x14ac:dyDescent="0.3">
      <c r="B14" s="7"/>
      <c r="C14" s="70" t="s">
        <v>185</v>
      </c>
      <c r="D14" s="71"/>
      <c r="E14" s="71"/>
      <c r="F14" s="71"/>
      <c r="G14" s="72"/>
    </row>
    <row r="15" spans="2:7" ht="165" x14ac:dyDescent="0.3">
      <c r="B15" s="7">
        <v>1</v>
      </c>
      <c r="C15" s="10" t="s">
        <v>186</v>
      </c>
      <c r="D15" s="10" t="s">
        <v>204</v>
      </c>
      <c r="E15" s="7">
        <v>18</v>
      </c>
      <c r="F15" s="9">
        <v>110000</v>
      </c>
      <c r="G15" s="9">
        <f>F15*E15</f>
        <v>1980000</v>
      </c>
    </row>
    <row r="16" spans="2:7" ht="165" x14ac:dyDescent="0.3">
      <c r="B16" s="7">
        <v>2</v>
      </c>
      <c r="C16" s="10" t="s">
        <v>187</v>
      </c>
      <c r="D16" s="10" t="s">
        <v>204</v>
      </c>
      <c r="E16" s="7">
        <v>0</v>
      </c>
      <c r="F16" s="9">
        <v>110000</v>
      </c>
      <c r="G16" s="9">
        <f t="shared" ref="G16:G20" si="1">F16*E16</f>
        <v>0</v>
      </c>
    </row>
    <row r="17" spans="2:10" ht="165" x14ac:dyDescent="0.3">
      <c r="B17" s="7">
        <v>3</v>
      </c>
      <c r="C17" s="10" t="s">
        <v>188</v>
      </c>
      <c r="D17" s="10" t="s">
        <v>204</v>
      </c>
      <c r="E17" s="7">
        <v>15</v>
      </c>
      <c r="F17" s="9">
        <v>110000</v>
      </c>
      <c r="G17" s="9">
        <f t="shared" si="1"/>
        <v>1650000</v>
      </c>
    </row>
    <row r="18" spans="2:10" ht="165" x14ac:dyDescent="0.3">
      <c r="B18" s="7">
        <v>4</v>
      </c>
      <c r="C18" s="10" t="s">
        <v>189</v>
      </c>
      <c r="D18" s="10" t="s">
        <v>204</v>
      </c>
      <c r="E18" s="7">
        <v>3</v>
      </c>
      <c r="F18" s="9">
        <v>110000</v>
      </c>
      <c r="G18" s="9">
        <f t="shared" si="1"/>
        <v>330000</v>
      </c>
    </row>
    <row r="19" spans="2:10" ht="165" x14ac:dyDescent="0.3">
      <c r="B19" s="7">
        <v>5</v>
      </c>
      <c r="C19" s="10" t="s">
        <v>190</v>
      </c>
      <c r="D19" s="10" t="s">
        <v>204</v>
      </c>
      <c r="E19" s="7">
        <v>1</v>
      </c>
      <c r="F19" s="9">
        <v>110000</v>
      </c>
      <c r="G19" s="9">
        <f t="shared" si="1"/>
        <v>110000</v>
      </c>
    </row>
    <row r="20" spans="2:10" ht="165" x14ac:dyDescent="0.3">
      <c r="B20" s="7">
        <v>6</v>
      </c>
      <c r="C20" s="10" t="s">
        <v>191</v>
      </c>
      <c r="D20" s="10" t="s">
        <v>204</v>
      </c>
      <c r="E20" s="66">
        <v>10</v>
      </c>
      <c r="F20" s="9">
        <v>110000</v>
      </c>
      <c r="G20" s="9">
        <f t="shared" si="1"/>
        <v>1100000</v>
      </c>
    </row>
    <row r="21" spans="2:10" s="2" customFormat="1" ht="16.5" x14ac:dyDescent="0.3">
      <c r="B21" s="61"/>
      <c r="C21" s="12" t="s">
        <v>6</v>
      </c>
      <c r="D21" s="13"/>
      <c r="E21" s="54">
        <f>SUM(E15:E20)</f>
        <v>47</v>
      </c>
      <c r="F21" s="13">
        <v>110000</v>
      </c>
      <c r="G21" s="13">
        <f>F21*E21</f>
        <v>5170000</v>
      </c>
    </row>
    <row r="22" spans="2:10" s="2" customFormat="1" ht="16.5" x14ac:dyDescent="0.3">
      <c r="B22" s="61"/>
      <c r="C22" s="70" t="s">
        <v>192</v>
      </c>
      <c r="D22" s="71"/>
      <c r="E22" s="71"/>
      <c r="F22" s="71"/>
      <c r="G22" s="71"/>
    </row>
    <row r="23" spans="2:10" ht="165" x14ac:dyDescent="0.3">
      <c r="B23" s="7">
        <v>1</v>
      </c>
      <c r="C23" s="10" t="s">
        <v>193</v>
      </c>
      <c r="D23" s="10" t="s">
        <v>204</v>
      </c>
      <c r="E23" s="7">
        <v>4</v>
      </c>
      <c r="F23" s="9">
        <v>110000</v>
      </c>
      <c r="G23" s="9">
        <f>F23*E23</f>
        <v>440000</v>
      </c>
    </row>
    <row r="24" spans="2:10" ht="165" x14ac:dyDescent="0.3">
      <c r="B24" s="7">
        <v>2</v>
      </c>
      <c r="C24" s="10" t="s">
        <v>194</v>
      </c>
      <c r="D24" s="10" t="s">
        <v>204</v>
      </c>
      <c r="E24" s="7">
        <v>11</v>
      </c>
      <c r="F24" s="9">
        <v>110000</v>
      </c>
      <c r="G24" s="9">
        <f>F24*E24</f>
        <v>1210000</v>
      </c>
    </row>
    <row r="25" spans="2:10" ht="165" x14ac:dyDescent="0.3">
      <c r="B25" s="7">
        <v>3</v>
      </c>
      <c r="C25" s="10" t="s">
        <v>195</v>
      </c>
      <c r="D25" s="10" t="s">
        <v>204</v>
      </c>
      <c r="E25" s="7">
        <v>10</v>
      </c>
      <c r="F25" s="9">
        <v>110000</v>
      </c>
      <c r="G25" s="9">
        <f>F25*E25</f>
        <v>1100000</v>
      </c>
    </row>
    <row r="26" spans="2:10" s="2" customFormat="1" ht="16.5" x14ac:dyDescent="0.3">
      <c r="B26" s="61"/>
      <c r="C26" s="12" t="s">
        <v>6</v>
      </c>
      <c r="D26" s="13"/>
      <c r="E26" s="54">
        <f>SUM(E23:E25)</f>
        <v>25</v>
      </c>
      <c r="F26" s="13">
        <v>110000</v>
      </c>
      <c r="G26" s="13">
        <f>F26*E26</f>
        <v>2750000</v>
      </c>
    </row>
    <row r="27" spans="2:10" ht="16.5" x14ac:dyDescent="0.3">
      <c r="B27" s="7"/>
      <c r="C27" s="70" t="s">
        <v>196</v>
      </c>
      <c r="D27" s="71"/>
      <c r="E27" s="71"/>
      <c r="F27" s="71"/>
      <c r="G27" s="72"/>
    </row>
    <row r="28" spans="2:10" ht="165" x14ac:dyDescent="0.3">
      <c r="B28" s="7">
        <v>1</v>
      </c>
      <c r="C28" s="10" t="s">
        <v>197</v>
      </c>
      <c r="D28" s="10" t="s">
        <v>204</v>
      </c>
      <c r="E28" s="7">
        <v>19</v>
      </c>
      <c r="F28" s="9">
        <v>110000</v>
      </c>
      <c r="G28" s="9">
        <f>F28*E28</f>
        <v>2090000</v>
      </c>
    </row>
    <row r="29" spans="2:10" ht="165" x14ac:dyDescent="0.3">
      <c r="B29" s="7">
        <v>2</v>
      </c>
      <c r="C29" s="10" t="s">
        <v>198</v>
      </c>
      <c r="D29" s="10" t="s">
        <v>204</v>
      </c>
      <c r="E29" s="7">
        <v>11</v>
      </c>
      <c r="F29" s="9">
        <v>110000</v>
      </c>
      <c r="G29" s="9">
        <f t="shared" ref="G29:G30" si="2">F29*E29</f>
        <v>1210000</v>
      </c>
    </row>
    <row r="30" spans="2:10" ht="165" x14ac:dyDescent="0.3">
      <c r="B30" s="7">
        <v>3</v>
      </c>
      <c r="C30" s="10" t="s">
        <v>199</v>
      </c>
      <c r="D30" s="10" t="s">
        <v>204</v>
      </c>
      <c r="E30" s="7">
        <v>6</v>
      </c>
      <c r="F30" s="9">
        <v>110000</v>
      </c>
      <c r="G30" s="9">
        <f t="shared" si="2"/>
        <v>660000</v>
      </c>
    </row>
    <row r="31" spans="2:10" s="2" customFormat="1" ht="16.5" x14ac:dyDescent="0.3">
      <c r="B31" s="61"/>
      <c r="C31" s="12" t="s">
        <v>6</v>
      </c>
      <c r="D31" s="13"/>
      <c r="E31" s="61">
        <f>SUM(E28:E30)</f>
        <v>36</v>
      </c>
      <c r="F31" s="13">
        <v>110000</v>
      </c>
      <c r="G31" s="13">
        <f>F31*E31</f>
        <v>3960000</v>
      </c>
    </row>
    <row r="32" spans="2:10" s="2" customFormat="1" ht="16.5" x14ac:dyDescent="0.3">
      <c r="B32" s="61"/>
      <c r="C32" s="19" t="s">
        <v>8</v>
      </c>
      <c r="D32" s="61"/>
      <c r="E32" s="54">
        <f>E13+E21+E26+E31</f>
        <v>244</v>
      </c>
      <c r="F32" s="13">
        <v>110000</v>
      </c>
      <c r="G32" s="13">
        <f>F32*E32</f>
        <v>26840000</v>
      </c>
      <c r="J32" s="68"/>
    </row>
  </sheetData>
  <mergeCells count="6">
    <mergeCell ref="C14:G14"/>
    <mergeCell ref="C27:G27"/>
    <mergeCell ref="C3:G3"/>
    <mergeCell ref="C4:G4"/>
    <mergeCell ref="C7:G7"/>
    <mergeCell ref="C22:G22"/>
  </mergeCells>
  <pageMargins left="0" right="0" top="0" bottom="0" header="0" footer="0"/>
  <pageSetup paperSize="9" scale="62" orientation="portrait" r:id="rId1"/>
  <rowBreaks count="2" manualBreakCount="2">
    <brk id="13" max="16383" man="1"/>
    <brk id="2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view="pageBreakPreview" zoomScale="60" zoomScaleNormal="100" workbookViewId="0">
      <selection activeCell="J30" sqref="J30"/>
    </sheetView>
  </sheetViews>
  <sheetFormatPr defaultRowHeight="16.5" x14ac:dyDescent="0.3"/>
  <cols>
    <col min="1" max="1" width="4.5703125" style="28" bestFit="1" customWidth="1"/>
    <col min="2" max="2" width="71.5703125" style="1" customWidth="1"/>
    <col min="3" max="3" width="15.28515625" style="1" customWidth="1"/>
    <col min="4" max="4" width="16.42578125" style="1" customWidth="1"/>
    <col min="5" max="5" width="17" style="1" customWidth="1"/>
    <col min="6" max="6" width="15.28515625" style="1" customWidth="1"/>
    <col min="7" max="7" width="18.42578125" style="1" customWidth="1"/>
    <col min="8" max="8" width="9.140625" style="1"/>
    <col min="9" max="9" width="10.42578125" style="1" bestFit="1" customWidth="1"/>
    <col min="10" max="16384" width="9.140625" style="1"/>
  </cols>
  <sheetData>
    <row r="1" spans="1:7" s="2" customFormat="1" x14ac:dyDescent="0.3">
      <c r="A1" s="3"/>
      <c r="B1" s="73" t="s">
        <v>167</v>
      </c>
      <c r="C1" s="73"/>
      <c r="D1" s="73"/>
      <c r="E1" s="73"/>
      <c r="F1" s="73"/>
      <c r="G1" s="73"/>
    </row>
    <row r="2" spans="1:7" s="2" customFormat="1" ht="39.75" customHeight="1" x14ac:dyDescent="0.3">
      <c r="A2" s="3"/>
      <c r="B2" s="74" t="s">
        <v>168</v>
      </c>
      <c r="C2" s="74"/>
      <c r="D2" s="74"/>
      <c r="E2" s="74"/>
      <c r="F2" s="74"/>
      <c r="G2" s="74"/>
    </row>
    <row r="3" spans="1:7" s="2" customFormat="1" x14ac:dyDescent="0.3">
      <c r="A3" s="3"/>
      <c r="B3" s="27"/>
      <c r="C3" s="27"/>
      <c r="D3" s="27"/>
      <c r="E3" s="27"/>
      <c r="F3" s="27"/>
      <c r="G3" s="27"/>
    </row>
    <row r="4" spans="1:7" x14ac:dyDescent="0.3">
      <c r="G4" s="1" t="s">
        <v>165</v>
      </c>
    </row>
    <row r="5" spans="1:7" s="3" customFormat="1" x14ac:dyDescent="0.25">
      <c r="A5" s="93" t="s">
        <v>0</v>
      </c>
      <c r="B5" s="93" t="s">
        <v>161</v>
      </c>
      <c r="C5" s="95" t="s">
        <v>181</v>
      </c>
      <c r="D5" s="96"/>
      <c r="E5" s="96"/>
      <c r="F5" s="94" t="s">
        <v>174</v>
      </c>
      <c r="G5" s="94" t="s">
        <v>163</v>
      </c>
    </row>
    <row r="6" spans="1:7" s="26" customFormat="1" ht="66" x14ac:dyDescent="0.3">
      <c r="A6" s="93"/>
      <c r="B6" s="93"/>
      <c r="C6" s="5" t="s">
        <v>180</v>
      </c>
      <c r="D6" s="50" t="s">
        <v>182</v>
      </c>
      <c r="E6" s="52" t="s">
        <v>179</v>
      </c>
      <c r="F6" s="94"/>
      <c r="G6" s="94"/>
    </row>
    <row r="7" spans="1:7" s="3" customFormat="1" x14ac:dyDescent="0.25">
      <c r="A7" s="4">
        <v>1</v>
      </c>
      <c r="B7" s="4">
        <v>2</v>
      </c>
      <c r="C7" s="4">
        <v>3</v>
      </c>
      <c r="D7" s="4">
        <v>4</v>
      </c>
      <c r="E7" s="4">
        <v>5</v>
      </c>
      <c r="F7" s="4"/>
      <c r="G7" s="4">
        <v>6</v>
      </c>
    </row>
    <row r="8" spans="1:7" x14ac:dyDescent="0.3">
      <c r="A8" s="7"/>
      <c r="B8" s="70" t="s">
        <v>169</v>
      </c>
      <c r="C8" s="71"/>
      <c r="D8" s="71"/>
      <c r="E8" s="71"/>
      <c r="F8" s="71"/>
      <c r="G8" s="72"/>
    </row>
    <row r="9" spans="1:7" ht="33" x14ac:dyDescent="0.3">
      <c r="A9" s="7">
        <v>1</v>
      </c>
      <c r="B9" s="10" t="s">
        <v>120</v>
      </c>
      <c r="C9" s="9">
        <v>2200</v>
      </c>
      <c r="D9" s="9">
        <v>23530</v>
      </c>
      <c r="E9" s="9"/>
      <c r="F9" s="9"/>
      <c r="G9" s="9">
        <f>C9+D9+E9+F9</f>
        <v>25730</v>
      </c>
    </row>
    <row r="10" spans="1:7" ht="33" x14ac:dyDescent="0.3">
      <c r="A10" s="7">
        <v>2</v>
      </c>
      <c r="B10" s="10" t="s">
        <v>170</v>
      </c>
      <c r="C10" s="9">
        <v>5070</v>
      </c>
      <c r="D10" s="9">
        <v>2630</v>
      </c>
      <c r="E10" s="9"/>
      <c r="F10" s="9"/>
      <c r="G10" s="9">
        <f t="shared" ref="G10:G13" si="0">C10+D10+E10+F10</f>
        <v>7700</v>
      </c>
    </row>
    <row r="11" spans="1:7" ht="33" x14ac:dyDescent="0.3">
      <c r="A11" s="7">
        <v>3</v>
      </c>
      <c r="B11" s="10" t="s">
        <v>171</v>
      </c>
      <c r="C11" s="9">
        <v>3960</v>
      </c>
      <c r="D11" s="9">
        <v>47643</v>
      </c>
      <c r="E11" s="9"/>
      <c r="F11" s="9"/>
      <c r="G11" s="9">
        <f t="shared" si="0"/>
        <v>51603</v>
      </c>
    </row>
    <row r="12" spans="1:7" ht="33" x14ac:dyDescent="0.3">
      <c r="A12" s="7">
        <v>4</v>
      </c>
      <c r="B12" s="10" t="s">
        <v>172</v>
      </c>
      <c r="C12" s="9">
        <v>5300</v>
      </c>
      <c r="D12" s="9">
        <v>29050</v>
      </c>
      <c r="E12" s="9"/>
      <c r="F12" s="9"/>
      <c r="G12" s="9">
        <f t="shared" si="0"/>
        <v>34350</v>
      </c>
    </row>
    <row r="13" spans="1:7" ht="33" x14ac:dyDescent="0.3">
      <c r="A13" s="7">
        <v>5</v>
      </c>
      <c r="B13" s="10" t="s">
        <v>67</v>
      </c>
      <c r="C13" s="9">
        <v>4950</v>
      </c>
      <c r="D13" s="9">
        <v>7422</v>
      </c>
      <c r="E13" s="9"/>
      <c r="F13" s="9"/>
      <c r="G13" s="9">
        <f t="shared" si="0"/>
        <v>12372</v>
      </c>
    </row>
    <row r="14" spans="1:7" s="2" customFormat="1" x14ac:dyDescent="0.3">
      <c r="A14" s="4"/>
      <c r="B14" s="19" t="s">
        <v>6</v>
      </c>
      <c r="C14" s="13">
        <f>SUM(C9:C13)</f>
        <v>21480</v>
      </c>
      <c r="D14" s="13">
        <f t="shared" ref="D14:G14" si="1">SUM(D9:D13)</f>
        <v>110275</v>
      </c>
      <c r="E14" s="13">
        <f t="shared" ref="E14" si="2">SUM(E9:E13)</f>
        <v>0</v>
      </c>
      <c r="F14" s="13">
        <f t="shared" ref="F14" si="3">SUM(F9:F13)</f>
        <v>0</v>
      </c>
      <c r="G14" s="13">
        <f t="shared" si="1"/>
        <v>131755</v>
      </c>
    </row>
    <row r="15" spans="1:7" s="2" customFormat="1" x14ac:dyDescent="0.3">
      <c r="A15" s="4"/>
      <c r="B15" s="91" t="s">
        <v>175</v>
      </c>
      <c r="C15" s="92"/>
      <c r="D15" s="92"/>
      <c r="E15" s="92"/>
      <c r="F15" s="92"/>
      <c r="G15" s="97"/>
    </row>
    <row r="16" spans="1:7" x14ac:dyDescent="0.3">
      <c r="A16" s="7">
        <v>1</v>
      </c>
      <c r="B16" s="51" t="s">
        <v>154</v>
      </c>
      <c r="C16" s="9">
        <v>560</v>
      </c>
      <c r="D16" s="9">
        <v>0</v>
      </c>
      <c r="E16" s="9"/>
      <c r="F16" s="9"/>
      <c r="G16" s="9">
        <f>C16+D16+E16+F16</f>
        <v>560</v>
      </c>
    </row>
    <row r="17" spans="1:9" x14ac:dyDescent="0.3">
      <c r="A17" s="7"/>
      <c r="B17" s="91" t="s">
        <v>176</v>
      </c>
      <c r="C17" s="92"/>
      <c r="D17" s="92"/>
      <c r="E17" s="92"/>
      <c r="F17" s="92"/>
      <c r="G17" s="97"/>
    </row>
    <row r="18" spans="1:9" ht="33" x14ac:dyDescent="0.3">
      <c r="A18" s="7">
        <v>1</v>
      </c>
      <c r="B18" s="23" t="s">
        <v>209</v>
      </c>
      <c r="C18" s="9"/>
      <c r="D18" s="9"/>
      <c r="E18" s="9">
        <v>26840</v>
      </c>
      <c r="F18" s="9"/>
      <c r="G18" s="9">
        <f>C18+D18+E18+F18</f>
        <v>26840</v>
      </c>
    </row>
    <row r="19" spans="1:9" ht="33" x14ac:dyDescent="0.3">
      <c r="A19" s="7">
        <v>2</v>
      </c>
      <c r="B19" s="23" t="s">
        <v>210</v>
      </c>
      <c r="C19" s="9"/>
      <c r="D19" s="9"/>
      <c r="E19" s="9">
        <v>8002</v>
      </c>
      <c r="F19" s="9"/>
      <c r="G19" s="9">
        <f>C19+D19+E19+F19</f>
        <v>8002</v>
      </c>
    </row>
    <row r="20" spans="1:9" s="2" customFormat="1" x14ac:dyDescent="0.3">
      <c r="A20" s="4"/>
      <c r="B20" s="43" t="s">
        <v>6</v>
      </c>
      <c r="C20" s="13"/>
      <c r="D20" s="13"/>
      <c r="E20" s="13">
        <f>E18+E19</f>
        <v>34842</v>
      </c>
      <c r="F20" s="13"/>
      <c r="G20" s="13">
        <f>C20+D20+E20+F20</f>
        <v>34842</v>
      </c>
    </row>
    <row r="21" spans="1:9" x14ac:dyDescent="0.3">
      <c r="A21" s="7"/>
      <c r="B21" s="70" t="s">
        <v>177</v>
      </c>
      <c r="C21" s="71"/>
      <c r="D21" s="71"/>
      <c r="E21" s="71"/>
      <c r="F21" s="71"/>
      <c r="G21" s="72"/>
    </row>
    <row r="22" spans="1:9" x14ac:dyDescent="0.3">
      <c r="A22" s="7">
        <v>1</v>
      </c>
      <c r="B22" s="53" t="s">
        <v>178</v>
      </c>
      <c r="C22" s="29"/>
      <c r="D22" s="29"/>
      <c r="F22" s="13">
        <v>43300</v>
      </c>
      <c r="G22" s="42">
        <f>C22+D22+E22+F22</f>
        <v>43300</v>
      </c>
    </row>
    <row r="23" spans="1:9" s="2" customFormat="1" x14ac:dyDescent="0.3">
      <c r="A23" s="4"/>
      <c r="B23" s="19" t="s">
        <v>8</v>
      </c>
      <c r="C23" s="13">
        <f>C14+C16+C20+C22</f>
        <v>22040</v>
      </c>
      <c r="D23" s="13">
        <f t="shared" ref="D23:G23" si="4">D14+D16+D20+D22</f>
        <v>110275</v>
      </c>
      <c r="E23" s="13">
        <f t="shared" si="4"/>
        <v>34842</v>
      </c>
      <c r="F23" s="13">
        <f t="shared" si="4"/>
        <v>43300</v>
      </c>
      <c r="G23" s="13">
        <f t="shared" si="4"/>
        <v>210457</v>
      </c>
      <c r="I23" s="68"/>
    </row>
    <row r="27" spans="1:9" x14ac:dyDescent="0.3">
      <c r="C27" s="67"/>
      <c r="E27" s="67"/>
      <c r="F27" s="67"/>
      <c r="G27" s="67"/>
    </row>
  </sheetData>
  <mergeCells count="11">
    <mergeCell ref="B8:G8"/>
    <mergeCell ref="C5:E5"/>
    <mergeCell ref="B15:G15"/>
    <mergeCell ref="B17:G17"/>
    <mergeCell ref="B21:G21"/>
    <mergeCell ref="F5:F6"/>
    <mergeCell ref="B1:G1"/>
    <mergeCell ref="B2:G2"/>
    <mergeCell ref="A5:A6"/>
    <mergeCell ref="B5:B6"/>
    <mergeCell ref="G5:G6"/>
  </mergeCells>
  <pageMargins left="0" right="0" top="0" bottom="0" header="0" footer="0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view="pageBreakPreview" zoomScale="60" zoomScaleNormal="100" workbookViewId="0">
      <selection activeCell="L20" sqref="L20"/>
    </sheetView>
  </sheetViews>
  <sheetFormatPr defaultRowHeight="31.5" customHeight="1" x14ac:dyDescent="0.3"/>
  <cols>
    <col min="1" max="1" width="4.5703125" style="28" bestFit="1" customWidth="1"/>
    <col min="2" max="2" width="58.28515625" style="1" customWidth="1"/>
    <col min="3" max="3" width="18" style="1" customWidth="1"/>
    <col min="4" max="5" width="18.42578125" style="1" customWidth="1"/>
    <col min="6" max="16384" width="9.140625" style="1"/>
  </cols>
  <sheetData>
    <row r="1" spans="1:5" s="2" customFormat="1" ht="31.5" customHeight="1" x14ac:dyDescent="0.3">
      <c r="A1" s="3"/>
      <c r="B1" s="73" t="s">
        <v>167</v>
      </c>
      <c r="C1" s="73"/>
      <c r="D1" s="73"/>
      <c r="E1" s="73"/>
    </row>
    <row r="2" spans="1:5" s="2" customFormat="1" ht="31.5" customHeight="1" x14ac:dyDescent="0.3">
      <c r="A2" s="3"/>
      <c r="B2" s="74" t="s">
        <v>168</v>
      </c>
      <c r="C2" s="74"/>
      <c r="D2" s="74"/>
      <c r="E2" s="74"/>
    </row>
    <row r="3" spans="1:5" s="2" customFormat="1" ht="31.5" customHeight="1" x14ac:dyDescent="0.3">
      <c r="A3" s="3"/>
      <c r="B3" s="27"/>
      <c r="C3" s="27"/>
      <c r="D3" s="27"/>
      <c r="E3" s="27"/>
    </row>
    <row r="4" spans="1:5" ht="31.5" customHeight="1" x14ac:dyDescent="0.3">
      <c r="E4" s="1" t="s">
        <v>165</v>
      </c>
    </row>
    <row r="5" spans="1:5" s="3" customFormat="1" ht="31.5" customHeight="1" x14ac:dyDescent="0.25">
      <c r="A5" s="93" t="s">
        <v>0</v>
      </c>
      <c r="B5" s="93" t="s">
        <v>161</v>
      </c>
      <c r="C5" s="94" t="s">
        <v>162</v>
      </c>
      <c r="D5" s="94"/>
      <c r="E5" s="94" t="s">
        <v>163</v>
      </c>
    </row>
    <row r="6" spans="1:5" s="26" customFormat="1" ht="31.5" customHeight="1" x14ac:dyDescent="0.3">
      <c r="A6" s="93"/>
      <c r="B6" s="93"/>
      <c r="C6" s="50" t="s">
        <v>166</v>
      </c>
      <c r="D6" s="50" t="s">
        <v>164</v>
      </c>
      <c r="E6" s="94"/>
    </row>
    <row r="7" spans="1:5" s="3" customFormat="1" ht="21" customHeight="1" x14ac:dyDescent="0.25">
      <c r="A7" s="4">
        <v>1</v>
      </c>
      <c r="B7" s="4">
        <v>2</v>
      </c>
      <c r="C7" s="4">
        <v>3</v>
      </c>
      <c r="D7" s="4">
        <v>4</v>
      </c>
      <c r="E7" s="4">
        <v>5</v>
      </c>
    </row>
    <row r="8" spans="1:5" ht="39" customHeight="1" x14ac:dyDescent="0.3">
      <c r="A8" s="7"/>
      <c r="B8" s="98" t="s">
        <v>169</v>
      </c>
      <c r="C8" s="99"/>
      <c r="D8" s="99"/>
      <c r="E8" s="100"/>
    </row>
    <row r="9" spans="1:5" ht="39" customHeight="1" x14ac:dyDescent="0.3">
      <c r="A9" s="7">
        <v>1</v>
      </c>
      <c r="B9" s="10" t="s">
        <v>120</v>
      </c>
      <c r="C9" s="9">
        <v>55072.800000000003</v>
      </c>
      <c r="D9" s="9">
        <v>23530</v>
      </c>
      <c r="E9" s="9">
        <f>C9+D9</f>
        <v>78602.8</v>
      </c>
    </row>
    <row r="10" spans="1:5" ht="39" customHeight="1" x14ac:dyDescent="0.3">
      <c r="A10" s="7">
        <v>2</v>
      </c>
      <c r="B10" s="10" t="s">
        <v>170</v>
      </c>
      <c r="C10" s="9">
        <v>144820</v>
      </c>
      <c r="D10" s="9">
        <v>2630</v>
      </c>
      <c r="E10" s="9">
        <f t="shared" ref="E10:E13" si="0">C10+D10</f>
        <v>147450</v>
      </c>
    </row>
    <row r="11" spans="1:5" ht="39" customHeight="1" x14ac:dyDescent="0.3">
      <c r="A11" s="7">
        <v>3</v>
      </c>
      <c r="B11" s="10" t="s">
        <v>171</v>
      </c>
      <c r="C11" s="9">
        <v>98927.5</v>
      </c>
      <c r="D11" s="9">
        <v>47643</v>
      </c>
      <c r="E11" s="9">
        <f t="shared" si="0"/>
        <v>146570.5</v>
      </c>
    </row>
    <row r="12" spans="1:5" ht="39" customHeight="1" x14ac:dyDescent="0.3">
      <c r="A12" s="7">
        <v>4</v>
      </c>
      <c r="B12" s="10" t="s">
        <v>172</v>
      </c>
      <c r="C12" s="9">
        <v>151468.79999999999</v>
      </c>
      <c r="D12" s="9">
        <v>29050</v>
      </c>
      <c r="E12" s="9">
        <f t="shared" si="0"/>
        <v>180518.8</v>
      </c>
    </row>
    <row r="13" spans="1:5" ht="58.5" customHeight="1" x14ac:dyDescent="0.3">
      <c r="A13" s="7">
        <v>5</v>
      </c>
      <c r="B13" s="10" t="s">
        <v>67</v>
      </c>
      <c r="C13" s="9">
        <v>141398.79999999999</v>
      </c>
      <c r="D13" s="9">
        <v>7422</v>
      </c>
      <c r="E13" s="9">
        <f t="shared" si="0"/>
        <v>148820.79999999999</v>
      </c>
    </row>
    <row r="14" spans="1:5" s="2" customFormat="1" ht="39" customHeight="1" x14ac:dyDescent="0.3">
      <c r="A14" s="4"/>
      <c r="B14" s="19" t="s">
        <v>6</v>
      </c>
      <c r="C14" s="13">
        <f>SUM(C9:C13)</f>
        <v>591687.89999999991</v>
      </c>
      <c r="D14" s="13">
        <f t="shared" ref="D14:E14" si="1">SUM(D9:D13)</f>
        <v>110275</v>
      </c>
      <c r="E14" s="13">
        <f t="shared" si="1"/>
        <v>701962.89999999991</v>
      </c>
    </row>
    <row r="15" spans="1:5" ht="39" customHeight="1" x14ac:dyDescent="0.3">
      <c r="A15" s="7">
        <v>6</v>
      </c>
      <c r="B15" s="51" t="s">
        <v>154</v>
      </c>
      <c r="C15" s="9">
        <v>10136</v>
      </c>
      <c r="D15" s="9">
        <v>0</v>
      </c>
      <c r="E15" s="9">
        <f>C15+D15</f>
        <v>10136</v>
      </c>
    </row>
    <row r="16" spans="1:5" s="2" customFormat="1" ht="39" customHeight="1" x14ac:dyDescent="0.3">
      <c r="A16" s="4"/>
      <c r="B16" s="19" t="s">
        <v>8</v>
      </c>
      <c r="C16" s="13">
        <f>C14+C15</f>
        <v>601823.89999999991</v>
      </c>
      <c r="D16" s="13">
        <f t="shared" ref="D16:E16" si="2">D14+D15</f>
        <v>110275</v>
      </c>
      <c r="E16" s="13">
        <f t="shared" si="2"/>
        <v>712098.89999999991</v>
      </c>
    </row>
  </sheetData>
  <mergeCells count="7">
    <mergeCell ref="B1:E1"/>
    <mergeCell ref="B2:E2"/>
    <mergeCell ref="B8:E8"/>
    <mergeCell ref="C5:D5"/>
    <mergeCell ref="A5:A6"/>
    <mergeCell ref="B5:B6"/>
    <mergeCell ref="E5:E6"/>
  </mergeCells>
  <pageMargins left="0" right="0" top="0" bottom="0" header="0" footer="0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Շինարարություն</vt:lpstr>
      <vt:lpstr>Գույք</vt:lpstr>
      <vt:lpstr>Համակարգ2</vt:lpstr>
      <vt:lpstr>Համակարգ1</vt:lpstr>
      <vt:lpstr>Վերաբաշխում</vt:lpstr>
      <vt:lpstr>Ամփոփ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/>
  <cp:keywords>Mulberry 2.0</cp:keywords>
  <cp:lastModifiedBy/>
  <dcterms:created xsi:type="dcterms:W3CDTF">2006-09-16T00:00:00Z</dcterms:created>
  <dcterms:modified xsi:type="dcterms:W3CDTF">2019-10-31T13:39:35Z</dcterms:modified>
</cp:coreProperties>
</file>