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5\GOV DECREES\300-500 new\"/>
    </mc:Choice>
  </mc:AlternateContent>
  <bookViews>
    <workbookView xWindow="-108" yWindow="-108" windowWidth="20268" windowHeight="8940" tabRatio="850" activeTab="2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3" r:id="rId5"/>
    <sheet name="Հավելված N 6" sheetId="82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" localSheetId="5">#REF!</definedName>
    <definedName name="hav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Հավելված10" localSheetId="5">#REF!</definedName>
    <definedName name="Հավելված10">#REF!</definedName>
    <definedName name="Հավելված11" localSheetId="5">#REF!</definedName>
    <definedName name="Հավելված11">#REF!</definedName>
    <definedName name="Հավելված20" localSheetId="5">#REF!</definedName>
    <definedName name="Հավելված20">#REF!</definedName>
    <definedName name="Հավելված9" localSheetId="5">#REF!</definedName>
    <definedName name="Հավելված9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  <definedName name="վֆյգյգ" localSheetId="5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G13" i="32" l="1"/>
  <c r="E151" i="56"/>
  <c r="F126" i="55"/>
  <c r="E156" i="56"/>
  <c r="E158" i="56"/>
  <c r="D158" i="56"/>
  <c r="F142" i="55"/>
  <c r="G142" i="55"/>
  <c r="H142" i="55"/>
  <c r="E142" i="55"/>
  <c r="F144" i="55" l="1"/>
  <c r="D144" i="55" s="1"/>
  <c r="I36" i="54"/>
  <c r="G78" i="32" l="1"/>
  <c r="G77" i="32" s="1"/>
  <c r="G76" i="32" s="1"/>
  <c r="G75" i="32" s="1"/>
  <c r="I140" i="54"/>
  <c r="I144" i="54"/>
  <c r="D71" i="56" l="1"/>
  <c r="H58" i="55"/>
  <c r="G58" i="55"/>
  <c r="E58" i="55"/>
  <c r="I230" i="54"/>
  <c r="F59" i="55" s="1"/>
  <c r="D59" i="55" s="1"/>
  <c r="E71" i="56" s="1"/>
  <c r="E70" i="56" s="1"/>
  <c r="F58" i="55" l="1"/>
  <c r="D58" i="55" l="1"/>
  <c r="D242" i="56"/>
  <c r="F200" i="55"/>
  <c r="H200" i="55"/>
  <c r="I171" i="54"/>
  <c r="I159" i="54" s="1"/>
  <c r="I152" i="54"/>
  <c r="D230" i="56"/>
  <c r="E160" i="55"/>
  <c r="D160" i="55" s="1"/>
  <c r="E230" i="56" s="1"/>
  <c r="D228" i="56"/>
  <c r="E158" i="55"/>
  <c r="D158" i="55" s="1"/>
  <c r="E228" i="56" s="1"/>
  <c r="D174" i="56"/>
  <c r="E137" i="55"/>
  <c r="G137" i="55"/>
  <c r="H137" i="55"/>
  <c r="F139" i="55"/>
  <c r="D139" i="55" s="1"/>
  <c r="E174" i="56" s="1"/>
  <c r="D165" i="56"/>
  <c r="F130" i="55"/>
  <c r="D130" i="55" s="1"/>
  <c r="E165" i="56" s="1"/>
  <c r="G204" i="55" l="1"/>
  <c r="D204" i="55" s="1"/>
  <c r="E242" i="56" s="1"/>
  <c r="E241" i="56" s="1"/>
  <c r="G200" i="55" l="1"/>
  <c r="D145" i="56"/>
  <c r="E122" i="55"/>
  <c r="D122" i="55" s="1"/>
  <c r="E145" i="56" s="1"/>
  <c r="D144" i="56"/>
  <c r="E121" i="55"/>
  <c r="D121" i="55" s="1"/>
  <c r="E144" i="56" s="1"/>
  <c r="I109" i="54"/>
  <c r="I108" i="54" s="1"/>
  <c r="E76" i="55"/>
  <c r="E100" i="56" l="1"/>
  <c r="E84" i="55"/>
  <c r="I79" i="54"/>
  <c r="I78" i="54" s="1"/>
  <c r="I77" i="54" s="1"/>
  <c r="I76" i="54" s="1"/>
  <c r="I91" i="54"/>
  <c r="I82" i="54" s="1"/>
  <c r="G199" i="32" l="1"/>
  <c r="I16" i="54" l="1"/>
  <c r="D59" i="56"/>
  <c r="D73" i="56"/>
  <c r="D75" i="56"/>
  <c r="D65" i="56"/>
  <c r="I237" i="54"/>
  <c r="I235" i="54"/>
  <c r="I232" i="54"/>
  <c r="I236" i="54"/>
  <c r="I234" i="54"/>
  <c r="I233" i="54" s="1"/>
  <c r="I231" i="54"/>
  <c r="I229" i="54" s="1"/>
  <c r="H62" i="55"/>
  <c r="E62" i="55"/>
  <c r="H60" i="55"/>
  <c r="E60" i="55"/>
  <c r="E56" i="55" s="1"/>
  <c r="I227" i="54"/>
  <c r="I226" i="54"/>
  <c r="H54" i="55"/>
  <c r="H52" i="55" s="1"/>
  <c r="E54" i="55"/>
  <c r="E52" i="55" s="1"/>
  <c r="G50" i="55"/>
  <c r="G48" i="55" s="1"/>
  <c r="H50" i="55"/>
  <c r="H48" i="55" s="1"/>
  <c r="E50" i="55"/>
  <c r="E48" i="55" s="1"/>
  <c r="F51" i="55"/>
  <c r="D51" i="55" s="1"/>
  <c r="E59" i="56" s="1"/>
  <c r="E58" i="56" s="1"/>
  <c r="E56" i="56" s="1"/>
  <c r="I219" i="54"/>
  <c r="I221" i="54"/>
  <c r="D36" i="56"/>
  <c r="F31" i="55"/>
  <c r="F29" i="55" s="1"/>
  <c r="G31" i="55"/>
  <c r="G29" i="55" s="1"/>
  <c r="H31" i="55"/>
  <c r="H29" i="55" s="1"/>
  <c r="E32" i="55"/>
  <c r="D32" i="55" s="1"/>
  <c r="E36" i="56" s="1"/>
  <c r="E35" i="56" s="1"/>
  <c r="E33" i="56" s="1"/>
  <c r="I192" i="54"/>
  <c r="I191" i="54" s="1"/>
  <c r="D53" i="56"/>
  <c r="D51" i="56"/>
  <c r="D49" i="56"/>
  <c r="D47" i="56"/>
  <c r="D46" i="56"/>
  <c r="D44" i="56"/>
  <c r="D43" i="56"/>
  <c r="D42" i="56"/>
  <c r="F39" i="55"/>
  <c r="H39" i="55"/>
  <c r="I217" i="54"/>
  <c r="I210" i="54"/>
  <c r="I213" i="54"/>
  <c r="I207" i="54"/>
  <c r="I216" i="54"/>
  <c r="I209" i="54"/>
  <c r="I214" i="54"/>
  <c r="I208" i="54"/>
  <c r="H46" i="55"/>
  <c r="F46" i="55"/>
  <c r="E46" i="55"/>
  <c r="H44" i="55"/>
  <c r="F44" i="55"/>
  <c r="E44" i="55"/>
  <c r="H42" i="55"/>
  <c r="F42" i="55"/>
  <c r="E42" i="55"/>
  <c r="F35" i="55"/>
  <c r="H35" i="55"/>
  <c r="I199" i="54"/>
  <c r="E40" i="55" s="1"/>
  <c r="E39" i="55" s="1"/>
  <c r="I198" i="54"/>
  <c r="E38" i="55" s="1"/>
  <c r="G40" i="55"/>
  <c r="G38" i="55"/>
  <c r="G37" i="55"/>
  <c r="E37" i="55"/>
  <c r="E36" i="55"/>
  <c r="D36" i="55" s="1"/>
  <c r="E42" i="56" s="1"/>
  <c r="D30" i="56"/>
  <c r="D26" i="56"/>
  <c r="D28" i="56"/>
  <c r="I188" i="54"/>
  <c r="E26" i="55"/>
  <c r="D26" i="55" s="1"/>
  <c r="E28" i="56" s="1"/>
  <c r="E27" i="56" s="1"/>
  <c r="E24" i="55"/>
  <c r="D24" i="55" s="1"/>
  <c r="E26" i="56" s="1"/>
  <c r="E25" i="56" s="1"/>
  <c r="I178" i="54"/>
  <c r="I185" i="54"/>
  <c r="E28" i="55" s="1"/>
  <c r="D28" i="55" s="1"/>
  <c r="E30" i="56" s="1"/>
  <c r="E29" i="56" s="1"/>
  <c r="H23" i="55"/>
  <c r="G23" i="55"/>
  <c r="F23" i="55"/>
  <c r="H27" i="55"/>
  <c r="G27" i="55"/>
  <c r="F27" i="55"/>
  <c r="H25" i="55"/>
  <c r="G25" i="55"/>
  <c r="F25" i="55"/>
  <c r="D20" i="56"/>
  <c r="D18" i="56"/>
  <c r="I182" i="54"/>
  <c r="G20" i="55" s="1"/>
  <c r="G19" i="55" s="1"/>
  <c r="F20" i="55"/>
  <c r="H19" i="55"/>
  <c r="E19" i="55"/>
  <c r="I180" i="54"/>
  <c r="I175" i="54"/>
  <c r="I174" i="54" s="1"/>
  <c r="H56" i="55" l="1"/>
  <c r="I200" i="54"/>
  <c r="I195" i="54"/>
  <c r="G161" i="32"/>
  <c r="G160" i="32" s="1"/>
  <c r="G159" i="32" s="1"/>
  <c r="E54" i="56"/>
  <c r="E31" i="56"/>
  <c r="G141" i="32"/>
  <c r="G140" i="32" s="1"/>
  <c r="G139" i="32" s="1"/>
  <c r="G138" i="32" s="1"/>
  <c r="G137" i="32" s="1"/>
  <c r="G135" i="32" s="1"/>
  <c r="I228" i="54"/>
  <c r="F63" i="55"/>
  <c r="F62" i="55" s="1"/>
  <c r="I218" i="54"/>
  <c r="G55" i="55"/>
  <c r="G54" i="55" s="1"/>
  <c r="G52" i="55" s="1"/>
  <c r="G62" i="55"/>
  <c r="G45" i="55"/>
  <c r="D45" i="55" s="1"/>
  <c r="E51" i="56" s="1"/>
  <c r="E50" i="56" s="1"/>
  <c r="F61" i="55"/>
  <c r="F60" i="55" s="1"/>
  <c r="G47" i="55"/>
  <c r="G46" i="55" s="1"/>
  <c r="D46" i="55" s="1"/>
  <c r="I225" i="54"/>
  <c r="I224" i="54" s="1"/>
  <c r="E31" i="55"/>
  <c r="E29" i="55" s="1"/>
  <c r="F54" i="55"/>
  <c r="H33" i="55"/>
  <c r="F50" i="55"/>
  <c r="F48" i="55" s="1"/>
  <c r="F33" i="55"/>
  <c r="G21" i="55"/>
  <c r="G35" i="55"/>
  <c r="G43" i="55"/>
  <c r="G42" i="55" s="1"/>
  <c r="D42" i="55" s="1"/>
  <c r="G41" i="55"/>
  <c r="D41" i="55" s="1"/>
  <c r="E47" i="56" s="1"/>
  <c r="D38" i="55"/>
  <c r="E44" i="56" s="1"/>
  <c r="F21" i="55"/>
  <c r="E35" i="55"/>
  <c r="E33" i="55" s="1"/>
  <c r="D37" i="55"/>
  <c r="E43" i="56" s="1"/>
  <c r="D40" i="55"/>
  <c r="E46" i="56" s="1"/>
  <c r="H21" i="55"/>
  <c r="E23" i="56"/>
  <c r="G130" i="32" s="1"/>
  <c r="G129" i="32" s="1"/>
  <c r="G128" i="32" s="1"/>
  <c r="I184" i="54"/>
  <c r="I183" i="54" s="1"/>
  <c r="E23" i="55"/>
  <c r="I177" i="54"/>
  <c r="I173" i="54" s="1"/>
  <c r="F18" i="55"/>
  <c r="E27" i="55"/>
  <c r="D27" i="55" s="1"/>
  <c r="E25" i="55"/>
  <c r="D25" i="55" s="1"/>
  <c r="D20" i="55"/>
  <c r="E20" i="56" s="1"/>
  <c r="E19" i="56" s="1"/>
  <c r="D62" i="55" l="1"/>
  <c r="F56" i="55"/>
  <c r="G133" i="32"/>
  <c r="G20" i="65" s="1"/>
  <c r="J48" i="82"/>
  <c r="D63" i="55"/>
  <c r="E75" i="56" s="1"/>
  <c r="E74" i="56" s="1"/>
  <c r="D61" i="55"/>
  <c r="E73" i="56" s="1"/>
  <c r="E72" i="56" s="1"/>
  <c r="E68" i="56" s="1"/>
  <c r="D55" i="55"/>
  <c r="E65" i="56" s="1"/>
  <c r="E64" i="56" s="1"/>
  <c r="E62" i="56" s="1"/>
  <c r="E41" i="56"/>
  <c r="G44" i="55"/>
  <c r="D44" i="55" s="1"/>
  <c r="D47" i="55"/>
  <c r="E53" i="56" s="1"/>
  <c r="E52" i="56" s="1"/>
  <c r="G60" i="55"/>
  <c r="G56" i="55" s="1"/>
  <c r="D56" i="55" s="1"/>
  <c r="E45" i="56"/>
  <c r="D54" i="55"/>
  <c r="F52" i="55"/>
  <c r="D52" i="55" s="1"/>
  <c r="D43" i="55"/>
  <c r="E49" i="56" s="1"/>
  <c r="E48" i="56" s="1"/>
  <c r="G39" i="55"/>
  <c r="I194" i="54"/>
  <c r="I172" i="54" s="1"/>
  <c r="D35" i="55"/>
  <c r="D23" i="55"/>
  <c r="E21" i="55"/>
  <c r="F19" i="55"/>
  <c r="D19" i="55" s="1"/>
  <c r="J27" i="73" l="1"/>
  <c r="E60" i="56"/>
  <c r="G172" i="32"/>
  <c r="G33" i="55"/>
  <c r="D21" i="55"/>
  <c r="D60" i="55"/>
  <c r="E39" i="56"/>
  <c r="G150" i="32" l="1"/>
  <c r="G149" i="32" s="1"/>
  <c r="G152" i="32"/>
  <c r="G151" i="32" s="1"/>
  <c r="E66" i="56"/>
  <c r="G181" i="32"/>
  <c r="G180" i="32" s="1"/>
  <c r="G179" i="32" s="1"/>
  <c r="G178" i="32" s="1"/>
  <c r="G177" i="32" s="1"/>
  <c r="G175" i="32" s="1"/>
  <c r="D18" i="55"/>
  <c r="E18" i="56" s="1"/>
  <c r="H17" i="55"/>
  <c r="H15" i="55" s="1"/>
  <c r="G17" i="55"/>
  <c r="G15" i="55" s="1"/>
  <c r="F17" i="55"/>
  <c r="F15" i="55" s="1"/>
  <c r="E17" i="55"/>
  <c r="E15" i="55" s="1"/>
  <c r="G173" i="32" l="1"/>
  <c r="G25" i="65" s="1"/>
  <c r="J48" i="73" s="1"/>
  <c r="J69" i="82"/>
  <c r="G148" i="32"/>
  <c r="G147" i="32" s="1"/>
  <c r="G146" i="32" s="1"/>
  <c r="G144" i="32" s="1"/>
  <c r="D17" i="55"/>
  <c r="G142" i="32" l="1"/>
  <c r="G21" i="65" s="1"/>
  <c r="J52" i="82"/>
  <c r="D240" i="56"/>
  <c r="D239" i="56"/>
  <c r="D238" i="56"/>
  <c r="D237" i="56"/>
  <c r="D236" i="56"/>
  <c r="D234" i="56"/>
  <c r="D232" i="56"/>
  <c r="D231" i="56"/>
  <c r="D229" i="56"/>
  <c r="D227" i="56"/>
  <c r="D223" i="56"/>
  <c r="D220" i="56"/>
  <c r="D221" i="56"/>
  <c r="D219" i="56"/>
  <c r="D217" i="56"/>
  <c r="D216" i="56"/>
  <c r="D215" i="56"/>
  <c r="D214" i="56"/>
  <c r="D213" i="56"/>
  <c r="D212" i="56"/>
  <c r="D211" i="56"/>
  <c r="D209" i="56"/>
  <c r="D208" i="56"/>
  <c r="D207" i="56"/>
  <c r="D205" i="56"/>
  <c r="D204" i="56"/>
  <c r="D203" i="56"/>
  <c r="D202" i="56"/>
  <c r="D201" i="56"/>
  <c r="D200" i="56"/>
  <c r="D199" i="56"/>
  <c r="D198" i="56"/>
  <c r="D196" i="56"/>
  <c r="D195" i="56"/>
  <c r="D194" i="56"/>
  <c r="D192" i="56"/>
  <c r="D190" i="56"/>
  <c r="D189" i="56"/>
  <c r="D188" i="56"/>
  <c r="D186" i="56"/>
  <c r="E196" i="55"/>
  <c r="D196" i="55" s="1"/>
  <c r="E237" i="56" s="1"/>
  <c r="E198" i="55"/>
  <c r="D198" i="55" s="1"/>
  <c r="E239" i="56" s="1"/>
  <c r="E199" i="55"/>
  <c r="D199" i="55" s="1"/>
  <c r="E240" i="56" s="1"/>
  <c r="I156" i="54"/>
  <c r="E197" i="55" s="1"/>
  <c r="D197" i="55" s="1"/>
  <c r="E238" i="56" s="1"/>
  <c r="I154" i="54"/>
  <c r="E195" i="55" s="1"/>
  <c r="D195" i="55" s="1"/>
  <c r="E236" i="56" s="1"/>
  <c r="F169" i="55"/>
  <c r="G169" i="55"/>
  <c r="H169" i="55"/>
  <c r="E173" i="55"/>
  <c r="D173" i="55" s="1"/>
  <c r="E234" i="56" s="1"/>
  <c r="E233" i="56" s="1"/>
  <c r="F155" i="55"/>
  <c r="F154" i="55" s="1"/>
  <c r="G155" i="55"/>
  <c r="G154" i="55" s="1"/>
  <c r="H155" i="55"/>
  <c r="H154" i="55" s="1"/>
  <c r="E162" i="55"/>
  <c r="I151" i="54"/>
  <c r="E161" i="55" s="1"/>
  <c r="I149" i="54"/>
  <c r="E157" i="55"/>
  <c r="D157" i="55" s="1"/>
  <c r="E227" i="56" s="1"/>
  <c r="I43" i="54"/>
  <c r="I42" i="54" s="1"/>
  <c r="F205" i="55"/>
  <c r="G205" i="55"/>
  <c r="H205" i="55"/>
  <c r="E206" i="55"/>
  <c r="D206" i="55" s="1"/>
  <c r="E223" i="56" s="1"/>
  <c r="E222" i="56" s="1"/>
  <c r="E202" i="55"/>
  <c r="D202" i="55" s="1"/>
  <c r="E220" i="56" s="1"/>
  <c r="E203" i="55"/>
  <c r="D203" i="55" s="1"/>
  <c r="E221" i="56" s="1"/>
  <c r="E201" i="55"/>
  <c r="F187" i="55"/>
  <c r="G187" i="55"/>
  <c r="H187" i="55"/>
  <c r="E189" i="55"/>
  <c r="D189" i="55" s="1"/>
  <c r="E212" i="56" s="1"/>
  <c r="E190" i="55"/>
  <c r="D190" i="55" s="1"/>
  <c r="E213" i="56" s="1"/>
  <c r="E191" i="55"/>
  <c r="D191" i="55" s="1"/>
  <c r="E214" i="56" s="1"/>
  <c r="E192" i="55"/>
  <c r="D192" i="55" s="1"/>
  <c r="E215" i="56" s="1"/>
  <c r="E193" i="55"/>
  <c r="D193" i="55" s="1"/>
  <c r="E216" i="56" s="1"/>
  <c r="E194" i="55"/>
  <c r="D194" i="55" s="1"/>
  <c r="E217" i="56" s="1"/>
  <c r="E188" i="55"/>
  <c r="F183" i="55"/>
  <c r="G183" i="55"/>
  <c r="H183" i="55"/>
  <c r="E185" i="55"/>
  <c r="D185" i="55" s="1"/>
  <c r="E208" i="56" s="1"/>
  <c r="E186" i="55"/>
  <c r="D186" i="55" s="1"/>
  <c r="E209" i="56" s="1"/>
  <c r="E184" i="55"/>
  <c r="D184" i="55" s="1"/>
  <c r="E207" i="56" s="1"/>
  <c r="F174" i="55"/>
  <c r="G174" i="55"/>
  <c r="H174" i="55"/>
  <c r="E176" i="55"/>
  <c r="D176" i="55" s="1"/>
  <c r="E199" i="56" s="1"/>
  <c r="E177" i="55"/>
  <c r="D177" i="55" s="1"/>
  <c r="E200" i="56" s="1"/>
  <c r="E178" i="55"/>
  <c r="D178" i="55" s="1"/>
  <c r="E201" i="56" s="1"/>
  <c r="E179" i="55"/>
  <c r="D179" i="55" s="1"/>
  <c r="E202" i="56" s="1"/>
  <c r="E180" i="55"/>
  <c r="D180" i="55" s="1"/>
  <c r="E203" i="56" s="1"/>
  <c r="E181" i="55"/>
  <c r="D181" i="55" s="1"/>
  <c r="E204" i="56" s="1"/>
  <c r="E182" i="55"/>
  <c r="D182" i="55" s="1"/>
  <c r="E205" i="56" s="1"/>
  <c r="E175" i="55"/>
  <c r="E171" i="55"/>
  <c r="D171" i="55" s="1"/>
  <c r="E195" i="56" s="1"/>
  <c r="E172" i="55"/>
  <c r="D172" i="55" s="1"/>
  <c r="E196" i="56" s="1"/>
  <c r="E170" i="55"/>
  <c r="F163" i="55"/>
  <c r="G163" i="55"/>
  <c r="H163" i="55"/>
  <c r="H167" i="55"/>
  <c r="G167" i="55"/>
  <c r="F167" i="55"/>
  <c r="E168" i="55"/>
  <c r="D168" i="55" s="1"/>
  <c r="E192" i="56" s="1"/>
  <c r="E191" i="56" s="1"/>
  <c r="E165" i="55"/>
  <c r="D165" i="55" s="1"/>
  <c r="E189" i="56" s="1"/>
  <c r="E166" i="55"/>
  <c r="D166" i="55" s="1"/>
  <c r="E190" i="56" s="1"/>
  <c r="E164" i="55"/>
  <c r="D164" i="55" s="1"/>
  <c r="E188" i="56" s="1"/>
  <c r="E156" i="55"/>
  <c r="E159" i="55" l="1"/>
  <c r="D159" i="55" s="1"/>
  <c r="E229" i="56" s="1"/>
  <c r="I146" i="54"/>
  <c r="I145" i="54" s="1"/>
  <c r="D201" i="55"/>
  <c r="E219" i="56" s="1"/>
  <c r="E218" i="56" s="1"/>
  <c r="E200" i="55"/>
  <c r="D162" i="55"/>
  <c r="E232" i="56" s="1"/>
  <c r="E155" i="55"/>
  <c r="D155" i="55" s="1"/>
  <c r="J31" i="73"/>
  <c r="G152" i="55"/>
  <c r="G102" i="32" s="1"/>
  <c r="G101" i="32" s="1"/>
  <c r="F152" i="55"/>
  <c r="E187" i="55"/>
  <c r="D187" i="55" s="1"/>
  <c r="H152" i="55"/>
  <c r="E235" i="56"/>
  <c r="E206" i="56"/>
  <c r="E187" i="56"/>
  <c r="E169" i="55"/>
  <c r="D169" i="55" s="1"/>
  <c r="D161" i="55"/>
  <c r="E231" i="56" s="1"/>
  <c r="E205" i="55"/>
  <c r="D205" i="55" s="1"/>
  <c r="D200" i="55"/>
  <c r="D188" i="55"/>
  <c r="E211" i="56" s="1"/>
  <c r="E210" i="56" s="1"/>
  <c r="E183" i="55"/>
  <c r="D183" i="55" s="1"/>
  <c r="E174" i="55"/>
  <c r="D174" i="55" s="1"/>
  <c r="D175" i="55"/>
  <c r="E198" i="56" s="1"/>
  <c r="E197" i="56" s="1"/>
  <c r="D170" i="55"/>
  <c r="E194" i="56" s="1"/>
  <c r="E193" i="56" s="1"/>
  <c r="E167" i="55"/>
  <c r="D167" i="55" s="1"/>
  <c r="E163" i="55"/>
  <c r="D156" i="55"/>
  <c r="E186" i="56" s="1"/>
  <c r="E185" i="56" s="1"/>
  <c r="E226" i="56" l="1"/>
  <c r="E224" i="56" s="1"/>
  <c r="G100" i="32" s="1"/>
  <c r="G99" i="32" s="1"/>
  <c r="E152" i="55"/>
  <c r="D152" i="55" s="1"/>
  <c r="E182" i="56"/>
  <c r="D154" i="55"/>
  <c r="D163" i="55"/>
  <c r="D179" i="56"/>
  <c r="D177" i="56"/>
  <c r="D176" i="56"/>
  <c r="F138" i="55"/>
  <c r="F137" i="55" s="1"/>
  <c r="D173" i="56"/>
  <c r="D171" i="56"/>
  <c r="D170" i="56"/>
  <c r="D169" i="56"/>
  <c r="D168" i="56"/>
  <c r="D166" i="56"/>
  <c r="D164" i="56"/>
  <c r="D160" i="56"/>
  <c r="D157" i="56"/>
  <c r="D155" i="56"/>
  <c r="D153" i="56"/>
  <c r="E132" i="55"/>
  <c r="H127" i="55"/>
  <c r="E127" i="55"/>
  <c r="G129" i="55"/>
  <c r="G127" i="55" s="1"/>
  <c r="I142" i="54"/>
  <c r="I141" i="54"/>
  <c r="I128" i="54"/>
  <c r="I127" i="54" s="1"/>
  <c r="F149" i="55"/>
  <c r="H148" i="55"/>
  <c r="G148" i="55"/>
  <c r="E148" i="55"/>
  <c r="G145" i="55"/>
  <c r="H145" i="55"/>
  <c r="E145" i="55"/>
  <c r="F147" i="55"/>
  <c r="D147" i="55" s="1"/>
  <c r="E177" i="56" s="1"/>
  <c r="F146" i="55"/>
  <c r="D146" i="55" s="1"/>
  <c r="E176" i="56" s="1"/>
  <c r="G98" i="32" l="1"/>
  <c r="G97" i="32" s="1"/>
  <c r="G96" i="32" s="1"/>
  <c r="G94" i="32" s="1"/>
  <c r="J90" i="82" s="1"/>
  <c r="D149" i="55"/>
  <c r="E179" i="56" s="1"/>
  <c r="E178" i="56" s="1"/>
  <c r="E180" i="56"/>
  <c r="G93" i="32"/>
  <c r="G92" i="32" s="1"/>
  <c r="G91" i="32" s="1"/>
  <c r="G90" i="32" s="1"/>
  <c r="G89" i="32" s="1"/>
  <c r="G87" i="32" s="1"/>
  <c r="F129" i="55"/>
  <c r="D129" i="55" s="1"/>
  <c r="E164" i="56" s="1"/>
  <c r="E175" i="56"/>
  <c r="F145" i="55"/>
  <c r="F148" i="55"/>
  <c r="D148" i="55" s="1"/>
  <c r="G85" i="32" l="1"/>
  <c r="G30" i="65"/>
  <c r="J69" i="73" s="1"/>
  <c r="J23" i="82"/>
  <c r="I126" i="54"/>
  <c r="D138" i="55"/>
  <c r="E173" i="56" s="1"/>
  <c r="E172" i="56" s="1"/>
  <c r="G132" i="55"/>
  <c r="H132" i="55"/>
  <c r="F134" i="55"/>
  <c r="F135" i="55"/>
  <c r="F136" i="55"/>
  <c r="F133" i="55"/>
  <c r="F131" i="55"/>
  <c r="F132" i="55" l="1"/>
  <c r="D136" i="55" l="1"/>
  <c r="E171" i="56" s="1"/>
  <c r="D135" i="55"/>
  <c r="E170" i="56" s="1"/>
  <c r="D134" i="55"/>
  <c r="E169" i="56" s="1"/>
  <c r="D133" i="55" l="1"/>
  <c r="E168" i="56" s="1"/>
  <c r="E167" i="56" s="1"/>
  <c r="D131" i="55"/>
  <c r="E166" i="56" s="1"/>
  <c r="E163" i="56" s="1"/>
  <c r="F151" i="55"/>
  <c r="D151" i="55" s="1"/>
  <c r="E160" i="56" s="1"/>
  <c r="E159" i="56" s="1"/>
  <c r="H150" i="55"/>
  <c r="G150" i="55"/>
  <c r="E150" i="55"/>
  <c r="F143" i="55"/>
  <c r="D143" i="55" s="1"/>
  <c r="E157" i="56" s="1"/>
  <c r="F141" i="55"/>
  <c r="H140" i="55"/>
  <c r="H124" i="55" s="1"/>
  <c r="G140" i="55"/>
  <c r="E140" i="55"/>
  <c r="F128" i="55"/>
  <c r="F127" i="55" s="1"/>
  <c r="I35" i="54"/>
  <c r="E124" i="55" l="1"/>
  <c r="G124" i="55"/>
  <c r="G84" i="32" s="1"/>
  <c r="G83" i="32" s="1"/>
  <c r="E161" i="56"/>
  <c r="G82" i="32" s="1"/>
  <c r="G81" i="32" s="1"/>
  <c r="D141" i="55"/>
  <c r="E155" i="56" s="1"/>
  <c r="E154" i="56" s="1"/>
  <c r="F140" i="55"/>
  <c r="D128" i="55"/>
  <c r="E153" i="56" s="1"/>
  <c r="E152" i="56" s="1"/>
  <c r="D132" i="55"/>
  <c r="F150" i="55"/>
  <c r="D150" i="55" s="1"/>
  <c r="D142" i="55"/>
  <c r="D127" i="55"/>
  <c r="G80" i="32" l="1"/>
  <c r="G79" i="32" s="1"/>
  <c r="F124" i="55"/>
  <c r="D124" i="55" s="1"/>
  <c r="D145" i="55"/>
  <c r="D140" i="55"/>
  <c r="F91" i="55"/>
  <c r="H91" i="55"/>
  <c r="D146" i="56"/>
  <c r="D142" i="56"/>
  <c r="D141" i="56"/>
  <c r="D140" i="56"/>
  <c r="D139" i="56"/>
  <c r="D137" i="56"/>
  <c r="D135" i="56"/>
  <c r="D134" i="56"/>
  <c r="D132" i="56"/>
  <c r="D131" i="56"/>
  <c r="D126" i="56"/>
  <c r="D125" i="56"/>
  <c r="D123" i="56"/>
  <c r="D122" i="56"/>
  <c r="D121" i="56"/>
  <c r="D119" i="56"/>
  <c r="D117" i="56"/>
  <c r="D116" i="56"/>
  <c r="D115" i="56"/>
  <c r="D114" i="56"/>
  <c r="D112" i="56"/>
  <c r="D111" i="56"/>
  <c r="D110" i="56"/>
  <c r="D109" i="56"/>
  <c r="D107" i="56"/>
  <c r="D105" i="56"/>
  <c r="D103" i="56"/>
  <c r="D102" i="56"/>
  <c r="I15" i="54"/>
  <c r="F118" i="55"/>
  <c r="H118" i="55"/>
  <c r="E120" i="55"/>
  <c r="D120" i="55" s="1"/>
  <c r="E126" i="56" s="1"/>
  <c r="E119" i="55"/>
  <c r="E118" i="55" s="1"/>
  <c r="F110" i="55"/>
  <c r="G110" i="55"/>
  <c r="H110" i="55"/>
  <c r="E112" i="55"/>
  <c r="D112" i="55" s="1"/>
  <c r="E122" i="56" s="1"/>
  <c r="E113" i="55"/>
  <c r="D113" i="55" s="1"/>
  <c r="E123" i="56" s="1"/>
  <c r="E111" i="55"/>
  <c r="F107" i="55"/>
  <c r="G107" i="55"/>
  <c r="H107" i="55"/>
  <c r="E108" i="55"/>
  <c r="D108" i="55" s="1"/>
  <c r="E119" i="56" s="1"/>
  <c r="E118" i="56" s="1"/>
  <c r="F102" i="55"/>
  <c r="G102" i="55"/>
  <c r="H102" i="55"/>
  <c r="E106" i="55"/>
  <c r="D106" i="55" s="1"/>
  <c r="E117" i="56" s="1"/>
  <c r="E104" i="55"/>
  <c r="D104" i="55" s="1"/>
  <c r="E115" i="56" s="1"/>
  <c r="E105" i="55"/>
  <c r="D105" i="55" s="1"/>
  <c r="E116" i="56" s="1"/>
  <c r="E103" i="55"/>
  <c r="D103" i="55" s="1"/>
  <c r="E114" i="56" s="1"/>
  <c r="F97" i="55"/>
  <c r="G97" i="55"/>
  <c r="H97" i="55"/>
  <c r="E99" i="55"/>
  <c r="D99" i="55" s="1"/>
  <c r="E110" i="56" s="1"/>
  <c r="E100" i="55"/>
  <c r="D100" i="55" s="1"/>
  <c r="E111" i="56" s="1"/>
  <c r="E101" i="55"/>
  <c r="D101" i="55" s="1"/>
  <c r="E112" i="56" s="1"/>
  <c r="E98" i="55"/>
  <c r="F95" i="55"/>
  <c r="G95" i="55"/>
  <c r="H95" i="55"/>
  <c r="E96" i="55"/>
  <c r="D96" i="55" s="1"/>
  <c r="E107" i="56" s="1"/>
  <c r="E106" i="56" s="1"/>
  <c r="E92" i="55"/>
  <c r="D92" i="55" s="1"/>
  <c r="E105" i="56" s="1"/>
  <c r="E104" i="56" s="1"/>
  <c r="F88" i="55"/>
  <c r="G88" i="55"/>
  <c r="H88" i="55"/>
  <c r="E90" i="55"/>
  <c r="E89" i="55"/>
  <c r="G74" i="32" l="1"/>
  <c r="G72" i="32" s="1"/>
  <c r="J86" i="82" s="1"/>
  <c r="D119" i="55"/>
  <c r="E125" i="56" s="1"/>
  <c r="D111" i="55"/>
  <c r="E121" i="56" s="1"/>
  <c r="I14" i="54"/>
  <c r="I13" i="54" s="1"/>
  <c r="E88" i="55"/>
  <c r="E124" i="56"/>
  <c r="D137" i="55"/>
  <c r="E120" i="56"/>
  <c r="E113" i="56"/>
  <c r="E91" i="55"/>
  <c r="E102" i="55"/>
  <c r="E97" i="55"/>
  <c r="D97" i="55" s="1"/>
  <c r="D98" i="55"/>
  <c r="E109" i="56" s="1"/>
  <c r="E108" i="56" s="1"/>
  <c r="E95" i="55"/>
  <c r="D90" i="55" l="1"/>
  <c r="E103" i="56" s="1"/>
  <c r="D89" i="55"/>
  <c r="E102" i="56" s="1"/>
  <c r="D88" i="55"/>
  <c r="E101" i="56" l="1"/>
  <c r="E98" i="56" s="1"/>
  <c r="G53" i="32" s="1"/>
  <c r="F85" i="55"/>
  <c r="H85" i="55"/>
  <c r="E117" i="55"/>
  <c r="D117" i="55" s="1"/>
  <c r="E142" i="56" s="1"/>
  <c r="E116" i="55"/>
  <c r="D116" i="55" l="1"/>
  <c r="E141" i="56" s="1"/>
  <c r="I125" i="54"/>
  <c r="G123" i="55" s="1"/>
  <c r="G118" i="55" s="1"/>
  <c r="D123" i="55" l="1"/>
  <c r="E146" i="56" s="1"/>
  <c r="E143" i="56" s="1"/>
  <c r="D118" i="55"/>
  <c r="I124" i="54" l="1"/>
  <c r="G94" i="55" s="1"/>
  <c r="D94" i="55" s="1"/>
  <c r="E135" i="56" s="1"/>
  <c r="I123" i="54"/>
  <c r="G93" i="55" s="1"/>
  <c r="G91" i="55" l="1"/>
  <c r="D93" i="55"/>
  <c r="E134" i="56" s="1"/>
  <c r="E133" i="56" s="1"/>
  <c r="D91" i="55" l="1"/>
  <c r="I121" i="54"/>
  <c r="I122" i="54"/>
  <c r="G87" i="55" s="1"/>
  <c r="G85" i="55" s="1"/>
  <c r="E109" i="55" l="1"/>
  <c r="I117" i="54"/>
  <c r="D87" i="55"/>
  <c r="E132" i="56" s="1"/>
  <c r="D102" i="55" l="1"/>
  <c r="E107" i="55"/>
  <c r="E115" i="55" l="1"/>
  <c r="D115" i="55" s="1"/>
  <c r="E140" i="56" s="1"/>
  <c r="E114" i="55"/>
  <c r="E110" i="55" s="1"/>
  <c r="D114" i="55" l="1"/>
  <c r="E139" i="56" s="1"/>
  <c r="E138" i="56" s="1"/>
  <c r="D95" i="55" l="1"/>
  <c r="D110" i="55"/>
  <c r="D95" i="56" l="1"/>
  <c r="D90" i="56"/>
  <c r="D84" i="56"/>
  <c r="D83" i="56"/>
  <c r="D82" i="56"/>
  <c r="D81" i="56"/>
  <c r="F66" i="55" l="1"/>
  <c r="G66" i="55"/>
  <c r="H66" i="55"/>
  <c r="E69" i="55"/>
  <c r="E68" i="55"/>
  <c r="E70" i="55"/>
  <c r="E67" i="55"/>
  <c r="E66" i="55" l="1"/>
  <c r="D70" i="55"/>
  <c r="E84" i="56" s="1"/>
  <c r="D69" i="55"/>
  <c r="E83" i="56" s="1"/>
  <c r="D68" i="55"/>
  <c r="E82" i="56" s="1"/>
  <c r="D67" i="55"/>
  <c r="E81" i="56" s="1"/>
  <c r="D66" i="55"/>
  <c r="F80" i="55"/>
  <c r="G80" i="55"/>
  <c r="H80" i="55"/>
  <c r="F77" i="55"/>
  <c r="H77" i="55"/>
  <c r="E79" i="55"/>
  <c r="E78" i="55"/>
  <c r="F74" i="55"/>
  <c r="H74" i="55"/>
  <c r="D76" i="55"/>
  <c r="E90" i="56" s="1"/>
  <c r="E75" i="55"/>
  <c r="F71" i="55"/>
  <c r="H71" i="55"/>
  <c r="E71" i="55"/>
  <c r="F64" i="55" l="1"/>
  <c r="H64" i="55"/>
  <c r="E81" i="55"/>
  <c r="E80" i="55" s="1"/>
  <c r="D80" i="55" s="1"/>
  <c r="E80" i="56"/>
  <c r="E74" i="55"/>
  <c r="E77" i="55"/>
  <c r="D81" i="55" l="1"/>
  <c r="E95" i="56" s="1"/>
  <c r="E64" i="55"/>
  <c r="I105" i="54"/>
  <c r="G79" i="55" s="1"/>
  <c r="I104" i="54"/>
  <c r="G78" i="55" s="1"/>
  <c r="I103" i="54"/>
  <c r="G75" i="55" s="1"/>
  <c r="G74" i="55" s="1"/>
  <c r="I102" i="54"/>
  <c r="G73" i="55" s="1"/>
  <c r="I101" i="54"/>
  <c r="I92" i="54" s="1"/>
  <c r="G77" i="55" l="1"/>
  <c r="G72" i="55"/>
  <c r="G71" i="55" s="1"/>
  <c r="I81" i="54"/>
  <c r="I80" i="54" s="1"/>
  <c r="I107" i="54" l="1"/>
  <c r="I106" i="54" s="1"/>
  <c r="I75" i="54" s="1"/>
  <c r="G64" i="55"/>
  <c r="D15" i="55"/>
  <c r="E86" i="55"/>
  <c r="E85" i="55" s="1"/>
  <c r="E82" i="55" s="1"/>
  <c r="E13" i="55" s="1"/>
  <c r="D48" i="55" l="1"/>
  <c r="D50" i="55"/>
  <c r="D33" i="55"/>
  <c r="D39" i="55"/>
  <c r="D86" i="55"/>
  <c r="E131" i="56" s="1"/>
  <c r="E130" i="56" s="1"/>
  <c r="D85" i="55" l="1"/>
  <c r="E17" i="56" l="1"/>
  <c r="E15" i="56" s="1"/>
  <c r="G119" i="32" l="1"/>
  <c r="G118" i="32" s="1"/>
  <c r="G121" i="32"/>
  <c r="G120" i="32" s="1"/>
  <c r="E13" i="56"/>
  <c r="G117" i="32" l="1"/>
  <c r="G116" i="32" s="1"/>
  <c r="G115" i="32" s="1"/>
  <c r="G113" i="32" s="1"/>
  <c r="G111" i="32" l="1"/>
  <c r="G17" i="65" s="1"/>
  <c r="J30" i="82"/>
  <c r="D86" i="56"/>
  <c r="D72" i="55"/>
  <c r="E86" i="56" s="1"/>
  <c r="J15" i="73" l="1"/>
  <c r="G171" i="32"/>
  <c r="G170" i="32" s="1"/>
  <c r="G169" i="32" s="1"/>
  <c r="G168" i="32" s="1"/>
  <c r="G166" i="32" s="1"/>
  <c r="J64" i="82" s="1"/>
  <c r="J63" i="82" s="1"/>
  <c r="G164" i="32" l="1"/>
  <c r="G162" i="32" l="1"/>
  <c r="G24" i="65"/>
  <c r="G158" i="32"/>
  <c r="G157" i="32" s="1"/>
  <c r="G155" i="32" s="1"/>
  <c r="G153" i="32" l="1"/>
  <c r="J58" i="82"/>
  <c r="J47" i="82" s="1"/>
  <c r="J43" i="73"/>
  <c r="J42" i="73" s="1"/>
  <c r="G23" i="65"/>
  <c r="G127" i="32"/>
  <c r="G126" i="32" s="1"/>
  <c r="G124" i="32" s="1"/>
  <c r="G122" i="32" l="1"/>
  <c r="J35" i="82"/>
  <c r="J29" i="82" s="1"/>
  <c r="G131" i="32"/>
  <c r="G22" i="65"/>
  <c r="J37" i="73" l="1"/>
  <c r="J26" i="73" s="1"/>
  <c r="G19" i="65"/>
  <c r="G109" i="32"/>
  <c r="G107" i="32" s="1"/>
  <c r="G105" i="32" s="1"/>
  <c r="G103" i="32" s="1"/>
  <c r="G18" i="65"/>
  <c r="J20" i="73" l="1"/>
  <c r="J14" i="73" s="1"/>
  <c r="G16" i="65"/>
  <c r="D93" i="56" l="1"/>
  <c r="D92" i="56"/>
  <c r="D89" i="56"/>
  <c r="D87" i="56"/>
  <c r="D126" i="55" l="1"/>
  <c r="E149" i="56" s="1"/>
  <c r="E147" i="56" l="1"/>
  <c r="G71" i="32"/>
  <c r="G70" i="32" s="1"/>
  <c r="G69" i="32" s="1"/>
  <c r="G68" i="32" s="1"/>
  <c r="G67" i="32" s="1"/>
  <c r="G65" i="32" s="1"/>
  <c r="G63" i="32" l="1"/>
  <c r="J19" i="82"/>
  <c r="G29" i="65"/>
  <c r="J65" i="73" s="1"/>
  <c r="D71" i="55"/>
  <c r="D109" i="55"/>
  <c r="E137" i="56" s="1"/>
  <c r="F84" i="55"/>
  <c r="F82" i="55" s="1"/>
  <c r="F13" i="55" s="1"/>
  <c r="G84" i="55"/>
  <c r="G82" i="55" s="1"/>
  <c r="H84" i="55"/>
  <c r="H82" i="55" s="1"/>
  <c r="H13" i="55" s="1"/>
  <c r="D73" i="55"/>
  <c r="E87" i="56" s="1"/>
  <c r="E85" i="56" s="1"/>
  <c r="G13" i="55" l="1"/>
  <c r="D13" i="55" s="1"/>
  <c r="G62" i="32"/>
  <c r="G61" i="32" s="1"/>
  <c r="E136" i="56"/>
  <c r="E127" i="56" s="1"/>
  <c r="D84" i="55"/>
  <c r="E96" i="56" l="1"/>
  <c r="G60" i="32"/>
  <c r="G59" i="32" s="1"/>
  <c r="G58" i="32" s="1"/>
  <c r="G57" i="32" s="1"/>
  <c r="G56" i="32" s="1"/>
  <c r="G54" i="32" s="1"/>
  <c r="J81" i="82" s="1"/>
  <c r="G52" i="32" l="1"/>
  <c r="G51" i="32" s="1"/>
  <c r="G50" i="32" s="1"/>
  <c r="G49" i="32" s="1"/>
  <c r="G47" i="32" s="1"/>
  <c r="E94" i="56"/>
  <c r="G45" i="32" l="1"/>
  <c r="G43" i="32" s="1"/>
  <c r="G41" i="32" s="1"/>
  <c r="J15" i="82"/>
  <c r="J14" i="82" s="1"/>
  <c r="J13" i="82" s="1"/>
  <c r="D74" i="55"/>
  <c r="D78" i="55"/>
  <c r="E92" i="56" s="1"/>
  <c r="D75" i="55"/>
  <c r="E89" i="56" s="1"/>
  <c r="E88" i="56" s="1"/>
  <c r="D79" i="55"/>
  <c r="E93" i="56" s="1"/>
  <c r="G28" i="65" l="1"/>
  <c r="J60" i="73" s="1"/>
  <c r="E91" i="56"/>
  <c r="E78" i="56" s="1"/>
  <c r="D77" i="55"/>
  <c r="G36" i="32" l="1"/>
  <c r="G35" i="32" s="1"/>
  <c r="G34" i="32"/>
  <c r="G33" i="32" s="1"/>
  <c r="G32" i="32" l="1"/>
  <c r="G31" i="32" s="1"/>
  <c r="G30" i="32" s="1"/>
  <c r="G28" i="32" s="1"/>
  <c r="J76" i="82" s="1"/>
  <c r="J75" i="82" s="1"/>
  <c r="G26" i="32" l="1"/>
  <c r="G24" i="32" s="1"/>
  <c r="G22" i="32" s="1"/>
  <c r="G20" i="32" s="1"/>
  <c r="G18" i="32" s="1"/>
  <c r="G27" i="65"/>
  <c r="G26" i="65" l="1"/>
  <c r="G15" i="65" s="1"/>
  <c r="J55" i="73"/>
  <c r="J54" i="73" s="1"/>
  <c r="J13" i="73" s="1"/>
  <c r="G39" i="32"/>
  <c r="G37" i="32" l="1"/>
  <c r="G16" i="32" s="1"/>
  <c r="G15" i="32" s="1"/>
  <c r="G198" i="32"/>
  <c r="D64" i="55"/>
  <c r="G197" i="32" l="1"/>
  <c r="D107" i="55"/>
  <c r="D82" i="55"/>
  <c r="G196" i="32" l="1"/>
  <c r="G194" i="32" s="1"/>
  <c r="E76" i="56"/>
  <c r="G192" i="32" l="1"/>
  <c r="J42" i="82"/>
  <c r="J41" i="82" s="1"/>
  <c r="J28" i="82" s="1"/>
  <c r="J11" i="82" s="1"/>
  <c r="E21" i="56"/>
  <c r="E37" i="56"/>
  <c r="E11" i="56" s="1"/>
  <c r="G190" i="32" l="1"/>
  <c r="G188" i="32" s="1"/>
  <c r="G186" i="32" s="1"/>
  <c r="G184" i="32" s="1"/>
  <c r="G183" i="32" s="1"/>
  <c r="G34" i="65"/>
  <c r="J77" i="73" l="1"/>
  <c r="J76" i="73" s="1"/>
  <c r="J75" i="73" s="1"/>
  <c r="J11" i="73" s="1"/>
  <c r="G33" i="65"/>
  <c r="G32" i="65" s="1"/>
  <c r="G13" i="65" s="1"/>
  <c r="G11" i="55"/>
  <c r="H11" i="55"/>
  <c r="F11" i="55"/>
  <c r="E11" i="55" l="1"/>
  <c r="D11" i="55" s="1"/>
  <c r="D31" i="55"/>
  <c r="D29" i="55"/>
</calcChain>
</file>

<file path=xl/sharedStrings.xml><?xml version="1.0" encoding="utf-8"?>
<sst xmlns="http://schemas.openxmlformats.org/spreadsheetml/2006/main" count="1813" uniqueCount="629">
  <si>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</si>
  <si>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</si>
  <si>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</si>
  <si>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</si>
  <si>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</si>
  <si>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</si>
  <si>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</si>
  <si>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</si>
  <si>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</si>
  <si>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</si>
  <si>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</si>
  <si>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</si>
  <si>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</si>
  <si>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</si>
  <si>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</si>
  <si>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</si>
  <si>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</si>
  <si>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</si>
  <si>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</si>
  <si>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</si>
  <si>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</si>
  <si>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</si>
  <si>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</si>
  <si>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</si>
  <si>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</si>
  <si>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</si>
  <si>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</si>
  <si>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</si>
  <si>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</si>
  <si>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</si>
  <si>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</si>
  <si>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</si>
  <si>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</si>
  <si>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</si>
  <si>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</si>
  <si>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</si>
  <si>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</si>
  <si>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</si>
  <si>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</si>
  <si>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</si>
  <si>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</si>
  <si>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</si>
  <si>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</si>
  <si>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ՀՀ Արմավիրի մարզ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</si>
  <si>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</si>
  <si>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</si>
  <si>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</si>
  <si>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</si>
  <si>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</si>
  <si>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</si>
  <si>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</si>
  <si>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</si>
  <si>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</si>
  <si>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</si>
  <si>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</si>
  <si>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</si>
  <si>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</si>
  <si>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</si>
  <si>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</si>
  <si>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</si>
  <si>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ՀՀ Շիրակի մարզ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</si>
  <si>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</si>
  <si>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</si>
  <si>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</si>
  <si>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</si>
  <si>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</si>
  <si>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ՀԲՄ</t>
  </si>
  <si>
    <t>ՀՀ Գեղարքունիքի մարզ</t>
  </si>
  <si>
    <t>ՀՀ Լոռու մարզ</t>
  </si>
  <si>
    <t>այդ թվում՝</t>
  </si>
  <si>
    <t>ՀՀ կառավարության  2025 թվականի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</si>
  <si>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</si>
  <si>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</si>
  <si>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</si>
  <si>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</si>
  <si>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</si>
  <si>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</si>
  <si>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</si>
  <si>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</si>
  <si>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</si>
  <si>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</si>
  <si>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</si>
  <si>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</si>
  <si>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</si>
  <si>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</si>
  <si>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</si>
  <si>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</si>
  <si>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</si>
  <si>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</si>
  <si>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</si>
  <si>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</si>
  <si>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</si>
  <si>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</si>
  <si>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</si>
  <si>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</si>
  <si>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</si>
  <si>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</si>
  <si>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</si>
  <si>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</si>
  <si>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</si>
  <si>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 Ակտիվն օգտագործող կազմակերպությունների անվանումները` Հանրակրթական դպրոցներ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</si>
  <si>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</si>
  <si>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</si>
  <si>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շինարարական աշխատանքներ դպրոցների  համար</t>
  </si>
  <si>
    <t xml:space="preserve"> ԸՆԹԱՑԻԿ ԾԱԽՍԵՐ</t>
  </si>
  <si>
    <t>Ծառայությունների մատուցում</t>
  </si>
  <si>
    <t xml:space="preserve"> Ծառայությունների մատուցում </t>
  </si>
  <si>
    <t>Ապահով դպրոց</t>
  </si>
  <si>
    <t xml:space="preserve"> Ապահով դպրոց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</si>
  <si>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</si>
  <si>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</si>
  <si>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 xml:space="preserve"> ՀԻՄՆԱԿԱՆ ՄԻՋՈՑՆԵՐ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</si>
  <si>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</si>
  <si>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1236-32001</t>
  </si>
  <si>
    <t xml:space="preserve"> Մանկապարտեզների նոր շենքերի կառուցում</t>
  </si>
  <si>
    <t>ԲՄ</t>
  </si>
  <si>
    <t>ՀՀ Կոտայքի մարզ</t>
  </si>
  <si>
    <t>Մանկապարտեզների նոր շենքերի կառուցում</t>
  </si>
  <si>
    <t>Հանրակրթական դպրոցների նոր շենքերի կառուցում</t>
  </si>
  <si>
    <t>1236-32003</t>
  </si>
  <si>
    <t xml:space="preserve"> Հանրակրթական դպրոցների նոր շենքերի կառուցում</t>
  </si>
  <si>
    <t>45211229-92</t>
  </si>
  <si>
    <t>Խումբ N 01</t>
  </si>
  <si>
    <t>ՄԱ</t>
  </si>
  <si>
    <t>ՀՀ Արագածոտնի մարզ</t>
  </si>
  <si>
    <t>Հավելված N 5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</si>
  <si>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</si>
  <si>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</si>
  <si>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 - Շենքերի և շինությունների շինարարություն</t>
  </si>
  <si>
    <t>ԳՀ</t>
  </si>
  <si>
    <t xml:space="preserve"> ՄԱՍ III. ԾԱՌԱՅՈՒԹՅՈՒՆՆԵՐ</t>
  </si>
  <si>
    <t xml:space="preserve"> նախագծերի պատրաստում, ծախսերի գնահատում</t>
  </si>
  <si>
    <t xml:space="preserve"> փորձաքննության ծառայություններ</t>
  </si>
  <si>
    <t>ԱՅԼ ՀԻՄՆԱԿԱՆ ՄԻՋՈՑՆԵՐ</t>
  </si>
  <si>
    <t xml:space="preserve"> - Նախագծահետազոտական ծախսեր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</si>
  <si>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</si>
  <si>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</si>
  <si>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</si>
  <si>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</si>
  <si>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</si>
  <si>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Շահառուների ընտրության չափորոշիչները` Նախադպրոցական կրթություն իրականացնող ուսումնական հաստատություններ </t>
  </si>
  <si>
    <t>Կրթությանը տրամադրվող օժանդակ ծառայություններ</t>
  </si>
  <si>
    <t>06</t>
  </si>
  <si>
    <t xml:space="preserve"> այդ թվում` բյուջետային ծախսերի տնտեսագիտական դասակարգման հոդվածներ</t>
  </si>
  <si>
    <t>Հավելված N 4</t>
  </si>
  <si>
    <t>02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</si>
  <si>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</si>
  <si>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տեխնիկական հսկողության ծառայություններ</t>
  </si>
  <si>
    <t>ՀՄԱ</t>
  </si>
  <si>
    <t>98111140-1</t>
  </si>
  <si>
    <t xml:space="preserve"> հեղինակային հսկողության ծառայություններ</t>
  </si>
  <si>
    <t>98111140-2</t>
  </si>
  <si>
    <t>98111140-3</t>
  </si>
  <si>
    <t xml:space="preserve"> ընդհանուր շինարարական աշխատանքներ</t>
  </si>
  <si>
    <t>դրամ</t>
  </si>
  <si>
    <t>71351540-1</t>
  </si>
  <si>
    <t xml:space="preserve"> - Շենքերի և շինությունների կապիտալ վերանորոգում</t>
  </si>
  <si>
    <t>հազար դրամներով</t>
  </si>
  <si>
    <t>Հանրակրթական դպրոցների շենքերի վերակառուցում, հիմնանորոգում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</si>
  <si>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</si>
  <si>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</si>
  <si>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</si>
  <si>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կազմակերպությունների անվանումները` Հանրակրթական դպրոցներ </t>
  </si>
  <si>
    <t>Երևան քաղաք</t>
  </si>
  <si>
    <t>ՀՀ քաղաքաշինության կոմիտե</t>
  </si>
  <si>
    <t xml:space="preserve"> ՄԱՍ II. ԱՇԽԱՏԱՆՔՆԵՐ</t>
  </si>
  <si>
    <t>ՀՀ ՔԱՂԱՔԱՇԻՆՈՒԹՅԱՆ ԿՈՄԻՏԵ</t>
  </si>
  <si>
    <t>ՀՀ-ում կրթական որակյալ ծառայությունների հասանելիության ապահովման ծրագրի շրջանակներում կառուցվող ոչ մոդուլային դպրոցների թիվը, հատ</t>
  </si>
  <si>
    <t>Գետաշեն</t>
  </si>
  <si>
    <t>Լենուղի</t>
  </si>
  <si>
    <t>Գոգարան</t>
  </si>
  <si>
    <t>Արթիկ</t>
  </si>
  <si>
    <t>Արևշատ</t>
  </si>
  <si>
    <t>ՀՀ Արմավիրի մարզի Գետաշեն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</si>
  <si>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</si>
  <si>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>ՀՀ Լոռու մարզի Գոգարան համայնքում «Մոդուլային» տիպի 144 տեղ հզորությամբ մսուր-մանկապարտեզ</t>
  </si>
  <si>
    <t>ՀՀ Շիրակի մարզի Արթիկ համայնքում «Մոդուլային» տիպի 144 տեղ հզորությամբ մսուր-մանկապարտեզ</t>
  </si>
  <si>
    <t>ՀՀ Շիրակի մարզի Արևշատ համայնքում «Մոդուլային» տիպի 144 տեղ հզորությամբ մսուր-մանկապարտեզ</t>
  </si>
  <si>
    <t>45221142-537</t>
  </si>
  <si>
    <t>71351540-6</t>
  </si>
  <si>
    <t>Լեռնավան</t>
  </si>
  <si>
    <t>45221142-7</t>
  </si>
  <si>
    <t>ՀՀ Լոռու մարզի Լեռնավան համայնքում «Մոդուլային» տիպի 144 տեղ հզորությամբ մսուր-մանկապարտեզ</t>
  </si>
  <si>
    <t>45221142-539</t>
  </si>
  <si>
    <t>71351540-10</t>
  </si>
  <si>
    <t>98111140-10</t>
  </si>
  <si>
    <t>45221142-538</t>
  </si>
  <si>
    <t>71351540-11</t>
  </si>
  <si>
    <t>98111140-11</t>
  </si>
  <si>
    <t>45221142-12</t>
  </si>
  <si>
    <t>Շատին</t>
  </si>
  <si>
    <t>ՀՀ Վայոց Ձորի մարզ</t>
  </si>
  <si>
    <t>ՀՀ Վայոց ձորի մարզի Եղեգիս համայնքի Շատին բնակավայրում «Մոդուլային» տիպի 250 տեղ հզորությամբ մսուր-մանկապարտեզ</t>
  </si>
  <si>
    <t>Ապարան համայնքի Մելիքգյուղ բնակավայրում 75 տեղ հզորությամբ մանկապարտեզ</t>
  </si>
  <si>
    <t>Թալին համայնքի Կաքավաձոր բնակավայրում 75 տեղ հզորությամբ մանկապարտեզ</t>
  </si>
  <si>
    <t>Թալին համայնքի Ոսկեթաս բնակավայրում 75 տեղ հզորությամբ մանկապարտեզ</t>
  </si>
  <si>
    <t>Ծաղկահովիտ համայնքի Ծիլքար բնակավայրում 75 տեղ հզորությամբ մանկապարտեզ</t>
  </si>
  <si>
    <t>Մելիքգյուղ</t>
  </si>
  <si>
    <t>Կաքավաձոր</t>
  </si>
  <si>
    <t>Ոսկեթաս</t>
  </si>
  <si>
    <t>Ծիլքար</t>
  </si>
  <si>
    <t>45221142-520</t>
  </si>
  <si>
    <t>45221142-521</t>
  </si>
  <si>
    <t>45221142-522</t>
  </si>
  <si>
    <t>45221142-523</t>
  </si>
  <si>
    <t>71351540-524</t>
  </si>
  <si>
    <t>«Երևանի թիվ 109 ավագ դպրոց» ՊՈԱԿ</t>
  </si>
  <si>
    <t>45221142-1</t>
  </si>
  <si>
    <t>«Բերդաշենի միջնակարգ դպրոց» ՊՈԱԿ</t>
  </si>
  <si>
    <t>45211231-516</t>
  </si>
  <si>
    <t xml:space="preserve"> միջնակարգ դպրոցների կառուցման աշխատանքներ</t>
  </si>
  <si>
    <t>Բերդաշեն</t>
  </si>
  <si>
    <t>Երևանի 109</t>
  </si>
  <si>
    <t>Անգեղակոթ</t>
  </si>
  <si>
    <t>ՀՀ Սյունիքի մարզ</t>
  </si>
  <si>
    <t xml:space="preserve">«գ. Անգեղակոթի միջնակարգ դպրոց» ՊՈԱԿ </t>
  </si>
  <si>
    <t>45221142-5</t>
  </si>
  <si>
    <t>71351540-9</t>
  </si>
  <si>
    <t xml:space="preserve">«գ. Բռնակոթի միջնակարգ դպրոց» ՊՈԱԿ </t>
  </si>
  <si>
    <t>Բռնակոթ</t>
  </si>
  <si>
    <t>45221142-6</t>
  </si>
  <si>
    <t>71351540-13</t>
  </si>
  <si>
    <t>Երևանի 92</t>
  </si>
  <si>
    <t>71241200-522</t>
  </si>
  <si>
    <t xml:space="preserve">«Ջանֆիդայի Է. Դաշտոյանի անվան միջնակարգ դպրոց» ՊՈԱԿ </t>
  </si>
  <si>
    <t>«Երևանի Վ. Թեքեյանի անվան թիվ 92 հիմնական դպրոց» ՊՈԱԿ</t>
  </si>
  <si>
    <t>Ջանֆիդա</t>
  </si>
  <si>
    <t>71241200-505</t>
  </si>
  <si>
    <t>71241200-514</t>
  </si>
  <si>
    <t>Փշատավան</t>
  </si>
  <si>
    <t>«Փշատավանի միջնակարգ դպրոց» ՊՈԱԿ</t>
  </si>
  <si>
    <t>71241200-528</t>
  </si>
  <si>
    <t>Իջևան</t>
  </si>
  <si>
    <t>ՀՀ Տավուշի մարզ</t>
  </si>
  <si>
    <t>«Իջևանի Գառնիկ Անանյանի անվան ավագ դպրոց» ՊՈԱԿ</t>
  </si>
  <si>
    <t>45211231-12</t>
  </si>
  <si>
    <t>Հարժիս</t>
  </si>
  <si>
    <t>«Հարժիսի Համլետ Մինասյանի անվան միջնակարգ դպրոց» ՊՈԱԿ</t>
  </si>
  <si>
    <t>45221142-8</t>
  </si>
  <si>
    <t>Կոռնիձոր</t>
  </si>
  <si>
    <t>71351540-12</t>
  </si>
  <si>
    <t xml:space="preserve">«գ. Կոռնիձորի միջնակարգ դպրոց» ՊՈԱԿ </t>
  </si>
  <si>
    <t>ՀՀ Արարատի մարզ</t>
  </si>
  <si>
    <t>«Վեդիի ավագ դպրոց» ՊՈԱԿ</t>
  </si>
  <si>
    <t>Գետազատ բնակավայրի միջնակարգ դպրոց</t>
  </si>
  <si>
    <t>Վեդի</t>
  </si>
  <si>
    <t>45211229-62</t>
  </si>
  <si>
    <t xml:space="preserve"> շինարարական աշխատանքներ դպրոցների համար</t>
  </si>
  <si>
    <t>Գետազատ</t>
  </si>
  <si>
    <t>45211229-63</t>
  </si>
  <si>
    <t>Վաղարշապատի 11</t>
  </si>
  <si>
    <t>45211229-72</t>
  </si>
  <si>
    <t>ք. Վաղարշապատի Վ.Ռշտունու անվ. թիվ 11 հիմնական դպրոց</t>
  </si>
  <si>
    <t>Ծովինար</t>
  </si>
  <si>
    <t>45211229-73</t>
  </si>
  <si>
    <t>գ. Ծովինարի Արծրուն Խաչատրյանի անվ. միջնակարգ դպրոց</t>
  </si>
  <si>
    <t>գ. Արևածագի Կ․ Մելիքսեթյանի անվան միջնակարգ դպրոց</t>
  </si>
  <si>
    <t>գ. Օձունի թիվ 2 միջնակարգ դպրոց</t>
  </si>
  <si>
    <t>ք. Տաշիրի միջնակարգ դպրոց (ք. Տաշիրի թիվ 1 հիմնական դպրոցի տեղակայման վայրում)</t>
  </si>
  <si>
    <t>ք. Սպիտակի թիվ 8 միջնակարգ դպրոց</t>
  </si>
  <si>
    <t>Արևածագ</t>
  </si>
  <si>
    <t>Օձուն</t>
  </si>
  <si>
    <t>Տաշիր</t>
  </si>
  <si>
    <t>Սպիտակի 8</t>
  </si>
  <si>
    <t>45211229-75</t>
  </si>
  <si>
    <t>45211229-76</t>
  </si>
  <si>
    <t>45211229-77</t>
  </si>
  <si>
    <t>45211229-78</t>
  </si>
  <si>
    <t>Մայակովսկի</t>
  </si>
  <si>
    <t>Կոտայք և Նոր Գյուղ</t>
  </si>
  <si>
    <t>Արգել</t>
  </si>
  <si>
    <t>45211229-86</t>
  </si>
  <si>
    <t>45211229-87</t>
  </si>
  <si>
    <t>45211229-88</t>
  </si>
  <si>
    <t>Մայակովսկի բնակավայրի միջնակարգ դպրոց</t>
  </si>
  <si>
    <t>Կոտայք և Նոր Գյուղ բնակավայրերի միջնակարգ դպրոց</t>
  </si>
  <si>
    <t>Արգել բնակավայրի միջնակարգ դպրոց</t>
  </si>
  <si>
    <t>Լեռնանիստ բնակավայրի միջնակարգ դպրոց</t>
  </si>
  <si>
    <t>45211229-90</t>
  </si>
  <si>
    <t>Լեռնանիստ</t>
  </si>
  <si>
    <t>գ․ Ամասիայի միջնակարգ դպրոց</t>
  </si>
  <si>
    <t>Ամասիա</t>
  </si>
  <si>
    <t xml:space="preserve">«գ. Խնձորեսկի միջնակարգ դպրոց» ՊՈԱԿ </t>
  </si>
  <si>
    <t>«ք. Կապանի թիվ 6 հիմնական դպրոց» ՊՈԱԿ</t>
  </si>
  <si>
    <t>գ․ Տաթևի միջնակարգ դպրոց</t>
  </si>
  <si>
    <t>Խնձորեսկ</t>
  </si>
  <si>
    <t>Կապանի 6</t>
  </si>
  <si>
    <t>Տաթև</t>
  </si>
  <si>
    <t>45211229-100</t>
  </si>
  <si>
    <t>45211229-102</t>
  </si>
  <si>
    <t>45211229-107</t>
  </si>
  <si>
    <t>ք. Նոյեմբերյանի վարժարան (ք. Նոյեմբերյանի թիվ 1 ավագ դպրոցի տեղակայման վայրում)</t>
  </si>
  <si>
    <t>գ. Աղավնավանքի միջնակարգ դպրոց</t>
  </si>
  <si>
    <t>Նոյեմբերյան</t>
  </si>
  <si>
    <t>Աղավնավանք</t>
  </si>
  <si>
    <t>45211229-111</t>
  </si>
  <si>
    <t>45211229-112</t>
  </si>
  <si>
    <t>1236-32004</t>
  </si>
  <si>
    <t xml:space="preserve"> Հանրակրթական դպրոցների շենքերի վերակառուցում, հիմնանորոգում</t>
  </si>
  <si>
    <t>45211229-791</t>
  </si>
  <si>
    <t>Երևանի 101</t>
  </si>
  <si>
    <t>Ծաղկաբեր</t>
  </si>
  <si>
    <t>Գյումրու 28</t>
  </si>
  <si>
    <t>Տավուշ</t>
  </si>
  <si>
    <t>45211229-769</t>
  </si>
  <si>
    <t>45211229-185</t>
  </si>
  <si>
    <t>45211229-727</t>
  </si>
  <si>
    <t>Երևանի հ. 101 միջնակարգ դպրոց</t>
  </si>
  <si>
    <t>Ծաղկաբերի Դ. Մարտիրոսյանի անվան միջնակարգ դպրոց</t>
  </si>
  <si>
    <t xml:space="preserve">«ք․ Գյումրու թիվ 28 հիմնական դպրոց» ՊՈԱԿ </t>
  </si>
  <si>
    <t>Տավուշի միջնակարգ դպրոց</t>
  </si>
  <si>
    <t>«Երևանի Սիլվա Կապուտիկյանի անվան հ. 145 հիմնական դպրոց» ՊՈԱԿ</t>
  </si>
  <si>
    <t>Քուչակի միջնակարգ դպրոց</t>
  </si>
  <si>
    <t>Ագարակի Տ. Թերլեմեզյանի անվան միջնակարգ դպրոց</t>
  </si>
  <si>
    <t>Երնջատափի Ե․ Չարենցի անվան միջնակարգ դպրոց</t>
  </si>
  <si>
    <t>Մելիքգյուղի միջնակարգ դպրոց</t>
  </si>
  <si>
    <t>45461100-516</t>
  </si>
  <si>
    <t xml:space="preserve"> շենքերի, շինությունների ընթացիկ նորոգում</t>
  </si>
  <si>
    <t>Երևանի 145</t>
  </si>
  <si>
    <t>45461100-509</t>
  </si>
  <si>
    <t>Քուչակ</t>
  </si>
  <si>
    <t>45461100-506</t>
  </si>
  <si>
    <t>Թերլեմեզյան</t>
  </si>
  <si>
    <t>45461100-508</t>
  </si>
  <si>
    <t>Երնջատափ</t>
  </si>
  <si>
    <t>45461100-510</t>
  </si>
  <si>
    <t>Հովտամեջի միջնակարգ դպրոց</t>
  </si>
  <si>
    <t>45461100-503</t>
  </si>
  <si>
    <t>Հովտամեջ</t>
  </si>
  <si>
    <t>գ․ Գորայքի միջնակարգ դպրոց</t>
  </si>
  <si>
    <t>գ․ Ախլաթյանի միջնակարգ դպրոց</t>
  </si>
  <si>
    <t>45461100-513</t>
  </si>
  <si>
    <t>Գորայք</t>
  </si>
  <si>
    <t>45461100-514</t>
  </si>
  <si>
    <t>Ախլաթյան</t>
  </si>
  <si>
    <t>Շատինի միջնակարգ դպրոց</t>
  </si>
  <si>
    <t>45461100-505</t>
  </si>
  <si>
    <t>«Երևանի թիվ 22 հիմնական դպրոց» ՊՈԱԿ</t>
  </si>
  <si>
    <t>45611100-1</t>
  </si>
  <si>
    <t xml:space="preserve"> կրթական օբյեկտների հիմնանորոգում</t>
  </si>
  <si>
    <t>Երևանի 22</t>
  </si>
  <si>
    <t>50531140-38</t>
  </si>
  <si>
    <t>1236-32005</t>
  </si>
  <si>
    <t xml:space="preserve"> Կրթահամալիրների կառուցում</t>
  </si>
  <si>
    <t>Ճարճակիս</t>
  </si>
  <si>
    <t>45211229-127</t>
  </si>
  <si>
    <t>Լուսաշող</t>
  </si>
  <si>
    <t>Նոր Կյուրին</t>
  </si>
  <si>
    <t>Արևաբույր</t>
  </si>
  <si>
    <t>Վարդանաշեն</t>
  </si>
  <si>
    <t>45211229-130</t>
  </si>
  <si>
    <t>45211229-131</t>
  </si>
  <si>
    <t>45211229-133</t>
  </si>
  <si>
    <t>45211229-135</t>
  </si>
  <si>
    <t>գ. Ճարճակիսի կրթահամալիր</t>
  </si>
  <si>
    <t>գ. Լուսաշողի կրթահամալիր</t>
  </si>
  <si>
    <t>գ. Նոր կյուրինի կրթահամալիր</t>
  </si>
  <si>
    <t>գ․ Արևաբույրի կրթահամալիր</t>
  </si>
  <si>
    <t>գ. Վարդանաշենի կրթահամալիր</t>
  </si>
  <si>
    <t>Կրթահամալիրների կառուցում</t>
  </si>
  <si>
    <t>Շատվան</t>
  </si>
  <si>
    <t>Փոքր Մասրիկ</t>
  </si>
  <si>
    <t>Մաքենիս</t>
  </si>
  <si>
    <t>45211229-138</t>
  </si>
  <si>
    <t>45211229-141</t>
  </si>
  <si>
    <t>45211229-142</t>
  </si>
  <si>
    <t>գ. Շատվանի կրթահամալիր</t>
  </si>
  <si>
    <t>գ. Փոքր Մասրիկի  կրթահամալիր</t>
  </si>
  <si>
    <t>գ. Մաքենիսի  կրթահամալիր</t>
  </si>
  <si>
    <t>Հարթագյուղ</t>
  </si>
  <si>
    <t>Լորուտ</t>
  </si>
  <si>
    <t>Ալավերդի</t>
  </si>
  <si>
    <t>Բազում</t>
  </si>
  <si>
    <t>Միխայլովկա</t>
  </si>
  <si>
    <t>Կաթնառատ</t>
  </si>
  <si>
    <t>Գարգառ</t>
  </si>
  <si>
    <t>45211229-144</t>
  </si>
  <si>
    <t>45211229-146</t>
  </si>
  <si>
    <t>45211229-147</t>
  </si>
  <si>
    <t>45211229-148</t>
  </si>
  <si>
    <t>45211229-149</t>
  </si>
  <si>
    <t>45211229-150</t>
  </si>
  <si>
    <t>45211229-151</t>
  </si>
  <si>
    <t>45211229-152</t>
  </si>
  <si>
    <t>գ. Հարթագյուղի կրթահամալիր</t>
  </si>
  <si>
    <t>գ. Նորաշենի կրթահամալիր</t>
  </si>
  <si>
    <t>գ. Լորուտի կրթահամալիր</t>
  </si>
  <si>
    <t>ք. Ալավերդիի կրթահամալիր (ք. Ալավերդու թիվ 4 հիմնական դպրոցի տեղակայման վայրում)</t>
  </si>
  <si>
    <t>գ. Բազումի կրթահամալիր</t>
  </si>
  <si>
    <t>գ. Միխայլովկայի կրթահամալիր</t>
  </si>
  <si>
    <t>գ. Կաթնառատի կրթահամալիր</t>
  </si>
  <si>
    <t>գ. Գարգառի կրթահամալիր</t>
  </si>
  <si>
    <t>գ․ Բավրայի կրթահամալիր</t>
  </si>
  <si>
    <t>գ․ Հայրենյացի կրթահամալիր</t>
  </si>
  <si>
    <t>գ․ Գետափի կրթահամալիր</t>
  </si>
  <si>
    <t>Բավրա</t>
  </si>
  <si>
    <t>Հայրենյաց</t>
  </si>
  <si>
    <t>Գետափ</t>
  </si>
  <si>
    <t>45211229-155</t>
  </si>
  <si>
    <t>45211229-156</t>
  </si>
  <si>
    <t>45211229-197</t>
  </si>
  <si>
    <t>Տեղի 2</t>
  </si>
  <si>
    <t>Սյունիք</t>
  </si>
  <si>
    <t>Արծվանիկ</t>
  </si>
  <si>
    <t>Վերին Խոտանան</t>
  </si>
  <si>
    <t>Բաբիկավան-Կավճուտ</t>
  </si>
  <si>
    <t>Ծավ</t>
  </si>
  <si>
    <t>Ակներ</t>
  </si>
  <si>
    <t>45211229-159</t>
  </si>
  <si>
    <t>45211229-160</t>
  </si>
  <si>
    <t>45211229-161</t>
  </si>
  <si>
    <t>45211229-162</t>
  </si>
  <si>
    <t>45211229-164</t>
  </si>
  <si>
    <t>45211229-165</t>
  </si>
  <si>
    <t>45211229-166</t>
  </si>
  <si>
    <t>Տեղ համայնքի Տեղի թիվ 2 կրթահամալիր</t>
  </si>
  <si>
    <t>Կապան համայնքի Սյունիքի կրթահամալիր</t>
  </si>
  <si>
    <t>Կապան համայնքի Արծվանիկի կրթահամալիր</t>
  </si>
  <si>
    <t>Կապան համայնքի Վերին Խոտանանի կրթահամալիր</t>
  </si>
  <si>
    <t>Կապան համայնքի գ․ Բաբիկավան-Կավճուտի կրթահամալիր</t>
  </si>
  <si>
    <t>Կապան համայնքի Ծավի կրթահամալիր</t>
  </si>
  <si>
    <t>գ. Ակների կրթահամալիր</t>
  </si>
  <si>
    <t>գ. Արփիի կրթահամալիր</t>
  </si>
  <si>
    <t>գ. Մարտիրոսի կրթահամալիր</t>
  </si>
  <si>
    <t>գ. Քարագլխի կրթահամալիր</t>
  </si>
  <si>
    <t>Արփի</t>
  </si>
  <si>
    <t>Մարտիրոս</t>
  </si>
  <si>
    <t>Քարագլուխ</t>
  </si>
  <si>
    <t>45211229-168</t>
  </si>
  <si>
    <t>45211229-169</t>
  </si>
  <si>
    <t>45211229-170</t>
  </si>
  <si>
    <t>Տավուշի Նորաշեն</t>
  </si>
  <si>
    <t>Լոռու Նորաշեն</t>
  </si>
  <si>
    <t>45211229-172</t>
  </si>
  <si>
    <t>Հացաշեն</t>
  </si>
  <si>
    <t>Հացաշենի մոդուլային կրթահամալիր</t>
  </si>
  <si>
    <t>45221142-3</t>
  </si>
  <si>
    <t>Ռյա Թազա</t>
  </si>
  <si>
    <t>71351540-41</t>
  </si>
  <si>
    <t>գ. Ռյա Թազայի կրթահամալիր</t>
  </si>
  <si>
    <t>գ. Վարդենուտի կրթահամալիր</t>
  </si>
  <si>
    <t>գ. Կարինի կրթահամալիր</t>
  </si>
  <si>
    <t>Վարդենուտ</t>
  </si>
  <si>
    <t>Կարին</t>
  </si>
  <si>
    <t>71351540-42</t>
  </si>
  <si>
    <t>Արփունքի մոդուլային կրթահամալիր</t>
  </si>
  <si>
    <t>Արփունք</t>
  </si>
  <si>
    <t>71351540-7</t>
  </si>
  <si>
    <t>Սիսիան համայնքի Սառնակունքի կրթահամալիր</t>
  </si>
  <si>
    <t>Սիսիան համայնքի Աշոտավանի կրթահամալիր</t>
  </si>
  <si>
    <t>Սիսիան համայնքի Նորավանի կրթահամալիր</t>
  </si>
  <si>
    <t>Սիսիան համայնքի Ույծի կրթահամալիր</t>
  </si>
  <si>
    <t>45221142-9</t>
  </si>
  <si>
    <t>Սառնակունք</t>
  </si>
  <si>
    <t>45221142-17</t>
  </si>
  <si>
    <t>Աշոտավան</t>
  </si>
  <si>
    <t>45221142-11</t>
  </si>
  <si>
    <t>Նորավան</t>
  </si>
  <si>
    <t>Ույծ</t>
  </si>
  <si>
    <t>45221142-13</t>
  </si>
  <si>
    <t>45221142-14</t>
  </si>
  <si>
    <t>Հարթաշեն</t>
  </si>
  <si>
    <t>71351540-14</t>
  </si>
  <si>
    <t>Գորիս համայնքի Հարթաշենի կրթահամալիր</t>
  </si>
  <si>
    <t xml:space="preserve"> Մասնագիտական ուսումնական հաստատությունների շենքային պայմանների բարելավում</t>
  </si>
  <si>
    <t>«Մասիսի պետական գյուղատնտեսական քոլեջ» ՊՈԱԿ</t>
  </si>
  <si>
    <t>Խումբ N 06</t>
  </si>
  <si>
    <t xml:space="preserve"> Կրթությանը տրամադրվող օժանդակ ծառայություններ</t>
  </si>
  <si>
    <t>1045-32001</t>
  </si>
  <si>
    <t xml:space="preserve"> ԲՄ</t>
  </si>
  <si>
    <t>45451700-2</t>
  </si>
  <si>
    <t xml:space="preserve"> վերակառուցման աշխատանքներ</t>
  </si>
  <si>
    <t>71351540-2</t>
  </si>
  <si>
    <t>«Նոր Գեղիի ակադեմիկոս Գ. Աղաջանյանի անվան պետական գյուղատնտեսական քոլեջ» ՊՈԱԿ</t>
  </si>
  <si>
    <t>71241200-567</t>
  </si>
  <si>
    <t xml:space="preserve"> Մասնագիտական ուսումնական հաստատությունների շենքերի կառուցում</t>
  </si>
  <si>
    <t>«Գորիսի պրոֆեսոր Խ. Երիցյանի անվան պետական գյուղատնտեսական քոլեջ» ՊՈԱԿ</t>
  </si>
  <si>
    <t>«Նոյեմբերյանի պետական քոլեջ» ՊՈԱԿ</t>
  </si>
  <si>
    <t>45221142-4</t>
  </si>
  <si>
    <t xml:space="preserve">  ընդհանուր շինարարական աշխատանքներ</t>
  </si>
  <si>
    <t>1045-32005</t>
  </si>
  <si>
    <t>71351540-3</t>
  </si>
  <si>
    <t>«Գավառի ակադեմիկոս Ա. Թամամշևի անվան պետական գյուղատնտեսական քոլեջ» ՊՈԱԿ</t>
  </si>
  <si>
    <t>1163-32001</t>
  </si>
  <si>
    <t xml:space="preserve"> Մարզական օբյեկտների շինարարություն</t>
  </si>
  <si>
    <t>45221142-2</t>
  </si>
  <si>
    <t>45221142-26</t>
  </si>
  <si>
    <t>71351540-33</t>
  </si>
  <si>
    <t>Մարզական օբյեկտների շինարարություն</t>
  </si>
  <si>
    <t>Արթուր Աբրահամի անվան մարզահամալիր</t>
  </si>
  <si>
    <t>«Երևանի օլիմպիական հերթափոխի պետական մարզական քոլեջ» ՊՈԱԿ (բռնցքամարտի և ձյուդոյի մարզադահլիճ)</t>
  </si>
  <si>
    <t>Ալագյազ համայնքում Մալխաս և Ռոման Ամոյանների անվան նոր մարզադպրոց</t>
  </si>
  <si>
    <t>Հեծանվային սպորտի և Հրանտ Շահինյանի անվան  սպորտային, գեղարվեստական մարմնամարզության  և ակրոբատիկայի օլիմպիական մանկապատանեկան մարզադպրոցներ</t>
  </si>
  <si>
    <t>98111140-18</t>
  </si>
  <si>
    <t>50531140-43</t>
  </si>
  <si>
    <t>71241200-1</t>
  </si>
  <si>
    <t>50531140-1</t>
  </si>
  <si>
    <t>50531140-2</t>
  </si>
  <si>
    <t>71241200-2</t>
  </si>
  <si>
    <t>Մարզական համալիր Աշտարակում</t>
  </si>
  <si>
    <t>Մարզական համալիր Արարատում</t>
  </si>
  <si>
    <t>Մարզական համալիր Արմավիրում</t>
  </si>
  <si>
    <t>Մարզական համալիր Եղեգնաձորում</t>
  </si>
  <si>
    <t>71241200-4</t>
  </si>
  <si>
    <t>50531140-4</t>
  </si>
  <si>
    <t>71241200-76</t>
  </si>
  <si>
    <t>50531140-61</t>
  </si>
  <si>
    <t>71241200-3</t>
  </si>
  <si>
    <t>50531140-3</t>
  </si>
  <si>
    <t>71241200-77</t>
  </si>
  <si>
    <t>50531140-62</t>
  </si>
  <si>
    <t>Աջակցություն համայնքներին մարզական հաստատությունների շենքային պայմանների բարելավման համար</t>
  </si>
  <si>
    <t xml:space="preserve">Արթուր Ալեքսանյանի անվան նոր սպորտային համալիր 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</si>
  <si>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</si>
  <si>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</si>
  <si>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>45211131-1</t>
  </si>
  <si>
    <t xml:space="preserve">  մարզական օբյեկտների շինարարական աշխատանքներ</t>
  </si>
  <si>
    <t xml:space="preserve"> ՀԲՄ</t>
  </si>
  <si>
    <t>1163-32002</t>
  </si>
  <si>
    <t xml:space="preserve"> Մարզական օբյեկտների հիմնանորոգում</t>
  </si>
  <si>
    <t>Մարզական օբյեկտների հիմնանորոգում</t>
  </si>
  <si>
    <t>«Երևանի օլիմպիական հերթափոխի պետական մարզական քոլեջ» ՊՈԱԿ</t>
  </si>
  <si>
    <t>Հանրակրթական կրթություն իրականացնող ուսումնական հաստատությունների նոր մարզադահլիճների կառուցում</t>
  </si>
  <si>
    <t>«Հրազդանի Խ. Աբովյանի անվան թիվ 1 ավագ դպրոց»ՊՈԱԿ</t>
  </si>
  <si>
    <t>1183-32007</t>
  </si>
  <si>
    <t xml:space="preserve"> Հանրակրթական կրթություն իրականացնող ուսումնական հաստատությունների նոր մարզադահլիճների կառուցում</t>
  </si>
  <si>
    <t>Հանրակրթական կրթություն իրականացնող ուսումնական հաստատությունների մարզադահլիճների վերակառուցում</t>
  </si>
  <si>
    <t>«ք. Մարալիկի թիվ 1 միջնակարգ դպրոց» ՊՈԱԿ</t>
  </si>
  <si>
    <t>«ք. Գորիսի Ա.Բակունցի անվան թիվ 1 ավագ դպրոց»ՊՈԱԿ</t>
  </si>
  <si>
    <t>1183-32009</t>
  </si>
  <si>
    <t xml:space="preserve"> Հանրակրթական կրթություն իրականացնող ուսումնական հաստատությունների մարզադահլիճների վերակառուցում</t>
  </si>
  <si>
    <t>45451700-1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</si>
  <si>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</si>
  <si>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</si>
  <si>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</si>
  <si>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</si>
  <si>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ՀՀ քաղաքաշինության կոմիտե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</si>
  <si>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</si>
  <si>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</si>
  <si>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</si>
  <si>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 xml:space="preserve"> ԱՅԼ ՀԻՄՆԱԿԱՆ ՄԻՋՈՑՆԵՐ</t>
  </si>
  <si>
    <t xml:space="preserve"> ՇԵՆՔԵՐ ԵՎ ՇԻՆՈՒԹՅՈՒՆՆԵՐ</t>
  </si>
  <si>
    <t xml:space="preserve"> Մասսայական սպորտ</t>
  </si>
  <si>
    <t xml:space="preserve"> Մասնագիտական կրթության և ուսուցման ծրագիր</t>
  </si>
  <si>
    <t>Բաժին N 06</t>
  </si>
  <si>
    <t xml:space="preserve">  Բնակարանային շինարարության և կոմունալ ծառայություններ  (այլ դասերին չպատկանող)</t>
  </si>
  <si>
    <t>1103-11001</t>
  </si>
  <si>
    <t xml:space="preserve">  շինարարության հետ կապված խորհրդատվական ծառայություններ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</si>
  <si>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</si>
  <si>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</si>
  <si>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</si>
  <si>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</si>
  <si>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</si>
  <si>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</si>
  <si>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</si>
  <si>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</si>
  <si>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</si>
  <si>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</si>
  <si>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</si>
  <si>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</si>
  <si>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</si>
  <si>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</si>
  <si>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</si>
  <si>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</si>
  <si>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</si>
  <si>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1163 - 32002</t>
  </si>
  <si>
    <t>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</si>
  <si>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>1183 - 32007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</si>
  <si>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</si>
  <si>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>1183 - 32009</t>
  </si>
  <si>
    <t>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</si>
  <si>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1236 - 32005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</si>
  <si>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</si>
  <si>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</si>
  <si>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</si>
  <si>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1103 - 11001</t>
  </si>
  <si>
    <t>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</si>
  <si>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>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</si>
  <si>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Հավելված N 6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</si>
  <si>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</si>
  <si>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</si>
  <si>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</si>
  <si>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</si>
  <si>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>Հիմնանորոգվող մասնագիտական ուսումնական հաստատությունների քանակ, հատ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</si>
  <si>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</si>
  <si>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Նախագծանախահաշվային փաստաթղթերի քանակ, հատ</t>
  </si>
  <si>
    <t>հիմնանորոգվող ուսումնական հաստատությունների քանակ, հատ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</si>
  <si>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</si>
  <si>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</si>
  <si>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</si>
  <si>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>Նախագծանախահաշվային փաստաթղթերի քանակ, հատ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</si>
  <si>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</si>
  <si>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կազմակերպության անվանումը` Մարզական հաստատություններ </t>
  </si>
  <si>
    <t>Կառուցման ենթակա օբյյեկտների թիվ, հատ</t>
  </si>
  <si>
    <t xml:space="preserve"> 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</si>
  <si>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>Կառուցվող մանկապարտեզների քանակ, հատ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</si>
  <si>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</si>
  <si>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1103 - 11001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</si>
  <si>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</si>
  <si>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Ծառայությունը մատուցողի անվանումը` ՀՀ քաղաքաշինության կոմիտե </t>
  </si>
  <si>
    <t xml:space="preserve"> ԲՍԿ </t>
  </si>
  <si>
    <t>98111140-7</t>
  </si>
  <si>
    <t>45211231-13</t>
  </si>
  <si>
    <t>«Դովեղի միջնակարգ դպրոց»ՊՈԱԿ</t>
  </si>
  <si>
    <t>Դովեղ</t>
  </si>
  <si>
    <t>45221142-530</t>
  </si>
  <si>
    <t>Նավուր</t>
  </si>
  <si>
    <t>«Նավուրի միջնակարգ դպրոց» ՊՈԱԿ</t>
  </si>
  <si>
    <t>45461100-518</t>
  </si>
  <si>
    <t>Երևանի 194</t>
  </si>
  <si>
    <t>Երևանի Ա. Հովհաննիսյանի անվան հմ. 194 հիմնական դպրոց</t>
  </si>
  <si>
    <t>45461100-504</t>
  </si>
  <si>
    <t>Սարդարապատ</t>
  </si>
  <si>
    <t>Սարդարապատի միջնակարգ դպրոց</t>
  </si>
  <si>
    <t>Ագարակավան</t>
  </si>
  <si>
    <t>գ. Ագարակավանի կրթահամալիր</t>
  </si>
  <si>
    <t>Նոր Ամանոս</t>
  </si>
  <si>
    <t>գ. Նոր-Ամանոսի կրթահամալիր</t>
  </si>
  <si>
    <t xml:space="preserve"> Գողթանիկ</t>
  </si>
  <si>
    <t>71241200-42</t>
  </si>
  <si>
    <t>գ․ Գողթանիկի մոդուլային կրթահամալիր</t>
  </si>
  <si>
    <t xml:space="preserve">Հավելված N 7 </t>
  </si>
  <si>
    <t>Մարալիկ</t>
  </si>
  <si>
    <t>Գորիսի 1</t>
  </si>
  <si>
    <t>45451700-7</t>
  </si>
  <si>
    <t xml:space="preserve"> տեխնիկական վերլուծության և խրհրդատվության ծառայություններ</t>
  </si>
  <si>
    <t>71621100-513</t>
  </si>
  <si>
    <t>45211229-187</t>
  </si>
  <si>
    <t xml:space="preserve">«Ախուրյանի թիվ 2 հիմնական դպրոց» ՊՈԱԿ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</si>
</sst>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.0_);_(* \(#,##0.0\);_(* &quot;-&quot;?_);_(@_)"/>
    <numFmt numFmtId="177" formatCode="0.000%"/>
    <numFmt numFmtId="178" formatCode="_(* #,##0_);_(* \(#,##0\);_(* &quot;-&quot;??_);_(@_)"/>
    <numFmt numFmtId="179" formatCode="#,##0.000000000000_);\(#,##0.000000000000\)"/>
    <numFmt numFmtId="180" formatCode="_ * #,##0.0_)_€_ ;_ * \(#,##0.0\)_€_ ;_ * &quot;-&quot;??_)_€_ ;_ @_ "/>
  </numFmts>
  <fonts count="11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b/>
      <i/>
      <sz val="12"/>
      <color rgb="FFFF0000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b/>
      <sz val="9"/>
      <name val="GHEA Grapalat"/>
      <family val="2"/>
    </font>
    <font>
      <i/>
      <sz val="12"/>
      <color rgb="FFFF0000"/>
      <name val="Calibri"/>
      <family val="2"/>
      <charset val="1"/>
      <scheme val="minor"/>
    </font>
    <font>
      <i/>
      <sz val="12"/>
      <color rgb="FFFF0000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 tint="-0.249977111117893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Calibri"/>
      <family val="2"/>
      <charset val="1"/>
      <scheme val="minor"/>
    </font>
    <font>
      <sz val="12"/>
      <color theme="5"/>
      <name val="GHEA Grapalat"/>
      <family val="3"/>
    </font>
    <font>
      <i/>
      <sz val="12"/>
      <color theme="9" tint="-0.249977111117893"/>
      <name val="GHEA Grapalat"/>
      <family val="3"/>
    </font>
    <font>
      <i/>
      <sz val="12"/>
      <color theme="9" tint="-0.249977111117893"/>
      <name val="Calibri"/>
      <family val="2"/>
      <charset val="1"/>
      <scheme val="minor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9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4">
      <protection locked="0"/>
    </xf>
    <xf numFmtId="172" fontId="84" fillId="56" borderId="24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4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3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" fillId="0" borderId="0"/>
    <xf numFmtId="165" fontId="100" fillId="0" borderId="0" applyFill="0" applyBorder="0" applyProtection="0">
      <alignment horizontal="right" vertical="top"/>
    </xf>
    <xf numFmtId="9" fontId="14" fillId="0" borderId="0" applyFont="0" applyFill="0" applyBorder="0" applyAlignment="0" applyProtection="0"/>
  </cellStyleXfs>
  <cellXfs count="565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299" applyFont="1" applyFill="1"/>
    <xf numFmtId="169" fontId="18" fillId="2" borderId="2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169" fontId="74" fillId="2" borderId="25" xfId="0" applyNumberFormat="1" applyFont="1" applyFill="1" applyBorder="1" applyAlignment="1">
      <alignment horizontal="right" vertical="center" wrapText="1"/>
    </xf>
    <xf numFmtId="0" fontId="88" fillId="2" borderId="28" xfId="96" applyFont="1" applyFill="1" applyBorder="1" applyAlignment="1">
      <alignment horizontal="left" vertical="center" wrapText="1"/>
    </xf>
    <xf numFmtId="0" fontId="74" fillId="2" borderId="2" xfId="0" applyFont="1" applyFill="1" applyBorder="1" applyAlignment="1">
      <alignment vertical="top" wrapText="1"/>
    </xf>
    <xf numFmtId="0" fontId="89" fillId="2" borderId="0" xfId="208" applyFont="1" applyFill="1"/>
    <xf numFmtId="0" fontId="86" fillId="2" borderId="28" xfId="208" applyFont="1" applyFill="1" applyBorder="1" applyAlignment="1">
      <alignment vertical="center" wrapText="1"/>
    </xf>
    <xf numFmtId="0" fontId="89" fillId="2" borderId="0" xfId="208" applyFont="1" applyFill="1" applyAlignment="1">
      <alignment vertical="center"/>
    </xf>
    <xf numFmtId="0" fontId="74" fillId="2" borderId="26" xfId="0" applyFont="1" applyFill="1" applyBorder="1" applyAlignment="1">
      <alignment vertical="center"/>
    </xf>
    <xf numFmtId="0" fontId="74" fillId="2" borderId="27" xfId="0" applyFont="1" applyFill="1" applyBorder="1" applyAlignment="1">
      <alignment vertical="center"/>
    </xf>
    <xf numFmtId="0" fontId="74" fillId="2" borderId="28" xfId="0" applyFont="1" applyFill="1" applyBorder="1" applyAlignment="1">
      <alignment vertical="center"/>
    </xf>
    <xf numFmtId="39" fontId="74" fillId="57" borderId="28" xfId="0" applyNumberFormat="1" applyFont="1" applyFill="1" applyBorder="1" applyAlignment="1">
      <alignment horizontal="right" vertical="center" wrapText="1"/>
    </xf>
    <xf numFmtId="169" fontId="74" fillId="2" borderId="28" xfId="0" applyNumberFormat="1" applyFont="1" applyFill="1" applyBorder="1" applyAlignment="1">
      <alignment horizontal="right" vertical="top" wrapText="1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left" vertical="center" wrapText="1"/>
    </xf>
    <xf numFmtId="0" fontId="74" fillId="2" borderId="28" xfId="0" applyFont="1" applyFill="1" applyBorder="1" applyAlignment="1">
      <alignment horizontal="center" vertical="center"/>
    </xf>
    <xf numFmtId="166" fontId="75" fillId="2" borderId="0" xfId="253" applyNumberFormat="1" applyFont="1" applyFill="1" applyAlignment="1">
      <alignment wrapText="1"/>
    </xf>
    <xf numFmtId="166" fontId="74" fillId="2" borderId="32" xfId="7" applyNumberFormat="1" applyFont="1" applyFill="1" applyBorder="1" applyAlignment="1">
      <alignment horizontal="right" vertical="center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86" fillId="2" borderId="32" xfId="165" applyFont="1" applyFill="1" applyBorder="1">
      <alignment horizontal="left"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0" fontId="74" fillId="57" borderId="32" xfId="0" applyFont="1" applyFill="1" applyBorder="1" applyAlignment="1">
      <alignment wrapText="1"/>
    </xf>
    <xf numFmtId="0" fontId="74" fillId="2" borderId="32" xfId="0" applyFont="1" applyFill="1" applyBorder="1" applyAlignment="1">
      <alignment vertical="top" wrapText="1"/>
    </xf>
    <xf numFmtId="0" fontId="18" fillId="2" borderId="32" xfId="96" applyFont="1" applyFill="1" applyBorder="1" applyAlignment="1">
      <alignment horizontal="left" vertical="center" wrapText="1"/>
    </xf>
    <xf numFmtId="169" fontId="18" fillId="2" borderId="32" xfId="96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32" xfId="208" applyFont="1" applyFill="1" applyBorder="1"/>
    <xf numFmtId="169" fontId="74" fillId="0" borderId="32" xfId="0" applyNumberFormat="1" applyFont="1" applyBorder="1" applyAlignment="1">
      <alignment horizontal="right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95" fillId="2" borderId="0" xfId="299" applyFont="1" applyFill="1"/>
    <xf numFmtId="0" fontId="95" fillId="2" borderId="0" xfId="253" applyFont="1" applyFill="1"/>
    <xf numFmtId="0" fontId="75" fillId="2" borderId="32" xfId="0" applyFont="1" applyFill="1" applyBorder="1" applyAlignment="1">
      <alignment vertical="center" wrapText="1"/>
    </xf>
    <xf numFmtId="0" fontId="74" fillId="2" borderId="32" xfId="0" applyFont="1" applyFill="1" applyBorder="1" applyAlignment="1">
      <alignment vertical="center" wrapText="1"/>
    </xf>
    <xf numFmtId="0" fontId="18" fillId="2" borderId="32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18" fillId="2" borderId="32" xfId="7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43" fontId="15" fillId="2" borderId="32" xfId="7" applyFont="1" applyFill="1" applyBorder="1" applyAlignment="1">
      <alignment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0" borderId="0" xfId="0" applyFont="1" applyAlignment="1">
      <alignment horizontal="left" vertical="top" wrapText="1"/>
    </xf>
    <xf numFmtId="169" fontId="18" fillId="57" borderId="25" xfId="96" applyNumberFormat="1" applyFont="1" applyFill="1" applyBorder="1" applyAlignment="1">
      <alignment horizontal="center" vertical="center" wrapText="1"/>
    </xf>
    <xf numFmtId="169" fontId="18" fillId="59" borderId="25" xfId="96" applyNumberFormat="1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5" fontId="18" fillId="2" borderId="32" xfId="6" applyFont="1" applyFill="1" applyBorder="1" applyAlignment="1">
      <alignment horizontal="center" vertical="center"/>
    </xf>
    <xf numFmtId="169" fontId="88" fillId="2" borderId="32" xfId="2030" applyNumberFormat="1" applyFont="1" applyFill="1" applyBorder="1" applyAlignment="1">
      <alignment vertical="center"/>
    </xf>
    <xf numFmtId="166" fontId="88" fillId="2" borderId="32" xfId="2030" applyNumberFormat="1" applyFont="1" applyFill="1" applyBorder="1" applyAlignment="1">
      <alignment vertical="center"/>
    </xf>
    <xf numFmtId="165" fontId="74" fillId="0" borderId="32" xfId="6" applyFont="1" applyFill="1" applyBorder="1" applyAlignment="1">
      <alignment horizontal="center" vertical="center"/>
    </xf>
    <xf numFmtId="171" fontId="74" fillId="0" borderId="32" xfId="6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166" fontId="95" fillId="2" borderId="0" xfId="253" applyNumberFormat="1" applyFont="1" applyFill="1"/>
    <xf numFmtId="169" fontId="18" fillId="58" borderId="21" xfId="7" applyNumberFormat="1" applyFont="1" applyFill="1" applyBorder="1" applyAlignment="1">
      <alignment horizontal="center" vertical="center" wrapText="1"/>
    </xf>
    <xf numFmtId="43" fontId="74" fillId="2" borderId="32" xfId="7" applyFont="1" applyFill="1" applyBorder="1" applyAlignment="1">
      <alignment horizontal="center" vertical="center" wrapText="1"/>
    </xf>
    <xf numFmtId="0" fontId="74" fillId="0" borderId="28" xfId="0" applyFont="1" applyBorder="1" applyAlignment="1">
      <alignment horizontal="left" vertical="top" wrapText="1"/>
    </xf>
    <xf numFmtId="0" fontId="18" fillId="2" borderId="28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0" borderId="32" xfId="0" applyFont="1" applyBorder="1" applyAlignment="1">
      <alignment horizontal="center" vertical="center" wrapText="1"/>
    </xf>
    <xf numFmtId="175" fontId="74" fillId="0" borderId="32" xfId="0" applyNumberFormat="1" applyFont="1" applyBorder="1" applyAlignment="1">
      <alignment horizontal="center" vertical="center"/>
    </xf>
    <xf numFmtId="0" fontId="18" fillId="0" borderId="32" xfId="96" applyFont="1" applyBorder="1" applyAlignment="1">
      <alignment horizontal="center" vertical="center" wrapText="1"/>
    </xf>
    <xf numFmtId="0" fontId="86" fillId="2" borderId="32" xfId="0" applyFont="1" applyFill="1" applyBorder="1" applyAlignment="1">
      <alignment vertical="center" wrapText="1"/>
    </xf>
    <xf numFmtId="169" fontId="86" fillId="2" borderId="32" xfId="2030" applyNumberFormat="1" applyFont="1" applyFill="1" applyBorder="1" applyAlignment="1">
      <alignment vertical="center"/>
    </xf>
    <xf numFmtId="166" fontId="86" fillId="2" borderId="32" xfId="2030" applyNumberFormat="1" applyFont="1" applyFill="1" applyBorder="1" applyAlignment="1">
      <alignment vertical="center"/>
    </xf>
    <xf numFmtId="0" fontId="86" fillId="2" borderId="32" xfId="208" applyFont="1" applyFill="1" applyBorder="1" applyAlignment="1">
      <alignment vertical="center"/>
    </xf>
    <xf numFmtId="0" fontId="18" fillId="0" borderId="32" xfId="96" applyFont="1" applyBorder="1" applyAlignment="1">
      <alignment horizontal="left" vertical="center" wrapText="1"/>
    </xf>
    <xf numFmtId="43" fontId="90" fillId="2" borderId="0" xfId="7" applyFont="1" applyFill="1"/>
    <xf numFmtId="0" fontId="18" fillId="2" borderId="22" xfId="0" applyFont="1" applyFill="1" applyBorder="1"/>
    <xf numFmtId="0" fontId="74" fillId="0" borderId="32" xfId="0" applyFont="1" applyBorder="1" applyAlignment="1">
      <alignment horizontal="left" vertical="top" wrapText="1"/>
    </xf>
    <xf numFmtId="0" fontId="74" fillId="2" borderId="0" xfId="299" applyFont="1" applyFill="1" applyAlignment="1">
      <alignment horizontal="left" vertical="center" wrapText="1"/>
    </xf>
    <xf numFmtId="0" fontId="18" fillId="2" borderId="32" xfId="0" applyFont="1" applyFill="1" applyBorder="1" applyAlignment="1">
      <alignment vertical="top" wrapText="1"/>
    </xf>
    <xf numFmtId="0" fontId="74" fillId="2" borderId="36" xfId="0" applyFont="1" applyFill="1" applyBorder="1" applyAlignment="1">
      <alignment vertical="center"/>
    </xf>
    <xf numFmtId="169" fontId="74" fillId="2" borderId="32" xfId="0" applyNumberFormat="1" applyFont="1" applyFill="1" applyBorder="1" applyAlignment="1">
      <alignment horizontal="right" vertical="center" wrapText="1"/>
    </xf>
    <xf numFmtId="175" fontId="74" fillId="2" borderId="32" xfId="0" applyNumberFormat="1" applyFont="1" applyFill="1" applyBorder="1" applyAlignment="1">
      <alignment horizontal="center" vertical="center"/>
    </xf>
    <xf numFmtId="165" fontId="74" fillId="2" borderId="32" xfId="6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/>
    </xf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166" fontId="18" fillId="2" borderId="32" xfId="7" applyNumberFormat="1" applyFont="1" applyFill="1" applyBorder="1" applyAlignment="1">
      <alignment vertical="center" wrapText="1"/>
    </xf>
    <xf numFmtId="166" fontId="74" fillId="2" borderId="0" xfId="0" applyNumberFormat="1" applyFont="1" applyFill="1" applyAlignment="1">
      <alignment vertical="center"/>
    </xf>
    <xf numFmtId="166" fontId="74" fillId="2" borderId="0" xfId="0" applyNumberFormat="1" applyFont="1" applyFill="1" applyAlignment="1">
      <alignment horizontal="right" vertical="center"/>
    </xf>
    <xf numFmtId="166" fontId="74" fillId="2" borderId="32" xfId="0" applyNumberFormat="1" applyFont="1" applyFill="1" applyBorder="1" applyAlignment="1">
      <alignment horizontal="center" vertical="center" wrapText="1"/>
    </xf>
    <xf numFmtId="166" fontId="18" fillId="2" borderId="21" xfId="7" applyNumberFormat="1" applyFont="1" applyFill="1" applyBorder="1" applyAlignment="1">
      <alignment horizontal="center" vertical="center" wrapText="1"/>
    </xf>
    <xf numFmtId="166" fontId="74" fillId="2" borderId="32" xfId="7" applyNumberFormat="1" applyFont="1" applyFill="1" applyBorder="1" applyAlignment="1">
      <alignment vertical="center" wrapText="1"/>
    </xf>
    <xf numFmtId="166" fontId="18" fillId="2" borderId="32" xfId="0" applyNumberFormat="1" applyFont="1" applyFill="1" applyBorder="1" applyAlignment="1">
      <alignment vertical="center" wrapText="1"/>
    </xf>
    <xf numFmtId="0" fontId="88" fillId="2" borderId="32" xfId="0" applyFont="1" applyFill="1" applyBorder="1" applyAlignment="1">
      <alignment vertical="center" wrapText="1"/>
    </xf>
    <xf numFmtId="0" fontId="95" fillId="2" borderId="0" xfId="0" applyFont="1" applyFill="1"/>
    <xf numFmtId="43" fontId="74" fillId="2" borderId="32" xfId="7" applyFont="1" applyFill="1" applyBorder="1" applyAlignment="1">
      <alignment vertical="center" wrapText="1"/>
    </xf>
    <xf numFmtId="176" fontId="74" fillId="2" borderId="32" xfId="7" applyNumberFormat="1" applyFont="1" applyFill="1" applyBorder="1" applyAlignment="1">
      <alignment vertical="center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169" fontId="18" fillId="57" borderId="32" xfId="96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75" fillId="2" borderId="28" xfId="0" applyFont="1" applyFill="1" applyBorder="1" applyAlignment="1">
      <alignment vertical="center" wrapText="1"/>
    </xf>
    <xf numFmtId="43" fontId="97" fillId="2" borderId="0" xfId="7" applyFont="1" applyFill="1"/>
    <xf numFmtId="0" fontId="74" fillId="2" borderId="22" xfId="0" applyFont="1" applyFill="1" applyBorder="1"/>
    <xf numFmtId="166" fontId="88" fillId="2" borderId="32" xfId="223" applyNumberFormat="1" applyFont="1" applyFill="1" applyBorder="1"/>
    <xf numFmtId="43" fontId="89" fillId="2" borderId="0" xfId="7" applyFont="1" applyFill="1"/>
    <xf numFmtId="43" fontId="98" fillId="2" borderId="0" xfId="7" applyFont="1" applyFill="1"/>
    <xf numFmtId="0" fontId="89" fillId="2" borderId="0" xfId="0" applyFont="1" applyFill="1"/>
    <xf numFmtId="166" fontId="86" fillId="2" borderId="32" xfId="223" applyNumberFormat="1" applyFont="1" applyFill="1" applyBorder="1" applyAlignment="1">
      <alignment vertical="center"/>
    </xf>
    <xf numFmtId="43" fontId="99" fillId="2" borderId="0" xfId="7" applyFont="1" applyFill="1"/>
    <xf numFmtId="0" fontId="90" fillId="2" borderId="0" xfId="0" applyFont="1" applyFill="1"/>
    <xf numFmtId="176" fontId="18" fillId="2" borderId="32" xfId="7" applyNumberFormat="1" applyFont="1" applyFill="1" applyBorder="1" applyAlignment="1">
      <alignment vertical="center" wrapText="1"/>
    </xf>
    <xf numFmtId="165" fontId="18" fillId="0" borderId="32" xfId="3117" applyFont="1" applyBorder="1">
      <alignment horizontal="right" vertical="top"/>
    </xf>
    <xf numFmtId="0" fontId="75" fillId="2" borderId="32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2" borderId="1" xfId="208" applyFont="1" applyFill="1" applyBorder="1" applyAlignment="1">
      <alignment horizontal="center"/>
    </xf>
    <xf numFmtId="178" fontId="74" fillId="2" borderId="32" xfId="7" applyNumberFormat="1" applyFont="1" applyFill="1" applyBorder="1" applyAlignment="1">
      <alignment horizontal="right" vertical="center" wrapText="1"/>
    </xf>
    <xf numFmtId="0" fontId="74" fillId="0" borderId="32" xfId="0" applyFont="1" applyBorder="1" applyAlignment="1">
      <alignment horizontal="left" vertical="center" wrapText="1"/>
    </xf>
    <xf numFmtId="0" fontId="95" fillId="2" borderId="0" xfId="0" applyFont="1" applyFill="1" applyAlignment="1">
      <alignment vertical="top"/>
    </xf>
    <xf numFmtId="0" fontId="95" fillId="2" borderId="0" xfId="0" applyFont="1" applyFill="1" applyAlignment="1">
      <alignment horizontal="left" vertical="center" wrapText="1"/>
    </xf>
    <xf numFmtId="0" fontId="95" fillId="2" borderId="32" xfId="0" applyFont="1" applyFill="1" applyBorder="1" applyAlignment="1">
      <alignment vertical="center"/>
    </xf>
    <xf numFmtId="0" fontId="95" fillId="2" borderId="0" xfId="1660" applyFont="1" applyFill="1"/>
    <xf numFmtId="49" fontId="97" fillId="2" borderId="0" xfId="96" applyNumberFormat="1" applyFont="1" applyFill="1" applyAlignment="1">
      <alignment horizontal="center" vertical="center" wrapText="1"/>
    </xf>
    <xf numFmtId="0" fontId="97" fillId="2" borderId="0" xfId="96" applyFont="1" applyFill="1" applyAlignment="1">
      <alignment horizontal="center" vertical="center" wrapText="1"/>
    </xf>
    <xf numFmtId="43" fontId="103" fillId="2" borderId="0" xfId="7" applyFont="1" applyFill="1"/>
    <xf numFmtId="0" fontId="101" fillId="2" borderId="0" xfId="208" applyFont="1" applyFill="1" applyAlignment="1">
      <alignment vertical="center"/>
    </xf>
    <xf numFmtId="166" fontId="102" fillId="2" borderId="25" xfId="2030" applyNumberFormat="1" applyFont="1" applyFill="1" applyBorder="1" applyAlignment="1">
      <alignment vertical="center"/>
    </xf>
    <xf numFmtId="0" fontId="102" fillId="2" borderId="25" xfId="208" applyFont="1" applyFill="1" applyBorder="1" applyAlignment="1">
      <alignment vertical="center"/>
    </xf>
    <xf numFmtId="168" fontId="102" fillId="2" borderId="32" xfId="223" applyNumberFormat="1" applyFont="1" applyFill="1" applyBorder="1" applyAlignment="1">
      <alignment vertical="center"/>
    </xf>
    <xf numFmtId="0" fontId="95" fillId="2" borderId="0" xfId="253" applyFont="1" applyFill="1" applyAlignment="1">
      <alignment vertical="top"/>
    </xf>
    <xf numFmtId="171" fontId="74" fillId="2" borderId="32" xfId="6" applyNumberFormat="1" applyFont="1" applyFill="1" applyBorder="1" applyAlignment="1">
      <alignment horizontal="center" vertical="center"/>
    </xf>
    <xf numFmtId="0" fontId="104" fillId="2" borderId="0" xfId="299" applyFont="1" applyFill="1"/>
    <xf numFmtId="169" fontId="104" fillId="2" borderId="0" xfId="299" applyNumberFormat="1" applyFont="1" applyFill="1"/>
    <xf numFmtId="0" fontId="104" fillId="2" borderId="0" xfId="0" applyFont="1" applyFill="1"/>
    <xf numFmtId="0" fontId="104" fillId="2" borderId="0" xfId="0" applyFont="1" applyFill="1" applyAlignment="1">
      <alignment vertical="top"/>
    </xf>
    <xf numFmtId="0" fontId="104" fillId="2" borderId="0" xfId="0" applyFont="1" applyFill="1" applyAlignment="1">
      <alignment vertical="center"/>
    </xf>
    <xf numFmtId="0" fontId="104" fillId="2" borderId="0" xfId="0" applyFont="1" applyFill="1" applyAlignment="1">
      <alignment horizontal="left" vertical="center" wrapText="1"/>
    </xf>
    <xf numFmtId="43" fontId="104" fillId="2" borderId="0" xfId="7" applyFont="1" applyFill="1" applyAlignment="1">
      <alignment horizontal="left" vertical="center" wrapText="1"/>
    </xf>
    <xf numFmtId="0" fontId="86" fillId="0" borderId="32" xfId="0" applyFont="1" applyBorder="1" applyAlignment="1">
      <alignment vertical="center" wrapText="1"/>
    </xf>
    <xf numFmtId="43" fontId="104" fillId="0" borderId="0" xfId="7" applyFont="1" applyFill="1" applyAlignment="1">
      <alignment horizontal="left" vertical="center" wrapText="1"/>
    </xf>
    <xf numFmtId="0" fontId="74" fillId="2" borderId="2" xfId="208" applyFont="1" applyFill="1" applyBorder="1" applyAlignment="1">
      <alignment horizontal="center"/>
    </xf>
    <xf numFmtId="0" fontId="15" fillId="2" borderId="32" xfId="96" applyFont="1" applyFill="1" applyBorder="1" applyAlignment="1">
      <alignment horizontal="center" vertical="center" wrapText="1"/>
    </xf>
    <xf numFmtId="0" fontId="15" fillId="0" borderId="32" xfId="96" applyFont="1" applyBorder="1" applyAlignment="1">
      <alignment horizontal="left" vertical="center" wrapText="1"/>
    </xf>
    <xf numFmtId="169" fontId="15" fillId="2" borderId="32" xfId="96" applyNumberFormat="1" applyFont="1" applyFill="1" applyBorder="1" applyAlignment="1">
      <alignment horizontal="center" vertical="center" wrapText="1"/>
    </xf>
    <xf numFmtId="165" fontId="15" fillId="2" borderId="32" xfId="6" applyFont="1" applyFill="1" applyBorder="1" applyAlignment="1">
      <alignment horizontal="center" vertical="center"/>
    </xf>
    <xf numFmtId="0" fontId="75" fillId="2" borderId="0" xfId="299" applyFont="1" applyFill="1"/>
    <xf numFmtId="0" fontId="75" fillId="2" borderId="32" xfId="208" applyFont="1" applyFill="1" applyBorder="1" applyAlignment="1">
      <alignment horizontal="center"/>
    </xf>
    <xf numFmtId="0" fontId="75" fillId="2" borderId="32" xfId="208" applyFont="1" applyFill="1" applyBorder="1" applyAlignment="1">
      <alignment horizontal="left"/>
    </xf>
    <xf numFmtId="43" fontId="75" fillId="2" borderId="32" xfId="217" applyFont="1" applyFill="1" applyBorder="1"/>
    <xf numFmtId="0" fontId="75" fillId="2" borderId="32" xfId="208" applyFont="1" applyFill="1" applyBorder="1"/>
    <xf numFmtId="0" fontId="106" fillId="2" borderId="0" xfId="208" applyFont="1" applyFill="1"/>
    <xf numFmtId="0" fontId="107" fillId="2" borderId="32" xfId="0" applyFont="1" applyFill="1" applyBorder="1"/>
    <xf numFmtId="0" fontId="108" fillId="2" borderId="28" xfId="96" applyFont="1" applyFill="1" applyBorder="1" applyAlignment="1">
      <alignment horizontal="left" vertical="center" wrapText="1"/>
    </xf>
    <xf numFmtId="166" fontId="15" fillId="2" borderId="25" xfId="253" applyNumberFormat="1" applyFont="1" applyFill="1" applyBorder="1" applyAlignment="1">
      <alignment vertical="center"/>
    </xf>
    <xf numFmtId="0" fontId="105" fillId="2" borderId="28" xfId="0" applyFont="1" applyFill="1" applyBorder="1" applyAlignment="1">
      <alignment vertical="center" wrapText="1"/>
    </xf>
    <xf numFmtId="166" fontId="75" fillId="2" borderId="32" xfId="7" applyNumberFormat="1" applyFont="1" applyFill="1" applyBorder="1" applyAlignment="1">
      <alignment vertical="center"/>
    </xf>
    <xf numFmtId="0" fontId="107" fillId="2" borderId="2" xfId="0" applyFont="1" applyFill="1" applyBorder="1" applyAlignment="1">
      <alignment horizontal="center"/>
    </xf>
    <xf numFmtId="0" fontId="15" fillId="2" borderId="25" xfId="96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166" fontId="15" fillId="2" borderId="25" xfId="96" applyNumberFormat="1" applyFont="1" applyFill="1" applyBorder="1" applyAlignment="1">
      <alignment horizontal="center" vertical="center" wrapText="1"/>
    </xf>
    <xf numFmtId="0" fontId="107" fillId="2" borderId="1" xfId="0" applyFont="1" applyFill="1" applyBorder="1"/>
    <xf numFmtId="0" fontId="75" fillId="2" borderId="25" xfId="299" applyFont="1" applyFill="1" applyBorder="1" applyAlignment="1">
      <alignment horizontal="center"/>
    </xf>
    <xf numFmtId="166" fontId="75" fillId="2" borderId="25" xfId="96" applyNumberFormat="1" applyFont="1" applyFill="1" applyBorder="1" applyAlignment="1">
      <alignment vertical="center" wrapText="1"/>
    </xf>
    <xf numFmtId="0" fontId="107" fillId="2" borderId="25" xfId="0" applyFont="1" applyFill="1" applyBorder="1"/>
    <xf numFmtId="0" fontId="108" fillId="2" borderId="28" xfId="96" applyFont="1" applyFill="1" applyBorder="1" applyAlignment="1">
      <alignment horizontal="center" vertical="center" wrapText="1"/>
    </xf>
    <xf numFmtId="166" fontId="108" fillId="2" borderId="25" xfId="6" applyNumberFormat="1" applyFont="1" applyFill="1" applyBorder="1" applyAlignment="1">
      <alignment horizontal="center" vertical="center"/>
    </xf>
    <xf numFmtId="0" fontId="75" fillId="2" borderId="25" xfId="0" applyFont="1" applyFill="1" applyBorder="1" applyAlignment="1">
      <alignment horizontal="center"/>
    </xf>
    <xf numFmtId="166" fontId="75" fillId="2" borderId="25" xfId="253" applyNumberFormat="1" applyFont="1" applyFill="1" applyBorder="1"/>
    <xf numFmtId="0" fontId="75" fillId="2" borderId="25" xfId="208" applyFont="1" applyFill="1" applyBorder="1"/>
    <xf numFmtId="169" fontId="108" fillId="2" borderId="25" xfId="2030" applyNumberFormat="1" applyFont="1" applyFill="1" applyBorder="1" applyAlignment="1">
      <alignment vertical="center"/>
    </xf>
    <xf numFmtId="166" fontId="108" fillId="2" borderId="25" xfId="2030" applyNumberFormat="1" applyFont="1" applyFill="1" applyBorder="1" applyAlignment="1">
      <alignment vertical="center"/>
    </xf>
    <xf numFmtId="0" fontId="109" fillId="2" borderId="0" xfId="208" applyFont="1" applyFill="1"/>
    <xf numFmtId="0" fontId="74" fillId="2" borderId="25" xfId="208" applyFont="1" applyFill="1" applyBorder="1"/>
    <xf numFmtId="169" fontId="88" fillId="2" borderId="25" xfId="2030" applyNumberFormat="1" applyFont="1" applyFill="1" applyBorder="1" applyAlignment="1">
      <alignment vertical="center"/>
    </xf>
    <xf numFmtId="166" fontId="88" fillId="2" borderId="25" xfId="2030" applyNumberFormat="1" applyFont="1" applyFill="1" applyBorder="1" applyAlignment="1">
      <alignment vertical="center"/>
    </xf>
    <xf numFmtId="169" fontId="86" fillId="2" borderId="25" xfId="2030" applyNumberFormat="1" applyFont="1" applyFill="1" applyBorder="1" applyAlignment="1">
      <alignment vertical="center"/>
    </xf>
    <xf numFmtId="166" fontId="86" fillId="2" borderId="25" xfId="2030" applyNumberFormat="1" applyFont="1" applyFill="1" applyBorder="1" applyAlignment="1">
      <alignment vertical="center"/>
    </xf>
    <xf numFmtId="0" fontId="86" fillId="2" borderId="25" xfId="208" applyFont="1" applyFill="1" applyBorder="1" applyAlignment="1">
      <alignment vertical="center"/>
    </xf>
    <xf numFmtId="0" fontId="74" fillId="2" borderId="22" xfId="0" applyFont="1" applyFill="1" applyBorder="1" applyAlignment="1">
      <alignment horizontal="center"/>
    </xf>
    <xf numFmtId="0" fontId="74" fillId="2" borderId="2" xfId="0" applyFont="1" applyFill="1" applyBorder="1" applyAlignment="1">
      <alignment horizontal="center"/>
    </xf>
    <xf numFmtId="0" fontId="15" fillId="2" borderId="32" xfId="0" applyFont="1" applyFill="1" applyBorder="1" applyAlignment="1">
      <alignment horizontal="left" vertical="center" wrapText="1"/>
    </xf>
    <xf numFmtId="165" fontId="74" fillId="0" borderId="32" xfId="6" applyFont="1" applyBorder="1" applyAlignment="1">
      <alignment horizontal="center" vertical="center"/>
    </xf>
    <xf numFmtId="0" fontId="86" fillId="2" borderId="28" xfId="0" applyFont="1" applyFill="1" applyBorder="1" applyAlignment="1">
      <alignment vertical="center" wrapText="1"/>
    </xf>
    <xf numFmtId="0" fontId="74" fillId="0" borderId="32" xfId="253" applyFont="1" applyBorder="1" applyAlignment="1">
      <alignment horizontal="left" vertical="top" wrapText="1"/>
    </xf>
    <xf numFmtId="0" fontId="74" fillId="0" borderId="32" xfId="253" applyFont="1" applyBorder="1" applyAlignment="1">
      <alignment horizontal="center" vertical="center" wrapText="1"/>
    </xf>
    <xf numFmtId="9" fontId="74" fillId="0" borderId="32" xfId="3118" applyFont="1" applyFill="1" applyBorder="1" applyAlignment="1">
      <alignment horizontal="center" vertical="center"/>
    </xf>
    <xf numFmtId="43" fontId="110" fillId="2" borderId="0" xfId="7" applyFont="1" applyFill="1" applyAlignment="1">
      <alignment horizontal="left" vertical="center" wrapText="1"/>
    </xf>
    <xf numFmtId="169" fontId="74" fillId="0" borderId="32" xfId="253" applyNumberFormat="1" applyFont="1" applyBorder="1" applyAlignment="1">
      <alignment horizontal="right" vertical="center" wrapText="1"/>
    </xf>
    <xf numFmtId="0" fontId="74" fillId="2" borderId="32" xfId="299" applyFont="1" applyFill="1" applyBorder="1" applyAlignment="1">
      <alignment vertical="top"/>
    </xf>
    <xf numFmtId="169" fontId="74" fillId="2" borderId="32" xfId="7" applyNumberFormat="1" applyFont="1" applyFill="1" applyBorder="1" applyAlignment="1">
      <alignment horizontal="right" vertical="top" wrapText="1"/>
    </xf>
    <xf numFmtId="169" fontId="74" fillId="2" borderId="0" xfId="299" applyNumberFormat="1" applyFont="1" applyFill="1"/>
    <xf numFmtId="43" fontId="110" fillId="2" borderId="0" xfId="7" applyFont="1" applyFill="1" applyAlignment="1">
      <alignment vertical="center"/>
    </xf>
    <xf numFmtId="0" fontId="74" fillId="2" borderId="32" xfId="253" applyFont="1" applyFill="1" applyBorder="1" applyAlignment="1">
      <alignment horizontal="left" vertical="center" wrapText="1"/>
    </xf>
    <xf numFmtId="0" fontId="74" fillId="2" borderId="36" xfId="253" applyFont="1" applyFill="1" applyBorder="1" applyAlignment="1">
      <alignment vertical="center"/>
    </xf>
    <xf numFmtId="0" fontId="74" fillId="2" borderId="28" xfId="253" applyFont="1" applyFill="1" applyBorder="1" applyAlignment="1">
      <alignment horizontal="center" vertical="center"/>
    </xf>
    <xf numFmtId="0" fontId="74" fillId="2" borderId="0" xfId="253" applyFont="1" applyFill="1" applyAlignment="1">
      <alignment horizontal="left" vertical="center" wrapText="1"/>
    </xf>
    <xf numFmtId="0" fontId="74" fillId="0" borderId="0" xfId="299" applyFont="1" applyAlignment="1">
      <alignment horizontal="left" vertical="center" wrapText="1"/>
    </xf>
    <xf numFmtId="0" fontId="74" fillId="0" borderId="32" xfId="299" applyFont="1" applyBorder="1" applyAlignment="1">
      <alignment vertical="top"/>
    </xf>
    <xf numFmtId="166" fontId="111" fillId="2" borderId="25" xfId="2030" applyNumberFormat="1" applyFont="1" applyFill="1" applyBorder="1" applyAlignment="1">
      <alignment vertical="center"/>
    </xf>
    <xf numFmtId="0" fontId="111" fillId="2" borderId="25" xfId="208" applyFont="1" applyFill="1" applyBorder="1" applyAlignment="1">
      <alignment vertical="center"/>
    </xf>
    <xf numFmtId="0" fontId="112" fillId="2" borderId="0" xfId="208" applyFont="1" applyFill="1" applyAlignment="1">
      <alignment vertical="center"/>
    </xf>
    <xf numFmtId="169" fontId="74" fillId="0" borderId="32" xfId="7" applyNumberFormat="1" applyFont="1" applyFill="1" applyBorder="1" applyAlignment="1">
      <alignment horizontal="right" vertical="top" wrapText="1"/>
    </xf>
    <xf numFmtId="169" fontId="74" fillId="2" borderId="32" xfId="253" applyNumberFormat="1" applyFont="1" applyFill="1" applyBorder="1" applyAlignment="1">
      <alignment horizontal="right" vertical="center" wrapText="1"/>
    </xf>
    <xf numFmtId="0" fontId="91" fillId="2" borderId="32" xfId="0" applyFont="1" applyFill="1" applyBorder="1"/>
    <xf numFmtId="166" fontId="18" fillId="2" borderId="25" xfId="253" applyNumberFormat="1" applyFont="1" applyFill="1" applyBorder="1" applyAlignment="1">
      <alignment vertical="center"/>
    </xf>
    <xf numFmtId="0" fontId="74" fillId="2" borderId="0" xfId="253" applyFont="1" applyFill="1"/>
    <xf numFmtId="166" fontId="74" fillId="2" borderId="32" xfId="7" applyNumberFormat="1" applyFont="1" applyFill="1" applyBorder="1" applyAlignment="1">
      <alignment vertical="center"/>
    </xf>
    <xf numFmtId="0" fontId="74" fillId="2" borderId="2" xfId="253" applyFont="1" applyFill="1" applyBorder="1" applyAlignment="1">
      <alignment horizontal="center"/>
    </xf>
    <xf numFmtId="0" fontId="91" fillId="2" borderId="25" xfId="0" applyFont="1" applyFill="1" applyBorder="1"/>
    <xf numFmtId="0" fontId="88" fillId="2" borderId="28" xfId="96" applyFont="1" applyFill="1" applyBorder="1" applyAlignment="1">
      <alignment horizontal="center" vertical="center" wrapText="1"/>
    </xf>
    <xf numFmtId="166" fontId="88" fillId="2" borderId="25" xfId="6" applyNumberFormat="1" applyFont="1" applyFill="1" applyBorder="1" applyAlignment="1">
      <alignment horizontal="center" vertical="center"/>
    </xf>
    <xf numFmtId="0" fontId="74" fillId="2" borderId="25" xfId="0" applyFont="1" applyFill="1" applyBorder="1" applyAlignment="1">
      <alignment horizontal="center"/>
    </xf>
    <xf numFmtId="166" fontId="74" fillId="2" borderId="25" xfId="253" applyNumberFormat="1" applyFont="1" applyFill="1" applyBorder="1"/>
    <xf numFmtId="0" fontId="18" fillId="2" borderId="25" xfId="96" applyFont="1" applyFill="1" applyBorder="1" applyAlignment="1">
      <alignment horizontal="center" vertical="center" wrapText="1"/>
    </xf>
    <xf numFmtId="166" fontId="18" fillId="2" borderId="25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/>
    <xf numFmtId="0" fontId="91" fillId="2" borderId="1" xfId="0" applyFont="1" applyFill="1" applyBorder="1"/>
    <xf numFmtId="0" fontId="74" fillId="2" borderId="25" xfId="299" applyFont="1" applyFill="1" applyBorder="1" applyAlignment="1">
      <alignment horizontal="center"/>
    </xf>
    <xf numFmtId="166" fontId="74" fillId="2" borderId="25" xfId="96" applyNumberFormat="1" applyFont="1" applyFill="1" applyBorder="1" applyAlignment="1">
      <alignment vertical="center" wrapText="1"/>
    </xf>
    <xf numFmtId="0" fontId="74" fillId="0" borderId="0" xfId="299" applyFont="1"/>
    <xf numFmtId="0" fontId="74" fillId="0" borderId="32" xfId="253" applyFont="1" applyBorder="1" applyAlignment="1">
      <alignment horizontal="left" vertical="center" wrapText="1"/>
    </xf>
    <xf numFmtId="0" fontId="74" fillId="0" borderId="36" xfId="253" applyFont="1" applyBorder="1" applyAlignment="1">
      <alignment vertical="center"/>
    </xf>
    <xf numFmtId="0" fontId="74" fillId="0" borderId="28" xfId="253" applyFont="1" applyBorder="1" applyAlignment="1">
      <alignment horizontal="center" vertical="center"/>
    </xf>
    <xf numFmtId="0" fontId="74" fillId="0" borderId="0" xfId="253" applyFont="1" applyAlignment="1">
      <alignment horizontal="left" vertical="center" wrapText="1"/>
    </xf>
    <xf numFmtId="0" fontId="18" fillId="2" borderId="32" xfId="96" applyFont="1" applyFill="1" applyBorder="1" applyAlignment="1">
      <alignment horizontal="center" vertical="center" wrapText="1"/>
    </xf>
    <xf numFmtId="0" fontId="18" fillId="2" borderId="1" xfId="96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/>
    </xf>
    <xf numFmtId="0" fontId="90" fillId="2" borderId="0" xfId="208" applyFont="1" applyFill="1"/>
    <xf numFmtId="0" fontId="74" fillId="2" borderId="32" xfId="0" applyFont="1" applyFill="1" applyBorder="1" applyAlignment="1">
      <alignment vertical="center"/>
    </xf>
    <xf numFmtId="0" fontId="74" fillId="2" borderId="32" xfId="253" applyFont="1" applyFill="1" applyBorder="1"/>
    <xf numFmtId="0" fontId="88" fillId="2" borderId="32" xfId="253" applyFont="1" applyFill="1" applyBorder="1" applyAlignment="1">
      <alignment vertical="center" wrapText="1"/>
    </xf>
    <xf numFmtId="0" fontId="89" fillId="2" borderId="0" xfId="253" applyFont="1" applyFill="1"/>
    <xf numFmtId="43" fontId="90" fillId="2" borderId="0" xfId="253" applyNumberFormat="1" applyFont="1" applyFill="1"/>
    <xf numFmtId="0" fontId="90" fillId="2" borderId="0" xfId="253" applyFont="1" applyFill="1"/>
    <xf numFmtId="0" fontId="74" fillId="2" borderId="32" xfId="299" applyFont="1" applyFill="1" applyBorder="1"/>
    <xf numFmtId="0" fontId="88" fillId="2" borderId="32" xfId="96" applyFont="1" applyFill="1" applyBorder="1" applyAlignment="1">
      <alignment horizontal="left" vertical="center" wrapText="1"/>
    </xf>
    <xf numFmtId="168" fontId="86" fillId="2" borderId="32" xfId="223" applyNumberFormat="1" applyFont="1" applyFill="1" applyBorder="1" applyAlignment="1">
      <alignment vertical="center"/>
    </xf>
    <xf numFmtId="0" fontId="18" fillId="0" borderId="32" xfId="0" applyFont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/>
    </xf>
    <xf numFmtId="0" fontId="74" fillId="2" borderId="0" xfId="0" applyFont="1" applyFill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32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43" fontId="74" fillId="2" borderId="0" xfId="7" applyFont="1" applyFill="1"/>
    <xf numFmtId="0" fontId="74" fillId="2" borderId="32" xfId="208" applyFont="1" applyFill="1" applyBorder="1" applyAlignment="1">
      <alignment horizontal="center"/>
    </xf>
    <xf numFmtId="0" fontId="74" fillId="2" borderId="32" xfId="208" applyFont="1" applyFill="1" applyBorder="1" applyAlignment="1">
      <alignment horizontal="left"/>
    </xf>
    <xf numFmtId="43" fontId="74" fillId="2" borderId="32" xfId="217" applyFont="1" applyFill="1" applyBorder="1"/>
    <xf numFmtId="179" fontId="74" fillId="2" borderId="32" xfId="208" applyNumberFormat="1" applyFont="1" applyFill="1" applyBorder="1"/>
    <xf numFmtId="0" fontId="74" fillId="2" borderId="32" xfId="0" applyFont="1" applyFill="1" applyBorder="1"/>
    <xf numFmtId="169" fontId="74" fillId="57" borderId="28" xfId="7" applyNumberFormat="1" applyFont="1" applyFill="1" applyBorder="1" applyAlignment="1">
      <alignment horizontal="right" vertical="center" wrapText="1"/>
    </xf>
    <xf numFmtId="0" fontId="74" fillId="2" borderId="28" xfId="0" applyFont="1" applyFill="1" applyBorder="1" applyAlignment="1">
      <alignment horizontal="left" vertical="top" wrapText="1"/>
    </xf>
    <xf numFmtId="0" fontId="74" fillId="2" borderId="30" xfId="0" applyFont="1" applyFill="1" applyBorder="1" applyAlignment="1">
      <alignment vertical="center"/>
    </xf>
    <xf numFmtId="0" fontId="75" fillId="2" borderId="32" xfId="0" applyFont="1" applyFill="1" applyBorder="1" applyAlignment="1">
      <alignment horizontal="left" vertical="center" wrapText="1"/>
    </xf>
    <xf numFmtId="0" fontId="75" fillId="2" borderId="32" xfId="0" applyFont="1" applyFill="1" applyBorder="1" applyAlignment="1">
      <alignment horizontal="left" vertical="center" wrapText="1"/>
    </xf>
    <xf numFmtId="0" fontId="74" fillId="57" borderId="32" xfId="0" applyFont="1" applyFill="1" applyBorder="1" applyAlignment="1">
      <alignment vertical="center" wrapText="1"/>
    </xf>
    <xf numFmtId="169" fontId="74" fillId="57" borderId="28" xfId="0" applyNumberFormat="1" applyFont="1" applyFill="1" applyBorder="1" applyAlignment="1">
      <alignment horizontal="right" vertical="center" wrapText="1"/>
    </xf>
    <xf numFmtId="0" fontId="74" fillId="2" borderId="0" xfId="299" applyFont="1" applyFill="1" applyAlignment="1">
      <alignment vertical="center"/>
    </xf>
    <xf numFmtId="177" fontId="74" fillId="2" borderId="32" xfId="2029" applyNumberFormat="1" applyFont="1" applyFill="1" applyBorder="1"/>
    <xf numFmtId="169" fontId="74" fillId="0" borderId="32" xfId="0" applyNumberFormat="1" applyFont="1" applyFill="1" applyBorder="1" applyAlignment="1">
      <alignment horizontal="right" vertical="center" wrapText="1"/>
    </xf>
    <xf numFmtId="169" fontId="74" fillId="2" borderId="32" xfId="208" applyNumberFormat="1" applyFont="1" applyFill="1" applyBorder="1"/>
    <xf numFmtId="0" fontId="15" fillId="2" borderId="32" xfId="96" applyFont="1" applyFill="1" applyBorder="1" applyAlignment="1">
      <alignment horizontal="left" vertical="center" wrapText="1"/>
    </xf>
    <xf numFmtId="169" fontId="75" fillId="2" borderId="32" xfId="208" applyNumberFormat="1" applyFont="1" applyFill="1" applyBorder="1"/>
    <xf numFmtId="0" fontId="105" fillId="2" borderId="32" xfId="0" applyFont="1" applyFill="1" applyBorder="1" applyAlignment="1">
      <alignment vertical="center" wrapText="1"/>
    </xf>
    <xf numFmtId="169" fontId="15" fillId="2" borderId="25" xfId="96" applyNumberFormat="1" applyFont="1" applyFill="1" applyBorder="1" applyAlignment="1">
      <alignment horizontal="center" vertical="center" wrapText="1"/>
    </xf>
    <xf numFmtId="165" fontId="15" fillId="2" borderId="25" xfId="6" applyFont="1" applyFill="1" applyBorder="1" applyAlignment="1">
      <alignment horizontal="center" vertical="center"/>
    </xf>
    <xf numFmtId="0" fontId="75" fillId="2" borderId="25" xfId="208" applyFont="1" applyFill="1" applyBorder="1" applyAlignment="1">
      <alignment horizontal="center"/>
    </xf>
    <xf numFmtId="0" fontId="75" fillId="2" borderId="25" xfId="208" applyFont="1" applyFill="1" applyBorder="1" applyAlignment="1">
      <alignment horizontal="left"/>
    </xf>
    <xf numFmtId="169" fontId="75" fillId="2" borderId="25" xfId="208" applyNumberFormat="1" applyFont="1" applyFill="1" applyBorder="1"/>
    <xf numFmtId="43" fontId="75" fillId="2" borderId="25" xfId="217" applyFont="1" applyFill="1" applyBorder="1"/>
    <xf numFmtId="165" fontId="18" fillId="2" borderId="25" xfId="6" applyFont="1" applyFill="1" applyBorder="1" applyAlignment="1">
      <alignment horizontal="center" vertical="center"/>
    </xf>
    <xf numFmtId="169" fontId="74" fillId="2" borderId="25" xfId="208" applyNumberFormat="1" applyFont="1" applyFill="1" applyBorder="1"/>
    <xf numFmtId="43" fontId="74" fillId="2" borderId="25" xfId="217" applyFont="1" applyFill="1" applyBorder="1"/>
    <xf numFmtId="0" fontId="86" fillId="2" borderId="32" xfId="253" applyFont="1" applyFill="1" applyBorder="1" applyAlignment="1">
      <alignment vertical="center" wrapText="1"/>
    </xf>
    <xf numFmtId="0" fontId="91" fillId="2" borderId="2" xfId="0" applyFont="1" applyFill="1" applyBorder="1" applyAlignment="1">
      <alignment horizontal="center"/>
    </xf>
    <xf numFmtId="0" fontId="74" fillId="2" borderId="32" xfId="0" applyFont="1" applyFill="1" applyBorder="1" applyAlignment="1">
      <alignment horizontal="center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6" fontId="74" fillId="2" borderId="32" xfId="96" applyNumberFormat="1" applyFont="1" applyFill="1" applyBorder="1" applyAlignment="1">
      <alignment horizontal="center" vertical="center" wrapText="1"/>
    </xf>
    <xf numFmtId="49" fontId="18" fillId="2" borderId="25" xfId="96" applyNumberFormat="1" applyFont="1" applyFill="1" applyBorder="1" applyAlignment="1">
      <alignment horizontal="center" vertical="center" textRotation="90" wrapText="1"/>
    </xf>
    <xf numFmtId="0" fontId="113" fillId="2" borderId="25" xfId="253" applyFont="1" applyFill="1" applyBorder="1" applyAlignment="1">
      <alignment horizontal="center" vertical="center" wrapText="1"/>
    </xf>
    <xf numFmtId="168" fontId="18" fillId="2" borderId="25" xfId="96" applyNumberFormat="1" applyFont="1" applyFill="1" applyBorder="1" applyAlignment="1">
      <alignment horizontal="center" vertical="center" wrapText="1"/>
    </xf>
    <xf numFmtId="169" fontId="74" fillId="2" borderId="0" xfId="253" applyNumberFormat="1" applyFont="1" applyFill="1"/>
    <xf numFmtId="0" fontId="86" fillId="2" borderId="25" xfId="253" applyFont="1" applyFill="1" applyBorder="1" applyAlignment="1">
      <alignment horizontal="center" vertical="center" wrapText="1"/>
    </xf>
    <xf numFmtId="0" fontId="74" fillId="2" borderId="0" xfId="1660" applyFont="1" applyFill="1"/>
    <xf numFmtId="0" fontId="74" fillId="2" borderId="0" xfId="2028" applyFont="1" applyFill="1"/>
    <xf numFmtId="174" fontId="74" fillId="2" borderId="0" xfId="2027" applyFont="1" applyFill="1"/>
    <xf numFmtId="0" fontId="74" fillId="2" borderId="0" xfId="299" applyFont="1" applyFill="1" applyAlignment="1">
      <alignment horizontal="center"/>
    </xf>
    <xf numFmtId="173" fontId="18" fillId="2" borderId="0" xfId="299" applyNumberFormat="1" applyFont="1" applyFill="1"/>
    <xf numFmtId="0" fontId="74" fillId="2" borderId="25" xfId="96" applyFont="1" applyFill="1" applyBorder="1" applyAlignment="1">
      <alignment horizontal="center" vertical="center" wrapText="1"/>
    </xf>
    <xf numFmtId="0" fontId="113" fillId="2" borderId="25" xfId="96" applyFont="1" applyFill="1" applyBorder="1" applyAlignment="1">
      <alignment horizontal="center" vertical="center" wrapText="1"/>
    </xf>
    <xf numFmtId="39" fontId="18" fillId="2" borderId="25" xfId="96" applyNumberFormat="1" applyFont="1" applyFill="1" applyBorder="1" applyAlignment="1">
      <alignment horizontal="center" vertical="center" wrapText="1"/>
    </xf>
    <xf numFmtId="173" fontId="74" fillId="2" borderId="0" xfId="299" applyNumberFormat="1" applyFont="1" applyFill="1"/>
    <xf numFmtId="168" fontId="74" fillId="2" borderId="25" xfId="96" applyNumberFormat="1" applyFont="1" applyFill="1" applyBorder="1" applyAlignment="1">
      <alignment horizontal="center" vertical="center" wrapText="1"/>
    </xf>
    <xf numFmtId="169" fontId="74" fillId="2" borderId="0" xfId="0" applyNumberFormat="1" applyFont="1" applyFill="1"/>
    <xf numFmtId="169" fontId="74" fillId="2" borderId="0" xfId="299" applyNumberFormat="1" applyFont="1" applyFill="1" applyAlignment="1">
      <alignment vertical="center"/>
    </xf>
    <xf numFmtId="0" fontId="74" fillId="0" borderId="32" xfId="0" applyFont="1" applyBorder="1" applyAlignment="1">
      <alignment horizontal="left" vertical="center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74" fillId="2" borderId="28" xfId="0" applyFont="1" applyFill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28" xfId="0" applyFont="1" applyFill="1" applyBorder="1" applyAlignment="1">
      <alignment horizontal="left" vertical="top" wrapText="1"/>
    </xf>
    <xf numFmtId="0" fontId="74" fillId="0" borderId="32" xfId="253" applyFont="1" applyBorder="1" applyAlignment="1">
      <alignment horizontal="left" vertical="top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1736" applyFont="1" applyFill="1" applyBorder="1" applyAlignment="1">
      <alignment horizontal="center" vertical="center"/>
    </xf>
    <xf numFmtId="0" fontId="74" fillId="2" borderId="25" xfId="1735" applyFont="1" applyFill="1" applyBorder="1" applyAlignment="1">
      <alignment horizontal="center"/>
    </xf>
    <xf numFmtId="43" fontId="95" fillId="2" borderId="0" xfId="253" applyNumberFormat="1" applyFont="1" applyFill="1"/>
    <xf numFmtId="43" fontId="97" fillId="2" borderId="0" xfId="253" applyNumberFormat="1" applyFont="1" applyFill="1"/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4" fillId="2" borderId="0" xfId="96" applyNumberFormat="1" applyFont="1" applyFill="1" applyAlignment="1">
      <alignment vertical="center" wrapText="1"/>
    </xf>
    <xf numFmtId="0" fontId="18" fillId="2" borderId="1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28" xfId="0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vertical="top" wrapText="1"/>
    </xf>
    <xf numFmtId="0" fontId="75" fillId="2" borderId="0" xfId="0" applyFont="1" applyFill="1" applyAlignment="1">
      <alignment horizontal="left" vertical="top" wrapText="1"/>
    </xf>
    <xf numFmtId="180" fontId="74" fillId="2" borderId="32" xfId="7" applyNumberFormat="1" applyFont="1" applyFill="1" applyBorder="1" applyAlignment="1">
      <alignment vertical="center"/>
    </xf>
    <xf numFmtId="168" fontId="114" fillId="2" borderId="0" xfId="0" applyNumberFormat="1" applyFont="1" applyFill="1"/>
    <xf numFmtId="0" fontId="15" fillId="2" borderId="32" xfId="0" applyFont="1" applyFill="1" applyBorder="1" applyAlignment="1">
      <alignment horizontal="left" vertical="top" wrapText="1"/>
    </xf>
    <xf numFmtId="0" fontId="115" fillId="0" borderId="32" xfId="0" applyFont="1" applyBorder="1" applyAlignment="1">
      <alignment horizontal="center" vertical="center" wrapText="1"/>
    </xf>
    <xf numFmtId="0" fontId="115" fillId="0" borderId="32" xfId="0" applyFont="1" applyBorder="1" applyAlignment="1">
      <alignment horizontal="left" vertical="center" wrapText="1"/>
    </xf>
    <xf numFmtId="176" fontId="18" fillId="2" borderId="32" xfId="0" applyNumberFormat="1" applyFont="1" applyFill="1" applyBorder="1" applyAlignment="1">
      <alignment vertical="center" wrapText="1"/>
    </xf>
    <xf numFmtId="0" fontId="75" fillId="2" borderId="34" xfId="0" applyFont="1" applyFill="1" applyBorder="1" applyAlignment="1">
      <alignment horizontal="center" vertical="center" wrapText="1"/>
    </xf>
    <xf numFmtId="178" fontId="75" fillId="2" borderId="2" xfId="7" applyNumberFormat="1" applyFont="1" applyFill="1" applyBorder="1" applyAlignment="1">
      <alignment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36" xfId="0" applyFont="1" applyFill="1" applyBorder="1" applyAlignment="1">
      <alignment vertical="center" wrapText="1"/>
    </xf>
    <xf numFmtId="0" fontId="74" fillId="0" borderId="22" xfId="0" applyFont="1" applyBorder="1" applyAlignment="1">
      <alignment horizontal="center" vertical="top" wrapText="1"/>
    </xf>
    <xf numFmtId="169" fontId="97" fillId="2" borderId="21" xfId="7" applyNumberFormat="1" applyFont="1" applyFill="1" applyBorder="1" applyAlignment="1">
      <alignment horizontal="center" vertical="center" wrapText="1"/>
    </xf>
    <xf numFmtId="169" fontId="97" fillId="2" borderId="25" xfId="96" applyNumberFormat="1" applyFont="1" applyFill="1" applyBorder="1" applyAlignment="1">
      <alignment horizontal="center" vertical="center" wrapText="1"/>
    </xf>
    <xf numFmtId="0" fontId="86" fillId="0" borderId="28" xfId="0" applyFont="1" applyBorder="1" applyAlignment="1">
      <alignment vertical="center" wrapText="1"/>
    </xf>
    <xf numFmtId="0" fontId="86" fillId="0" borderId="32" xfId="253" applyFont="1" applyBorder="1" applyAlignment="1">
      <alignment vertical="center" wrapText="1"/>
    </xf>
    <xf numFmtId="0" fontId="95" fillId="2" borderId="32" xfId="253" applyFont="1" applyFill="1" applyBorder="1"/>
    <xf numFmtId="0" fontId="18" fillId="2" borderId="1" xfId="0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top" wrapText="1"/>
    </xf>
    <xf numFmtId="0" fontId="74" fillId="0" borderId="28" xfId="0" applyFont="1" applyBorder="1" applyAlignment="1">
      <alignment horizontal="left" vertical="top" wrapText="1"/>
    </xf>
    <xf numFmtId="0" fontId="18" fillId="0" borderId="32" xfId="0" applyFont="1" applyBorder="1" applyAlignment="1">
      <alignment horizontal="left" vertical="center" wrapText="1"/>
    </xf>
    <xf numFmtId="166" fontId="18" fillId="0" borderId="32" xfId="0" applyNumberFormat="1" applyFont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/>
    </xf>
    <xf numFmtId="49" fontId="18" fillId="2" borderId="32" xfId="0" applyNumberFormat="1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32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30" xfId="0" applyFont="1" applyFill="1" applyBorder="1" applyAlignment="1">
      <alignment horizontal="left" vertical="top" wrapText="1"/>
    </xf>
    <xf numFmtId="0" fontId="18" fillId="2" borderId="28" xfId="0" applyFont="1" applyFill="1" applyBorder="1" applyAlignment="1">
      <alignment horizontal="left" vertical="top" wrapText="1"/>
    </xf>
    <xf numFmtId="49" fontId="18" fillId="2" borderId="33" xfId="0" applyNumberFormat="1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/>
    </xf>
    <xf numFmtId="49" fontId="18" fillId="2" borderId="32" xfId="0" applyNumberFormat="1" applyFont="1" applyFill="1" applyBorder="1" applyAlignment="1">
      <alignment horizontal="center" vertical="top"/>
    </xf>
    <xf numFmtId="0" fontId="74" fillId="2" borderId="28" xfId="0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5" fillId="2" borderId="22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/>
    </xf>
    <xf numFmtId="0" fontId="18" fillId="2" borderId="34" xfId="0" applyFont="1" applyFill="1" applyBorder="1" applyAlignment="1">
      <alignment horizontal="center"/>
    </xf>
    <xf numFmtId="0" fontId="18" fillId="2" borderId="35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1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168" fontId="74" fillId="2" borderId="26" xfId="96" applyNumberFormat="1" applyFont="1" applyFill="1" applyBorder="1" applyAlignment="1">
      <alignment horizontal="center" vertical="center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49" fontId="18" fillId="2" borderId="26" xfId="96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74" fillId="2" borderId="22" xfId="208" applyFont="1" applyFill="1" applyBorder="1" applyAlignment="1">
      <alignment horizontal="center"/>
    </xf>
    <xf numFmtId="0" fontId="74" fillId="2" borderId="1" xfId="208" applyFont="1" applyFill="1" applyBorder="1" applyAlignment="1">
      <alignment horizontal="center"/>
    </xf>
    <xf numFmtId="0" fontId="74" fillId="2" borderId="2" xfId="208" applyFont="1" applyFill="1" applyBorder="1" applyAlignment="1">
      <alignment horizontal="center"/>
    </xf>
    <xf numFmtId="0" fontId="74" fillId="2" borderId="22" xfId="0" applyFont="1" applyFill="1" applyBorder="1" applyAlignment="1">
      <alignment horizontal="center"/>
    </xf>
    <xf numFmtId="0" fontId="74" fillId="2" borderId="1" xfId="0" applyFont="1" applyFill="1" applyBorder="1" applyAlignment="1">
      <alignment horizontal="center"/>
    </xf>
    <xf numFmtId="0" fontId="74" fillId="2" borderId="2" xfId="0" applyFont="1" applyFill="1" applyBorder="1" applyAlignment="1">
      <alignment horizontal="center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29" xfId="2028" applyFont="1" applyFill="1" applyBorder="1" applyAlignment="1">
      <alignment horizontal="right"/>
    </xf>
    <xf numFmtId="0" fontId="104" fillId="2" borderId="22" xfId="208" applyFont="1" applyFill="1" applyBorder="1" applyAlignment="1">
      <alignment horizontal="center"/>
    </xf>
    <xf numFmtId="0" fontId="104" fillId="2" borderId="1" xfId="208" applyFont="1" applyFill="1" applyBorder="1" applyAlignment="1">
      <alignment horizontal="center"/>
    </xf>
    <xf numFmtId="0" fontId="104" fillId="2" borderId="2" xfId="208" applyFont="1" applyFill="1" applyBorder="1" applyAlignment="1">
      <alignment horizontal="center"/>
    </xf>
    <xf numFmtId="0" fontId="74" fillId="2" borderId="22" xfId="0" applyFont="1" applyFill="1" applyBorder="1" applyAlignment="1">
      <alignment horizontal="center" vertical="center"/>
    </xf>
    <xf numFmtId="0" fontId="74" fillId="2" borderId="1" xfId="0" applyFont="1" applyFill="1" applyBorder="1" applyAlignment="1">
      <alignment horizontal="center" vertical="center"/>
    </xf>
    <xf numFmtId="0" fontId="74" fillId="2" borderId="2" xfId="0" applyFont="1" applyFill="1" applyBorder="1" applyAlignment="1">
      <alignment horizontal="center" vertical="center"/>
    </xf>
    <xf numFmtId="0" fontId="95" fillId="2" borderId="22" xfId="0" applyFont="1" applyFill="1" applyBorder="1" applyAlignment="1">
      <alignment horizontal="center" vertical="center"/>
    </xf>
    <xf numFmtId="0" fontId="95" fillId="2" borderId="2" xfId="0" applyFont="1" applyFill="1" applyBorder="1" applyAlignment="1">
      <alignment horizontal="center" vertical="center"/>
    </xf>
    <xf numFmtId="0" fontId="95" fillId="2" borderId="1" xfId="0" applyFont="1" applyFill="1" applyBorder="1" applyAlignment="1">
      <alignment horizontal="center" vertical="center"/>
    </xf>
    <xf numFmtId="0" fontId="74" fillId="2" borderId="22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wrapText="1"/>
    </xf>
    <xf numFmtId="0" fontId="107" fillId="2" borderId="22" xfId="0" applyFont="1" applyFill="1" applyBorder="1" applyAlignment="1">
      <alignment horizontal="center"/>
    </xf>
    <xf numFmtId="0" fontId="107" fillId="2" borderId="1" xfId="0" applyFont="1" applyFill="1" applyBorder="1" applyAlignment="1">
      <alignment horizontal="center"/>
    </xf>
    <xf numFmtId="0" fontId="107" fillId="2" borderId="2" xfId="0" applyFont="1" applyFill="1" applyBorder="1" applyAlignment="1">
      <alignment horizontal="center"/>
    </xf>
    <xf numFmtId="0" fontId="91" fillId="2" borderId="22" xfId="0" applyFont="1" applyFill="1" applyBorder="1" applyAlignment="1">
      <alignment horizontal="center"/>
    </xf>
    <xf numFmtId="0" fontId="91" fillId="2" borderId="1" xfId="0" applyFont="1" applyFill="1" applyBorder="1" applyAlignment="1">
      <alignment horizontal="center"/>
    </xf>
    <xf numFmtId="0" fontId="91" fillId="2" borderId="2" xfId="0" applyFont="1" applyFill="1" applyBorder="1" applyAlignment="1">
      <alignment horizontal="center"/>
    </xf>
    <xf numFmtId="0" fontId="18" fillId="2" borderId="0" xfId="299" applyFont="1" applyFill="1" applyAlignment="1">
      <alignment horizontal="center" vertical="center" wrapText="1"/>
    </xf>
    <xf numFmtId="0" fontId="74" fillId="2" borderId="1" xfId="253" applyFont="1" applyFill="1" applyBorder="1" applyAlignment="1">
      <alignment horizontal="center"/>
    </xf>
    <xf numFmtId="0" fontId="18" fillId="2" borderId="32" xfId="0" applyFont="1" applyFill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top" wrapText="1"/>
    </xf>
    <xf numFmtId="0" fontId="75" fillId="2" borderId="32" xfId="0" applyFont="1" applyFill="1" applyBorder="1" applyAlignment="1">
      <alignment horizontal="center" vertical="center" wrapText="1"/>
    </xf>
    <xf numFmtId="0" fontId="18" fillId="57" borderId="32" xfId="0" applyFont="1" applyFill="1" applyBorder="1" applyAlignment="1">
      <alignment horizontal="left" vertical="top" wrapText="1"/>
    </xf>
    <xf numFmtId="0" fontId="15" fillId="2" borderId="32" xfId="0" applyFont="1" applyFill="1" applyBorder="1" applyAlignment="1">
      <alignment horizontal="left" vertical="center" wrapText="1"/>
    </xf>
    <xf numFmtId="0" fontId="18" fillId="59" borderId="32" xfId="0" applyFont="1" applyFill="1" applyBorder="1" applyAlignment="1">
      <alignment horizontal="center" vertical="top" wrapText="1"/>
    </xf>
    <xf numFmtId="0" fontId="18" fillId="2" borderId="28" xfId="0" applyFont="1" applyFill="1" applyBorder="1" applyAlignment="1">
      <alignment horizontal="left" vertical="center" wrapText="1"/>
    </xf>
    <xf numFmtId="0" fontId="74" fillId="0" borderId="22" xfId="0" applyFont="1" applyBorder="1" applyAlignment="1">
      <alignment horizontal="center" vertical="top" wrapText="1"/>
    </xf>
    <xf numFmtId="0" fontId="74" fillId="0" borderId="2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center" vertical="top" wrapText="1"/>
    </xf>
    <xf numFmtId="166" fontId="75" fillId="2" borderId="0" xfId="253" applyNumberFormat="1" applyFont="1" applyFill="1" applyAlignment="1">
      <alignment horizontal="right" vertical="top" wrapText="1"/>
    </xf>
    <xf numFmtId="166" fontId="75" fillId="2" borderId="0" xfId="253" applyNumberFormat="1" applyFont="1" applyFill="1" applyAlignment="1">
      <alignment horizontal="right" wrapText="1"/>
    </xf>
    <xf numFmtId="0" fontId="91" fillId="0" borderId="32" xfId="0" applyFont="1" applyBorder="1" applyAlignment="1">
      <alignment horizontal="left" vertical="top" wrapText="1"/>
    </xf>
    <xf numFmtId="0" fontId="18" fillId="57" borderId="22" xfId="0" applyFont="1" applyFill="1" applyBorder="1" applyAlignment="1">
      <alignment horizontal="left" vertical="top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left" vertical="top" wrapText="1"/>
    </xf>
    <xf numFmtId="0" fontId="74" fillId="0" borderId="32" xfId="0" applyFont="1" applyBorder="1" applyAlignment="1">
      <alignment horizontal="center" vertical="top" wrapText="1"/>
    </xf>
    <xf numFmtId="0" fontId="75" fillId="2" borderId="34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top" wrapText="1"/>
    </xf>
    <xf numFmtId="0" fontId="18" fillId="0" borderId="36" xfId="0" applyFont="1" applyBorder="1" applyAlignment="1">
      <alignment horizontal="left" vertical="top" wrapText="1"/>
    </xf>
    <xf numFmtId="0" fontId="18" fillId="0" borderId="32" xfId="0" applyFont="1" applyBorder="1" applyAlignment="1">
      <alignment horizontal="center" vertical="top" wrapText="1"/>
    </xf>
    <xf numFmtId="0" fontId="15" fillId="2" borderId="30" xfId="0" applyFont="1" applyFill="1" applyBorder="1" applyAlignment="1">
      <alignment horizontal="left" vertical="center" wrapText="1"/>
    </xf>
    <xf numFmtId="0" fontId="15" fillId="2" borderId="36" xfId="0" applyFont="1" applyFill="1" applyBorder="1" applyAlignment="1">
      <alignment horizontal="left" vertical="center" wrapText="1"/>
    </xf>
    <xf numFmtId="0" fontId="15" fillId="2" borderId="28" xfId="0" applyFont="1" applyFill="1" applyBorder="1" applyAlignment="1">
      <alignment horizontal="left" vertical="center" wrapText="1"/>
    </xf>
    <xf numFmtId="0" fontId="18" fillId="2" borderId="30" xfId="0" applyFont="1" applyFill="1" applyBorder="1" applyAlignment="1">
      <alignment horizontal="left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0" borderId="2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74" fillId="2" borderId="30" xfId="299" applyFont="1" applyFill="1" applyBorder="1" applyAlignment="1">
      <alignment horizontal="left" vertical="top" wrapText="1"/>
    </xf>
    <xf numFmtId="0" fontId="74" fillId="2" borderId="36" xfId="299" applyFont="1" applyFill="1" applyBorder="1" applyAlignment="1">
      <alignment horizontal="left" vertical="top" wrapText="1"/>
    </xf>
    <xf numFmtId="0" fontId="74" fillId="2" borderId="28" xfId="299" applyFont="1" applyFill="1" applyBorder="1" applyAlignment="1">
      <alignment horizontal="left" vertical="top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4" fillId="2" borderId="30" xfId="0" applyFont="1" applyFill="1" applyBorder="1" applyAlignment="1">
      <alignment horizontal="left" vertical="top" wrapText="1"/>
    </xf>
    <xf numFmtId="0" fontId="74" fillId="2" borderId="36" xfId="0" applyFont="1" applyFill="1" applyBorder="1" applyAlignment="1">
      <alignment horizontal="left" vertical="top" wrapText="1"/>
    </xf>
    <xf numFmtId="0" fontId="74" fillId="2" borderId="28" xfId="0" applyFont="1" applyFill="1" applyBorder="1" applyAlignment="1">
      <alignment horizontal="left" vertical="top" wrapText="1"/>
    </xf>
    <xf numFmtId="0" fontId="75" fillId="2" borderId="32" xfId="0" applyFont="1" applyFill="1" applyBorder="1" applyAlignment="1">
      <alignment horizontal="left" vertical="center" wrapText="1"/>
    </xf>
    <xf numFmtId="0" fontId="74" fillId="2" borderId="30" xfId="0" applyFont="1" applyFill="1" applyBorder="1" applyAlignment="1">
      <alignment horizontal="left" vertical="center" wrapText="1"/>
    </xf>
    <xf numFmtId="0" fontId="74" fillId="2" borderId="36" xfId="0" applyFont="1" applyFill="1" applyBorder="1" applyAlignment="1">
      <alignment horizontal="left" vertical="center" wrapText="1"/>
    </xf>
    <xf numFmtId="0" fontId="74" fillId="2" borderId="28" xfId="0" applyFont="1" applyFill="1" applyBorder="1" applyAlignment="1">
      <alignment horizontal="left" vertical="center" wrapText="1"/>
    </xf>
    <xf numFmtId="0" fontId="74" fillId="57" borderId="30" xfId="0" applyFont="1" applyFill="1" applyBorder="1" applyAlignment="1">
      <alignment horizontal="left" vertical="center" wrapText="1"/>
    </xf>
    <xf numFmtId="0" fontId="74" fillId="57" borderId="36" xfId="0" applyFont="1" applyFill="1" applyBorder="1" applyAlignment="1">
      <alignment horizontal="left" vertical="center" wrapText="1"/>
    </xf>
    <xf numFmtId="0" fontId="74" fillId="57" borderId="28" xfId="0" applyFont="1" applyFill="1" applyBorder="1" applyAlignment="1">
      <alignment horizontal="left" vertical="center" wrapText="1"/>
    </xf>
    <xf numFmtId="0" fontId="74" fillId="0" borderId="32" xfId="253" applyFont="1" applyBorder="1" applyAlignment="1">
      <alignment horizontal="left" vertical="top" wrapText="1"/>
    </xf>
    <xf numFmtId="0" fontId="74" fillId="0" borderId="30" xfId="0" applyFont="1" applyBorder="1" applyAlignment="1">
      <alignment horizontal="left" vertical="top" wrapText="1"/>
    </xf>
    <xf numFmtId="0" fontId="74" fillId="0" borderId="36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left" vertical="top" wrapText="1"/>
    </xf>
    <xf numFmtId="0" fontId="74" fillId="0" borderId="30" xfId="253" applyFont="1" applyBorder="1" applyAlignment="1">
      <alignment horizontal="center" vertical="center" wrapText="1"/>
    </xf>
    <xf numFmtId="0" fontId="74" fillId="0" borderId="36" xfId="253" applyFont="1" applyBorder="1" applyAlignment="1">
      <alignment horizontal="center" vertical="center" wrapText="1"/>
    </xf>
    <xf numFmtId="0" fontId="74" fillId="0" borderId="28" xfId="253" applyFont="1" applyBorder="1" applyAlignment="1">
      <alignment horizontal="center" vertical="center" wrapText="1"/>
    </xf>
    <xf numFmtId="0" fontId="74" fillId="2" borderId="26" xfId="1735" applyFont="1" applyFill="1" applyBorder="1" applyAlignment="1">
      <alignment horizont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18" fillId="58" borderId="25" xfId="0" applyFont="1" applyFill="1" applyBorder="1" applyAlignment="1">
      <alignment vertical="top" wrapText="1"/>
    </xf>
    <xf numFmtId="0" fontId="74" fillId="0" borderId="30" xfId="299" applyFont="1" applyBorder="1" applyAlignment="1">
      <alignment horizontal="left" vertical="top" wrapText="1"/>
    </xf>
    <xf numFmtId="0" fontId="74" fillId="0" borderId="36" xfId="299" applyFont="1" applyBorder="1" applyAlignment="1">
      <alignment horizontal="left" vertical="top" wrapText="1"/>
    </xf>
    <xf numFmtId="0" fontId="74" fillId="0" borderId="28" xfId="299" applyFont="1" applyBorder="1" applyAlignment="1">
      <alignment horizontal="left" vertical="top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5" xfId="1734" applyFont="1" applyFill="1" applyBorder="1" applyAlignment="1">
      <alignment horizontal="center" vertical="center" wrapText="1"/>
    </xf>
    <xf numFmtId="0" fontId="74" fillId="2" borderId="25" xfId="1735" applyFont="1" applyFill="1" applyBorder="1" applyAlignment="1">
      <alignment horizontal="center" vertical="center" wrapText="1"/>
    </xf>
    <xf numFmtId="0" fontId="74" fillId="2" borderId="25" xfId="8" applyFont="1" applyFill="1" applyBorder="1" applyAlignment="1">
      <alignment horizontal="center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2" borderId="30" xfId="253" applyFont="1" applyFill="1" applyBorder="1" applyAlignment="1">
      <alignment horizontal="center" vertical="center" wrapText="1"/>
    </xf>
    <xf numFmtId="0" fontId="74" fillId="2" borderId="36" xfId="253" applyFont="1" applyFill="1" applyBorder="1" applyAlignment="1">
      <alignment horizontal="center" vertical="center" wrapText="1"/>
    </xf>
    <xf numFmtId="0" fontId="74" fillId="2" borderId="28" xfId="253" applyFont="1" applyFill="1" applyBorder="1" applyAlignment="1">
      <alignment horizontal="center" vertical="center" wrapText="1"/>
    </xf>
    <xf numFmtId="167" fontId="74" fillId="2" borderId="0" xfId="0" applyNumberFormat="1" applyFont="1" applyFill="1" applyAlignment="1">
      <alignment horizontal="left" vertical="top" wrapText="1"/>
    </xf>
    <xf numFmtId="43" fontId="74" fillId="2" borderId="0" xfId="7" applyFont="1" applyFill="1" applyAlignment="1">
      <alignment horizontal="left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9" fontId="18" fillId="58" borderId="21" xfId="7" applyNumberFormat="1" applyFont="1" applyFill="1" applyBorder="1" applyAlignment="1">
      <alignment horizontal="center" vertical="top" wrapText="1"/>
    </xf>
    <xf numFmtId="0" fontId="74" fillId="0" borderId="32" xfId="253" applyFont="1" applyFill="1" applyBorder="1" applyAlignment="1">
      <alignment horizontal="left" vertical="top" wrapText="1"/>
    </xf>
    <xf numFmtId="0" fontId="74" fillId="0" borderId="32" xfId="253" applyFont="1" applyFill="1" applyBorder="1" applyAlignment="1">
      <alignment horizontal="left" vertical="top" wrapText="1"/>
    </xf>
    <xf numFmtId="0" fontId="74" fillId="0" borderId="32" xfId="253" applyFont="1" applyFill="1" applyBorder="1" applyAlignment="1">
      <alignment horizontal="center" vertical="center" wrapText="1"/>
    </xf>
    <xf numFmtId="169" fontId="74" fillId="0" borderId="32" xfId="253" applyNumberFormat="1" applyFont="1" applyFill="1" applyBorder="1" applyAlignment="1">
      <alignment horizontal="right" vertical="center" wrapText="1"/>
    </xf>
    <xf numFmtId="0" fontId="74" fillId="0" borderId="0" xfId="299" applyFont="1" applyFill="1" applyAlignment="1">
      <alignment horizontal="left" vertical="center" wrapText="1"/>
    </xf>
  </cellXfs>
  <cellStyles count="3119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" xfId="3118" builtinId="5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7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99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34"/>
  <sheetViews>
    <sheetView zoomScale="70" zoomScaleNormal="70" zoomScaleSheetLayoutView="100" workbookViewId="0">
      <selection activeCell="F16" sqref="F16"/>
    </sheetView>
  </sheetViews>
  <sheetFormatPr defaultColWidth="9.109375" defaultRowHeight="17.399999999999999"/>
  <cols>
    <col min="1" max="1" width="6.77734375" style="10" customWidth="1"/>
    <col min="2" max="2" width="10.44140625" style="86" customWidth="1"/>
    <col min="3" max="3" width="15.21875" style="10" customWidth="1"/>
    <col min="4" max="6" width="46.33203125" style="10" customWidth="1"/>
    <col min="7" max="7" width="41.21875" style="108" customWidth="1"/>
    <col min="8" max="16384" width="9.109375" style="10"/>
  </cols>
  <sheetData>
    <row r="1" spans="1:26" ht="37.35" customHeight="1">
      <c r="F1" s="386" t="s">
        <v>17</v>
      </c>
      <c r="G1" s="386"/>
    </row>
    <row r="2" spans="1:26" ht="17.55" customHeight="1">
      <c r="F2" s="386" t="s">
        <v>71</v>
      </c>
      <c r="G2" s="386"/>
    </row>
    <row r="3" spans="1:26" ht="17.55" customHeight="1">
      <c r="F3" s="386" t="s">
        <v>0</v>
      </c>
      <c r="G3" s="386"/>
    </row>
    <row r="6" spans="1:26" ht="75.900000000000006" customHeight="1">
      <c r="A6" s="387" t="s">
        <v>76</v>
      </c>
      <c r="B6" s="387"/>
      <c r="C6" s="387"/>
      <c r="D6" s="387"/>
      <c r="E6" s="387"/>
      <c r="F6" s="387"/>
      <c r="G6" s="387"/>
    </row>
    <row r="7" spans="1:26" ht="18">
      <c r="A7" s="57"/>
      <c r="B7" s="57"/>
      <c r="C7" s="57"/>
      <c r="D7" s="57"/>
      <c r="E7" s="57"/>
      <c r="F7" s="57"/>
    </row>
    <row r="9" spans="1:26">
      <c r="D9" s="56"/>
      <c r="E9" s="56"/>
      <c r="F9" s="56"/>
      <c r="G9" s="109" t="s">
        <v>8</v>
      </c>
    </row>
    <row r="10" spans="1:26" ht="75.599999999999994" customHeight="1">
      <c r="A10" s="388" t="s">
        <v>77</v>
      </c>
      <c r="B10" s="388" t="s">
        <v>1</v>
      </c>
      <c r="C10" s="388"/>
      <c r="D10" s="388" t="s">
        <v>78</v>
      </c>
      <c r="E10" s="388" t="s">
        <v>79</v>
      </c>
      <c r="F10" s="388" t="s">
        <v>80</v>
      </c>
      <c r="G10" s="110" t="s">
        <v>23</v>
      </c>
    </row>
    <row r="11" spans="1:26" ht="24.75" customHeight="1">
      <c r="A11" s="388"/>
      <c r="B11" s="388"/>
      <c r="C11" s="388"/>
      <c r="D11" s="388"/>
      <c r="E11" s="388"/>
      <c r="F11" s="388"/>
      <c r="G11" s="384" t="s">
        <v>2</v>
      </c>
    </row>
    <row r="12" spans="1:26" ht="18">
      <c r="A12" s="388"/>
      <c r="B12" s="49" t="s">
        <v>13</v>
      </c>
      <c r="C12" s="49" t="s">
        <v>14</v>
      </c>
      <c r="D12" s="388"/>
      <c r="E12" s="388"/>
      <c r="F12" s="388"/>
      <c r="G12" s="384"/>
    </row>
    <row r="13" spans="1:26" s="58" customFormat="1" ht="25.05" customHeight="1">
      <c r="A13" s="383" t="s">
        <v>81</v>
      </c>
      <c r="B13" s="383"/>
      <c r="C13" s="383"/>
      <c r="D13" s="383"/>
      <c r="E13" s="383"/>
      <c r="F13" s="383"/>
      <c r="G13" s="118">
        <f>+G15+G32</f>
        <v>0</v>
      </c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</row>
    <row r="14" spans="1:26" s="58" customFormat="1" ht="18">
      <c r="A14" s="385" t="s">
        <v>69</v>
      </c>
      <c r="B14" s="385"/>
      <c r="C14" s="385"/>
      <c r="D14" s="385"/>
      <c r="E14" s="385"/>
      <c r="F14" s="385"/>
      <c r="G14" s="111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 spans="1:26" s="58" customFormat="1" ht="18">
      <c r="A15" s="383" t="s">
        <v>16</v>
      </c>
      <c r="B15" s="383"/>
      <c r="C15" s="383"/>
      <c r="D15" s="383"/>
      <c r="E15" s="383"/>
      <c r="F15" s="383"/>
      <c r="G15" s="1">
        <f>+G16+G19+G23+G26</f>
        <v>-5000</v>
      </c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 spans="1:26" ht="126">
      <c r="A16" s="54"/>
      <c r="B16" s="271">
        <v>1045</v>
      </c>
      <c r="C16" s="55"/>
      <c r="D16" s="55" t="s">
        <v>548</v>
      </c>
      <c r="E16" s="55" t="s">
        <v>549</v>
      </c>
      <c r="F16" s="55" t="s">
        <v>550</v>
      </c>
      <c r="G16" s="131">
        <f>SUM(G17:G18)</f>
        <v>-281665.2</v>
      </c>
    </row>
    <row r="17" spans="1:31" ht="121.8">
      <c r="A17" s="54"/>
      <c r="B17" s="277"/>
      <c r="C17" s="54" t="s">
        <v>551</v>
      </c>
      <c r="D17" s="54" t="s">
        <v>552</v>
      </c>
      <c r="E17" s="54" t="s">
        <v>553</v>
      </c>
      <c r="F17" s="54" t="s">
        <v>82</v>
      </c>
      <c r="G17" s="117">
        <f>+'Հավելված N 2'!G111</f>
        <v>-223820</v>
      </c>
    </row>
    <row r="18" spans="1:31" ht="87">
      <c r="A18" s="54"/>
      <c r="B18" s="277"/>
      <c r="C18" s="54" t="s">
        <v>554</v>
      </c>
      <c r="D18" s="54" t="s">
        <v>555</v>
      </c>
      <c r="E18" s="54" t="s">
        <v>556</v>
      </c>
      <c r="F18" s="54" t="s">
        <v>82</v>
      </c>
      <c r="G18" s="117">
        <f>+'Հավելված N 2'!G122</f>
        <v>-57845.200000000004</v>
      </c>
    </row>
    <row r="19" spans="1:31" ht="108">
      <c r="A19" s="54"/>
      <c r="B19" s="271">
        <v>1163</v>
      </c>
      <c r="C19" s="55"/>
      <c r="D19" s="55" t="s">
        <v>557</v>
      </c>
      <c r="E19" s="55" t="s">
        <v>558</v>
      </c>
      <c r="F19" s="55" t="s">
        <v>559</v>
      </c>
      <c r="G19" s="131">
        <f>SUM(G20:G22)</f>
        <v>-655054.60000000009</v>
      </c>
    </row>
    <row r="20" spans="1:31" ht="52.2">
      <c r="A20" s="54"/>
      <c r="B20" s="277"/>
      <c r="C20" s="277" t="s">
        <v>560</v>
      </c>
      <c r="D20" s="54" t="s">
        <v>511</v>
      </c>
      <c r="E20" s="54" t="s">
        <v>561</v>
      </c>
      <c r="F20" s="54" t="s">
        <v>562</v>
      </c>
      <c r="G20" s="117">
        <f>+'Հավելված N 2'!G133</f>
        <v>-240000</v>
      </c>
    </row>
    <row r="21" spans="1:31" ht="104.4">
      <c r="A21" s="54"/>
      <c r="B21" s="277"/>
      <c r="C21" s="277" t="s">
        <v>563</v>
      </c>
      <c r="D21" s="54" t="s">
        <v>488</v>
      </c>
      <c r="E21" s="54" t="s">
        <v>564</v>
      </c>
      <c r="F21" s="54" t="s">
        <v>82</v>
      </c>
      <c r="G21" s="117">
        <f>+'Հավելված N 2'!G142</f>
        <v>-334754.60000000003</v>
      </c>
    </row>
    <row r="22" spans="1:31" ht="104.4">
      <c r="A22" s="54"/>
      <c r="B22" s="277"/>
      <c r="C22" s="365" t="s">
        <v>565</v>
      </c>
      <c r="D22" s="366" t="s">
        <v>520</v>
      </c>
      <c r="E22" s="366" t="s">
        <v>566</v>
      </c>
      <c r="F22" s="366" t="s">
        <v>82</v>
      </c>
      <c r="G22" s="117">
        <f>+'Հավելված N 2'!G153</f>
        <v>-80300</v>
      </c>
    </row>
    <row r="23" spans="1:31" ht="144">
      <c r="A23" s="54"/>
      <c r="B23" s="271">
        <v>1183</v>
      </c>
      <c r="C23" s="55"/>
      <c r="D23" s="55" t="s">
        <v>107</v>
      </c>
      <c r="E23" s="55" t="s">
        <v>109</v>
      </c>
      <c r="F23" s="55" t="s">
        <v>110</v>
      </c>
      <c r="G23" s="367">
        <f>SUM(G24:G25)</f>
        <v>-306694.90000000002</v>
      </c>
    </row>
    <row r="24" spans="1:31" ht="87">
      <c r="A24" s="54"/>
      <c r="B24" s="277"/>
      <c r="C24" s="277" t="s">
        <v>567</v>
      </c>
      <c r="D24" s="54" t="s">
        <v>522</v>
      </c>
      <c r="E24" s="54" t="s">
        <v>568</v>
      </c>
      <c r="F24" s="54" t="s">
        <v>82</v>
      </c>
      <c r="G24" s="117">
        <f>+'Հավելված N 2'!G164</f>
        <v>-5085</v>
      </c>
    </row>
    <row r="25" spans="1:31" ht="87">
      <c r="A25" s="54"/>
      <c r="B25" s="277"/>
      <c r="C25" s="365" t="s">
        <v>569</v>
      </c>
      <c r="D25" s="366" t="s">
        <v>526</v>
      </c>
      <c r="E25" s="366" t="s">
        <v>570</v>
      </c>
      <c r="F25" s="366" t="s">
        <v>82</v>
      </c>
      <c r="G25" s="117">
        <f>+'Հավելված N 2'!G173</f>
        <v>-301609.90000000002</v>
      </c>
    </row>
    <row r="26" spans="1:31" ht="90">
      <c r="A26" s="54"/>
      <c r="B26" s="37" t="s">
        <v>83</v>
      </c>
      <c r="C26" s="55"/>
      <c r="D26" s="55" t="s">
        <v>84</v>
      </c>
      <c r="E26" s="55" t="s">
        <v>85</v>
      </c>
      <c r="F26" s="55" t="s">
        <v>86</v>
      </c>
      <c r="G26" s="113">
        <f>SUM(G27:G30)</f>
        <v>1238414.7000000002</v>
      </c>
    </row>
    <row r="27" spans="1:31" ht="104.4">
      <c r="A27" s="54"/>
      <c r="B27" s="46"/>
      <c r="C27" s="54" t="s">
        <v>135</v>
      </c>
      <c r="D27" s="54" t="s">
        <v>117</v>
      </c>
      <c r="E27" s="54" t="s">
        <v>136</v>
      </c>
      <c r="F27" s="54" t="s">
        <v>82</v>
      </c>
      <c r="G27" s="112">
        <f>+'Հավելված N 2'!G26</f>
        <v>-84876.800000000003</v>
      </c>
    </row>
    <row r="28" spans="1:31" ht="121.8">
      <c r="A28" s="54"/>
      <c r="B28" s="46"/>
      <c r="C28" s="54" t="s">
        <v>137</v>
      </c>
      <c r="D28" s="54" t="s">
        <v>118</v>
      </c>
      <c r="E28" s="54" t="s">
        <v>138</v>
      </c>
      <c r="F28" s="54" t="s">
        <v>82</v>
      </c>
      <c r="G28" s="112">
        <f>+'Հավելված N 2'!G45</f>
        <v>1234864.2999999998</v>
      </c>
    </row>
    <row r="29" spans="1:31" ht="104.4">
      <c r="A29" s="54"/>
      <c r="B29" s="46"/>
      <c r="C29" s="54" t="s">
        <v>159</v>
      </c>
      <c r="D29" s="54" t="s">
        <v>158</v>
      </c>
      <c r="E29" s="54" t="s">
        <v>160</v>
      </c>
      <c r="F29" s="54" t="s">
        <v>82</v>
      </c>
      <c r="G29" s="117">
        <f>+'Հավելված N 2'!G63</f>
        <v>4330397.8999999994</v>
      </c>
    </row>
    <row r="30" spans="1:31" ht="121.8">
      <c r="A30" s="54"/>
      <c r="B30" s="46"/>
      <c r="C30" s="54" t="s">
        <v>571</v>
      </c>
      <c r="D30" s="54" t="s">
        <v>359</v>
      </c>
      <c r="E30" s="54" t="s">
        <v>138</v>
      </c>
      <c r="F30" s="54" t="s">
        <v>82</v>
      </c>
      <c r="G30" s="112">
        <f>+'Հավելված N 2'!G85</f>
        <v>-4241970.6999999993</v>
      </c>
    </row>
    <row r="31" spans="1:31">
      <c r="G31" s="10"/>
    </row>
    <row r="32" spans="1:31" s="78" customFormat="1" ht="18">
      <c r="A32" s="383" t="s">
        <v>166</v>
      </c>
      <c r="B32" s="383"/>
      <c r="C32" s="383"/>
      <c r="D32" s="383"/>
      <c r="E32" s="383"/>
      <c r="F32" s="383"/>
      <c r="G32" s="36">
        <f>+G33</f>
        <v>5000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7" ht="108">
      <c r="A33" s="54"/>
      <c r="B33" s="37">
        <v>1103</v>
      </c>
      <c r="C33" s="55"/>
      <c r="D33" s="55" t="s">
        <v>572</v>
      </c>
      <c r="E33" s="55" t="s">
        <v>573</v>
      </c>
      <c r="F33" s="55" t="s">
        <v>574</v>
      </c>
      <c r="G33" s="38">
        <f>+G34</f>
        <v>5000</v>
      </c>
    </row>
    <row r="34" spans="1:7" ht="156.6">
      <c r="A34" s="54"/>
      <c r="B34" s="46"/>
      <c r="C34" s="54" t="s">
        <v>575</v>
      </c>
      <c r="D34" s="54" t="s">
        <v>576</v>
      </c>
      <c r="E34" s="54" t="s">
        <v>577</v>
      </c>
      <c r="F34" s="54" t="s">
        <v>105</v>
      </c>
      <c r="G34" s="116">
        <f>+'Հավելված N 2'!G192</f>
        <v>5000</v>
      </c>
    </row>
  </sheetData>
  <mergeCells count="14">
    <mergeCell ref="A32:F32"/>
    <mergeCell ref="G11:G12"/>
    <mergeCell ref="A15:F15"/>
    <mergeCell ref="A14:F14"/>
    <mergeCell ref="F1:G1"/>
    <mergeCell ref="F3:G3"/>
    <mergeCell ref="F2:G2"/>
    <mergeCell ref="A13:F13"/>
    <mergeCell ref="A6:G6"/>
    <mergeCell ref="D10:D12"/>
    <mergeCell ref="E10:E12"/>
    <mergeCell ref="F10:F12"/>
    <mergeCell ref="B10:C11"/>
    <mergeCell ref="A10:A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200"/>
  <sheetViews>
    <sheetView zoomScale="70" zoomScaleNormal="70" zoomScaleSheetLayoutView="100" workbookViewId="0">
      <selection activeCell="G78" sqref="G78"/>
    </sheetView>
  </sheetViews>
  <sheetFormatPr defaultColWidth="9.109375" defaultRowHeight="17.399999999999999"/>
  <cols>
    <col min="1" max="1" width="8.21875" style="2" customWidth="1"/>
    <col min="2" max="3" width="8.109375" style="2" customWidth="1"/>
    <col min="4" max="4" width="11.5546875" style="2" customWidth="1"/>
    <col min="5" max="5" width="15.5546875" style="2" customWidth="1"/>
    <col min="6" max="6" width="62.109375" style="2" customWidth="1"/>
    <col min="7" max="7" width="39.21875" style="2" customWidth="1"/>
    <col min="8" max="16384" width="9.109375" style="2"/>
  </cols>
  <sheetData>
    <row r="1" spans="1:7" s="267" customFormat="1" ht="37.5" customHeight="1">
      <c r="F1" s="401" t="s">
        <v>18</v>
      </c>
      <c r="G1" s="401"/>
    </row>
    <row r="2" spans="1:7" s="270" customFormat="1" ht="17.55" customHeight="1">
      <c r="F2" s="405" t="s">
        <v>71</v>
      </c>
      <c r="G2" s="405"/>
    </row>
    <row r="3" spans="1:7" s="270" customFormat="1" ht="17.55" customHeight="1">
      <c r="F3" s="405" t="s">
        <v>0</v>
      </c>
      <c r="G3" s="405"/>
    </row>
    <row r="4" spans="1:7" ht="13.65" customHeight="1"/>
    <row r="5" spans="1:7" ht="13.65" customHeight="1"/>
    <row r="6" spans="1:7" ht="13.65" customHeight="1"/>
    <row r="7" spans="1:7" ht="52.5" customHeight="1">
      <c r="A7" s="403" t="s">
        <v>74</v>
      </c>
      <c r="B7" s="403"/>
      <c r="C7" s="403"/>
      <c r="D7" s="403"/>
      <c r="E7" s="403"/>
      <c r="F7" s="403"/>
      <c r="G7" s="403"/>
    </row>
    <row r="8" spans="1:7" ht="18">
      <c r="A8" s="268"/>
      <c r="B8" s="268"/>
      <c r="C8" s="268"/>
      <c r="D8" s="268"/>
      <c r="E8" s="268"/>
      <c r="F8" s="268"/>
      <c r="G8" s="268"/>
    </row>
    <row r="10" spans="1:7">
      <c r="G10" s="270" t="s">
        <v>8</v>
      </c>
    </row>
    <row r="11" spans="1:7" s="7" customFormat="1" ht="69.599999999999994">
      <c r="A11" s="404" t="s">
        <v>9</v>
      </c>
      <c r="B11" s="404"/>
      <c r="C11" s="404"/>
      <c r="D11" s="404" t="s">
        <v>1</v>
      </c>
      <c r="E11" s="404"/>
      <c r="F11" s="404" t="s">
        <v>4</v>
      </c>
      <c r="G11" s="277" t="s">
        <v>73</v>
      </c>
    </row>
    <row r="12" spans="1:7" s="7" customFormat="1">
      <c r="A12" s="269" t="s">
        <v>21</v>
      </c>
      <c r="B12" s="269" t="s">
        <v>22</v>
      </c>
      <c r="C12" s="269" t="s">
        <v>10</v>
      </c>
      <c r="D12" s="269" t="s">
        <v>3</v>
      </c>
      <c r="E12" s="269" t="s">
        <v>14</v>
      </c>
      <c r="F12" s="404"/>
      <c r="G12" s="269" t="s">
        <v>2</v>
      </c>
    </row>
    <row r="13" spans="1:7" s="7" customFormat="1" ht="34.950000000000003" customHeight="1">
      <c r="A13" s="6"/>
      <c r="B13" s="6"/>
      <c r="C13" s="6"/>
      <c r="D13" s="269"/>
      <c r="E13" s="269"/>
      <c r="F13" s="9" t="s">
        <v>7</v>
      </c>
      <c r="G13" s="5">
        <f>+ROUND(G15+G183,1)</f>
        <v>0</v>
      </c>
    </row>
    <row r="14" spans="1:7" s="7" customFormat="1" ht="18">
      <c r="A14" s="6"/>
      <c r="B14" s="6"/>
      <c r="C14" s="6"/>
      <c r="D14" s="269"/>
      <c r="E14" s="269"/>
      <c r="F14" s="6" t="s">
        <v>48</v>
      </c>
      <c r="G14" s="1"/>
    </row>
    <row r="15" spans="1:7" s="7" customFormat="1" ht="36">
      <c r="A15" s="6"/>
      <c r="B15" s="6"/>
      <c r="C15" s="6"/>
      <c r="D15" s="269"/>
      <c r="E15" s="269"/>
      <c r="F15" s="3" t="s">
        <v>16</v>
      </c>
      <c r="G15" s="1">
        <f>+G16</f>
        <v>-5000.0000000002328</v>
      </c>
    </row>
    <row r="16" spans="1:7" s="7" customFormat="1" ht="17.55" customHeight="1">
      <c r="A16" s="397" t="s">
        <v>54</v>
      </c>
      <c r="B16" s="412"/>
      <c r="C16" s="418"/>
      <c r="D16" s="421"/>
      <c r="E16" s="16"/>
      <c r="F16" s="261" t="s">
        <v>56</v>
      </c>
      <c r="G16" s="1">
        <f>+G18+G37+G103</f>
        <v>-5000.0000000002328</v>
      </c>
    </row>
    <row r="17" spans="1:7" s="7" customFormat="1" ht="16.95" customHeight="1">
      <c r="A17" s="397"/>
      <c r="B17" s="412"/>
      <c r="C17" s="419"/>
      <c r="D17" s="422"/>
      <c r="E17" s="17"/>
      <c r="F17" s="281" t="s">
        <v>5</v>
      </c>
      <c r="G17" s="4"/>
    </row>
    <row r="18" spans="1:7" s="7" customFormat="1" ht="36">
      <c r="A18" s="397"/>
      <c r="B18" s="408" t="s">
        <v>55</v>
      </c>
      <c r="C18" s="419"/>
      <c r="D18" s="422"/>
      <c r="E18" s="17"/>
      <c r="F18" s="261" t="s">
        <v>62</v>
      </c>
      <c r="G18" s="34">
        <f t="shared" ref="G18" si="0">+G20</f>
        <v>-84876.800000000003</v>
      </c>
    </row>
    <row r="19" spans="1:7" s="7" customFormat="1" ht="16.95" customHeight="1">
      <c r="A19" s="397"/>
      <c r="B19" s="409"/>
      <c r="C19" s="420"/>
      <c r="D19" s="422"/>
      <c r="E19" s="17"/>
      <c r="F19" s="281" t="s">
        <v>5</v>
      </c>
      <c r="G19" s="41"/>
    </row>
    <row r="20" spans="1:7" s="7" customFormat="1" ht="18">
      <c r="A20" s="397"/>
      <c r="B20" s="409"/>
      <c r="C20" s="416" t="s">
        <v>55</v>
      </c>
      <c r="D20" s="422"/>
      <c r="E20" s="17"/>
      <c r="F20" s="261" t="s">
        <v>61</v>
      </c>
      <c r="G20" s="34">
        <f t="shared" ref="G20" si="1">+G22</f>
        <v>-84876.800000000003</v>
      </c>
    </row>
    <row r="21" spans="1:7" s="7" customFormat="1" ht="16.95" customHeight="1">
      <c r="A21" s="397"/>
      <c r="B21" s="409"/>
      <c r="C21" s="417"/>
      <c r="D21" s="422"/>
      <c r="E21" s="17"/>
      <c r="F21" s="281" t="s">
        <v>5</v>
      </c>
      <c r="G21" s="83"/>
    </row>
    <row r="22" spans="1:7" s="7" customFormat="1" ht="34.799999999999997">
      <c r="A22" s="397"/>
      <c r="B22" s="409"/>
      <c r="C22" s="417"/>
      <c r="D22" s="422"/>
      <c r="E22" s="17"/>
      <c r="F22" s="280" t="s">
        <v>11</v>
      </c>
      <c r="G22" s="34">
        <f>+G24</f>
        <v>-84876.800000000003</v>
      </c>
    </row>
    <row r="23" spans="1:7" s="7" customFormat="1" ht="16.95" customHeight="1">
      <c r="A23" s="397"/>
      <c r="B23" s="409"/>
      <c r="C23" s="417"/>
      <c r="D23" s="423"/>
      <c r="E23" s="20"/>
      <c r="F23" s="281" t="s">
        <v>5</v>
      </c>
      <c r="G23" s="34"/>
    </row>
    <row r="24" spans="1:7" s="7" customFormat="1" ht="39.450000000000003" customHeight="1">
      <c r="A24" s="397"/>
      <c r="B24" s="409"/>
      <c r="C24" s="417"/>
      <c r="D24" s="271">
        <v>1236</v>
      </c>
      <c r="E24" s="406" t="s">
        <v>57</v>
      </c>
      <c r="F24" s="407"/>
      <c r="G24" s="36">
        <f>+G26</f>
        <v>-84876.800000000003</v>
      </c>
    </row>
    <row r="25" spans="1:7" s="7" customFormat="1" ht="16.95" customHeight="1">
      <c r="A25" s="397"/>
      <c r="B25" s="409"/>
      <c r="C25" s="417"/>
      <c r="D25" s="99"/>
      <c r="E25" s="266"/>
      <c r="F25" s="281" t="s">
        <v>5</v>
      </c>
      <c r="G25" s="36"/>
    </row>
    <row r="26" spans="1:7" s="7" customFormat="1" ht="18">
      <c r="A26" s="397"/>
      <c r="B26" s="409"/>
      <c r="C26" s="417"/>
      <c r="D26" s="414"/>
      <c r="E26" s="271">
        <v>32001</v>
      </c>
      <c r="F26" s="44" t="s">
        <v>117</v>
      </c>
      <c r="G26" s="38">
        <f t="shared" ref="G26" si="2">+G28</f>
        <v>-84876.800000000003</v>
      </c>
    </row>
    <row r="27" spans="1:7" s="7" customFormat="1" ht="16.2" customHeight="1">
      <c r="A27" s="397"/>
      <c r="B27" s="409"/>
      <c r="C27" s="417"/>
      <c r="D27" s="415"/>
      <c r="E27" s="262"/>
      <c r="F27" s="281" t="s">
        <v>15</v>
      </c>
      <c r="G27" s="41"/>
    </row>
    <row r="28" spans="1:7" s="8" customFormat="1" ht="36.6" customHeight="1">
      <c r="A28" s="397"/>
      <c r="B28" s="409"/>
      <c r="C28" s="417"/>
      <c r="D28" s="415"/>
      <c r="E28" s="263"/>
      <c r="F28" s="39" t="s">
        <v>164</v>
      </c>
      <c r="G28" s="40">
        <f t="shared" ref="G28" si="3">+G30</f>
        <v>-84876.800000000003</v>
      </c>
    </row>
    <row r="29" spans="1:7" s="7" customFormat="1" ht="52.2">
      <c r="A29" s="397"/>
      <c r="B29" s="409"/>
      <c r="C29" s="417"/>
      <c r="D29" s="415"/>
      <c r="E29" s="263"/>
      <c r="F29" s="281" t="s">
        <v>12</v>
      </c>
      <c r="G29" s="41"/>
    </row>
    <row r="30" spans="1:7" s="7" customFormat="1" ht="16.95" customHeight="1">
      <c r="A30" s="397"/>
      <c r="B30" s="409"/>
      <c r="C30" s="417"/>
      <c r="D30" s="415"/>
      <c r="E30" s="263"/>
      <c r="F30" s="259" t="s">
        <v>6</v>
      </c>
      <c r="G30" s="34">
        <f t="shared" ref="G30" si="4">G31</f>
        <v>-84876.800000000003</v>
      </c>
    </row>
    <row r="31" spans="1:7" s="7" customFormat="1" ht="16.95" customHeight="1">
      <c r="A31" s="397"/>
      <c r="B31" s="409"/>
      <c r="C31" s="417"/>
      <c r="D31" s="415"/>
      <c r="E31" s="263"/>
      <c r="F31" s="281" t="s">
        <v>45</v>
      </c>
      <c r="G31" s="33">
        <f t="shared" ref="G31:G35" si="5">+G32</f>
        <v>-84876.800000000003</v>
      </c>
    </row>
    <row r="32" spans="1:7" s="7" customFormat="1" ht="16.2" customHeight="1">
      <c r="A32" s="397"/>
      <c r="B32" s="409"/>
      <c r="C32" s="417"/>
      <c r="D32" s="415"/>
      <c r="E32" s="263"/>
      <c r="F32" s="281" t="s">
        <v>46</v>
      </c>
      <c r="G32" s="33">
        <f>+G33+G35</f>
        <v>-84876.800000000003</v>
      </c>
    </row>
    <row r="33" spans="1:7" s="7" customFormat="1" ht="16.2" customHeight="1">
      <c r="A33" s="397"/>
      <c r="B33" s="409"/>
      <c r="C33" s="417"/>
      <c r="D33" s="415"/>
      <c r="E33" s="263"/>
      <c r="F33" s="289" t="s">
        <v>47</v>
      </c>
      <c r="G33" s="33">
        <f t="shared" si="5"/>
        <v>-85490</v>
      </c>
    </row>
    <row r="34" spans="1:7" s="7" customFormat="1" ht="16.2" customHeight="1">
      <c r="A34" s="397"/>
      <c r="B34" s="409"/>
      <c r="C34" s="417"/>
      <c r="D34" s="415"/>
      <c r="E34" s="263"/>
      <c r="F34" s="289" t="s">
        <v>128</v>
      </c>
      <c r="G34" s="33">
        <f>+'Հավելված N 4'!E78-'Հավելված N 3'!G64</f>
        <v>-85490</v>
      </c>
    </row>
    <row r="35" spans="1:7" s="7" customFormat="1" ht="16.2" customHeight="1">
      <c r="A35" s="397"/>
      <c r="B35" s="409"/>
      <c r="C35" s="417"/>
      <c r="D35" s="415"/>
      <c r="E35" s="263"/>
      <c r="F35" s="289" t="s">
        <v>133</v>
      </c>
      <c r="G35" s="33">
        <f t="shared" si="5"/>
        <v>613.19999999999709</v>
      </c>
    </row>
    <row r="36" spans="1:7" s="7" customFormat="1" ht="16.2" customHeight="1">
      <c r="A36" s="397"/>
      <c r="B36" s="409"/>
      <c r="C36" s="417"/>
      <c r="D36" s="415"/>
      <c r="E36" s="263"/>
      <c r="F36" s="289" t="s">
        <v>134</v>
      </c>
      <c r="G36" s="33">
        <f>+'Հավելված N 4'!E78-'Հավելված N 3'!E64</f>
        <v>613.19999999999709</v>
      </c>
    </row>
    <row r="37" spans="1:7" s="7" customFormat="1" ht="18">
      <c r="A37" s="397"/>
      <c r="B37" s="397" t="s">
        <v>145</v>
      </c>
      <c r="C37" s="416"/>
      <c r="D37" s="402"/>
      <c r="E37" s="413"/>
      <c r="F37" s="261" t="s">
        <v>63</v>
      </c>
      <c r="G37" s="34">
        <f>+G39</f>
        <v>1323291.5</v>
      </c>
    </row>
    <row r="38" spans="1:7" s="7" customFormat="1" ht="16.95" customHeight="1">
      <c r="A38" s="397"/>
      <c r="B38" s="397"/>
      <c r="C38" s="424"/>
      <c r="D38" s="402"/>
      <c r="E38" s="413"/>
      <c r="F38" s="281" t="s">
        <v>5</v>
      </c>
      <c r="G38" s="34"/>
    </row>
    <row r="39" spans="1:7" s="7" customFormat="1" ht="18">
      <c r="A39" s="397"/>
      <c r="B39" s="397"/>
      <c r="C39" s="416" t="s">
        <v>55</v>
      </c>
      <c r="D39" s="402"/>
      <c r="E39" s="413"/>
      <c r="F39" s="261" t="s">
        <v>64</v>
      </c>
      <c r="G39" s="34">
        <f t="shared" ref="G39" si="6">+G41</f>
        <v>1323291.5</v>
      </c>
    </row>
    <row r="40" spans="1:7" s="7" customFormat="1" ht="16.95" customHeight="1">
      <c r="A40" s="397"/>
      <c r="B40" s="397"/>
      <c r="C40" s="417"/>
      <c r="D40" s="402"/>
      <c r="E40" s="413"/>
      <c r="F40" s="281" t="s">
        <v>5</v>
      </c>
      <c r="G40" s="34"/>
    </row>
    <row r="41" spans="1:7" s="7" customFormat="1" ht="34.799999999999997">
      <c r="A41" s="397"/>
      <c r="B41" s="397"/>
      <c r="C41" s="417"/>
      <c r="D41" s="402"/>
      <c r="E41" s="413"/>
      <c r="F41" s="280" t="s">
        <v>11</v>
      </c>
      <c r="G41" s="34">
        <f>+G43</f>
        <v>1323291.5</v>
      </c>
    </row>
    <row r="42" spans="1:7" s="7" customFormat="1" ht="16.95" customHeight="1">
      <c r="A42" s="397"/>
      <c r="B42" s="397"/>
      <c r="C42" s="417"/>
      <c r="D42" s="402"/>
      <c r="E42" s="413"/>
      <c r="F42" s="281" t="s">
        <v>5</v>
      </c>
      <c r="G42" s="34"/>
    </row>
    <row r="43" spans="1:7" s="7" customFormat="1" ht="39.450000000000003" customHeight="1">
      <c r="A43" s="397"/>
      <c r="B43" s="397"/>
      <c r="C43" s="417"/>
      <c r="D43" s="271">
        <v>1236</v>
      </c>
      <c r="E43" s="406" t="s">
        <v>57</v>
      </c>
      <c r="F43" s="407"/>
      <c r="G43" s="36">
        <f>+G45+G63+G85</f>
        <v>1323291.5</v>
      </c>
    </row>
    <row r="44" spans="1:7" s="7" customFormat="1" ht="16.95" customHeight="1">
      <c r="A44" s="397"/>
      <c r="B44" s="397"/>
      <c r="C44" s="417"/>
      <c r="D44" s="414"/>
      <c r="E44" s="266"/>
      <c r="F44" s="281" t="s">
        <v>5</v>
      </c>
      <c r="G44" s="36"/>
    </row>
    <row r="45" spans="1:7" s="7" customFormat="1" ht="18">
      <c r="A45" s="397"/>
      <c r="B45" s="397"/>
      <c r="C45" s="417"/>
      <c r="D45" s="415"/>
      <c r="E45" s="271">
        <v>32003</v>
      </c>
      <c r="F45" s="273" t="s">
        <v>118</v>
      </c>
      <c r="G45" s="38">
        <f>+G47+G54</f>
        <v>1234864.2999999998</v>
      </c>
    </row>
    <row r="46" spans="1:7" s="7" customFormat="1" ht="18" customHeight="1">
      <c r="A46" s="397"/>
      <c r="B46" s="397"/>
      <c r="C46" s="417"/>
      <c r="D46" s="415"/>
      <c r="E46" s="96"/>
      <c r="F46" s="281" t="s">
        <v>15</v>
      </c>
      <c r="G46" s="34"/>
    </row>
    <row r="47" spans="1:7" s="8" customFormat="1" ht="36.6" customHeight="1">
      <c r="A47" s="397"/>
      <c r="B47" s="397"/>
      <c r="C47" s="417"/>
      <c r="D47" s="415"/>
      <c r="E47" s="396"/>
      <c r="F47" s="39" t="s">
        <v>11</v>
      </c>
      <c r="G47" s="40">
        <f t="shared" ref="G47" si="7">+G49</f>
        <v>1857281.2999999998</v>
      </c>
    </row>
    <row r="48" spans="1:7" s="7" customFormat="1" ht="52.2">
      <c r="A48" s="397"/>
      <c r="B48" s="397"/>
      <c r="C48" s="417"/>
      <c r="D48" s="415"/>
      <c r="E48" s="396"/>
      <c r="F48" s="281" t="s">
        <v>12</v>
      </c>
      <c r="G48" s="41"/>
    </row>
    <row r="49" spans="1:7" s="7" customFormat="1" ht="16.95" customHeight="1">
      <c r="A49" s="397"/>
      <c r="B49" s="397"/>
      <c r="C49" s="417"/>
      <c r="D49" s="415"/>
      <c r="E49" s="396"/>
      <c r="F49" s="259" t="s">
        <v>6</v>
      </c>
      <c r="G49" s="34">
        <f t="shared" ref="G49" si="8">G50</f>
        <v>1857281.2999999998</v>
      </c>
    </row>
    <row r="50" spans="1:7" s="7" customFormat="1" ht="16.95" customHeight="1">
      <c r="A50" s="397"/>
      <c r="B50" s="397"/>
      <c r="C50" s="417"/>
      <c r="D50" s="415"/>
      <c r="E50" s="396"/>
      <c r="F50" s="281" t="s">
        <v>45</v>
      </c>
      <c r="G50" s="33">
        <f t="shared" ref="G50:G51" si="9">+G51</f>
        <v>1857281.2999999998</v>
      </c>
    </row>
    <row r="51" spans="1:7" s="7" customFormat="1" ht="18" customHeight="1">
      <c r="A51" s="397"/>
      <c r="B51" s="397"/>
      <c r="C51" s="417"/>
      <c r="D51" s="415"/>
      <c r="E51" s="396"/>
      <c r="F51" s="281" t="s">
        <v>46</v>
      </c>
      <c r="G51" s="33">
        <f t="shared" si="9"/>
        <v>1857281.2999999998</v>
      </c>
    </row>
    <row r="52" spans="1:7" s="7" customFormat="1" ht="18" customHeight="1">
      <c r="A52" s="397"/>
      <c r="B52" s="397"/>
      <c r="C52" s="417"/>
      <c r="D52" s="415"/>
      <c r="E52" s="396"/>
      <c r="F52" s="289" t="s">
        <v>47</v>
      </c>
      <c r="G52" s="33">
        <f t="shared" ref="G52" si="10">+G53</f>
        <v>1857281.2999999998</v>
      </c>
    </row>
    <row r="53" spans="1:7" s="7" customFormat="1" ht="18" customHeight="1">
      <c r="A53" s="397"/>
      <c r="B53" s="397"/>
      <c r="C53" s="417"/>
      <c r="D53" s="415"/>
      <c r="E53" s="396"/>
      <c r="F53" s="289" t="s">
        <v>128</v>
      </c>
      <c r="G53" s="33">
        <f>+'Հավելված N 4'!E98</f>
        <v>1857281.2999999998</v>
      </c>
    </row>
    <row r="54" spans="1:7" s="8" customFormat="1" ht="36.6" customHeight="1">
      <c r="A54" s="397"/>
      <c r="B54" s="397"/>
      <c r="C54" s="417"/>
      <c r="D54" s="415"/>
      <c r="E54" s="390"/>
      <c r="F54" s="39" t="s">
        <v>164</v>
      </c>
      <c r="G54" s="40">
        <f t="shared" ref="G54" si="11">+G56</f>
        <v>-622417</v>
      </c>
    </row>
    <row r="55" spans="1:7" s="7" customFormat="1" ht="52.2">
      <c r="A55" s="397"/>
      <c r="B55" s="397"/>
      <c r="C55" s="417"/>
      <c r="D55" s="415"/>
      <c r="E55" s="391"/>
      <c r="F55" s="281" t="s">
        <v>12</v>
      </c>
      <c r="G55" s="41"/>
    </row>
    <row r="56" spans="1:7" s="7" customFormat="1" ht="16.95" customHeight="1">
      <c r="A56" s="397"/>
      <c r="B56" s="397"/>
      <c r="C56" s="417"/>
      <c r="D56" s="415"/>
      <c r="E56" s="391"/>
      <c r="F56" s="259" t="s">
        <v>6</v>
      </c>
      <c r="G56" s="34">
        <f t="shared" ref="G56" si="12">G57</f>
        <v>-622417</v>
      </c>
    </row>
    <row r="57" spans="1:7" s="7" customFormat="1" ht="16.95" customHeight="1">
      <c r="A57" s="397"/>
      <c r="B57" s="397"/>
      <c r="C57" s="417"/>
      <c r="D57" s="415"/>
      <c r="E57" s="391"/>
      <c r="F57" s="281" t="s">
        <v>45</v>
      </c>
      <c r="G57" s="33">
        <f t="shared" ref="G57" si="13">+G58</f>
        <v>-622417</v>
      </c>
    </row>
    <row r="58" spans="1:7" s="7" customFormat="1" ht="18" customHeight="1">
      <c r="A58" s="397"/>
      <c r="B58" s="397"/>
      <c r="C58" s="417"/>
      <c r="D58" s="415"/>
      <c r="E58" s="391"/>
      <c r="F58" s="281" t="s">
        <v>46</v>
      </c>
      <c r="G58" s="33">
        <f>+G59+G61</f>
        <v>-622417</v>
      </c>
    </row>
    <row r="59" spans="1:7" s="7" customFormat="1" ht="18" customHeight="1">
      <c r="A59" s="397"/>
      <c r="B59" s="397"/>
      <c r="C59" s="417"/>
      <c r="D59" s="415"/>
      <c r="E59" s="391"/>
      <c r="F59" s="289" t="s">
        <v>47</v>
      </c>
      <c r="G59" s="33">
        <f>+'Հավելված N 2'!G60</f>
        <v>-643499</v>
      </c>
    </row>
    <row r="60" spans="1:7" s="7" customFormat="1" ht="18" customHeight="1">
      <c r="A60" s="397"/>
      <c r="B60" s="397"/>
      <c r="C60" s="417"/>
      <c r="D60" s="415"/>
      <c r="E60" s="391"/>
      <c r="F60" s="289" t="s">
        <v>128</v>
      </c>
      <c r="G60" s="33">
        <f>+'Հավելված N 4'!E127-'Հավելված N 3'!G82</f>
        <v>-643499</v>
      </c>
    </row>
    <row r="61" spans="1:7" s="7" customFormat="1" ht="18" customHeight="1">
      <c r="A61" s="397"/>
      <c r="B61" s="397"/>
      <c r="C61" s="417"/>
      <c r="D61" s="415"/>
      <c r="E61" s="391"/>
      <c r="F61" s="289" t="s">
        <v>133</v>
      </c>
      <c r="G61" s="33">
        <f>+'Հավելված N 2'!G62</f>
        <v>21082</v>
      </c>
    </row>
    <row r="62" spans="1:7" s="7" customFormat="1" ht="18" customHeight="1">
      <c r="A62" s="397"/>
      <c r="B62" s="397"/>
      <c r="C62" s="417"/>
      <c r="D62" s="415"/>
      <c r="E62" s="392"/>
      <c r="F62" s="289" t="s">
        <v>134</v>
      </c>
      <c r="G62" s="33">
        <f>+'Հավելված N 3'!G82</f>
        <v>21082</v>
      </c>
    </row>
    <row r="63" spans="1:7" s="7" customFormat="1" ht="36">
      <c r="A63" s="397"/>
      <c r="B63" s="397"/>
      <c r="C63" s="417"/>
      <c r="D63" s="415"/>
      <c r="E63" s="244">
        <v>32004</v>
      </c>
      <c r="F63" s="44" t="s">
        <v>158</v>
      </c>
      <c r="G63" s="38">
        <f>+G65+G72</f>
        <v>4330397.8999999994</v>
      </c>
    </row>
    <row r="64" spans="1:7" s="7" customFormat="1" ht="18" customHeight="1">
      <c r="A64" s="397"/>
      <c r="B64" s="397"/>
      <c r="C64" s="417"/>
      <c r="D64" s="415"/>
      <c r="E64" s="390"/>
      <c r="F64" s="281" t="s">
        <v>15</v>
      </c>
      <c r="G64" s="34"/>
    </row>
    <row r="65" spans="1:8" s="8" customFormat="1" ht="36.6" customHeight="1">
      <c r="A65" s="397"/>
      <c r="B65" s="397"/>
      <c r="C65" s="417"/>
      <c r="D65" s="415"/>
      <c r="E65" s="391"/>
      <c r="F65" s="39" t="s">
        <v>11</v>
      </c>
      <c r="G65" s="40">
        <f t="shared" ref="G65" si="14">+G67</f>
        <v>4112288.7999999993</v>
      </c>
    </row>
    <row r="66" spans="1:8" s="7" customFormat="1" ht="52.2">
      <c r="A66" s="397"/>
      <c r="B66" s="397"/>
      <c r="C66" s="417"/>
      <c r="D66" s="415"/>
      <c r="E66" s="391"/>
      <c r="F66" s="281" t="s">
        <v>12</v>
      </c>
      <c r="G66" s="41"/>
    </row>
    <row r="67" spans="1:8" s="7" customFormat="1" ht="16.95" customHeight="1">
      <c r="A67" s="397"/>
      <c r="B67" s="397"/>
      <c r="C67" s="417"/>
      <c r="D67" s="415"/>
      <c r="E67" s="391"/>
      <c r="F67" s="259" t="s">
        <v>6</v>
      </c>
      <c r="G67" s="34">
        <f t="shared" ref="G67" si="15">G68</f>
        <v>4112288.7999999993</v>
      </c>
    </row>
    <row r="68" spans="1:8" s="7" customFormat="1" ht="16.95" customHeight="1">
      <c r="A68" s="397"/>
      <c r="B68" s="397"/>
      <c r="C68" s="417"/>
      <c r="D68" s="415"/>
      <c r="E68" s="391"/>
      <c r="F68" s="281" t="s">
        <v>45</v>
      </c>
      <c r="G68" s="33">
        <f t="shared" ref="G68:G70" si="16">+G69</f>
        <v>4112288.7999999993</v>
      </c>
    </row>
    <row r="69" spans="1:8" s="7" customFormat="1" ht="18" customHeight="1">
      <c r="A69" s="397"/>
      <c r="B69" s="397"/>
      <c r="C69" s="417"/>
      <c r="D69" s="415"/>
      <c r="E69" s="391"/>
      <c r="F69" s="281" t="s">
        <v>46</v>
      </c>
      <c r="G69" s="33">
        <f t="shared" si="16"/>
        <v>4112288.7999999993</v>
      </c>
    </row>
    <row r="70" spans="1:8" s="7" customFormat="1" ht="18" customHeight="1">
      <c r="A70" s="397"/>
      <c r="B70" s="397"/>
      <c r="C70" s="417"/>
      <c r="D70" s="415"/>
      <c r="E70" s="391"/>
      <c r="F70" s="289" t="s">
        <v>47</v>
      </c>
      <c r="G70" s="33">
        <f t="shared" si="16"/>
        <v>4112288.7999999993</v>
      </c>
    </row>
    <row r="71" spans="1:8" s="7" customFormat="1" ht="18" customHeight="1">
      <c r="A71" s="397"/>
      <c r="B71" s="397"/>
      <c r="C71" s="417"/>
      <c r="D71" s="415"/>
      <c r="E71" s="392"/>
      <c r="F71" s="289" t="s">
        <v>156</v>
      </c>
      <c r="G71" s="33">
        <f>+'Հավելված N 4'!E149</f>
        <v>4112288.7999999993</v>
      </c>
    </row>
    <row r="72" spans="1:8" s="8" customFormat="1" ht="36.6" customHeight="1">
      <c r="A72" s="397"/>
      <c r="B72" s="397"/>
      <c r="C72" s="265"/>
      <c r="D72" s="264"/>
      <c r="E72" s="396"/>
      <c r="F72" s="39" t="s">
        <v>164</v>
      </c>
      <c r="G72" s="40">
        <f t="shared" ref="G72" si="17">+G74</f>
        <v>218109.10000000003</v>
      </c>
    </row>
    <row r="73" spans="1:8" s="7" customFormat="1" ht="52.2">
      <c r="A73" s="397"/>
      <c r="B73" s="397"/>
      <c r="C73" s="265"/>
      <c r="D73" s="264"/>
      <c r="E73" s="396"/>
      <c r="F73" s="281" t="s">
        <v>12</v>
      </c>
      <c r="G73" s="41"/>
    </row>
    <row r="74" spans="1:8" s="7" customFormat="1" ht="16.95" customHeight="1">
      <c r="A74" s="397"/>
      <c r="B74" s="397"/>
      <c r="C74" s="265"/>
      <c r="D74" s="264"/>
      <c r="E74" s="396"/>
      <c r="F74" s="259" t="s">
        <v>6</v>
      </c>
      <c r="G74" s="34">
        <f>G75+G79</f>
        <v>218109.10000000003</v>
      </c>
    </row>
    <row r="75" spans="1:8" s="7" customFormat="1" ht="16.95" customHeight="1">
      <c r="A75" s="397"/>
      <c r="B75" s="397"/>
      <c r="C75" s="379"/>
      <c r="D75" s="378"/>
      <c r="E75" s="396"/>
      <c r="F75" s="381" t="s">
        <v>104</v>
      </c>
      <c r="G75" s="33">
        <f t="shared" ref="G75:G77" si="18">+G76</f>
        <v>3443.2</v>
      </c>
    </row>
    <row r="76" spans="1:8" s="7" customFormat="1" ht="16.95" customHeight="1">
      <c r="A76" s="397"/>
      <c r="B76" s="397"/>
      <c r="C76" s="379"/>
      <c r="D76" s="378"/>
      <c r="E76" s="396"/>
      <c r="F76" s="381" t="s">
        <v>537</v>
      </c>
      <c r="G76" s="33">
        <f t="shared" si="18"/>
        <v>3443.2</v>
      </c>
    </row>
    <row r="77" spans="1:8" s="7" customFormat="1" ht="16.95" customHeight="1">
      <c r="A77" s="397"/>
      <c r="B77" s="397"/>
      <c r="C77" s="379"/>
      <c r="D77" s="378"/>
      <c r="E77" s="396"/>
      <c r="F77" s="382" t="s">
        <v>538</v>
      </c>
      <c r="G77" s="33">
        <f t="shared" si="18"/>
        <v>3443.2</v>
      </c>
      <c r="H77" s="556"/>
    </row>
    <row r="78" spans="1:8" s="7" customFormat="1" ht="16.95" customHeight="1">
      <c r="A78" s="397"/>
      <c r="B78" s="397"/>
      <c r="C78" s="379"/>
      <c r="D78" s="378"/>
      <c r="E78" s="396"/>
      <c r="F78" s="382" t="s">
        <v>539</v>
      </c>
      <c r="G78" s="33">
        <f>+'Հավելված N 7'!I144</f>
        <v>3443.2</v>
      </c>
      <c r="H78" s="556"/>
    </row>
    <row r="79" spans="1:8" s="7" customFormat="1" ht="16.95" customHeight="1">
      <c r="A79" s="397"/>
      <c r="B79" s="397"/>
      <c r="C79" s="265"/>
      <c r="D79" s="264"/>
      <c r="E79" s="396"/>
      <c r="F79" s="281" t="s">
        <v>45</v>
      </c>
      <c r="G79" s="33">
        <f t="shared" ref="G79:G81" si="19">+G80</f>
        <v>214665.90000000002</v>
      </c>
    </row>
    <row r="80" spans="1:8" s="7" customFormat="1" ht="18" customHeight="1">
      <c r="A80" s="397"/>
      <c r="B80" s="397"/>
      <c r="C80" s="265"/>
      <c r="D80" s="264"/>
      <c r="E80" s="396"/>
      <c r="F80" s="281" t="s">
        <v>46</v>
      </c>
      <c r="G80" s="33">
        <f>+G81+G83</f>
        <v>214665.90000000002</v>
      </c>
    </row>
    <row r="81" spans="1:7" s="7" customFormat="1" ht="18" customHeight="1">
      <c r="A81" s="397"/>
      <c r="B81" s="397"/>
      <c r="C81" s="265"/>
      <c r="D81" s="264"/>
      <c r="E81" s="396"/>
      <c r="F81" s="289" t="s">
        <v>47</v>
      </c>
      <c r="G81" s="33">
        <f t="shared" si="19"/>
        <v>214895.90000000002</v>
      </c>
    </row>
    <row r="82" spans="1:7" s="7" customFormat="1" ht="18" customHeight="1">
      <c r="A82" s="397"/>
      <c r="B82" s="397"/>
      <c r="C82" s="265"/>
      <c r="D82" s="264"/>
      <c r="E82" s="396"/>
      <c r="F82" s="289" t="s">
        <v>156</v>
      </c>
      <c r="G82" s="33">
        <f>+'Հավելված N 4'!E161-'Հավելված N 3'!G124</f>
        <v>214895.90000000002</v>
      </c>
    </row>
    <row r="83" spans="1:7" s="7" customFormat="1" ht="18" customHeight="1">
      <c r="A83" s="397"/>
      <c r="B83" s="397"/>
      <c r="C83" s="265"/>
      <c r="D83" s="264"/>
      <c r="E83" s="396"/>
      <c r="F83" s="289" t="s">
        <v>133</v>
      </c>
      <c r="G83" s="33">
        <f>+'Հավելված N 2'!G84</f>
        <v>-230</v>
      </c>
    </row>
    <row r="84" spans="1:7" s="7" customFormat="1" ht="18" customHeight="1">
      <c r="A84" s="397"/>
      <c r="B84" s="397"/>
      <c r="C84" s="265"/>
      <c r="D84" s="264"/>
      <c r="E84" s="396"/>
      <c r="F84" s="289" t="s">
        <v>134</v>
      </c>
      <c r="G84" s="33">
        <f>+'Հավելված N 3'!G124</f>
        <v>-230</v>
      </c>
    </row>
    <row r="85" spans="1:7" s="7" customFormat="1" ht="18">
      <c r="A85" s="397"/>
      <c r="B85" s="397"/>
      <c r="C85" s="265"/>
      <c r="D85" s="264"/>
      <c r="E85" s="271">
        <v>32005</v>
      </c>
      <c r="F85" s="44" t="s">
        <v>359</v>
      </c>
      <c r="G85" s="38">
        <f>+G87+G94</f>
        <v>-4241970.6999999993</v>
      </c>
    </row>
    <row r="86" spans="1:7" s="7" customFormat="1" ht="18" customHeight="1">
      <c r="A86" s="397"/>
      <c r="B86" s="397"/>
      <c r="C86" s="265"/>
      <c r="D86" s="264"/>
      <c r="E86" s="96"/>
      <c r="F86" s="281" t="s">
        <v>15</v>
      </c>
      <c r="G86" s="34"/>
    </row>
    <row r="87" spans="1:7" s="8" customFormat="1" ht="36.6" customHeight="1">
      <c r="A87" s="397"/>
      <c r="B87" s="397"/>
      <c r="C87" s="265"/>
      <c r="D87" s="264"/>
      <c r="E87" s="396"/>
      <c r="F87" s="39" t="s">
        <v>11</v>
      </c>
      <c r="G87" s="40">
        <f t="shared" ref="G87" si="20">+G89</f>
        <v>-2064801.7999999998</v>
      </c>
    </row>
    <row r="88" spans="1:7" s="7" customFormat="1" ht="52.2">
      <c r="A88" s="397"/>
      <c r="B88" s="397"/>
      <c r="C88" s="265"/>
      <c r="D88" s="264"/>
      <c r="E88" s="396"/>
      <c r="F88" s="281" t="s">
        <v>12</v>
      </c>
      <c r="G88" s="41"/>
    </row>
    <row r="89" spans="1:7" s="7" customFormat="1" ht="16.95" customHeight="1">
      <c r="A89" s="397"/>
      <c r="B89" s="397"/>
      <c r="C89" s="265"/>
      <c r="D89" s="264"/>
      <c r="E89" s="396"/>
      <c r="F89" s="259" t="s">
        <v>6</v>
      </c>
      <c r="G89" s="34">
        <f t="shared" ref="G89" si="21">G90</f>
        <v>-2064801.7999999998</v>
      </c>
    </row>
    <row r="90" spans="1:7" s="7" customFormat="1" ht="16.95" customHeight="1">
      <c r="A90" s="397"/>
      <c r="B90" s="397"/>
      <c r="C90" s="265"/>
      <c r="D90" s="264"/>
      <c r="E90" s="396"/>
      <c r="F90" s="281" t="s">
        <v>45</v>
      </c>
      <c r="G90" s="33">
        <f t="shared" ref="G90:G92" si="22">+G91</f>
        <v>-2064801.7999999998</v>
      </c>
    </row>
    <row r="91" spans="1:7" s="7" customFormat="1" ht="18" customHeight="1">
      <c r="A91" s="397"/>
      <c r="B91" s="397"/>
      <c r="C91" s="265"/>
      <c r="D91" s="264"/>
      <c r="E91" s="396"/>
      <c r="F91" s="281" t="s">
        <v>46</v>
      </c>
      <c r="G91" s="33">
        <f t="shared" si="22"/>
        <v>-2064801.7999999998</v>
      </c>
    </row>
    <row r="92" spans="1:7" s="7" customFormat="1" ht="18" customHeight="1">
      <c r="A92" s="397"/>
      <c r="B92" s="397"/>
      <c r="C92" s="265"/>
      <c r="D92" s="264"/>
      <c r="E92" s="396"/>
      <c r="F92" s="289" t="s">
        <v>47</v>
      </c>
      <c r="G92" s="33">
        <f t="shared" si="22"/>
        <v>-2064801.7999999998</v>
      </c>
    </row>
    <row r="93" spans="1:7" s="7" customFormat="1" ht="18" customHeight="1">
      <c r="A93" s="397"/>
      <c r="B93" s="397"/>
      <c r="C93" s="265"/>
      <c r="D93" s="264"/>
      <c r="E93" s="396"/>
      <c r="F93" s="289" t="s">
        <v>128</v>
      </c>
      <c r="G93" s="33">
        <f>+'Հավելված N 4'!E182</f>
        <v>-2064801.7999999998</v>
      </c>
    </row>
    <row r="94" spans="1:7" s="8" customFormat="1" ht="36.6" customHeight="1">
      <c r="A94" s="397"/>
      <c r="B94" s="397"/>
      <c r="C94" s="265"/>
      <c r="D94" s="264"/>
      <c r="E94" s="396"/>
      <c r="F94" s="39" t="s">
        <v>164</v>
      </c>
      <c r="G94" s="40">
        <f t="shared" ref="G94" si="23">+G96</f>
        <v>-2177168.9</v>
      </c>
    </row>
    <row r="95" spans="1:7" s="7" customFormat="1" ht="52.2">
      <c r="A95" s="397"/>
      <c r="B95" s="397"/>
      <c r="C95" s="265"/>
      <c r="D95" s="264"/>
      <c r="E95" s="396"/>
      <c r="F95" s="281" t="s">
        <v>12</v>
      </c>
      <c r="G95" s="41"/>
    </row>
    <row r="96" spans="1:7" s="7" customFormat="1" ht="16.95" customHeight="1">
      <c r="A96" s="397"/>
      <c r="B96" s="397"/>
      <c r="C96" s="265"/>
      <c r="D96" s="264"/>
      <c r="E96" s="396"/>
      <c r="F96" s="259" t="s">
        <v>6</v>
      </c>
      <c r="G96" s="34">
        <f t="shared" ref="G96" si="24">G97</f>
        <v>-2177168.9</v>
      </c>
    </row>
    <row r="97" spans="1:7" s="7" customFormat="1" ht="16.95" customHeight="1">
      <c r="A97" s="397"/>
      <c r="B97" s="397"/>
      <c r="C97" s="265"/>
      <c r="D97" s="264"/>
      <c r="E97" s="396"/>
      <c r="F97" s="281" t="s">
        <v>45</v>
      </c>
      <c r="G97" s="33">
        <f t="shared" ref="G97" si="25">+G98</f>
        <v>-2177168.9</v>
      </c>
    </row>
    <row r="98" spans="1:7" s="7" customFormat="1" ht="18" customHeight="1">
      <c r="A98" s="397"/>
      <c r="B98" s="397"/>
      <c r="C98" s="265"/>
      <c r="D98" s="264"/>
      <c r="E98" s="396"/>
      <c r="F98" s="281" t="s">
        <v>46</v>
      </c>
      <c r="G98" s="33">
        <f>+G99+G101</f>
        <v>-2177168.9</v>
      </c>
    </row>
    <row r="99" spans="1:7" s="7" customFormat="1" ht="18" customHeight="1">
      <c r="A99" s="397"/>
      <c r="B99" s="397"/>
      <c r="C99" s="265"/>
      <c r="D99" s="264"/>
      <c r="E99" s="396"/>
      <c r="F99" s="289" t="s">
        <v>47</v>
      </c>
      <c r="G99" s="33">
        <f>+'Հավելված N 2'!G100</f>
        <v>-2170168.9</v>
      </c>
    </row>
    <row r="100" spans="1:7" s="7" customFormat="1" ht="18" customHeight="1">
      <c r="A100" s="397"/>
      <c r="B100" s="397"/>
      <c r="C100" s="265"/>
      <c r="D100" s="264"/>
      <c r="E100" s="396"/>
      <c r="F100" s="289" t="s">
        <v>128</v>
      </c>
      <c r="G100" s="33">
        <f>+'Հավելված N 4'!E224-'Հավելված N 3'!G152</f>
        <v>-2170168.9</v>
      </c>
    </row>
    <row r="101" spans="1:7" s="7" customFormat="1" ht="18" customHeight="1">
      <c r="A101" s="397"/>
      <c r="B101" s="397"/>
      <c r="C101" s="336"/>
      <c r="D101" s="337"/>
      <c r="E101" s="396"/>
      <c r="F101" s="341" t="s">
        <v>133</v>
      </c>
      <c r="G101" s="33">
        <f>+'Հավելված N 2'!G102</f>
        <v>-7000</v>
      </c>
    </row>
    <row r="102" spans="1:7" s="7" customFormat="1" ht="18" customHeight="1">
      <c r="A102" s="397"/>
      <c r="B102" s="397"/>
      <c r="C102" s="336"/>
      <c r="D102" s="337"/>
      <c r="E102" s="396"/>
      <c r="F102" s="341" t="s">
        <v>134</v>
      </c>
      <c r="G102" s="33">
        <f>+'Հավելված N 3'!G152</f>
        <v>-7000</v>
      </c>
    </row>
    <row r="103" spans="1:7" s="7" customFormat="1" ht="19.2" customHeight="1">
      <c r="A103" s="397"/>
      <c r="B103" s="410" t="s">
        <v>142</v>
      </c>
      <c r="C103" s="398"/>
      <c r="D103" s="399"/>
      <c r="E103" s="17"/>
      <c r="F103" s="261" t="s">
        <v>141</v>
      </c>
      <c r="G103" s="34">
        <f t="shared" ref="G103" si="26">+G105</f>
        <v>-1243414.7000000002</v>
      </c>
    </row>
    <row r="104" spans="1:7" s="7" customFormat="1" ht="16.95" customHeight="1">
      <c r="A104" s="397"/>
      <c r="B104" s="411"/>
      <c r="C104" s="398"/>
      <c r="D104" s="399"/>
      <c r="E104" s="17"/>
      <c r="F104" s="281" t="s">
        <v>5</v>
      </c>
      <c r="G104" s="41"/>
    </row>
    <row r="105" spans="1:7" s="7" customFormat="1" ht="19.8" customHeight="1">
      <c r="A105" s="397"/>
      <c r="B105" s="411"/>
      <c r="C105" s="411" t="s">
        <v>55</v>
      </c>
      <c r="D105" s="400"/>
      <c r="E105" s="17"/>
      <c r="F105" s="261" t="s">
        <v>141</v>
      </c>
      <c r="G105" s="34">
        <f t="shared" ref="G105" si="27">+G107</f>
        <v>-1243414.7000000002</v>
      </c>
    </row>
    <row r="106" spans="1:7" s="7" customFormat="1" ht="16.95" customHeight="1">
      <c r="A106" s="397"/>
      <c r="B106" s="411"/>
      <c r="C106" s="411"/>
      <c r="D106" s="400"/>
      <c r="E106" s="17"/>
      <c r="F106" s="281" t="s">
        <v>5</v>
      </c>
      <c r="G106" s="83"/>
    </row>
    <row r="107" spans="1:7" s="7" customFormat="1" ht="34.799999999999997">
      <c r="A107" s="397"/>
      <c r="B107" s="411"/>
      <c r="C107" s="411"/>
      <c r="D107" s="400"/>
      <c r="E107" s="17"/>
      <c r="F107" s="280" t="s">
        <v>11</v>
      </c>
      <c r="G107" s="34">
        <f>+G109+G131+G162</f>
        <v>-1243414.7000000002</v>
      </c>
    </row>
    <row r="108" spans="1:7" s="7" customFormat="1" ht="16.95" customHeight="1">
      <c r="A108" s="397"/>
      <c r="B108" s="411"/>
      <c r="C108" s="411"/>
      <c r="D108" s="400"/>
      <c r="E108" s="20"/>
      <c r="F108" s="281" t="s">
        <v>5</v>
      </c>
      <c r="G108" s="34"/>
    </row>
    <row r="109" spans="1:7" s="7" customFormat="1" ht="17.7" customHeight="1">
      <c r="A109" s="397"/>
      <c r="B109" s="411"/>
      <c r="C109" s="411"/>
      <c r="D109" s="359">
        <v>1045</v>
      </c>
      <c r="E109" s="389" t="s">
        <v>543</v>
      </c>
      <c r="F109" s="389"/>
      <c r="G109" s="36">
        <f>+G111+G122</f>
        <v>-281665.2</v>
      </c>
    </row>
    <row r="110" spans="1:7" s="7" customFormat="1" ht="16.95" customHeight="1">
      <c r="A110" s="397"/>
      <c r="B110" s="411"/>
      <c r="C110" s="411"/>
      <c r="D110" s="360"/>
      <c r="E110" s="104"/>
      <c r="F110" s="281" t="s">
        <v>5</v>
      </c>
      <c r="G110" s="36"/>
    </row>
    <row r="111" spans="1:7" s="7" customFormat="1" ht="54">
      <c r="A111" s="397"/>
      <c r="B111" s="411"/>
      <c r="C111" s="411"/>
      <c r="D111" s="393"/>
      <c r="E111" s="271">
        <v>32001</v>
      </c>
      <c r="F111" s="44" t="s">
        <v>464</v>
      </c>
      <c r="G111" s="38">
        <f t="shared" ref="G111" si="28">+G113</f>
        <v>-223820</v>
      </c>
    </row>
    <row r="112" spans="1:7" s="7" customFormat="1" ht="15.6" customHeight="1">
      <c r="A112" s="397"/>
      <c r="B112" s="411"/>
      <c r="C112" s="411"/>
      <c r="D112" s="394"/>
      <c r="E112" s="390"/>
      <c r="F112" s="281" t="s">
        <v>15</v>
      </c>
      <c r="G112" s="41"/>
    </row>
    <row r="113" spans="1:7" s="8" customFormat="1" ht="36.6" customHeight="1">
      <c r="A113" s="397"/>
      <c r="B113" s="411"/>
      <c r="C113" s="411"/>
      <c r="D113" s="394"/>
      <c r="E113" s="391"/>
      <c r="F113" s="39" t="s">
        <v>164</v>
      </c>
      <c r="G113" s="40">
        <f t="shared" ref="G113" si="29">+G115</f>
        <v>-223820</v>
      </c>
    </row>
    <row r="114" spans="1:7" s="7" customFormat="1" ht="52.2">
      <c r="A114" s="397"/>
      <c r="B114" s="411"/>
      <c r="C114" s="411"/>
      <c r="D114" s="394"/>
      <c r="E114" s="391"/>
      <c r="F114" s="281" t="s">
        <v>12</v>
      </c>
      <c r="G114" s="41"/>
    </row>
    <row r="115" spans="1:7" s="7" customFormat="1" ht="16.95" customHeight="1">
      <c r="A115" s="397"/>
      <c r="B115" s="411"/>
      <c r="C115" s="411"/>
      <c r="D115" s="394"/>
      <c r="E115" s="391"/>
      <c r="F115" s="259" t="s">
        <v>6</v>
      </c>
      <c r="G115" s="34">
        <f t="shared" ref="G115:G116" si="30">+G116</f>
        <v>-223820</v>
      </c>
    </row>
    <row r="116" spans="1:7" s="7" customFormat="1" ht="16.95" customHeight="1">
      <c r="A116" s="397"/>
      <c r="B116" s="411"/>
      <c r="C116" s="411"/>
      <c r="D116" s="394"/>
      <c r="E116" s="391"/>
      <c r="F116" s="281" t="s">
        <v>75</v>
      </c>
      <c r="G116" s="33">
        <f t="shared" si="30"/>
        <v>-223820</v>
      </c>
    </row>
    <row r="117" spans="1:7" s="7" customFormat="1" ht="15.6" customHeight="1">
      <c r="A117" s="397"/>
      <c r="B117" s="411"/>
      <c r="C117" s="411"/>
      <c r="D117" s="394"/>
      <c r="E117" s="391"/>
      <c r="F117" s="281" t="s">
        <v>111</v>
      </c>
      <c r="G117" s="33">
        <f>+G118+G120</f>
        <v>-223820</v>
      </c>
    </row>
    <row r="118" spans="1:7" s="7" customFormat="1" ht="17.399999999999999" customHeight="1">
      <c r="A118" s="397"/>
      <c r="B118" s="411"/>
      <c r="C118" s="411"/>
      <c r="D118" s="394"/>
      <c r="E118" s="391"/>
      <c r="F118" s="281" t="s">
        <v>541</v>
      </c>
      <c r="G118" s="33">
        <f>+G119</f>
        <v>-229720</v>
      </c>
    </row>
    <row r="119" spans="1:7" s="7" customFormat="1" ht="18" customHeight="1">
      <c r="A119" s="397"/>
      <c r="B119" s="411"/>
      <c r="C119" s="411"/>
      <c r="D119" s="394"/>
      <c r="E119" s="391"/>
      <c r="F119" s="281" t="s">
        <v>156</v>
      </c>
      <c r="G119" s="33">
        <f>+'Հավելված N 4'!E15-'Հավելված N 3'!G15</f>
        <v>-229720</v>
      </c>
    </row>
    <row r="120" spans="1:7" s="7" customFormat="1" ht="17.399999999999999" customHeight="1">
      <c r="A120" s="397"/>
      <c r="B120" s="411"/>
      <c r="C120" s="411"/>
      <c r="D120" s="394"/>
      <c r="E120" s="391"/>
      <c r="F120" s="281" t="s">
        <v>540</v>
      </c>
      <c r="G120" s="33">
        <f>+G121</f>
        <v>5900</v>
      </c>
    </row>
    <row r="121" spans="1:7" s="7" customFormat="1" ht="18" customHeight="1">
      <c r="A121" s="397"/>
      <c r="B121" s="411"/>
      <c r="C121" s="411"/>
      <c r="D121" s="394"/>
      <c r="E121" s="392"/>
      <c r="F121" s="281" t="s">
        <v>134</v>
      </c>
      <c r="G121" s="33">
        <f>+'Հավելված N 4'!E15-'Հավելված N 3'!F15</f>
        <v>5900</v>
      </c>
    </row>
    <row r="122" spans="1:7" s="7" customFormat="1" ht="36">
      <c r="A122" s="397"/>
      <c r="B122" s="411"/>
      <c r="C122" s="411"/>
      <c r="D122" s="394"/>
      <c r="E122" s="244">
        <v>32005</v>
      </c>
      <c r="F122" s="44" t="s">
        <v>475</v>
      </c>
      <c r="G122" s="38">
        <f t="shared" ref="G122" si="31">+G124</f>
        <v>-57845.200000000004</v>
      </c>
    </row>
    <row r="123" spans="1:7" s="7" customFormat="1" ht="15.6" customHeight="1">
      <c r="A123" s="397"/>
      <c r="B123" s="411"/>
      <c r="C123" s="411"/>
      <c r="D123" s="394"/>
      <c r="E123" s="390"/>
      <c r="F123" s="281" t="s">
        <v>15</v>
      </c>
      <c r="G123" s="41"/>
    </row>
    <row r="124" spans="1:7" s="8" customFormat="1" ht="36.6" customHeight="1">
      <c r="A124" s="397"/>
      <c r="B124" s="411"/>
      <c r="C124" s="411"/>
      <c r="D124" s="394"/>
      <c r="E124" s="391"/>
      <c r="F124" s="39" t="s">
        <v>164</v>
      </c>
      <c r="G124" s="40">
        <f t="shared" ref="G124" si="32">+G126</f>
        <v>-57845.200000000004</v>
      </c>
    </row>
    <row r="125" spans="1:7" s="7" customFormat="1" ht="52.2">
      <c r="A125" s="397"/>
      <c r="B125" s="411"/>
      <c r="C125" s="411"/>
      <c r="D125" s="394"/>
      <c r="E125" s="391"/>
      <c r="F125" s="281" t="s">
        <v>12</v>
      </c>
      <c r="G125" s="41"/>
    </row>
    <row r="126" spans="1:7" s="7" customFormat="1" ht="16.95" customHeight="1">
      <c r="A126" s="397"/>
      <c r="B126" s="411"/>
      <c r="C126" s="411"/>
      <c r="D126" s="394"/>
      <c r="E126" s="391"/>
      <c r="F126" s="259" t="s">
        <v>6</v>
      </c>
      <c r="G126" s="34">
        <f t="shared" ref="G126:G127" si="33">+G127</f>
        <v>-57845.200000000004</v>
      </c>
    </row>
    <row r="127" spans="1:7" s="7" customFormat="1" ht="16.95" customHeight="1">
      <c r="A127" s="397"/>
      <c r="B127" s="411"/>
      <c r="C127" s="411"/>
      <c r="D127" s="394"/>
      <c r="E127" s="391"/>
      <c r="F127" s="281" t="s">
        <v>75</v>
      </c>
      <c r="G127" s="33">
        <f t="shared" si="33"/>
        <v>-57845.200000000004</v>
      </c>
    </row>
    <row r="128" spans="1:7" s="7" customFormat="1" ht="15.6" customHeight="1">
      <c r="A128" s="397"/>
      <c r="B128" s="411"/>
      <c r="C128" s="411"/>
      <c r="D128" s="394"/>
      <c r="E128" s="391"/>
      <c r="F128" s="281" t="s">
        <v>111</v>
      </c>
      <c r="G128" s="33">
        <f>+G129</f>
        <v>-57845.200000000004</v>
      </c>
    </row>
    <row r="129" spans="1:7" s="7" customFormat="1" ht="17.399999999999999" customHeight="1">
      <c r="A129" s="397"/>
      <c r="B129" s="411"/>
      <c r="C129" s="411"/>
      <c r="D129" s="394"/>
      <c r="E129" s="391"/>
      <c r="F129" s="281" t="s">
        <v>541</v>
      </c>
      <c r="G129" s="33">
        <f>+G130</f>
        <v>-57845.200000000004</v>
      </c>
    </row>
    <row r="130" spans="1:7" s="7" customFormat="1" ht="18" customHeight="1">
      <c r="A130" s="397"/>
      <c r="B130" s="411"/>
      <c r="C130" s="411"/>
      <c r="D130" s="395"/>
      <c r="E130" s="392"/>
      <c r="F130" s="281" t="s">
        <v>128</v>
      </c>
      <c r="G130" s="33">
        <f>+'Հավելված N 4'!E23</f>
        <v>-57845.200000000004</v>
      </c>
    </row>
    <row r="131" spans="1:7" s="7" customFormat="1" ht="17.7" customHeight="1">
      <c r="A131" s="397"/>
      <c r="B131" s="411"/>
      <c r="C131" s="411"/>
      <c r="D131" s="359">
        <v>1163</v>
      </c>
      <c r="E131" s="389" t="s">
        <v>542</v>
      </c>
      <c r="F131" s="389"/>
      <c r="G131" s="36">
        <f>+G133+G142+G153</f>
        <v>-655054.60000000009</v>
      </c>
    </row>
    <row r="132" spans="1:7" s="7" customFormat="1" ht="16.95" customHeight="1">
      <c r="A132" s="397"/>
      <c r="B132" s="411"/>
      <c r="C132" s="411"/>
      <c r="D132" s="360"/>
      <c r="E132" s="104"/>
      <c r="F132" s="281" t="s">
        <v>5</v>
      </c>
      <c r="G132" s="36"/>
    </row>
    <row r="133" spans="1:7" s="7" customFormat="1" ht="54">
      <c r="A133" s="397"/>
      <c r="B133" s="411"/>
      <c r="C133" s="411"/>
      <c r="D133" s="393"/>
      <c r="E133" s="271">
        <v>12001</v>
      </c>
      <c r="F133" s="44" t="s">
        <v>511</v>
      </c>
      <c r="G133" s="38">
        <f t="shared" ref="G133" si="34">+G135</f>
        <v>-240000</v>
      </c>
    </row>
    <row r="134" spans="1:7" s="7" customFormat="1" ht="15.6" customHeight="1">
      <c r="A134" s="397"/>
      <c r="B134" s="411"/>
      <c r="C134" s="411"/>
      <c r="D134" s="394"/>
      <c r="E134" s="428"/>
      <c r="F134" s="281" t="s">
        <v>15</v>
      </c>
      <c r="G134" s="41"/>
    </row>
    <row r="135" spans="1:7" s="8" customFormat="1" ht="36.6" customHeight="1">
      <c r="A135" s="397"/>
      <c r="B135" s="411"/>
      <c r="C135" s="411"/>
      <c r="D135" s="394"/>
      <c r="E135" s="429"/>
      <c r="F135" s="39" t="s">
        <v>164</v>
      </c>
      <c r="G135" s="40">
        <f t="shared" ref="G135" si="35">+G137</f>
        <v>-240000</v>
      </c>
    </row>
    <row r="136" spans="1:7" s="7" customFormat="1" ht="52.2">
      <c r="A136" s="397"/>
      <c r="B136" s="411"/>
      <c r="C136" s="411"/>
      <c r="D136" s="394"/>
      <c r="E136" s="429"/>
      <c r="F136" s="281" t="s">
        <v>12</v>
      </c>
      <c r="G136" s="41"/>
    </row>
    <row r="137" spans="1:7" s="7" customFormat="1" ht="16.95" customHeight="1">
      <c r="A137" s="397"/>
      <c r="B137" s="411"/>
      <c r="C137" s="411"/>
      <c r="D137" s="394"/>
      <c r="E137" s="429"/>
      <c r="F137" s="259" t="s">
        <v>6</v>
      </c>
      <c r="G137" s="34">
        <f t="shared" ref="G137:G138" si="36">+G138</f>
        <v>-240000</v>
      </c>
    </row>
    <row r="138" spans="1:7" s="7" customFormat="1" ht="16.95" customHeight="1">
      <c r="A138" s="397"/>
      <c r="B138" s="411"/>
      <c r="C138" s="411"/>
      <c r="D138" s="394"/>
      <c r="E138" s="429"/>
      <c r="F138" s="281" t="s">
        <v>75</v>
      </c>
      <c r="G138" s="33">
        <f t="shared" si="36"/>
        <v>-240000</v>
      </c>
    </row>
    <row r="139" spans="1:7" s="7" customFormat="1" ht="15.6" customHeight="1">
      <c r="A139" s="397"/>
      <c r="B139" s="411"/>
      <c r="C139" s="411"/>
      <c r="D139" s="394"/>
      <c r="E139" s="429"/>
      <c r="F139" s="281" t="s">
        <v>111</v>
      </c>
      <c r="G139" s="33">
        <f>+G140</f>
        <v>-240000</v>
      </c>
    </row>
    <row r="140" spans="1:7" s="7" customFormat="1" ht="17.399999999999999" customHeight="1">
      <c r="A140" s="397"/>
      <c r="B140" s="411"/>
      <c r="C140" s="411"/>
      <c r="D140" s="394"/>
      <c r="E140" s="429"/>
      <c r="F140" s="281" t="s">
        <v>541</v>
      </c>
      <c r="G140" s="33">
        <f>+G141</f>
        <v>-240000</v>
      </c>
    </row>
    <row r="141" spans="1:7" s="7" customFormat="1" ht="18" customHeight="1">
      <c r="A141" s="397"/>
      <c r="B141" s="411"/>
      <c r="C141" s="411"/>
      <c r="D141" s="394"/>
      <c r="E141" s="430"/>
      <c r="F141" s="281" t="s">
        <v>128</v>
      </c>
      <c r="G141" s="33">
        <f>+'Հավելված N 4'!E33</f>
        <v>-240000</v>
      </c>
    </row>
    <row r="142" spans="1:7" s="7" customFormat="1" ht="18">
      <c r="A142" s="397"/>
      <c r="B142" s="411"/>
      <c r="C142" s="411"/>
      <c r="D142" s="394"/>
      <c r="E142" s="271">
        <v>32001</v>
      </c>
      <c r="F142" s="44" t="s">
        <v>488</v>
      </c>
      <c r="G142" s="38">
        <f t="shared" ref="G142" si="37">+G144</f>
        <v>-334754.60000000003</v>
      </c>
    </row>
    <row r="143" spans="1:7" s="7" customFormat="1" ht="15.6" customHeight="1">
      <c r="A143" s="397"/>
      <c r="B143" s="411"/>
      <c r="C143" s="411"/>
      <c r="D143" s="394"/>
      <c r="E143" s="390"/>
      <c r="F143" s="281" t="s">
        <v>15</v>
      </c>
      <c r="G143" s="41"/>
    </row>
    <row r="144" spans="1:7" s="8" customFormat="1" ht="36.6" customHeight="1">
      <c r="A144" s="397"/>
      <c r="B144" s="411"/>
      <c r="C144" s="411"/>
      <c r="D144" s="394"/>
      <c r="E144" s="391"/>
      <c r="F144" s="39" t="s">
        <v>164</v>
      </c>
      <c r="G144" s="40">
        <f t="shared" ref="G144" si="38">+G146</f>
        <v>-334754.60000000003</v>
      </c>
    </row>
    <row r="145" spans="1:7" s="7" customFormat="1" ht="52.2">
      <c r="A145" s="397"/>
      <c r="B145" s="411"/>
      <c r="C145" s="411"/>
      <c r="D145" s="394"/>
      <c r="E145" s="391"/>
      <c r="F145" s="281" t="s">
        <v>12</v>
      </c>
      <c r="G145" s="41"/>
    </row>
    <row r="146" spans="1:7" s="7" customFormat="1" ht="16.95" customHeight="1">
      <c r="A146" s="397"/>
      <c r="B146" s="411"/>
      <c r="C146" s="411"/>
      <c r="D146" s="394"/>
      <c r="E146" s="391"/>
      <c r="F146" s="259" t="s">
        <v>6</v>
      </c>
      <c r="G146" s="34">
        <f t="shared" ref="G146:G147" si="39">+G147</f>
        <v>-334754.60000000003</v>
      </c>
    </row>
    <row r="147" spans="1:7" s="7" customFormat="1" ht="16.95" customHeight="1">
      <c r="A147" s="397"/>
      <c r="B147" s="411"/>
      <c r="C147" s="411"/>
      <c r="D147" s="394"/>
      <c r="E147" s="391"/>
      <c r="F147" s="281" t="s">
        <v>75</v>
      </c>
      <c r="G147" s="33">
        <f t="shared" si="39"/>
        <v>-334754.60000000003</v>
      </c>
    </row>
    <row r="148" spans="1:7" s="7" customFormat="1" ht="15.6" customHeight="1">
      <c r="A148" s="397"/>
      <c r="B148" s="411"/>
      <c r="C148" s="411"/>
      <c r="D148" s="394"/>
      <c r="E148" s="391"/>
      <c r="F148" s="281" t="s">
        <v>111</v>
      </c>
      <c r="G148" s="33">
        <f>+G149+G151</f>
        <v>-334754.60000000003</v>
      </c>
    </row>
    <row r="149" spans="1:7" s="7" customFormat="1" ht="17.399999999999999" customHeight="1">
      <c r="A149" s="397"/>
      <c r="B149" s="411"/>
      <c r="C149" s="411"/>
      <c r="D149" s="394"/>
      <c r="E149" s="391"/>
      <c r="F149" s="281" t="s">
        <v>541</v>
      </c>
      <c r="G149" s="33">
        <f>+G150</f>
        <v>-294880</v>
      </c>
    </row>
    <row r="150" spans="1:7" s="7" customFormat="1" ht="18" customHeight="1">
      <c r="A150" s="397"/>
      <c r="B150" s="411"/>
      <c r="C150" s="411"/>
      <c r="D150" s="394"/>
      <c r="E150" s="391"/>
      <c r="F150" s="281" t="s">
        <v>128</v>
      </c>
      <c r="G150" s="33">
        <f>+'Հավելված N 4'!E39-'Հավելված N 3'!G33</f>
        <v>-294880</v>
      </c>
    </row>
    <row r="151" spans="1:7" s="7" customFormat="1" ht="17.399999999999999" customHeight="1">
      <c r="A151" s="397"/>
      <c r="B151" s="411"/>
      <c r="C151" s="411"/>
      <c r="D151" s="394"/>
      <c r="E151" s="391"/>
      <c r="F151" s="281" t="s">
        <v>540</v>
      </c>
      <c r="G151" s="33">
        <f>+G152</f>
        <v>-39874.600000000035</v>
      </c>
    </row>
    <row r="152" spans="1:7" s="7" customFormat="1" ht="18" customHeight="1">
      <c r="A152" s="397"/>
      <c r="B152" s="411"/>
      <c r="C152" s="411"/>
      <c r="D152" s="394"/>
      <c r="E152" s="392"/>
      <c r="F152" s="281" t="s">
        <v>134</v>
      </c>
      <c r="G152" s="33">
        <f>+'Հավելված N 4'!E39-'Հավելված N 3'!E33</f>
        <v>-39874.600000000035</v>
      </c>
    </row>
    <row r="153" spans="1:7" s="7" customFormat="1" ht="18">
      <c r="A153" s="397"/>
      <c r="B153" s="411"/>
      <c r="C153" s="411"/>
      <c r="D153" s="394"/>
      <c r="E153" s="271">
        <v>32002</v>
      </c>
      <c r="F153" s="44" t="s">
        <v>520</v>
      </c>
      <c r="G153" s="38">
        <f>+G155</f>
        <v>-80300</v>
      </c>
    </row>
    <row r="154" spans="1:7" s="7" customFormat="1" ht="15.6" customHeight="1">
      <c r="A154" s="397"/>
      <c r="B154" s="411"/>
      <c r="C154" s="411"/>
      <c r="D154" s="394"/>
      <c r="E154" s="390"/>
      <c r="F154" s="281" t="s">
        <v>15</v>
      </c>
      <c r="G154" s="41"/>
    </row>
    <row r="155" spans="1:7" s="8" customFormat="1" ht="36.6" customHeight="1">
      <c r="A155" s="397"/>
      <c r="B155" s="411"/>
      <c r="C155" s="411"/>
      <c r="D155" s="394"/>
      <c r="E155" s="391"/>
      <c r="F155" s="39" t="s">
        <v>164</v>
      </c>
      <c r="G155" s="40">
        <f t="shared" ref="G155" si="40">+G157</f>
        <v>-80300</v>
      </c>
    </row>
    <row r="156" spans="1:7" s="7" customFormat="1" ht="52.2">
      <c r="A156" s="397"/>
      <c r="B156" s="411"/>
      <c r="C156" s="411"/>
      <c r="D156" s="394"/>
      <c r="E156" s="391"/>
      <c r="F156" s="281" t="s">
        <v>12</v>
      </c>
      <c r="G156" s="41"/>
    </row>
    <row r="157" spans="1:7" s="7" customFormat="1" ht="16.95" customHeight="1">
      <c r="A157" s="397"/>
      <c r="B157" s="411"/>
      <c r="C157" s="411"/>
      <c r="D157" s="394"/>
      <c r="E157" s="391"/>
      <c r="F157" s="259" t="s">
        <v>6</v>
      </c>
      <c r="G157" s="34">
        <f t="shared" ref="G157:G158" si="41">+G158</f>
        <v>-80300</v>
      </c>
    </row>
    <row r="158" spans="1:7" s="7" customFormat="1" ht="16.95" customHeight="1">
      <c r="A158" s="397"/>
      <c r="B158" s="411"/>
      <c r="C158" s="411"/>
      <c r="D158" s="394"/>
      <c r="E158" s="391"/>
      <c r="F158" s="281" t="s">
        <v>75</v>
      </c>
      <c r="G158" s="33">
        <f t="shared" si="41"/>
        <v>-80300</v>
      </c>
    </row>
    <row r="159" spans="1:7" s="7" customFormat="1" ht="15.6" customHeight="1">
      <c r="A159" s="397"/>
      <c r="B159" s="411"/>
      <c r="C159" s="411"/>
      <c r="D159" s="394"/>
      <c r="E159" s="391"/>
      <c r="F159" s="281" t="s">
        <v>111</v>
      </c>
      <c r="G159" s="33">
        <f>+G160</f>
        <v>-80300</v>
      </c>
    </row>
    <row r="160" spans="1:7" s="7" customFormat="1" ht="17.399999999999999" customHeight="1">
      <c r="A160" s="397"/>
      <c r="B160" s="411"/>
      <c r="C160" s="411"/>
      <c r="D160" s="394"/>
      <c r="E160" s="391"/>
      <c r="F160" s="281" t="s">
        <v>541</v>
      </c>
      <c r="G160" s="33">
        <f>+G161</f>
        <v>-80300</v>
      </c>
    </row>
    <row r="161" spans="1:7" s="7" customFormat="1" ht="18" customHeight="1">
      <c r="A161" s="397"/>
      <c r="B161" s="411"/>
      <c r="C161" s="411"/>
      <c r="D161" s="395"/>
      <c r="E161" s="392"/>
      <c r="F161" s="281" t="s">
        <v>156</v>
      </c>
      <c r="G161" s="33">
        <f>+'Հավելված N 4'!E56</f>
        <v>-80300</v>
      </c>
    </row>
    <row r="162" spans="1:7" s="7" customFormat="1" ht="17.7" customHeight="1">
      <c r="A162" s="397"/>
      <c r="B162" s="411"/>
      <c r="C162" s="411"/>
      <c r="D162" s="272">
        <v>1183</v>
      </c>
      <c r="E162" s="389" t="s">
        <v>108</v>
      </c>
      <c r="F162" s="389"/>
      <c r="G162" s="36">
        <f>+G164+G173</f>
        <v>-306694.90000000002</v>
      </c>
    </row>
    <row r="163" spans="1:7" s="7" customFormat="1" ht="16.95" customHeight="1">
      <c r="A163" s="397"/>
      <c r="B163" s="411"/>
      <c r="C163" s="411"/>
      <c r="D163" s="360"/>
      <c r="E163" s="104"/>
      <c r="F163" s="281" t="s">
        <v>5</v>
      </c>
      <c r="G163" s="36"/>
    </row>
    <row r="164" spans="1:7" s="7" customFormat="1" ht="54">
      <c r="A164" s="397"/>
      <c r="B164" s="411"/>
      <c r="C164" s="411"/>
      <c r="D164" s="431"/>
      <c r="E164" s="272">
        <v>32007</v>
      </c>
      <c r="F164" s="44" t="s">
        <v>522</v>
      </c>
      <c r="G164" s="38">
        <f t="shared" ref="G164" si="42">+G166</f>
        <v>-5085</v>
      </c>
    </row>
    <row r="165" spans="1:7" s="7" customFormat="1" ht="15.6" customHeight="1">
      <c r="A165" s="397"/>
      <c r="B165" s="411"/>
      <c r="C165" s="411"/>
      <c r="D165" s="432"/>
      <c r="E165" s="428"/>
      <c r="F165" s="281" t="s">
        <v>15</v>
      </c>
      <c r="G165" s="41"/>
    </row>
    <row r="166" spans="1:7" s="8" customFormat="1" ht="36.6" customHeight="1">
      <c r="A166" s="397"/>
      <c r="B166" s="411"/>
      <c r="C166" s="411"/>
      <c r="D166" s="432"/>
      <c r="E166" s="429"/>
      <c r="F166" s="39" t="s">
        <v>164</v>
      </c>
      <c r="G166" s="40">
        <f t="shared" ref="G166" si="43">+G168</f>
        <v>-5085</v>
      </c>
    </row>
    <row r="167" spans="1:7" s="7" customFormat="1" ht="52.2">
      <c r="A167" s="397"/>
      <c r="B167" s="411"/>
      <c r="C167" s="411"/>
      <c r="D167" s="432"/>
      <c r="E167" s="429"/>
      <c r="F167" s="281" t="s">
        <v>12</v>
      </c>
      <c r="G167" s="41"/>
    </row>
    <row r="168" spans="1:7" s="7" customFormat="1" ht="16.95" customHeight="1">
      <c r="A168" s="397"/>
      <c r="B168" s="411"/>
      <c r="C168" s="411"/>
      <c r="D168" s="432"/>
      <c r="E168" s="429"/>
      <c r="F168" s="259" t="s">
        <v>6</v>
      </c>
      <c r="G168" s="34">
        <f t="shared" ref="G168:G169" si="44">+G169</f>
        <v>-5085</v>
      </c>
    </row>
    <row r="169" spans="1:7" s="7" customFormat="1" ht="16.95" customHeight="1">
      <c r="A169" s="397"/>
      <c r="B169" s="411"/>
      <c r="C169" s="411"/>
      <c r="D169" s="432"/>
      <c r="E169" s="429"/>
      <c r="F169" s="281" t="s">
        <v>75</v>
      </c>
      <c r="G169" s="33">
        <f t="shared" si="44"/>
        <v>-5085</v>
      </c>
    </row>
    <row r="170" spans="1:7" s="7" customFormat="1" ht="15.6" customHeight="1">
      <c r="A170" s="397"/>
      <c r="B170" s="411"/>
      <c r="C170" s="411"/>
      <c r="D170" s="432"/>
      <c r="E170" s="429"/>
      <c r="F170" s="281" t="s">
        <v>111</v>
      </c>
      <c r="G170" s="33">
        <f>+G171</f>
        <v>-5085</v>
      </c>
    </row>
    <row r="171" spans="1:7" s="7" customFormat="1" ht="17.399999999999999" customHeight="1">
      <c r="A171" s="397"/>
      <c r="B171" s="411"/>
      <c r="C171" s="411"/>
      <c r="D171" s="432"/>
      <c r="E171" s="429"/>
      <c r="F171" s="281" t="s">
        <v>540</v>
      </c>
      <c r="G171" s="33">
        <f>+G172</f>
        <v>-5085</v>
      </c>
    </row>
    <row r="172" spans="1:7" s="7" customFormat="1" ht="18" customHeight="1">
      <c r="A172" s="397"/>
      <c r="B172" s="411"/>
      <c r="C172" s="411"/>
      <c r="D172" s="432"/>
      <c r="E172" s="430"/>
      <c r="F172" s="281" t="s">
        <v>134</v>
      </c>
      <c r="G172" s="33">
        <f>+'Հավելված N 4'!E62</f>
        <v>-5085</v>
      </c>
    </row>
    <row r="173" spans="1:7" s="7" customFormat="1" ht="54">
      <c r="A173" s="397"/>
      <c r="B173" s="411"/>
      <c r="C173" s="411"/>
      <c r="D173" s="432"/>
      <c r="E173" s="272">
        <v>32009</v>
      </c>
      <c r="F173" s="44" t="s">
        <v>526</v>
      </c>
      <c r="G173" s="38">
        <f t="shared" ref="G173" si="45">+G175</f>
        <v>-301609.90000000002</v>
      </c>
    </row>
    <row r="174" spans="1:7" s="7" customFormat="1" ht="15.6" customHeight="1">
      <c r="A174" s="397"/>
      <c r="B174" s="411"/>
      <c r="C174" s="411"/>
      <c r="D174" s="432"/>
      <c r="E174" s="428"/>
      <c r="F174" s="281" t="s">
        <v>15</v>
      </c>
      <c r="G174" s="41"/>
    </row>
    <row r="175" spans="1:7" s="8" customFormat="1" ht="36.6" customHeight="1">
      <c r="A175" s="397"/>
      <c r="B175" s="411"/>
      <c r="C175" s="411"/>
      <c r="D175" s="432"/>
      <c r="E175" s="429"/>
      <c r="F175" s="39" t="s">
        <v>164</v>
      </c>
      <c r="G175" s="40">
        <f t="shared" ref="G175" si="46">+G177</f>
        <v>-301609.90000000002</v>
      </c>
    </row>
    <row r="176" spans="1:7" s="7" customFormat="1" ht="52.2">
      <c r="A176" s="397"/>
      <c r="B176" s="411"/>
      <c r="C176" s="411"/>
      <c r="D176" s="432"/>
      <c r="E176" s="429"/>
      <c r="F176" s="281" t="s">
        <v>12</v>
      </c>
      <c r="G176" s="41"/>
    </row>
    <row r="177" spans="1:7" s="7" customFormat="1" ht="16.95" customHeight="1">
      <c r="A177" s="397"/>
      <c r="B177" s="411"/>
      <c r="C177" s="411"/>
      <c r="D177" s="432"/>
      <c r="E177" s="429"/>
      <c r="F177" s="259" t="s">
        <v>6</v>
      </c>
      <c r="G177" s="34">
        <f t="shared" ref="G177:G178" si="47">+G178</f>
        <v>-301609.90000000002</v>
      </c>
    </row>
    <row r="178" spans="1:7" s="7" customFormat="1" ht="16.95" customHeight="1">
      <c r="A178" s="397"/>
      <c r="B178" s="411"/>
      <c r="C178" s="411"/>
      <c r="D178" s="432"/>
      <c r="E178" s="429"/>
      <c r="F178" s="281" t="s">
        <v>75</v>
      </c>
      <c r="G178" s="33">
        <f t="shared" si="47"/>
        <v>-301609.90000000002</v>
      </c>
    </row>
    <row r="179" spans="1:7" s="7" customFormat="1" ht="15.6" customHeight="1">
      <c r="A179" s="397"/>
      <c r="B179" s="411"/>
      <c r="C179" s="411"/>
      <c r="D179" s="432"/>
      <c r="E179" s="429"/>
      <c r="F179" s="281" t="s">
        <v>111</v>
      </c>
      <c r="G179" s="33">
        <f>+G180</f>
        <v>-301609.90000000002</v>
      </c>
    </row>
    <row r="180" spans="1:7" s="7" customFormat="1" ht="18" customHeight="1">
      <c r="A180" s="397"/>
      <c r="B180" s="411"/>
      <c r="C180" s="411"/>
      <c r="D180" s="432"/>
      <c r="E180" s="429"/>
      <c r="F180" s="289" t="s">
        <v>541</v>
      </c>
      <c r="G180" s="33">
        <f>+G181</f>
        <v>-301609.90000000002</v>
      </c>
    </row>
    <row r="181" spans="1:7" s="7" customFormat="1" ht="18" customHeight="1">
      <c r="A181" s="397"/>
      <c r="B181" s="411"/>
      <c r="C181" s="411"/>
      <c r="D181" s="433"/>
      <c r="E181" s="430"/>
      <c r="F181" s="289" t="s">
        <v>156</v>
      </c>
      <c r="G181" s="33">
        <f>+'Հավելված N 4'!E68</f>
        <v>-301609.90000000002</v>
      </c>
    </row>
    <row r="182" spans="1:7" s="115" customFormat="1"/>
    <row r="183" spans="1:7" s="7" customFormat="1" ht="32.4" customHeight="1">
      <c r="A183" s="281"/>
      <c r="B183" s="281"/>
      <c r="C183" s="281"/>
      <c r="D183" s="277"/>
      <c r="E183" s="277"/>
      <c r="F183" s="261" t="s">
        <v>166</v>
      </c>
      <c r="G183" s="36">
        <f>+G184</f>
        <v>5000</v>
      </c>
    </row>
    <row r="184" spans="1:7" s="361" customFormat="1" ht="36">
      <c r="A184" s="416" t="s">
        <v>142</v>
      </c>
      <c r="B184" s="425"/>
      <c r="C184" s="425"/>
      <c r="D184" s="425"/>
      <c r="E184" s="425"/>
      <c r="F184" s="261" t="s">
        <v>532</v>
      </c>
      <c r="G184" s="1">
        <f>+G186</f>
        <v>5000</v>
      </c>
    </row>
    <row r="185" spans="1:7" s="361" customFormat="1" ht="18" customHeight="1">
      <c r="A185" s="417"/>
      <c r="B185" s="427"/>
      <c r="C185" s="426"/>
      <c r="D185" s="426"/>
      <c r="E185" s="426"/>
      <c r="F185" s="292" t="s">
        <v>5</v>
      </c>
      <c r="G185" s="4"/>
    </row>
    <row r="186" spans="1:7" s="361" customFormat="1" ht="36">
      <c r="A186" s="417"/>
      <c r="B186" s="416" t="s">
        <v>142</v>
      </c>
      <c r="C186" s="426"/>
      <c r="D186" s="426"/>
      <c r="E186" s="426"/>
      <c r="F186" s="261" t="s">
        <v>533</v>
      </c>
      <c r="G186" s="34">
        <f>+G188</f>
        <v>5000</v>
      </c>
    </row>
    <row r="187" spans="1:7" s="361" customFormat="1" ht="18" customHeight="1">
      <c r="A187" s="417"/>
      <c r="B187" s="417"/>
      <c r="C187" s="427"/>
      <c r="D187" s="426"/>
      <c r="E187" s="426"/>
      <c r="F187" s="292" t="s">
        <v>5</v>
      </c>
      <c r="G187" s="41"/>
    </row>
    <row r="188" spans="1:7" s="361" customFormat="1" ht="36">
      <c r="A188" s="417"/>
      <c r="B188" s="417"/>
      <c r="C188" s="416" t="s">
        <v>55</v>
      </c>
      <c r="D188" s="426"/>
      <c r="E188" s="426"/>
      <c r="F188" s="261" t="s">
        <v>533</v>
      </c>
      <c r="G188" s="34">
        <f>+G190</f>
        <v>5000</v>
      </c>
    </row>
    <row r="189" spans="1:7" s="361" customFormat="1" ht="18" customHeight="1">
      <c r="A189" s="417"/>
      <c r="B189" s="417"/>
      <c r="C189" s="417"/>
      <c r="D189" s="427"/>
      <c r="E189" s="427"/>
      <c r="F189" s="292" t="s">
        <v>5</v>
      </c>
      <c r="G189" s="362"/>
    </row>
    <row r="190" spans="1:7" s="363" customFormat="1" ht="39" customHeight="1">
      <c r="A190" s="417"/>
      <c r="B190" s="417"/>
      <c r="C190" s="417"/>
      <c r="D190" s="258">
        <v>1103</v>
      </c>
      <c r="E190" s="406" t="s">
        <v>534</v>
      </c>
      <c r="F190" s="407" t="s">
        <v>534</v>
      </c>
      <c r="G190" s="36">
        <f t="shared" ref="G190:G192" si="48">G192</f>
        <v>5000</v>
      </c>
    </row>
    <row r="191" spans="1:7" s="363" customFormat="1" ht="18">
      <c r="A191" s="417"/>
      <c r="B191" s="417"/>
      <c r="C191" s="417"/>
      <c r="D191" s="357"/>
      <c r="E191" s="364"/>
      <c r="F191" s="292" t="s">
        <v>5</v>
      </c>
      <c r="G191" s="36"/>
    </row>
    <row r="192" spans="1:7" s="363" customFormat="1" ht="108">
      <c r="A192" s="417"/>
      <c r="B192" s="417"/>
      <c r="C192" s="417"/>
      <c r="D192" s="357"/>
      <c r="E192" s="271">
        <v>11001</v>
      </c>
      <c r="F192" s="44" t="s">
        <v>535</v>
      </c>
      <c r="G192" s="38">
        <f t="shared" si="48"/>
        <v>5000</v>
      </c>
    </row>
    <row r="193" spans="1:7" s="363" customFormat="1" ht="17.399999999999999" customHeight="1">
      <c r="A193" s="417"/>
      <c r="B193" s="417"/>
      <c r="C193" s="417"/>
      <c r="D193" s="357"/>
      <c r="E193" s="418"/>
      <c r="F193" s="280" t="s">
        <v>15</v>
      </c>
      <c r="G193" s="41"/>
    </row>
    <row r="194" spans="1:7" s="363" customFormat="1" ht="17.399999999999999" customHeight="1">
      <c r="A194" s="417"/>
      <c r="B194" s="417"/>
      <c r="C194" s="417"/>
      <c r="D194" s="357"/>
      <c r="E194" s="419"/>
      <c r="F194" s="39" t="s">
        <v>536</v>
      </c>
      <c r="G194" s="40">
        <f>G196</f>
        <v>5000</v>
      </c>
    </row>
    <row r="195" spans="1:7" s="363" customFormat="1" ht="34.799999999999997">
      <c r="A195" s="417"/>
      <c r="B195" s="417"/>
      <c r="C195" s="417"/>
      <c r="D195" s="357"/>
      <c r="E195" s="419"/>
      <c r="F195" s="281" t="s">
        <v>143</v>
      </c>
      <c r="G195" s="41"/>
    </row>
    <row r="196" spans="1:7" s="363" customFormat="1" ht="17.399999999999999" customHeight="1">
      <c r="A196" s="417"/>
      <c r="B196" s="417"/>
      <c r="C196" s="417"/>
      <c r="D196" s="357"/>
      <c r="E196" s="419"/>
      <c r="F196" s="259" t="s">
        <v>6</v>
      </c>
      <c r="G196" s="34">
        <f>G197</f>
        <v>5000</v>
      </c>
    </row>
    <row r="197" spans="1:7" s="363" customFormat="1" ht="17.399999999999999" customHeight="1">
      <c r="A197" s="417"/>
      <c r="B197" s="417"/>
      <c r="C197" s="417"/>
      <c r="D197" s="357"/>
      <c r="E197" s="419"/>
      <c r="F197" s="281" t="s">
        <v>104</v>
      </c>
      <c r="G197" s="33">
        <f>+G198</f>
        <v>5000</v>
      </c>
    </row>
    <row r="198" spans="1:7" s="363" customFormat="1" ht="34.799999999999997">
      <c r="A198" s="417"/>
      <c r="B198" s="417"/>
      <c r="C198" s="417"/>
      <c r="D198" s="357"/>
      <c r="E198" s="419"/>
      <c r="F198" s="281" t="s">
        <v>537</v>
      </c>
      <c r="G198" s="33">
        <f t="shared" ref="G198" si="49">G199</f>
        <v>5000</v>
      </c>
    </row>
    <row r="199" spans="1:7" s="363" customFormat="1" ht="34.799999999999997">
      <c r="A199" s="417"/>
      <c r="B199" s="417"/>
      <c r="C199" s="417"/>
      <c r="D199" s="357"/>
      <c r="E199" s="419"/>
      <c r="F199" s="289" t="s">
        <v>538</v>
      </c>
      <c r="G199" s="33">
        <f>+G200</f>
        <v>5000</v>
      </c>
    </row>
    <row r="200" spans="1:7" s="363" customFormat="1" ht="17.399999999999999" customHeight="1">
      <c r="A200" s="424"/>
      <c r="B200" s="424"/>
      <c r="C200" s="424"/>
      <c r="D200" s="358"/>
      <c r="E200" s="420"/>
      <c r="F200" s="289" t="s">
        <v>539</v>
      </c>
      <c r="G200" s="33">
        <v>5000</v>
      </c>
    </row>
  </sheetData>
  <mergeCells count="54">
    <mergeCell ref="E174:E181"/>
    <mergeCell ref="D164:D181"/>
    <mergeCell ref="E131:F131"/>
    <mergeCell ref="E134:E141"/>
    <mergeCell ref="E143:E152"/>
    <mergeCell ref="E154:E161"/>
    <mergeCell ref="D133:D161"/>
    <mergeCell ref="E162:F162"/>
    <mergeCell ref="E165:E172"/>
    <mergeCell ref="E193:E200"/>
    <mergeCell ref="C188:C200"/>
    <mergeCell ref="B186:B200"/>
    <mergeCell ref="A184:A200"/>
    <mergeCell ref="E184:E189"/>
    <mergeCell ref="D184:D189"/>
    <mergeCell ref="B184:B185"/>
    <mergeCell ref="C184:C187"/>
    <mergeCell ref="E190:F190"/>
    <mergeCell ref="D26:D36"/>
    <mergeCell ref="C20:C36"/>
    <mergeCell ref="C16:C19"/>
    <mergeCell ref="D16:D23"/>
    <mergeCell ref="C39:C71"/>
    <mergeCell ref="C37:C38"/>
    <mergeCell ref="D44:D71"/>
    <mergeCell ref="F1:G1"/>
    <mergeCell ref="D37:D42"/>
    <mergeCell ref="A7:G7"/>
    <mergeCell ref="A11:C11"/>
    <mergeCell ref="D11:E11"/>
    <mergeCell ref="F11:F12"/>
    <mergeCell ref="F3:G3"/>
    <mergeCell ref="E24:F24"/>
    <mergeCell ref="B18:B36"/>
    <mergeCell ref="F2:G2"/>
    <mergeCell ref="A16:A181"/>
    <mergeCell ref="B103:B181"/>
    <mergeCell ref="C105:C181"/>
    <mergeCell ref="B16:B17"/>
    <mergeCell ref="E37:E42"/>
    <mergeCell ref="E43:F43"/>
    <mergeCell ref="B37:B102"/>
    <mergeCell ref="E64:E71"/>
    <mergeCell ref="E47:E53"/>
    <mergeCell ref="C103:C104"/>
    <mergeCell ref="D103:D108"/>
    <mergeCell ref="E109:F109"/>
    <mergeCell ref="E112:E121"/>
    <mergeCell ref="E123:E130"/>
    <mergeCell ref="D111:D130"/>
    <mergeCell ref="E54:E62"/>
    <mergeCell ref="E72:E84"/>
    <mergeCell ref="E87:E93"/>
    <mergeCell ref="E94:E10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206"/>
  <sheetViews>
    <sheetView tabSelected="1" zoomScale="70" zoomScaleNormal="70" workbookViewId="0">
      <selection activeCell="D12" sqref="D12:H12"/>
    </sheetView>
  </sheetViews>
  <sheetFormatPr defaultColWidth="9.109375" defaultRowHeight="17.399999999999999"/>
  <cols>
    <col min="1" max="1" width="9.109375" style="51"/>
    <col min="2" max="2" width="9.109375" style="51" customWidth="1"/>
    <col min="3" max="3" width="54.21875" style="51" customWidth="1"/>
    <col min="4" max="4" width="27.77734375" style="51" customWidth="1"/>
    <col min="5" max="8" width="20.44140625" style="51" customWidth="1"/>
    <col min="9" max="12" width="21.33203125" style="51" bestFit="1" customWidth="1"/>
    <col min="13" max="16384" width="9.109375" style="51"/>
  </cols>
  <sheetData>
    <row r="1" spans="1:12" s="355" customFormat="1" ht="26.55" customHeight="1">
      <c r="A1" s="353"/>
      <c r="B1" s="354"/>
      <c r="C1" s="354"/>
      <c r="D1" s="354"/>
      <c r="E1" s="353"/>
      <c r="F1" s="450" t="s">
        <v>20</v>
      </c>
      <c r="G1" s="450"/>
      <c r="H1" s="450"/>
    </row>
    <row r="2" spans="1:12" s="11" customFormat="1">
      <c r="A2" s="356"/>
      <c r="B2" s="356"/>
      <c r="C2" s="356"/>
      <c r="D2" s="356"/>
      <c r="E2" s="323"/>
      <c r="F2" s="451" t="s">
        <v>70</v>
      </c>
      <c r="G2" s="451"/>
      <c r="H2" s="451"/>
    </row>
    <row r="3" spans="1:12" s="11" customFormat="1">
      <c r="A3" s="356"/>
      <c r="B3" s="356"/>
      <c r="C3" s="356"/>
      <c r="D3" s="356"/>
      <c r="E3" s="323"/>
      <c r="F3" s="451" t="s">
        <v>19</v>
      </c>
      <c r="G3" s="451"/>
      <c r="H3" s="451"/>
    </row>
    <row r="4" spans="1:12" ht="18">
      <c r="A4" s="142"/>
      <c r="B4" s="142"/>
      <c r="C4" s="143"/>
      <c r="D4" s="141"/>
      <c r="E4" s="141"/>
      <c r="F4" s="141"/>
      <c r="G4" s="141"/>
      <c r="H4" s="141"/>
    </row>
    <row r="5" spans="1:12" s="11" customFormat="1" ht="37.5" customHeight="1">
      <c r="A5" s="452" t="s">
        <v>127</v>
      </c>
      <c r="B5" s="453"/>
      <c r="C5" s="453"/>
      <c r="D5" s="453"/>
      <c r="E5" s="453"/>
      <c r="F5" s="453"/>
      <c r="G5" s="453"/>
      <c r="H5" s="453"/>
    </row>
    <row r="6" spans="1:12" s="11" customFormat="1" ht="37.5" customHeight="1">
      <c r="A6" s="453"/>
      <c r="B6" s="453"/>
      <c r="C6" s="453"/>
      <c r="D6" s="453"/>
      <c r="E6" s="453"/>
      <c r="F6" s="453"/>
      <c r="G6" s="453"/>
      <c r="H6" s="453"/>
    </row>
    <row r="7" spans="1:12" s="11" customFormat="1">
      <c r="E7" s="323"/>
      <c r="F7" s="323"/>
      <c r="G7" s="323"/>
    </row>
    <row r="8" spans="1:12" s="11" customFormat="1">
      <c r="A8" s="324"/>
      <c r="B8" s="324"/>
      <c r="C8" s="324"/>
      <c r="D8" s="325"/>
      <c r="E8" s="323"/>
      <c r="F8" s="323"/>
      <c r="G8" s="454" t="s">
        <v>8</v>
      </c>
      <c r="H8" s="454"/>
    </row>
    <row r="9" spans="1:12" s="11" customFormat="1" ht="45" customHeight="1">
      <c r="A9" s="440" t="s">
        <v>31</v>
      </c>
      <c r="B9" s="441"/>
      <c r="C9" s="434" t="s">
        <v>32</v>
      </c>
      <c r="D9" s="442" t="s">
        <v>33</v>
      </c>
      <c r="E9" s="437" t="s">
        <v>44</v>
      </c>
      <c r="F9" s="438"/>
      <c r="G9" s="438"/>
      <c r="H9" s="439"/>
    </row>
    <row r="10" spans="1:12" s="11" customFormat="1" ht="108">
      <c r="A10" s="318" t="s">
        <v>13</v>
      </c>
      <c r="B10" s="318" t="s">
        <v>14</v>
      </c>
      <c r="C10" s="436"/>
      <c r="D10" s="443"/>
      <c r="E10" s="320" t="s">
        <v>34</v>
      </c>
      <c r="F10" s="320" t="s">
        <v>35</v>
      </c>
      <c r="G10" s="320" t="s">
        <v>36</v>
      </c>
      <c r="H10" s="320" t="s">
        <v>37</v>
      </c>
    </row>
    <row r="11" spans="1:12" s="11" customFormat="1" ht="18">
      <c r="A11" s="318"/>
      <c r="B11" s="318"/>
      <c r="C11" s="233" t="s">
        <v>38</v>
      </c>
      <c r="D11" s="1">
        <f>ROUND(SUM(E11:H11),1)</f>
        <v>-8443.2000000000007</v>
      </c>
      <c r="E11" s="12">
        <f>+E13</f>
        <v>-3699403.5999999996</v>
      </c>
      <c r="F11" s="12">
        <f>+F13</f>
        <v>3715554.7999999993</v>
      </c>
      <c r="G11" s="12">
        <f>+G13</f>
        <v>-24594.400000000009</v>
      </c>
      <c r="H11" s="12">
        <f>+H13</f>
        <v>0</v>
      </c>
      <c r="I11" s="326"/>
      <c r="J11" s="326"/>
      <c r="K11" s="326"/>
      <c r="L11" s="326"/>
    </row>
    <row r="12" spans="1:12" s="11" customFormat="1" ht="18">
      <c r="A12" s="318"/>
      <c r="B12" s="318"/>
      <c r="C12" s="233" t="s">
        <v>39</v>
      </c>
      <c r="D12" s="373"/>
      <c r="E12" s="374"/>
      <c r="F12" s="374"/>
      <c r="G12" s="374"/>
      <c r="H12" s="374"/>
      <c r="I12" s="327"/>
      <c r="J12" s="327"/>
      <c r="K12" s="327"/>
      <c r="L12" s="327"/>
    </row>
    <row r="13" spans="1:12" s="11" customFormat="1" ht="54">
      <c r="A13" s="328"/>
      <c r="B13" s="329"/>
      <c r="C13" s="329" t="s">
        <v>16</v>
      </c>
      <c r="D13" s="1">
        <f>ROUND(SUM(E13:H13),1)</f>
        <v>-8443.2000000000007</v>
      </c>
      <c r="E13" s="330">
        <f>+E15+E21+E29+E33+E48+E52+E56+E64+E82+E124+E152</f>
        <v>-3699403.5999999996</v>
      </c>
      <c r="F13" s="330">
        <f>+F15+F21+F29+F33+F48+F52+F56+F64+F82+F124+F152</f>
        <v>3715554.7999999993</v>
      </c>
      <c r="G13" s="330">
        <f>+G15+G21+G29+G33+G48+G52+G56+G64+G82+G124+G152</f>
        <v>-24594.400000000009</v>
      </c>
      <c r="H13" s="330">
        <f>+H15+H21+H29+H33+H48+H52+H56+H64+H82+H124+H152</f>
        <v>0</v>
      </c>
      <c r="I13" s="331"/>
      <c r="J13" s="331"/>
      <c r="K13" s="331"/>
      <c r="L13" s="331"/>
    </row>
    <row r="14" spans="1:12" s="11" customFormat="1">
      <c r="A14" s="328"/>
      <c r="B14" s="328"/>
      <c r="C14" s="328" t="s">
        <v>40</v>
      </c>
      <c r="D14" s="332"/>
      <c r="E14" s="332"/>
      <c r="F14" s="332"/>
      <c r="G14" s="332"/>
      <c r="H14" s="332"/>
    </row>
    <row r="15" spans="1:12" s="11" customFormat="1" ht="54">
      <c r="A15" s="244">
        <v>1045</v>
      </c>
      <c r="B15" s="244">
        <v>32001</v>
      </c>
      <c r="C15" s="44" t="s">
        <v>464</v>
      </c>
      <c r="D15" s="45">
        <f>SUM(E15:H15)</f>
        <v>-223820</v>
      </c>
      <c r="E15" s="73">
        <f>+E17+E19</f>
        <v>0</v>
      </c>
      <c r="F15" s="73">
        <f t="shared" ref="F15:H15" si="0">+F17+F19</f>
        <v>-229720</v>
      </c>
      <c r="G15" s="73">
        <f t="shared" si="0"/>
        <v>5900</v>
      </c>
      <c r="H15" s="73">
        <f t="shared" si="0"/>
        <v>0</v>
      </c>
      <c r="K15" s="282"/>
      <c r="L15" s="122"/>
    </row>
    <row r="16" spans="1:12" s="247" customFormat="1">
      <c r="A16" s="283"/>
      <c r="B16" s="283"/>
      <c r="C16" s="284" t="s">
        <v>5</v>
      </c>
      <c r="D16" s="298"/>
      <c r="E16" s="285"/>
      <c r="F16" s="47"/>
      <c r="G16" s="286"/>
      <c r="H16" s="47"/>
      <c r="K16" s="95"/>
      <c r="L16" s="129"/>
    </row>
    <row r="17" spans="1:12" s="127" customFormat="1" ht="16.95" customHeight="1">
      <c r="A17" s="287"/>
      <c r="B17" s="287"/>
      <c r="C17" s="114" t="s">
        <v>242</v>
      </c>
      <c r="D17" s="124">
        <f>SUM(E17:H17)</f>
        <v>-24320</v>
      </c>
      <c r="E17" s="124">
        <f>+E18</f>
        <v>0</v>
      </c>
      <c r="F17" s="124">
        <f>+F18</f>
        <v>-24320</v>
      </c>
      <c r="G17" s="124">
        <f t="shared" ref="G17:H19" si="1">+G18</f>
        <v>0</v>
      </c>
      <c r="H17" s="124">
        <f t="shared" si="1"/>
        <v>0</v>
      </c>
      <c r="I17" s="125"/>
      <c r="J17" s="125"/>
      <c r="K17" s="125"/>
      <c r="L17" s="126"/>
    </row>
    <row r="18" spans="1:12" s="130" customFormat="1" ht="34.799999999999997">
      <c r="A18" s="198"/>
      <c r="B18" s="198"/>
      <c r="C18" s="90" t="s">
        <v>465</v>
      </c>
      <c r="D18" s="128">
        <f>+E18+F18+G18+H18</f>
        <v>-24320</v>
      </c>
      <c r="E18" s="128"/>
      <c r="F18" s="128">
        <f>+'Հավելված N 7'!I175+'Հավելված N 7'!I178+'Հավելված N 7'!I180</f>
        <v>-24320</v>
      </c>
      <c r="G18" s="128"/>
      <c r="H18" s="128"/>
      <c r="I18" s="95"/>
      <c r="J18" s="95"/>
      <c r="K18" s="95"/>
      <c r="L18" s="129"/>
    </row>
    <row r="19" spans="1:12" s="127" customFormat="1" ht="16.95" customHeight="1">
      <c r="A19" s="287"/>
      <c r="B19" s="287"/>
      <c r="C19" s="114" t="s">
        <v>116</v>
      </c>
      <c r="D19" s="124">
        <f>SUM(E19:H19)</f>
        <v>-199500</v>
      </c>
      <c r="E19" s="124">
        <f>+E20</f>
        <v>0</v>
      </c>
      <c r="F19" s="124">
        <f>+F20</f>
        <v>-205400</v>
      </c>
      <c r="G19" s="124">
        <f t="shared" si="1"/>
        <v>5900</v>
      </c>
      <c r="H19" s="124">
        <f t="shared" si="1"/>
        <v>0</v>
      </c>
      <c r="I19" s="125"/>
      <c r="J19" s="125"/>
      <c r="K19" s="125"/>
      <c r="L19" s="126"/>
    </row>
    <row r="20" spans="1:12" s="130" customFormat="1" ht="52.2">
      <c r="A20" s="198"/>
      <c r="B20" s="198"/>
      <c r="C20" s="90" t="s">
        <v>473</v>
      </c>
      <c r="D20" s="128">
        <f>+E20+F20+G20+H20</f>
        <v>-199500</v>
      </c>
      <c r="E20" s="128"/>
      <c r="F20" s="128">
        <f>+'Հավելված N 7'!I176+'Հավելված N 7'!I179+'Հավելված N 7'!I181</f>
        <v>-205400</v>
      </c>
      <c r="G20" s="128">
        <f>+'Հավելված N 7'!I182</f>
        <v>5900</v>
      </c>
      <c r="H20" s="128"/>
      <c r="I20" s="95"/>
      <c r="J20" s="95"/>
      <c r="K20" s="95"/>
      <c r="L20" s="129"/>
    </row>
    <row r="21" spans="1:12" s="11" customFormat="1" ht="36">
      <c r="A21" s="244">
        <v>1045</v>
      </c>
      <c r="B21" s="244">
        <v>32005</v>
      </c>
      <c r="C21" s="44" t="s">
        <v>475</v>
      </c>
      <c r="D21" s="45">
        <f>SUM(E21:H21)</f>
        <v>-57845.200000000004</v>
      </c>
      <c r="E21" s="73">
        <f>+E23+E25+E27</f>
        <v>-57845.200000000004</v>
      </c>
      <c r="F21" s="73">
        <f t="shared" ref="F21:H21" si="2">+F23+F25+F27</f>
        <v>0</v>
      </c>
      <c r="G21" s="73">
        <f t="shared" si="2"/>
        <v>0</v>
      </c>
      <c r="H21" s="73">
        <f t="shared" si="2"/>
        <v>0</v>
      </c>
      <c r="K21" s="282"/>
      <c r="L21" s="122"/>
    </row>
    <row r="22" spans="1:12" s="247" customFormat="1">
      <c r="A22" s="283"/>
      <c r="B22" s="283"/>
      <c r="C22" s="284" t="s">
        <v>5</v>
      </c>
      <c r="D22" s="298"/>
      <c r="E22" s="285"/>
      <c r="F22" s="47"/>
      <c r="G22" s="286"/>
      <c r="H22" s="47"/>
      <c r="K22" s="95"/>
      <c r="L22" s="129"/>
    </row>
    <row r="23" spans="1:12" s="127" customFormat="1" ht="16.95" customHeight="1">
      <c r="A23" s="287"/>
      <c r="B23" s="287"/>
      <c r="C23" s="114" t="s">
        <v>67</v>
      </c>
      <c r="D23" s="124">
        <f>SUM(E23:H23)</f>
        <v>62154.799999999996</v>
      </c>
      <c r="E23" s="124">
        <f>+E24</f>
        <v>62154.799999999996</v>
      </c>
      <c r="F23" s="124">
        <f t="shared" ref="F23:H27" si="3">+F24</f>
        <v>0</v>
      </c>
      <c r="G23" s="124">
        <f t="shared" si="3"/>
        <v>0</v>
      </c>
      <c r="H23" s="124">
        <f t="shared" si="3"/>
        <v>0</v>
      </c>
      <c r="I23" s="125"/>
      <c r="J23" s="125"/>
      <c r="K23" s="125"/>
      <c r="L23" s="126"/>
    </row>
    <row r="24" spans="1:12" s="130" customFormat="1" ht="34.799999999999997">
      <c r="A24" s="198"/>
      <c r="B24" s="198"/>
      <c r="C24" s="90" t="s">
        <v>482</v>
      </c>
      <c r="D24" s="128">
        <f>+E24+F24+G24+H24</f>
        <v>62154.799999999996</v>
      </c>
      <c r="E24" s="128">
        <f>+'Հավելված N 7'!I186+'Հավելված N 7'!I189+'Հավելված N 7'!I190</f>
        <v>62154.799999999996</v>
      </c>
      <c r="F24" s="128"/>
      <c r="G24" s="128"/>
      <c r="H24" s="128"/>
      <c r="I24" s="95"/>
      <c r="J24" s="95"/>
      <c r="K24" s="95"/>
      <c r="L24" s="129"/>
    </row>
    <row r="25" spans="1:12" s="127" customFormat="1" ht="16.95" customHeight="1">
      <c r="A25" s="287"/>
      <c r="B25" s="287"/>
      <c r="C25" s="114" t="s">
        <v>214</v>
      </c>
      <c r="D25" s="124">
        <f>SUM(E25:H25)</f>
        <v>-70000</v>
      </c>
      <c r="E25" s="124">
        <f>+E26</f>
        <v>-70000</v>
      </c>
      <c r="F25" s="124">
        <f t="shared" si="3"/>
        <v>0</v>
      </c>
      <c r="G25" s="124">
        <f t="shared" si="3"/>
        <v>0</v>
      </c>
      <c r="H25" s="124">
        <f t="shared" si="3"/>
        <v>0</v>
      </c>
      <c r="I25" s="125"/>
      <c r="J25" s="125"/>
      <c r="K25" s="125"/>
      <c r="L25" s="126"/>
    </row>
    <row r="26" spans="1:12" s="130" customFormat="1" ht="34.799999999999997">
      <c r="A26" s="198"/>
      <c r="B26" s="198"/>
      <c r="C26" s="90" t="s">
        <v>476</v>
      </c>
      <c r="D26" s="128">
        <f>+E26+F26+G26+H26</f>
        <v>-70000</v>
      </c>
      <c r="E26" s="128">
        <f>+'Հավելված N 7'!I187</f>
        <v>-70000</v>
      </c>
      <c r="F26" s="128"/>
      <c r="G26" s="128"/>
      <c r="H26" s="128"/>
      <c r="I26" s="95"/>
      <c r="J26" s="95"/>
      <c r="K26" s="95"/>
      <c r="L26" s="129"/>
    </row>
    <row r="27" spans="1:12" s="127" customFormat="1" ht="16.95" customHeight="1">
      <c r="A27" s="287"/>
      <c r="B27" s="287"/>
      <c r="C27" s="114" t="s">
        <v>233</v>
      </c>
      <c r="D27" s="124">
        <f>SUM(E27:H27)</f>
        <v>-50000</v>
      </c>
      <c r="E27" s="124">
        <f>+E28</f>
        <v>-50000</v>
      </c>
      <c r="F27" s="124">
        <f t="shared" si="3"/>
        <v>0</v>
      </c>
      <c r="G27" s="124">
        <f t="shared" si="3"/>
        <v>0</v>
      </c>
      <c r="H27" s="124">
        <f t="shared" si="3"/>
        <v>0</v>
      </c>
      <c r="I27" s="125"/>
      <c r="J27" s="125"/>
      <c r="K27" s="125"/>
      <c r="L27" s="126"/>
    </row>
    <row r="28" spans="1:12" s="130" customFormat="1">
      <c r="A28" s="198"/>
      <c r="B28" s="198"/>
      <c r="C28" s="90" t="s">
        <v>477</v>
      </c>
      <c r="D28" s="128">
        <f>+E28+F28+G28+H28</f>
        <v>-50000</v>
      </c>
      <c r="E28" s="128">
        <f>+'Հավելված N 7'!I185</f>
        <v>-50000</v>
      </c>
      <c r="F28" s="128"/>
      <c r="G28" s="128"/>
      <c r="H28" s="128"/>
      <c r="I28" s="95"/>
      <c r="J28" s="95"/>
      <c r="K28" s="95"/>
      <c r="L28" s="129"/>
    </row>
    <row r="29" spans="1:12" s="11" customFormat="1" ht="54">
      <c r="A29" s="244">
        <v>1163</v>
      </c>
      <c r="B29" s="244">
        <v>12001</v>
      </c>
      <c r="C29" s="94" t="s">
        <v>511</v>
      </c>
      <c r="D29" s="73">
        <f>SUM(E29:H29)</f>
        <v>-240000</v>
      </c>
      <c r="E29" s="73">
        <f>+E31</f>
        <v>-240000</v>
      </c>
      <c r="F29" s="73">
        <f t="shared" ref="F29:H29" si="4">+F31</f>
        <v>0</v>
      </c>
      <c r="G29" s="73">
        <f t="shared" si="4"/>
        <v>0</v>
      </c>
      <c r="H29" s="73">
        <f t="shared" si="4"/>
        <v>0</v>
      </c>
      <c r="I29" s="282"/>
      <c r="J29" s="282"/>
      <c r="K29" s="282"/>
      <c r="L29" s="122"/>
    </row>
    <row r="30" spans="1:12" s="2" customFormat="1" ht="18">
      <c r="A30" s="245"/>
      <c r="B30" s="245"/>
      <c r="C30" s="246" t="s">
        <v>5</v>
      </c>
      <c r="D30" s="287"/>
      <c r="E30" s="296"/>
      <c r="F30" s="296"/>
      <c r="G30" s="296"/>
      <c r="H30" s="296"/>
      <c r="I30" s="282"/>
      <c r="J30" s="282"/>
      <c r="K30" s="282"/>
      <c r="L30" s="122"/>
    </row>
    <row r="31" spans="1:12" s="127" customFormat="1" ht="16.95" customHeight="1">
      <c r="A31" s="123"/>
      <c r="B31" s="123"/>
      <c r="C31" s="114" t="s">
        <v>60</v>
      </c>
      <c r="D31" s="124">
        <f>SUM(E31:H31)</f>
        <v>-240000</v>
      </c>
      <c r="E31" s="124">
        <f>+E32</f>
        <v>-240000</v>
      </c>
      <c r="F31" s="124">
        <f t="shared" ref="F31:H31" si="5">+F32</f>
        <v>0</v>
      </c>
      <c r="G31" s="124">
        <f t="shared" si="5"/>
        <v>0</v>
      </c>
      <c r="H31" s="124">
        <f t="shared" si="5"/>
        <v>0</v>
      </c>
      <c r="I31" s="125"/>
      <c r="J31" s="125"/>
      <c r="K31" s="125"/>
      <c r="L31" s="126"/>
    </row>
    <row r="32" spans="1:12" s="130" customFormat="1" ht="34.799999999999997">
      <c r="A32" s="199"/>
      <c r="B32" s="199"/>
      <c r="C32" s="202" t="s">
        <v>512</v>
      </c>
      <c r="D32" s="128">
        <f t="shared" ref="D32" si="6">+E32+F32+G32+H32</f>
        <v>-240000</v>
      </c>
      <c r="E32" s="128">
        <f>+'Հավելված N 7'!I193</f>
        <v>-240000</v>
      </c>
      <c r="F32" s="128"/>
      <c r="G32" s="128"/>
      <c r="H32" s="128"/>
      <c r="I32" s="95"/>
      <c r="J32" s="95"/>
      <c r="K32" s="95"/>
      <c r="L32" s="129"/>
    </row>
    <row r="33" spans="1:12" s="11" customFormat="1" ht="18">
      <c r="A33" s="244">
        <v>1163</v>
      </c>
      <c r="B33" s="244">
        <v>32001</v>
      </c>
      <c r="C33" s="44" t="s">
        <v>488</v>
      </c>
      <c r="D33" s="73">
        <f>SUM(E33:H33)</f>
        <v>-334754.59999999998</v>
      </c>
      <c r="E33" s="73">
        <f>+E35+E39+E42+E44+E46</f>
        <v>-294880</v>
      </c>
      <c r="F33" s="73">
        <f t="shared" ref="F33:H33" si="7">+F35+F39+F42+F44+F46</f>
        <v>0</v>
      </c>
      <c r="G33" s="73">
        <f t="shared" si="7"/>
        <v>-39874.600000000006</v>
      </c>
      <c r="H33" s="73">
        <f t="shared" si="7"/>
        <v>0</v>
      </c>
      <c r="I33" s="282"/>
      <c r="J33" s="282"/>
      <c r="K33" s="282"/>
      <c r="L33" s="122"/>
    </row>
    <row r="34" spans="1:12" s="2" customFormat="1" ht="18">
      <c r="A34" s="245"/>
      <c r="B34" s="245"/>
      <c r="C34" s="246" t="s">
        <v>5</v>
      </c>
      <c r="D34" s="287"/>
      <c r="E34" s="296"/>
      <c r="F34" s="296"/>
      <c r="G34" s="296"/>
      <c r="H34" s="296"/>
      <c r="I34" s="282"/>
      <c r="J34" s="282"/>
      <c r="K34" s="282"/>
      <c r="L34" s="122"/>
    </row>
    <row r="35" spans="1:12" s="127" customFormat="1" ht="16.95" customHeight="1">
      <c r="A35" s="123"/>
      <c r="B35" s="123"/>
      <c r="C35" s="114" t="s">
        <v>163</v>
      </c>
      <c r="D35" s="124">
        <f>SUM(E35:H35)</f>
        <v>-245456.1</v>
      </c>
      <c r="E35" s="124">
        <f>SUM(E36:E38)</f>
        <v>-244880</v>
      </c>
      <c r="F35" s="124">
        <f t="shared" ref="F35:H35" si="8">SUM(F36:F38)</f>
        <v>0</v>
      </c>
      <c r="G35" s="124">
        <f t="shared" si="8"/>
        <v>-576.1</v>
      </c>
      <c r="H35" s="124">
        <f t="shared" si="8"/>
        <v>0</v>
      </c>
      <c r="I35" s="125"/>
      <c r="J35" s="125"/>
      <c r="K35" s="125"/>
      <c r="L35" s="126"/>
    </row>
    <row r="36" spans="1:12" s="130" customFormat="1" ht="87">
      <c r="A36" s="447"/>
      <c r="B36" s="447"/>
      <c r="C36" s="90" t="s">
        <v>492</v>
      </c>
      <c r="D36" s="128">
        <f t="shared" ref="D36" si="9">+E36+F36+G36+H36</f>
        <v>-112000</v>
      </c>
      <c r="E36" s="128">
        <f>+'Հավելված N 7'!I196+'Հավելված N 7'!I201+'Հավելված N 7'!I203</f>
        <v>-112000</v>
      </c>
      <c r="F36" s="128"/>
      <c r="G36" s="128"/>
      <c r="H36" s="128"/>
      <c r="I36" s="95"/>
      <c r="J36" s="95"/>
      <c r="K36" s="95"/>
      <c r="L36" s="129"/>
    </row>
    <row r="37" spans="1:12" s="130" customFormat="1">
      <c r="A37" s="448"/>
      <c r="B37" s="448"/>
      <c r="C37" s="90" t="s">
        <v>489</v>
      </c>
      <c r="D37" s="128">
        <f t="shared" ref="D37:D38" si="10">+E37+F37+G37+H37</f>
        <v>-83300</v>
      </c>
      <c r="E37" s="128">
        <f>+'Հավելված N 7'!I197+'Հավելված N 7'!I202+'Հավելված N 7'!I204</f>
        <v>-82880</v>
      </c>
      <c r="F37" s="128"/>
      <c r="G37" s="128">
        <f>+'Հավելված N 7'!I215</f>
        <v>-420</v>
      </c>
      <c r="H37" s="128"/>
      <c r="I37" s="95"/>
      <c r="J37" s="95"/>
      <c r="K37" s="95"/>
      <c r="L37" s="129"/>
    </row>
    <row r="38" spans="1:12" s="130" customFormat="1" ht="52.2">
      <c r="A38" s="449"/>
      <c r="B38" s="449"/>
      <c r="C38" s="90" t="s">
        <v>490</v>
      </c>
      <c r="D38" s="128">
        <f t="shared" si="10"/>
        <v>-50156.1</v>
      </c>
      <c r="E38" s="128">
        <f>+'Հավելված N 7'!I198</f>
        <v>-50000</v>
      </c>
      <c r="F38" s="128"/>
      <c r="G38" s="128">
        <f>+'Հավելված N 7'!I205+'Հավելված N 7'!I211</f>
        <v>-156.1</v>
      </c>
      <c r="H38" s="128"/>
      <c r="I38" s="95"/>
      <c r="J38" s="95"/>
      <c r="K38" s="95"/>
      <c r="L38" s="129"/>
    </row>
    <row r="39" spans="1:12" s="127" customFormat="1" ht="16.95" customHeight="1">
      <c r="A39" s="287"/>
      <c r="B39" s="287"/>
      <c r="C39" s="114" t="s">
        <v>124</v>
      </c>
      <c r="D39" s="124">
        <f>SUM(E39:H39)</f>
        <v>-61741.599999999999</v>
      </c>
      <c r="E39" s="124">
        <f>SUM(E40:E41)</f>
        <v>-50000</v>
      </c>
      <c r="F39" s="124">
        <f t="shared" ref="F39:H39" si="11">SUM(F40:F41)</f>
        <v>0</v>
      </c>
      <c r="G39" s="124">
        <f t="shared" si="11"/>
        <v>-11741.6</v>
      </c>
      <c r="H39" s="124">
        <f t="shared" si="11"/>
        <v>0</v>
      </c>
      <c r="I39" s="125"/>
      <c r="J39" s="125"/>
      <c r="K39" s="125"/>
      <c r="L39" s="126"/>
    </row>
    <row r="40" spans="1:12" s="130" customFormat="1" ht="34.799999999999997">
      <c r="A40" s="198"/>
      <c r="B40" s="198"/>
      <c r="C40" s="90" t="s">
        <v>491</v>
      </c>
      <c r="D40" s="128">
        <f t="shared" ref="D40:D41" si="12">+E40+F40+G40+H40</f>
        <v>-52556.1</v>
      </c>
      <c r="E40" s="128">
        <f>+'Հավելված N 7'!I199</f>
        <v>-50000</v>
      </c>
      <c r="F40" s="128"/>
      <c r="G40" s="128">
        <f>+'Հավելված N 7'!I206+'Հավելված N 7'!I212</f>
        <v>-2556.1</v>
      </c>
      <c r="H40" s="128"/>
      <c r="I40" s="95"/>
      <c r="J40" s="95"/>
      <c r="K40" s="95"/>
      <c r="L40" s="129"/>
    </row>
    <row r="41" spans="1:12" s="130" customFormat="1">
      <c r="A41" s="198"/>
      <c r="B41" s="198"/>
      <c r="C41" s="90" t="s">
        <v>499</v>
      </c>
      <c r="D41" s="128">
        <f t="shared" si="12"/>
        <v>-9185.5</v>
      </c>
      <c r="E41" s="128"/>
      <c r="F41" s="128"/>
      <c r="G41" s="128">
        <f>+'Հավելված N 7'!I208+'Հավելված N 7'!I214</f>
        <v>-9185.5</v>
      </c>
      <c r="H41" s="128"/>
      <c r="I41" s="95"/>
      <c r="J41" s="95"/>
      <c r="K41" s="95"/>
      <c r="L41" s="129"/>
    </row>
    <row r="42" spans="1:12" s="127" customFormat="1" ht="16.95" customHeight="1">
      <c r="A42" s="287"/>
      <c r="B42" s="287"/>
      <c r="C42" s="255" t="s">
        <v>242</v>
      </c>
      <c r="D42" s="124">
        <f>SUM(E42:H42)</f>
        <v>-9185.7000000000007</v>
      </c>
      <c r="E42" s="124">
        <f>+E43</f>
        <v>0</v>
      </c>
      <c r="F42" s="124">
        <f t="shared" ref="F42:H42" si="13">+F43</f>
        <v>0</v>
      </c>
      <c r="G42" s="124">
        <f t="shared" si="13"/>
        <v>-9185.7000000000007</v>
      </c>
      <c r="H42" s="124">
        <f t="shared" si="13"/>
        <v>0</v>
      </c>
      <c r="I42" s="125"/>
      <c r="J42" s="125"/>
      <c r="K42" s="125"/>
      <c r="L42" s="126"/>
    </row>
    <row r="43" spans="1:12" s="130" customFormat="1">
      <c r="A43" s="199"/>
      <c r="B43" s="199"/>
      <c r="C43" s="90" t="s">
        <v>500</v>
      </c>
      <c r="D43" s="128">
        <f t="shared" ref="D43" si="14">+E43+F43+G43+H43</f>
        <v>-9185.7000000000007</v>
      </c>
      <c r="E43" s="128"/>
      <c r="F43" s="128"/>
      <c r="G43" s="128">
        <f>+'Հավելված N 7'!I209+'Հավելված N 7'!I216</f>
        <v>-9185.7000000000007</v>
      </c>
      <c r="H43" s="128"/>
      <c r="I43" s="95"/>
      <c r="J43" s="95"/>
      <c r="K43" s="95"/>
      <c r="L43" s="129"/>
    </row>
    <row r="44" spans="1:12" s="127" customFormat="1" ht="16.95" customHeight="1">
      <c r="A44" s="287"/>
      <c r="B44" s="287"/>
      <c r="C44" s="255" t="s">
        <v>43</v>
      </c>
      <c r="D44" s="124">
        <f>SUM(E44:H44)</f>
        <v>-9185.5</v>
      </c>
      <c r="E44" s="124">
        <f>+E45</f>
        <v>0</v>
      </c>
      <c r="F44" s="124">
        <f t="shared" ref="F44:H44" si="15">+F45</f>
        <v>0</v>
      </c>
      <c r="G44" s="124">
        <f t="shared" si="15"/>
        <v>-9185.5</v>
      </c>
      <c r="H44" s="124">
        <f t="shared" si="15"/>
        <v>0</v>
      </c>
      <c r="I44" s="125"/>
      <c r="J44" s="125"/>
      <c r="K44" s="125"/>
      <c r="L44" s="126"/>
    </row>
    <row r="45" spans="1:12" s="130" customFormat="1">
      <c r="A45" s="199"/>
      <c r="B45" s="199"/>
      <c r="C45" s="90" t="s">
        <v>501</v>
      </c>
      <c r="D45" s="128">
        <f t="shared" ref="D45" si="16">+E45+F45+G45+H45</f>
        <v>-9185.5</v>
      </c>
      <c r="E45" s="128"/>
      <c r="F45" s="128"/>
      <c r="G45" s="128">
        <f>+'Հավելված N 7'!I207+'Հավելված N 7'!I213</f>
        <v>-9185.5</v>
      </c>
      <c r="H45" s="128"/>
      <c r="I45" s="95"/>
      <c r="J45" s="95"/>
      <c r="K45" s="95"/>
      <c r="L45" s="129"/>
    </row>
    <row r="46" spans="1:12" s="127" customFormat="1" ht="16.95" customHeight="1">
      <c r="A46" s="287"/>
      <c r="B46" s="287"/>
      <c r="C46" s="255" t="s">
        <v>191</v>
      </c>
      <c r="D46" s="124">
        <f>SUM(E46:H46)</f>
        <v>-9185.7000000000007</v>
      </c>
      <c r="E46" s="124">
        <f>+E47</f>
        <v>0</v>
      </c>
      <c r="F46" s="124">
        <f t="shared" ref="F46:H46" si="17">+F47</f>
        <v>0</v>
      </c>
      <c r="G46" s="124">
        <f t="shared" si="17"/>
        <v>-9185.7000000000007</v>
      </c>
      <c r="H46" s="124">
        <f t="shared" si="17"/>
        <v>0</v>
      </c>
      <c r="I46" s="125"/>
      <c r="J46" s="125"/>
      <c r="K46" s="125"/>
      <c r="L46" s="126"/>
    </row>
    <row r="47" spans="1:12" s="130" customFormat="1">
      <c r="A47" s="199"/>
      <c r="B47" s="199"/>
      <c r="C47" s="90" t="s">
        <v>502</v>
      </c>
      <c r="D47" s="128">
        <f t="shared" ref="D47" si="18">+E47+F47+G47+H47</f>
        <v>-9185.7000000000007</v>
      </c>
      <c r="E47" s="128"/>
      <c r="F47" s="128"/>
      <c r="G47" s="128">
        <f>+'Հավելված N 7'!I210+'Հավելված N 7'!I217</f>
        <v>-9185.7000000000007</v>
      </c>
      <c r="H47" s="128"/>
      <c r="I47" s="95"/>
      <c r="J47" s="95"/>
      <c r="K47" s="95"/>
      <c r="L47" s="129"/>
    </row>
    <row r="48" spans="1:12" s="11" customFormat="1" ht="18">
      <c r="A48" s="244">
        <v>1163</v>
      </c>
      <c r="B48" s="244">
        <v>32002</v>
      </c>
      <c r="C48" s="94" t="s">
        <v>520</v>
      </c>
      <c r="D48" s="73">
        <f>SUM(E48:H48)</f>
        <v>-80300</v>
      </c>
      <c r="E48" s="73">
        <f>+E50</f>
        <v>0</v>
      </c>
      <c r="F48" s="73">
        <f t="shared" ref="F48:H48" si="19">+F50</f>
        <v>-80300</v>
      </c>
      <c r="G48" s="73">
        <f t="shared" si="19"/>
        <v>0</v>
      </c>
      <c r="H48" s="73">
        <f t="shared" si="19"/>
        <v>0</v>
      </c>
      <c r="I48" s="282"/>
      <c r="J48" s="282"/>
      <c r="K48" s="282"/>
      <c r="L48" s="122"/>
    </row>
    <row r="49" spans="1:12" s="2" customFormat="1" ht="18">
      <c r="A49" s="245"/>
      <c r="B49" s="245"/>
      <c r="C49" s="246" t="s">
        <v>5</v>
      </c>
      <c r="D49" s="287"/>
      <c r="E49" s="296"/>
      <c r="F49" s="296"/>
      <c r="G49" s="296"/>
      <c r="H49" s="296"/>
      <c r="I49" s="282"/>
      <c r="J49" s="282"/>
      <c r="K49" s="282"/>
      <c r="L49" s="122"/>
    </row>
    <row r="50" spans="1:12" s="127" customFormat="1" ht="16.95" customHeight="1">
      <c r="A50" s="123"/>
      <c r="B50" s="123"/>
      <c r="C50" s="114" t="s">
        <v>163</v>
      </c>
      <c r="D50" s="124">
        <f>SUM(E50:H50)</f>
        <v>-80300</v>
      </c>
      <c r="E50" s="124">
        <f>+E51</f>
        <v>0</v>
      </c>
      <c r="F50" s="124">
        <f t="shared" ref="F50:H50" si="20">+F51</f>
        <v>-80300</v>
      </c>
      <c r="G50" s="124">
        <f t="shared" si="20"/>
        <v>0</v>
      </c>
      <c r="H50" s="124">
        <f t="shared" si="20"/>
        <v>0</v>
      </c>
      <c r="I50" s="125"/>
      <c r="J50" s="125"/>
      <c r="K50" s="125"/>
      <c r="L50" s="126"/>
    </row>
    <row r="51" spans="1:12" s="130" customFormat="1" ht="34.799999999999997">
      <c r="A51" s="313"/>
      <c r="B51" s="313"/>
      <c r="C51" s="158" t="s">
        <v>521</v>
      </c>
      <c r="D51" s="128">
        <f t="shared" ref="D51" si="21">+E51+F51+G51+H51</f>
        <v>-80300</v>
      </c>
      <c r="E51" s="128"/>
      <c r="F51" s="128">
        <f>+'Հավելված N 7'!I220+'Հավելված N 7'!I222+'Հավելված N 7'!I223</f>
        <v>-80300</v>
      </c>
      <c r="G51" s="128"/>
      <c r="H51" s="128"/>
      <c r="I51" s="95"/>
      <c r="J51" s="95"/>
      <c r="K51" s="95"/>
      <c r="L51" s="129"/>
    </row>
    <row r="52" spans="1:12" s="11" customFormat="1" ht="54">
      <c r="A52" s="244">
        <v>1183</v>
      </c>
      <c r="B52" s="89">
        <v>32007</v>
      </c>
      <c r="C52" s="94" t="s">
        <v>522</v>
      </c>
      <c r="D52" s="73">
        <f>SUM(E52:H52)</f>
        <v>-5085</v>
      </c>
      <c r="E52" s="73">
        <f>+E54</f>
        <v>0</v>
      </c>
      <c r="F52" s="73">
        <f t="shared" ref="F52:H52" si="22">+F54</f>
        <v>0</v>
      </c>
      <c r="G52" s="73">
        <f t="shared" si="22"/>
        <v>-5085</v>
      </c>
      <c r="H52" s="73">
        <f t="shared" si="22"/>
        <v>0</v>
      </c>
      <c r="I52" s="282"/>
      <c r="J52" s="282"/>
      <c r="K52" s="282"/>
      <c r="L52" s="122"/>
    </row>
    <row r="53" spans="1:12" s="2" customFormat="1" ht="18">
      <c r="A53" s="245"/>
      <c r="B53" s="245"/>
      <c r="C53" s="246" t="s">
        <v>5</v>
      </c>
      <c r="D53" s="287"/>
      <c r="E53" s="296"/>
      <c r="F53" s="296"/>
      <c r="G53" s="296"/>
      <c r="H53" s="296"/>
      <c r="I53" s="282"/>
      <c r="J53" s="282"/>
      <c r="K53" s="282"/>
      <c r="L53" s="122"/>
    </row>
    <row r="54" spans="1:12" s="127" customFormat="1" ht="16.95" customHeight="1">
      <c r="A54" s="123"/>
      <c r="B54" s="123"/>
      <c r="C54" s="114" t="s">
        <v>116</v>
      </c>
      <c r="D54" s="124">
        <f>SUM(E54:H54)</f>
        <v>-5085</v>
      </c>
      <c r="E54" s="124">
        <f>+E55</f>
        <v>0</v>
      </c>
      <c r="F54" s="124">
        <f t="shared" ref="F54" si="23">+F55</f>
        <v>0</v>
      </c>
      <c r="G54" s="124">
        <f t="shared" ref="G54" si="24">+G55</f>
        <v>-5085</v>
      </c>
      <c r="H54" s="124">
        <f t="shared" ref="H54" si="25">+H55</f>
        <v>0</v>
      </c>
      <c r="I54" s="125"/>
      <c r="J54" s="125"/>
      <c r="K54" s="125"/>
      <c r="L54" s="126"/>
    </row>
    <row r="55" spans="1:12" s="130" customFormat="1" ht="34.799999999999997">
      <c r="A55" s="313"/>
      <c r="B55" s="313"/>
      <c r="C55" s="158" t="s">
        <v>523</v>
      </c>
      <c r="D55" s="128">
        <f t="shared" ref="D55" si="26">+E55+F55+G55+H55</f>
        <v>-5085</v>
      </c>
      <c r="E55" s="128"/>
      <c r="F55" s="128"/>
      <c r="G55" s="128">
        <f>+'Հավելված N 7'!I226+'Հավելված N 7'!I227</f>
        <v>-5085</v>
      </c>
      <c r="H55" s="128"/>
      <c r="I55" s="95"/>
      <c r="J55" s="95"/>
      <c r="K55" s="95"/>
      <c r="L55" s="129"/>
    </row>
    <row r="56" spans="1:12" s="11" customFormat="1" ht="54">
      <c r="A56" s="244">
        <v>1183</v>
      </c>
      <c r="B56" s="89">
        <v>32009</v>
      </c>
      <c r="C56" s="94" t="s">
        <v>526</v>
      </c>
      <c r="D56" s="73">
        <f>SUM(E56:H56)</f>
        <v>-301609.90000000002</v>
      </c>
      <c r="E56" s="73">
        <f>+E58+E60+E62</f>
        <v>0</v>
      </c>
      <c r="F56" s="73">
        <f t="shared" ref="F56:H56" si="27">+F58+F60+F62</f>
        <v>-301609.90000000002</v>
      </c>
      <c r="G56" s="73">
        <f t="shared" si="27"/>
        <v>0</v>
      </c>
      <c r="H56" s="73">
        <f t="shared" si="27"/>
        <v>0</v>
      </c>
      <c r="I56" s="282"/>
      <c r="J56" s="282"/>
      <c r="K56" s="282"/>
      <c r="L56" s="122"/>
    </row>
    <row r="57" spans="1:12" s="2" customFormat="1" ht="18">
      <c r="A57" s="245"/>
      <c r="B57" s="245"/>
      <c r="C57" s="246" t="s">
        <v>5</v>
      </c>
      <c r="D57" s="287"/>
      <c r="E57" s="296"/>
      <c r="F57" s="296"/>
      <c r="G57" s="296"/>
      <c r="H57" s="296"/>
      <c r="I57" s="282"/>
      <c r="J57" s="282"/>
      <c r="K57" s="282"/>
      <c r="L57" s="122"/>
    </row>
    <row r="58" spans="1:12" s="127" customFormat="1" ht="16.95" customHeight="1">
      <c r="A58" s="123"/>
      <c r="B58" s="123"/>
      <c r="C58" s="19" t="s">
        <v>163</v>
      </c>
      <c r="D58" s="124">
        <f>SUM(E58:H58)</f>
        <v>-47333.7</v>
      </c>
      <c r="E58" s="124">
        <f>+E59</f>
        <v>0</v>
      </c>
      <c r="F58" s="124">
        <f t="shared" ref="F58:F60" si="28">+F59</f>
        <v>-47333.7</v>
      </c>
      <c r="G58" s="124">
        <f t="shared" ref="G58:G60" si="29">+G59</f>
        <v>0</v>
      </c>
      <c r="H58" s="124">
        <f t="shared" ref="H58:H60" si="30">+H59</f>
        <v>0</v>
      </c>
      <c r="I58" s="125"/>
      <c r="J58" s="125"/>
      <c r="K58" s="125"/>
      <c r="L58" s="126"/>
    </row>
    <row r="59" spans="1:12" s="130" customFormat="1" ht="34.799999999999997">
      <c r="A59" s="313"/>
      <c r="B59" s="313"/>
      <c r="C59" s="202" t="s">
        <v>225</v>
      </c>
      <c r="D59" s="128">
        <f t="shared" ref="D59" si="31">+E59+F59+G59+H59</f>
        <v>-47333.7</v>
      </c>
      <c r="E59" s="128"/>
      <c r="F59" s="128">
        <f>+'Հավելված N 7'!I230</f>
        <v>-47333.7</v>
      </c>
      <c r="G59" s="128"/>
      <c r="H59" s="128"/>
      <c r="I59" s="95"/>
      <c r="J59" s="95"/>
      <c r="K59" s="95"/>
      <c r="L59" s="129"/>
    </row>
    <row r="60" spans="1:12" s="127" customFormat="1" ht="16.95" customHeight="1">
      <c r="A60" s="123"/>
      <c r="B60" s="123"/>
      <c r="C60" s="19" t="s">
        <v>60</v>
      </c>
      <c r="D60" s="124">
        <f>SUM(E60:H60)</f>
        <v>-127138.1</v>
      </c>
      <c r="E60" s="124">
        <f>+E61</f>
        <v>0</v>
      </c>
      <c r="F60" s="124">
        <f t="shared" si="28"/>
        <v>-127138.1</v>
      </c>
      <c r="G60" s="124">
        <f t="shared" si="29"/>
        <v>0</v>
      </c>
      <c r="H60" s="124">
        <f t="shared" si="30"/>
        <v>0</v>
      </c>
      <c r="I60" s="125"/>
      <c r="J60" s="125"/>
      <c r="K60" s="125"/>
      <c r="L60" s="126"/>
    </row>
    <row r="61" spans="1:12" s="130" customFormat="1">
      <c r="A61" s="313"/>
      <c r="B61" s="313"/>
      <c r="C61" s="202" t="s">
        <v>527</v>
      </c>
      <c r="D61" s="128">
        <f t="shared" ref="D61" si="32">+E61+F61+G61+H61</f>
        <v>-127138.1</v>
      </c>
      <c r="E61" s="128"/>
      <c r="F61" s="128">
        <f>+'Հավելված N 7'!I231+'Հավելված N 7'!I234+'Հավելված N 7'!I236</f>
        <v>-127138.1</v>
      </c>
      <c r="G61" s="128"/>
      <c r="H61" s="128"/>
      <c r="I61" s="95"/>
      <c r="J61" s="95"/>
      <c r="K61" s="95"/>
      <c r="L61" s="129"/>
    </row>
    <row r="62" spans="1:12" s="127" customFormat="1" ht="16.95" customHeight="1">
      <c r="A62" s="123"/>
      <c r="B62" s="123"/>
      <c r="C62" s="19" t="s">
        <v>214</v>
      </c>
      <c r="D62" s="124">
        <f>SUM(E62:H62)</f>
        <v>-127138.1</v>
      </c>
      <c r="E62" s="124">
        <f>+E63</f>
        <v>0</v>
      </c>
      <c r="F62" s="124">
        <f t="shared" ref="F62" si="33">+F63</f>
        <v>-127138.1</v>
      </c>
      <c r="G62" s="124">
        <f t="shared" ref="G62" si="34">+G63</f>
        <v>0</v>
      </c>
      <c r="H62" s="124">
        <f t="shared" ref="H62" si="35">+H63</f>
        <v>0</v>
      </c>
      <c r="I62" s="125"/>
      <c r="J62" s="125"/>
      <c r="K62" s="125"/>
      <c r="L62" s="126"/>
    </row>
    <row r="63" spans="1:12" s="130" customFormat="1" ht="34.799999999999997">
      <c r="A63" s="313"/>
      <c r="B63" s="313"/>
      <c r="C63" s="202" t="s">
        <v>528</v>
      </c>
      <c r="D63" s="128">
        <f t="shared" ref="D63" si="36">+E63+F63+G63+H63</f>
        <v>-127138.1</v>
      </c>
      <c r="E63" s="128"/>
      <c r="F63" s="128">
        <f>+'Հավելված N 7'!I232+'Հավելված N 7'!I235+'Հավելված N 7'!I237</f>
        <v>-127138.1</v>
      </c>
      <c r="G63" s="128"/>
      <c r="H63" s="128"/>
      <c r="I63" s="95"/>
      <c r="J63" s="95"/>
      <c r="K63" s="95"/>
      <c r="L63" s="129"/>
    </row>
    <row r="64" spans="1:12" s="165" customFormat="1" ht="18">
      <c r="A64" s="161">
        <v>1236</v>
      </c>
      <c r="B64" s="64">
        <v>32001</v>
      </c>
      <c r="C64" s="299" t="s">
        <v>117</v>
      </c>
      <c r="D64" s="163">
        <f>SUM(E64:H64)</f>
        <v>-84876.800000000003</v>
      </c>
      <c r="E64" s="164">
        <f>+E66+E71+E74+E77+E80</f>
        <v>-85490</v>
      </c>
      <c r="F64" s="164">
        <f t="shared" ref="F64:H64" si="37">+F66+F71+F74+F77+F80</f>
        <v>0</v>
      </c>
      <c r="G64" s="164">
        <f t="shared" si="37"/>
        <v>613.20000000000005</v>
      </c>
      <c r="H64" s="164">
        <f t="shared" si="37"/>
        <v>0</v>
      </c>
    </row>
    <row r="65" spans="1:10" s="170" customFormat="1">
      <c r="A65" s="166"/>
      <c r="B65" s="166"/>
      <c r="C65" s="167" t="s">
        <v>5</v>
      </c>
      <c r="D65" s="300"/>
      <c r="E65" s="168"/>
      <c r="F65" s="169"/>
      <c r="G65" s="169"/>
      <c r="H65" s="169"/>
    </row>
    <row r="66" spans="1:10" s="127" customFormat="1" ht="16.95" customHeight="1">
      <c r="A66" s="123"/>
      <c r="B66" s="123"/>
      <c r="C66" s="114" t="s">
        <v>124</v>
      </c>
      <c r="D66" s="124">
        <f>SUM(E66:H66)</f>
        <v>20645.800000000003</v>
      </c>
      <c r="E66" s="124">
        <f>SUM(E67:E70)</f>
        <v>20645.800000000003</v>
      </c>
      <c r="F66" s="124">
        <f t="shared" ref="F66:H66" si="38">SUM(F67:F70)</f>
        <v>0</v>
      </c>
      <c r="G66" s="124">
        <f t="shared" si="38"/>
        <v>0</v>
      </c>
      <c r="H66" s="124">
        <f t="shared" si="38"/>
        <v>0</v>
      </c>
      <c r="I66" s="125"/>
      <c r="J66" s="125"/>
    </row>
    <row r="67" spans="1:10" s="130" customFormat="1" ht="34.799999999999997">
      <c r="A67" s="447"/>
      <c r="B67" s="447"/>
      <c r="C67" s="90" t="s">
        <v>193</v>
      </c>
      <c r="D67" s="128">
        <f t="shared" ref="D67:D70" si="39">+E67+F67+G67+H67</f>
        <v>-55000</v>
      </c>
      <c r="E67" s="128">
        <f>+'Հավելված N 7'!I83</f>
        <v>-55000</v>
      </c>
      <c r="F67" s="128"/>
      <c r="G67" s="128"/>
      <c r="H67" s="128"/>
      <c r="I67" s="95"/>
      <c r="J67" s="95"/>
    </row>
    <row r="68" spans="1:10" s="130" customFormat="1" ht="34.799999999999997">
      <c r="A68" s="448"/>
      <c r="B68" s="448"/>
      <c r="C68" s="90" t="s">
        <v>194</v>
      </c>
      <c r="D68" s="128">
        <f t="shared" si="39"/>
        <v>25000</v>
      </c>
      <c r="E68" s="128">
        <f>+'Հավելված N 7'!I84</f>
        <v>25000</v>
      </c>
      <c r="F68" s="128"/>
      <c r="G68" s="128"/>
      <c r="H68" s="128"/>
      <c r="I68" s="95"/>
      <c r="J68" s="95"/>
    </row>
    <row r="69" spans="1:10" s="130" customFormat="1" ht="34.799999999999997">
      <c r="A69" s="448"/>
      <c r="B69" s="448"/>
      <c r="C69" s="90" t="s">
        <v>195</v>
      </c>
      <c r="D69" s="128">
        <f t="shared" si="39"/>
        <v>110645.8</v>
      </c>
      <c r="E69" s="128">
        <f>+'Հավելված N 7'!I85+'Հավելված N 7'!I93</f>
        <v>110645.8</v>
      </c>
      <c r="F69" s="128"/>
      <c r="G69" s="128"/>
      <c r="H69" s="128"/>
      <c r="I69" s="95"/>
      <c r="J69" s="95"/>
    </row>
    <row r="70" spans="1:10" s="130" customFormat="1" ht="34.799999999999997">
      <c r="A70" s="449"/>
      <c r="B70" s="449"/>
      <c r="C70" s="90" t="s">
        <v>196</v>
      </c>
      <c r="D70" s="128">
        <f t="shared" si="39"/>
        <v>-60000</v>
      </c>
      <c r="E70" s="128">
        <f>+'Հավելված N 7'!I86</f>
        <v>-60000</v>
      </c>
      <c r="F70" s="128"/>
      <c r="G70" s="128"/>
      <c r="H70" s="128"/>
      <c r="I70" s="95"/>
      <c r="J70" s="95"/>
    </row>
    <row r="71" spans="1:10" s="21" customFormat="1" ht="18">
      <c r="A71" s="47"/>
      <c r="B71" s="47"/>
      <c r="C71" s="19" t="s">
        <v>43</v>
      </c>
      <c r="D71" s="74">
        <f>SUM(E71:H71)</f>
        <v>253.2</v>
      </c>
      <c r="E71" s="75">
        <f>SUM(E72:E73)</f>
        <v>0</v>
      </c>
      <c r="F71" s="75">
        <f t="shared" ref="F71:H71" si="40">SUM(F72:F73)</f>
        <v>0</v>
      </c>
      <c r="G71" s="75">
        <f t="shared" si="40"/>
        <v>253.2</v>
      </c>
      <c r="H71" s="75">
        <f t="shared" si="40"/>
        <v>0</v>
      </c>
    </row>
    <row r="72" spans="1:10" s="23" customFormat="1" ht="52.2">
      <c r="A72" s="444"/>
      <c r="B72" s="444"/>
      <c r="C72" s="90" t="s">
        <v>173</v>
      </c>
      <c r="D72" s="91">
        <f t="shared" ref="D72" si="41">+E72+F72+G72+H72</f>
        <v>157.19999999999999</v>
      </c>
      <c r="E72" s="92"/>
      <c r="F72" s="92"/>
      <c r="G72" s="92">
        <f>+'Հավելված N 7'!I101</f>
        <v>157.19999999999999</v>
      </c>
      <c r="H72" s="93"/>
    </row>
    <row r="73" spans="1:10" s="23" customFormat="1" ht="52.2">
      <c r="A73" s="446"/>
      <c r="B73" s="446"/>
      <c r="C73" s="90" t="s">
        <v>174</v>
      </c>
      <c r="D73" s="91">
        <f t="shared" ref="D73" si="42">+E73+F73+G73+H73</f>
        <v>96</v>
      </c>
      <c r="E73" s="92"/>
      <c r="F73" s="92"/>
      <c r="G73" s="92">
        <f>+'Հավելված N 7'!I102</f>
        <v>96</v>
      </c>
      <c r="H73" s="93"/>
    </row>
    <row r="74" spans="1:10" s="21" customFormat="1" ht="18">
      <c r="A74" s="47"/>
      <c r="B74" s="47"/>
      <c r="C74" s="19" t="s">
        <v>68</v>
      </c>
      <c r="D74" s="74">
        <f>SUM(E74:H74)</f>
        <v>19830.099999999991</v>
      </c>
      <c r="E74" s="75">
        <f>SUM(E75:E76)</f>
        <v>19710.099999999991</v>
      </c>
      <c r="F74" s="75">
        <f t="shared" ref="F74:H74" si="43">SUM(F75:F76)</f>
        <v>0</v>
      </c>
      <c r="G74" s="75">
        <f t="shared" si="43"/>
        <v>120</v>
      </c>
      <c r="H74" s="75">
        <f t="shared" si="43"/>
        <v>0</v>
      </c>
    </row>
    <row r="75" spans="1:10" s="23" customFormat="1" ht="52.2">
      <c r="A75" s="444"/>
      <c r="B75" s="444"/>
      <c r="C75" s="90" t="s">
        <v>175</v>
      </c>
      <c r="D75" s="91">
        <f t="shared" ref="D75" si="44">+E75+F75+G75+H75</f>
        <v>-103880</v>
      </c>
      <c r="E75" s="92">
        <f>+'Հավելված N 7'!I87+'Հավելված N 7'!I94</f>
        <v>-104000</v>
      </c>
      <c r="F75" s="92"/>
      <c r="G75" s="92">
        <f>+'Հավելված N 7'!I103</f>
        <v>120</v>
      </c>
      <c r="H75" s="93"/>
    </row>
    <row r="76" spans="1:10" s="23" customFormat="1" ht="52.2">
      <c r="A76" s="446"/>
      <c r="B76" s="446"/>
      <c r="C76" s="301" t="s">
        <v>182</v>
      </c>
      <c r="D76" s="91">
        <f t="shared" ref="D76" si="45">+E76+F76+G76+H76</f>
        <v>123710.09999999999</v>
      </c>
      <c r="E76" s="92">
        <f>+'Հավելված N 7'!I88+'Հավելված N 7'!I95+'Հավելված N 7'!I98</f>
        <v>123710.09999999999</v>
      </c>
      <c r="F76" s="92"/>
      <c r="G76" s="92"/>
      <c r="H76" s="93"/>
    </row>
    <row r="77" spans="1:10" s="21" customFormat="1" ht="18">
      <c r="A77" s="47"/>
      <c r="B77" s="47"/>
      <c r="C77" s="19" t="s">
        <v>60</v>
      </c>
      <c r="D77" s="74">
        <f>SUM(E77:H77)</f>
        <v>-121860</v>
      </c>
      <c r="E77" s="75">
        <f>SUM(E78:E79)</f>
        <v>-122100</v>
      </c>
      <c r="F77" s="75">
        <f t="shared" ref="F77:H77" si="46">SUM(F78:F79)</f>
        <v>0</v>
      </c>
      <c r="G77" s="75">
        <f t="shared" si="46"/>
        <v>240</v>
      </c>
      <c r="H77" s="75">
        <f t="shared" si="46"/>
        <v>0</v>
      </c>
    </row>
    <row r="78" spans="1:10" s="23" customFormat="1" ht="52.2">
      <c r="A78" s="444"/>
      <c r="B78" s="444"/>
      <c r="C78" s="22" t="s">
        <v>176</v>
      </c>
      <c r="D78" s="91">
        <f t="shared" ref="D78:D79" si="47">+E78+F78+G78+H78</f>
        <v>-71580</v>
      </c>
      <c r="E78" s="92">
        <f>+'Հավելված N 7'!I89+'Հավելված N 7'!I96+'Հավելված N 7'!I99</f>
        <v>-71700</v>
      </c>
      <c r="F78" s="92"/>
      <c r="G78" s="92">
        <f>+'Հավելված N 7'!I104</f>
        <v>120</v>
      </c>
      <c r="H78" s="93"/>
    </row>
    <row r="79" spans="1:10" s="23" customFormat="1" ht="52.2">
      <c r="A79" s="445"/>
      <c r="B79" s="445"/>
      <c r="C79" s="22" t="s">
        <v>177</v>
      </c>
      <c r="D79" s="91">
        <f t="shared" si="47"/>
        <v>-50280</v>
      </c>
      <c r="E79" s="92">
        <f>+'Հավելված N 7'!I90+'Հավելված N 7'!I97+'Հավելված N 7'!I100</f>
        <v>-50400</v>
      </c>
      <c r="F79" s="92"/>
      <c r="G79" s="92">
        <f>+'Հավելված N 7'!I105</f>
        <v>120</v>
      </c>
      <c r="H79" s="93"/>
    </row>
    <row r="80" spans="1:10" s="21" customFormat="1" ht="18">
      <c r="A80" s="47"/>
      <c r="B80" s="47"/>
      <c r="C80" s="19" t="s">
        <v>191</v>
      </c>
      <c r="D80" s="74">
        <f>SUM(E80:H80)</f>
        <v>-3745.9</v>
      </c>
      <c r="E80" s="75">
        <f>+E81</f>
        <v>-3745.9</v>
      </c>
      <c r="F80" s="75">
        <f t="shared" ref="F80:H80" si="48">+F81</f>
        <v>0</v>
      </c>
      <c r="G80" s="75">
        <f t="shared" si="48"/>
        <v>0</v>
      </c>
      <c r="H80" s="75">
        <f t="shared" si="48"/>
        <v>0</v>
      </c>
    </row>
    <row r="81" spans="1:8" s="23" customFormat="1" ht="52.2">
      <c r="A81" s="135"/>
      <c r="B81" s="135"/>
      <c r="C81" s="301" t="s">
        <v>192</v>
      </c>
      <c r="D81" s="91">
        <f t="shared" ref="D81" si="49">+E81+F81+G81+H81</f>
        <v>-3745.9</v>
      </c>
      <c r="E81" s="92">
        <f>+'Հավելված N 7'!I91</f>
        <v>-3745.9</v>
      </c>
      <c r="F81" s="92"/>
      <c r="G81" s="92"/>
      <c r="H81" s="93"/>
    </row>
    <row r="82" spans="1:8" s="165" customFormat="1" ht="36">
      <c r="A82" s="177">
        <v>1236</v>
      </c>
      <c r="B82" s="64">
        <v>32003</v>
      </c>
      <c r="C82" s="200" t="s">
        <v>118</v>
      </c>
      <c r="D82" s="302">
        <f>SUM(E82:H82)</f>
        <v>1234864.3000000003</v>
      </c>
      <c r="E82" s="303">
        <f>+E84+E85+E88+E91+E95+E97+E102+E107+E110+E118</f>
        <v>1213782.3000000003</v>
      </c>
      <c r="F82" s="303">
        <f>+F84+F85+F88+F91+F95+F97+F102+F107+F110+F118</f>
        <v>0</v>
      </c>
      <c r="G82" s="303">
        <f>+G84+G85+G88+G91+G95+G97+G102+G107+G110+G118</f>
        <v>21082</v>
      </c>
      <c r="H82" s="303">
        <f>+H84+H85+H88+H91+H95+H97+H102+H107+H110+H118</f>
        <v>0</v>
      </c>
    </row>
    <row r="83" spans="1:8" s="170" customFormat="1">
      <c r="A83" s="304"/>
      <c r="B83" s="304"/>
      <c r="C83" s="305" t="s">
        <v>5</v>
      </c>
      <c r="D83" s="306"/>
      <c r="E83" s="307"/>
      <c r="F83" s="188"/>
      <c r="G83" s="188"/>
      <c r="H83" s="188"/>
    </row>
    <row r="84" spans="1:8" s="191" customFormat="1" ht="36">
      <c r="A84" s="188"/>
      <c r="B84" s="188"/>
      <c r="C84" s="172" t="s">
        <v>118</v>
      </c>
      <c r="D84" s="189">
        <f>SUM(E84:H84)</f>
        <v>3778100.2</v>
      </c>
      <c r="E84" s="190">
        <f>-1899.8+(3800000-15000-5000)</f>
        <v>3778100.2</v>
      </c>
      <c r="F84" s="190">
        <f t="shared" ref="F84" si="50">+F107</f>
        <v>0</v>
      </c>
      <c r="G84" s="190">
        <f t="shared" ref="G84" si="51">+G107</f>
        <v>0</v>
      </c>
      <c r="H84" s="190">
        <f t="shared" ref="H84" si="52">+H107</f>
        <v>0</v>
      </c>
    </row>
    <row r="85" spans="1:8" s="21" customFormat="1" ht="18">
      <c r="A85" s="192"/>
      <c r="B85" s="192"/>
      <c r="C85" s="19" t="s">
        <v>163</v>
      </c>
      <c r="D85" s="193">
        <f>SUM(E85:H85)</f>
        <v>194.5</v>
      </c>
      <c r="E85" s="194">
        <f>SUM(E86:E87)</f>
        <v>-5695.5</v>
      </c>
      <c r="F85" s="194">
        <f t="shared" ref="F85:H85" si="53">SUM(F86:F87)</f>
        <v>0</v>
      </c>
      <c r="G85" s="194">
        <f t="shared" si="53"/>
        <v>5890</v>
      </c>
      <c r="H85" s="194">
        <f t="shared" si="53"/>
        <v>0</v>
      </c>
    </row>
    <row r="86" spans="1:8" s="23" customFormat="1">
      <c r="A86" s="160"/>
      <c r="B86" s="160"/>
      <c r="C86" s="90" t="s">
        <v>206</v>
      </c>
      <c r="D86" s="195">
        <f t="shared" ref="D86" si="54">+E86+F86+G86+H86</f>
        <v>-5695.5</v>
      </c>
      <c r="E86" s="196">
        <f>+'Հավելված N 7'!I109</f>
        <v>-5695.5</v>
      </c>
      <c r="F86" s="196"/>
      <c r="G86" s="196"/>
      <c r="H86" s="197"/>
    </row>
    <row r="87" spans="1:8" s="23" customFormat="1" ht="34.799999999999997">
      <c r="A87" s="160"/>
      <c r="B87" s="160"/>
      <c r="C87" s="202" t="s">
        <v>225</v>
      </c>
      <c r="D87" s="195">
        <f t="shared" ref="D87" si="55">+E87+F87+G87+H87</f>
        <v>5890</v>
      </c>
      <c r="E87" s="196"/>
      <c r="F87" s="196"/>
      <c r="G87" s="196">
        <f>+'Հավելված N 7'!I122</f>
        <v>5890</v>
      </c>
      <c r="H87" s="197"/>
    </row>
    <row r="88" spans="1:8" s="21" customFormat="1" ht="18">
      <c r="A88" s="192"/>
      <c r="B88" s="192"/>
      <c r="C88" s="19" t="s">
        <v>242</v>
      </c>
      <c r="D88" s="193">
        <f>SUM(E88:H88)</f>
        <v>-135861.70000000001</v>
      </c>
      <c r="E88" s="194">
        <f>SUM(E89:E90)</f>
        <v>-135861.70000000001</v>
      </c>
      <c r="F88" s="194">
        <f t="shared" ref="F88:H88" si="56">SUM(F89:F90)</f>
        <v>0</v>
      </c>
      <c r="G88" s="194">
        <f t="shared" si="56"/>
        <v>0</v>
      </c>
      <c r="H88" s="194">
        <f t="shared" si="56"/>
        <v>0</v>
      </c>
    </row>
    <row r="89" spans="1:8" s="23" customFormat="1">
      <c r="A89" s="444"/>
      <c r="B89" s="444"/>
      <c r="C89" s="90" t="s">
        <v>243</v>
      </c>
      <c r="D89" s="195">
        <f t="shared" ref="D89:D90" si="57">+E89+F89+G89+H89</f>
        <v>-20432</v>
      </c>
      <c r="E89" s="196">
        <f>+'Հավելված N 7'!I17</f>
        <v>-20432</v>
      </c>
      <c r="F89" s="196"/>
      <c r="G89" s="196"/>
      <c r="H89" s="197"/>
    </row>
    <row r="90" spans="1:8" s="23" customFormat="1">
      <c r="A90" s="446"/>
      <c r="B90" s="446"/>
      <c r="C90" s="301" t="s">
        <v>244</v>
      </c>
      <c r="D90" s="195">
        <f t="shared" si="57"/>
        <v>-115429.7</v>
      </c>
      <c r="E90" s="196">
        <f>+'Հավելված N 7'!I18</f>
        <v>-115429.7</v>
      </c>
      <c r="F90" s="196"/>
      <c r="G90" s="196"/>
      <c r="H90" s="197"/>
    </row>
    <row r="91" spans="1:8" s="21" customFormat="1" ht="18">
      <c r="A91" s="192"/>
      <c r="B91" s="192"/>
      <c r="C91" s="19" t="s">
        <v>43</v>
      </c>
      <c r="D91" s="193">
        <f>SUM(E91:H91)</f>
        <v>-25981.800000000003</v>
      </c>
      <c r="E91" s="194">
        <f>SUM(E92:E94)</f>
        <v>-34981.800000000003</v>
      </c>
      <c r="F91" s="194">
        <f t="shared" ref="F91:H91" si="58">SUM(F92:F94)</f>
        <v>0</v>
      </c>
      <c r="G91" s="194">
        <f t="shared" si="58"/>
        <v>9000</v>
      </c>
      <c r="H91" s="194">
        <f t="shared" si="58"/>
        <v>0</v>
      </c>
    </row>
    <row r="92" spans="1:8" s="23" customFormat="1" ht="34.799999999999997">
      <c r="A92" s="444"/>
      <c r="B92" s="444"/>
      <c r="C92" s="90" t="s">
        <v>252</v>
      </c>
      <c r="D92" s="195">
        <f t="shared" ref="D92" si="59">+E92+F92+G92+H92</f>
        <v>-34981.800000000003</v>
      </c>
      <c r="E92" s="196">
        <f>+'Հավելված N 7'!I19</f>
        <v>-34981.800000000003</v>
      </c>
      <c r="F92" s="196"/>
      <c r="G92" s="196"/>
      <c r="H92" s="197"/>
    </row>
    <row r="93" spans="1:8" s="23" customFormat="1" ht="34.799999999999997">
      <c r="A93" s="445"/>
      <c r="B93" s="445"/>
      <c r="C93" s="90" t="s">
        <v>224</v>
      </c>
      <c r="D93" s="195">
        <f t="shared" ref="D93" si="60">+E93+F93+G93+H93</f>
        <v>5000</v>
      </c>
      <c r="E93" s="196"/>
      <c r="F93" s="196"/>
      <c r="G93" s="196">
        <f>+'Հավելված N 7'!I123</f>
        <v>5000</v>
      </c>
      <c r="H93" s="197"/>
    </row>
    <row r="94" spans="1:8" s="23" customFormat="1">
      <c r="A94" s="446"/>
      <c r="B94" s="446"/>
      <c r="C94" s="301" t="s">
        <v>230</v>
      </c>
      <c r="D94" s="195">
        <f t="shared" ref="D94" si="61">+E94+F94+G94+H94</f>
        <v>4000</v>
      </c>
      <c r="E94" s="196"/>
      <c r="F94" s="196"/>
      <c r="G94" s="196">
        <f>+'Հավելված N 7'!I124</f>
        <v>4000</v>
      </c>
      <c r="H94" s="197"/>
    </row>
    <row r="95" spans="1:8" s="21" customFormat="1" ht="18">
      <c r="A95" s="192"/>
      <c r="B95" s="192"/>
      <c r="C95" s="19" t="s">
        <v>67</v>
      </c>
      <c r="D95" s="193">
        <f>SUM(E95:H95)</f>
        <v>-139738.79999999999</v>
      </c>
      <c r="E95" s="194">
        <f>+E96</f>
        <v>-139738.79999999999</v>
      </c>
      <c r="F95" s="194">
        <f t="shared" ref="F95:H95" si="62">+F96</f>
        <v>0</v>
      </c>
      <c r="G95" s="194">
        <f t="shared" si="62"/>
        <v>0</v>
      </c>
      <c r="H95" s="194">
        <f t="shared" si="62"/>
        <v>0</v>
      </c>
    </row>
    <row r="96" spans="1:8" s="23" customFormat="1" ht="34.799999999999997">
      <c r="A96" s="160"/>
      <c r="B96" s="160"/>
      <c r="C96" s="90" t="s">
        <v>255</v>
      </c>
      <c r="D96" s="195">
        <f t="shared" ref="D96" si="63">+E96+F96+G96+H96</f>
        <v>-139738.79999999999</v>
      </c>
      <c r="E96" s="196">
        <f>+'Հավելված N 7'!I20</f>
        <v>-139738.79999999999</v>
      </c>
      <c r="F96" s="196"/>
      <c r="G96" s="196"/>
      <c r="H96" s="197"/>
    </row>
    <row r="97" spans="1:8" s="21" customFormat="1" ht="18">
      <c r="A97" s="192"/>
      <c r="B97" s="192"/>
      <c r="C97" s="19" t="s">
        <v>68</v>
      </c>
      <c r="D97" s="193">
        <f>SUM(E97:H97)</f>
        <v>-450172.2</v>
      </c>
      <c r="E97" s="194">
        <f>SUM(E98:E101)</f>
        <v>-450172.2</v>
      </c>
      <c r="F97" s="194">
        <f t="shared" ref="F97:H97" si="64">SUM(F98:F101)</f>
        <v>0</v>
      </c>
      <c r="G97" s="194">
        <f t="shared" si="64"/>
        <v>0</v>
      </c>
      <c r="H97" s="194">
        <f t="shared" si="64"/>
        <v>0</v>
      </c>
    </row>
    <row r="98" spans="1:8" s="220" customFormat="1" ht="34.799999999999997">
      <c r="A98" s="455"/>
      <c r="B98" s="455"/>
      <c r="C98" s="90" t="s">
        <v>256</v>
      </c>
      <c r="D98" s="195">
        <f t="shared" ref="D98" si="65">+E98+F98+G98+H98</f>
        <v>-121309.8</v>
      </c>
      <c r="E98" s="196">
        <f>+'Հավելված N 7'!I21</f>
        <v>-121309.8</v>
      </c>
      <c r="F98" s="218"/>
      <c r="G98" s="218"/>
      <c r="H98" s="219"/>
    </row>
    <row r="99" spans="1:8" s="220" customFormat="1">
      <c r="A99" s="456"/>
      <c r="B99" s="456"/>
      <c r="C99" s="90" t="s">
        <v>257</v>
      </c>
      <c r="D99" s="195">
        <f t="shared" ref="D99:D101" si="66">+E99+F99+G99+H99</f>
        <v>-97158.399999999994</v>
      </c>
      <c r="E99" s="196">
        <f>+'Հավելված N 7'!I22</f>
        <v>-97158.399999999994</v>
      </c>
      <c r="F99" s="218"/>
      <c r="G99" s="218"/>
      <c r="H99" s="219"/>
    </row>
    <row r="100" spans="1:8" s="220" customFormat="1" ht="34.799999999999997">
      <c r="A100" s="456"/>
      <c r="B100" s="456"/>
      <c r="C100" s="90" t="s">
        <v>258</v>
      </c>
      <c r="D100" s="195">
        <f t="shared" si="66"/>
        <v>-33441.9</v>
      </c>
      <c r="E100" s="196">
        <f>+'Հավելված N 7'!I23</f>
        <v>-33441.9</v>
      </c>
      <c r="F100" s="218"/>
      <c r="G100" s="218"/>
      <c r="H100" s="219"/>
    </row>
    <row r="101" spans="1:8" s="220" customFormat="1">
      <c r="A101" s="457"/>
      <c r="B101" s="457"/>
      <c r="C101" s="90" t="s">
        <v>259</v>
      </c>
      <c r="D101" s="195">
        <f t="shared" si="66"/>
        <v>-198262.1</v>
      </c>
      <c r="E101" s="196">
        <f>+'Հավելված N 7'!I24</f>
        <v>-198262.1</v>
      </c>
      <c r="F101" s="218"/>
      <c r="G101" s="218"/>
      <c r="H101" s="219"/>
    </row>
    <row r="102" spans="1:8" s="21" customFormat="1" ht="18">
      <c r="A102" s="192"/>
      <c r="B102" s="192"/>
      <c r="C102" s="19" t="s">
        <v>116</v>
      </c>
      <c r="D102" s="193">
        <f>SUM(E102:H102)</f>
        <v>-332660.5</v>
      </c>
      <c r="E102" s="194">
        <f>SUM(E103:E106)</f>
        <v>-332660.5</v>
      </c>
      <c r="F102" s="194">
        <f t="shared" ref="F102:H102" si="67">SUM(F103:F106)</f>
        <v>0</v>
      </c>
      <c r="G102" s="194">
        <f t="shared" si="67"/>
        <v>0</v>
      </c>
      <c r="H102" s="194">
        <f t="shared" si="67"/>
        <v>0</v>
      </c>
    </row>
    <row r="103" spans="1:8" s="220" customFormat="1">
      <c r="A103" s="455"/>
      <c r="B103" s="455"/>
      <c r="C103" s="90" t="s">
        <v>274</v>
      </c>
      <c r="D103" s="195">
        <f t="shared" ref="D103:D105" si="68">+E103+F103+G103+H103</f>
        <v>-42500</v>
      </c>
      <c r="E103" s="196">
        <f>+'Հավելված N 7'!I25</f>
        <v>-42500</v>
      </c>
      <c r="F103" s="218"/>
      <c r="G103" s="218"/>
      <c r="H103" s="219"/>
    </row>
    <row r="104" spans="1:8" s="220" customFormat="1" ht="34.799999999999997">
      <c r="A104" s="456"/>
      <c r="B104" s="456"/>
      <c r="C104" s="90" t="s">
        <v>275</v>
      </c>
      <c r="D104" s="195">
        <f t="shared" si="68"/>
        <v>-190480</v>
      </c>
      <c r="E104" s="196">
        <f>+'Հավելված N 7'!I26</f>
        <v>-190480</v>
      </c>
      <c r="F104" s="218"/>
      <c r="G104" s="218"/>
      <c r="H104" s="219"/>
    </row>
    <row r="105" spans="1:8" s="220" customFormat="1">
      <c r="A105" s="456"/>
      <c r="B105" s="456"/>
      <c r="C105" s="90" t="s">
        <v>276</v>
      </c>
      <c r="D105" s="195">
        <f t="shared" si="68"/>
        <v>-74339</v>
      </c>
      <c r="E105" s="196">
        <f>+'Հավելված N 7'!I27</f>
        <v>-74339</v>
      </c>
      <c r="F105" s="218"/>
      <c r="G105" s="218"/>
      <c r="H105" s="219"/>
    </row>
    <row r="106" spans="1:8" s="220" customFormat="1">
      <c r="A106" s="457"/>
      <c r="B106" s="457"/>
      <c r="C106" s="90" t="s">
        <v>277</v>
      </c>
      <c r="D106" s="195">
        <f t="shared" ref="D106" si="69">+E106+F106+G106+H106</f>
        <v>-25341.5</v>
      </c>
      <c r="E106" s="196">
        <f>+'Հավելված N 7'!I28</f>
        <v>-25341.5</v>
      </c>
      <c r="F106" s="218"/>
      <c r="G106" s="218"/>
      <c r="H106" s="219"/>
    </row>
    <row r="107" spans="1:8" s="21" customFormat="1" ht="18">
      <c r="A107" s="192"/>
      <c r="B107" s="192"/>
      <c r="C107" s="19" t="s">
        <v>60</v>
      </c>
      <c r="D107" s="193">
        <f>SUM(E107:H107)</f>
        <v>-127860.5</v>
      </c>
      <c r="E107" s="194">
        <f>SUM(E108:E109)</f>
        <v>-127860.5</v>
      </c>
      <c r="F107" s="194">
        <f t="shared" ref="F107:H107" si="70">SUM(F108:F109)</f>
        <v>0</v>
      </c>
      <c r="G107" s="194">
        <f t="shared" si="70"/>
        <v>0</v>
      </c>
      <c r="H107" s="194">
        <f t="shared" si="70"/>
        <v>0</v>
      </c>
    </row>
    <row r="108" spans="1:8" s="23" customFormat="1">
      <c r="A108" s="444"/>
      <c r="B108" s="444"/>
      <c r="C108" s="90" t="s">
        <v>280</v>
      </c>
      <c r="D108" s="195">
        <f t="shared" ref="D108" si="71">+E108+F108+G108+H108</f>
        <v>-72660.5</v>
      </c>
      <c r="E108" s="196">
        <f>+'Հավելված N 7'!I29</f>
        <v>-72660.5</v>
      </c>
      <c r="F108" s="196"/>
      <c r="G108" s="196"/>
      <c r="H108" s="197"/>
    </row>
    <row r="109" spans="1:8" s="23" customFormat="1">
      <c r="A109" s="446"/>
      <c r="B109" s="446"/>
      <c r="C109" s="90" t="s">
        <v>208</v>
      </c>
      <c r="D109" s="195">
        <f t="shared" ref="D109" si="72">+E109+F109+G109+H109</f>
        <v>-55200</v>
      </c>
      <c r="E109" s="196">
        <f>+'Հավելված N 7'!I110+'Հավելված N 7'!I121</f>
        <v>-55200</v>
      </c>
      <c r="F109" s="196"/>
      <c r="G109" s="196"/>
      <c r="H109" s="197"/>
    </row>
    <row r="110" spans="1:8" s="21" customFormat="1" ht="18">
      <c r="A110" s="192"/>
      <c r="B110" s="192"/>
      <c r="C110" s="19" t="s">
        <v>214</v>
      </c>
      <c r="D110" s="193">
        <f>SUM(E110:H110)</f>
        <v>-1054626.8</v>
      </c>
      <c r="E110" s="194">
        <f>SUM(E111:E117)</f>
        <v>-1054626.8</v>
      </c>
      <c r="F110" s="194">
        <f>SUM(F111:F117)</f>
        <v>0</v>
      </c>
      <c r="G110" s="194">
        <f>SUM(G111:G117)</f>
        <v>0</v>
      </c>
      <c r="H110" s="194">
        <f>SUM(H111:H117)</f>
        <v>0</v>
      </c>
    </row>
    <row r="111" spans="1:8" s="23" customFormat="1">
      <c r="A111" s="444"/>
      <c r="B111" s="444"/>
      <c r="C111" s="90" t="s">
        <v>282</v>
      </c>
      <c r="D111" s="195">
        <f t="shared" ref="D111:D113" si="73">+E111+F111+G111+H111</f>
        <v>-218767.7</v>
      </c>
      <c r="E111" s="196">
        <f>+'Հավելված N 7'!I30</f>
        <v>-218767.7</v>
      </c>
      <c r="F111" s="196"/>
      <c r="G111" s="196"/>
      <c r="H111" s="197"/>
    </row>
    <row r="112" spans="1:8" s="23" customFormat="1">
      <c r="A112" s="445"/>
      <c r="B112" s="445"/>
      <c r="C112" s="90" t="s">
        <v>283</v>
      </c>
      <c r="D112" s="195">
        <f t="shared" si="73"/>
        <v>-121750</v>
      </c>
      <c r="E112" s="196">
        <f>+'Հավելված N 7'!I31</f>
        <v>-121750</v>
      </c>
      <c r="F112" s="196"/>
      <c r="G112" s="196"/>
      <c r="H112" s="197"/>
    </row>
    <row r="113" spans="1:8" s="23" customFormat="1">
      <c r="A113" s="445"/>
      <c r="B113" s="445"/>
      <c r="C113" s="90" t="s">
        <v>284</v>
      </c>
      <c r="D113" s="195">
        <f t="shared" si="73"/>
        <v>-153405.4</v>
      </c>
      <c r="E113" s="196">
        <f>+'Հավելված N 7'!I32</f>
        <v>-153405.4</v>
      </c>
      <c r="F113" s="196"/>
      <c r="G113" s="196"/>
      <c r="H113" s="197"/>
    </row>
    <row r="114" spans="1:8" s="23" customFormat="1">
      <c r="A114" s="445"/>
      <c r="B114" s="445"/>
      <c r="C114" s="90" t="s">
        <v>215</v>
      </c>
      <c r="D114" s="195">
        <f t="shared" ref="D114" si="74">+E114+F114+G114+H114</f>
        <v>-251000</v>
      </c>
      <c r="E114" s="196">
        <f>+'Հավելված N 7'!I111+'Հավելված N 7'!I118</f>
        <v>-251000</v>
      </c>
      <c r="F114" s="196"/>
      <c r="G114" s="196"/>
      <c r="H114" s="197"/>
    </row>
    <row r="115" spans="1:8" s="23" customFormat="1">
      <c r="A115" s="445"/>
      <c r="B115" s="445"/>
      <c r="C115" s="90" t="s">
        <v>218</v>
      </c>
      <c r="D115" s="195">
        <f t="shared" ref="D115" si="75">+E115+F115+G115+H115</f>
        <v>-153000</v>
      </c>
      <c r="E115" s="196">
        <f>+'Հավելված N 7'!I112+'Հավելված N 7'!I119</f>
        <v>-153000</v>
      </c>
      <c r="F115" s="196"/>
      <c r="G115" s="196"/>
      <c r="H115" s="197"/>
    </row>
    <row r="116" spans="1:8" s="145" customFormat="1" ht="34.799999999999997">
      <c r="A116" s="445"/>
      <c r="B116" s="445"/>
      <c r="C116" s="90" t="s">
        <v>237</v>
      </c>
      <c r="D116" s="195">
        <f t="shared" ref="D116" si="76">+E116+F116+G116+H116</f>
        <v>64601</v>
      </c>
      <c r="E116" s="196">
        <f>+'Հավելված N 7'!I113</f>
        <v>64601</v>
      </c>
      <c r="F116" s="146"/>
      <c r="G116" s="146"/>
      <c r="H116" s="147"/>
    </row>
    <row r="117" spans="1:8" s="145" customFormat="1">
      <c r="A117" s="446"/>
      <c r="B117" s="446"/>
      <c r="C117" s="90" t="s">
        <v>241</v>
      </c>
      <c r="D117" s="195">
        <f t="shared" ref="D117" si="77">+E117+F117+G117+H117</f>
        <v>-221304.7</v>
      </c>
      <c r="E117" s="196">
        <f>+'Հավելված N 7'!I114+'Հավելված N 7'!I120</f>
        <v>-221304.7</v>
      </c>
      <c r="F117" s="146"/>
      <c r="G117" s="146"/>
      <c r="H117" s="147"/>
    </row>
    <row r="118" spans="1:8" s="21" customFormat="1" ht="18">
      <c r="A118" s="192"/>
      <c r="B118" s="192"/>
      <c r="C118" s="19" t="s">
        <v>233</v>
      </c>
      <c r="D118" s="193">
        <f>SUM(E118:H118)</f>
        <v>-276528.09999999998</v>
      </c>
      <c r="E118" s="194">
        <f>SUM(E119:E123)</f>
        <v>-282720.09999999998</v>
      </c>
      <c r="F118" s="194">
        <f t="shared" ref="F118:H118" si="78">SUM(F119:F123)</f>
        <v>0</v>
      </c>
      <c r="G118" s="194">
        <f t="shared" si="78"/>
        <v>6192</v>
      </c>
      <c r="H118" s="194">
        <f t="shared" si="78"/>
        <v>0</v>
      </c>
    </row>
    <row r="119" spans="1:8" s="23" customFormat="1" ht="34.799999999999997">
      <c r="A119" s="444"/>
      <c r="B119" s="444"/>
      <c r="C119" s="202" t="s">
        <v>291</v>
      </c>
      <c r="D119" s="195">
        <f t="shared" ref="D119:D121" si="79">+E119+F119+G119+H119</f>
        <v>-217647.4</v>
      </c>
      <c r="E119" s="196">
        <f>+'Հավելված N 7'!I33</f>
        <v>-217647.4</v>
      </c>
      <c r="F119" s="196"/>
      <c r="G119" s="196"/>
      <c r="H119" s="197"/>
    </row>
    <row r="120" spans="1:8" s="23" customFormat="1">
      <c r="A120" s="445"/>
      <c r="B120" s="445"/>
      <c r="C120" s="202" t="s">
        <v>292</v>
      </c>
      <c r="D120" s="195">
        <f t="shared" si="79"/>
        <v>-45072.7</v>
      </c>
      <c r="E120" s="196">
        <f>+'Հավելված N 7'!I34</f>
        <v>-45072.7</v>
      </c>
      <c r="F120" s="196"/>
      <c r="G120" s="196"/>
      <c r="H120" s="197"/>
    </row>
    <row r="121" spans="1:8" s="23" customFormat="1">
      <c r="A121" s="445"/>
      <c r="B121" s="445"/>
      <c r="C121" s="375" t="s">
        <v>603</v>
      </c>
      <c r="D121" s="195">
        <f t="shared" si="79"/>
        <v>-50000</v>
      </c>
      <c r="E121" s="196">
        <f>+'Հավելված N 7'!I115</f>
        <v>-50000</v>
      </c>
      <c r="F121" s="196"/>
      <c r="G121" s="196"/>
      <c r="H121" s="197"/>
    </row>
    <row r="122" spans="1:8" s="23" customFormat="1">
      <c r="A122" s="445"/>
      <c r="B122" s="445"/>
      <c r="C122" s="375" t="s">
        <v>607</v>
      </c>
      <c r="D122" s="195">
        <f t="shared" ref="D122" si="80">+E122+F122+G122+H122</f>
        <v>30000</v>
      </c>
      <c r="E122" s="196">
        <f>+'Հավելված N 7'!I116</f>
        <v>30000</v>
      </c>
      <c r="F122" s="196"/>
      <c r="G122" s="196"/>
      <c r="H122" s="197"/>
    </row>
    <row r="123" spans="1:8" s="23" customFormat="1" ht="34.799999999999997">
      <c r="A123" s="446"/>
      <c r="B123" s="446"/>
      <c r="C123" s="202" t="s">
        <v>234</v>
      </c>
      <c r="D123" s="195">
        <f t="shared" ref="D123" si="81">+E123+F123+G123+H123</f>
        <v>6192</v>
      </c>
      <c r="E123" s="196"/>
      <c r="F123" s="196"/>
      <c r="G123" s="196">
        <f>+'Հավելված N 7'!I125</f>
        <v>6192</v>
      </c>
      <c r="H123" s="197"/>
    </row>
    <row r="124" spans="1:8" s="11" customFormat="1" ht="36">
      <c r="A124" s="244">
        <v>1236</v>
      </c>
      <c r="B124" s="244">
        <v>32004</v>
      </c>
      <c r="C124" s="44" t="s">
        <v>158</v>
      </c>
      <c r="D124" s="12">
        <f>SUM(E124:H124)</f>
        <v>4326954.6999999993</v>
      </c>
      <c r="E124" s="308">
        <f>+E126+E127+E132+E137+E140+E142+E145+E148+E150</f>
        <v>0</v>
      </c>
      <c r="F124" s="308">
        <f>+F126+F127+F132+F137+F140+F142+F145+F148+F150</f>
        <v>4327184.6999999993</v>
      </c>
      <c r="G124" s="308">
        <f t="shared" ref="G124:H124" si="82">+G126+G127+G132+G137+G140+G142+G145+G148+G150</f>
        <v>-230</v>
      </c>
      <c r="H124" s="308">
        <f t="shared" si="82"/>
        <v>0</v>
      </c>
    </row>
    <row r="125" spans="1:8" s="247" customFormat="1" ht="18">
      <c r="A125" s="245"/>
      <c r="B125" s="245"/>
      <c r="C125" s="246" t="s">
        <v>5</v>
      </c>
      <c r="D125" s="309"/>
      <c r="E125" s="310"/>
      <c r="F125" s="192"/>
      <c r="G125" s="192"/>
      <c r="H125" s="192"/>
    </row>
    <row r="126" spans="1:8" s="21" customFormat="1" ht="36">
      <c r="A126" s="248"/>
      <c r="B126" s="248"/>
      <c r="C126" s="114" t="s">
        <v>158</v>
      </c>
      <c r="D126" s="193">
        <f>SUM(E126:H126)</f>
        <v>4250424.8999999994</v>
      </c>
      <c r="E126" s="194">
        <v>0</v>
      </c>
      <c r="F126" s="194">
        <f>4009564.8+240860.1</f>
        <v>4250424.8999999994</v>
      </c>
      <c r="G126" s="194">
        <v>0</v>
      </c>
      <c r="H126" s="194">
        <v>0</v>
      </c>
    </row>
    <row r="127" spans="1:8" s="21" customFormat="1" ht="18">
      <c r="A127" s="192"/>
      <c r="B127" s="192"/>
      <c r="C127" s="19" t="s">
        <v>163</v>
      </c>
      <c r="D127" s="193">
        <f>SUM(E127:H127)</f>
        <v>-116999.39999999997</v>
      </c>
      <c r="E127" s="194">
        <f>SUM(E128:E131)</f>
        <v>0</v>
      </c>
      <c r="F127" s="194">
        <f>SUM(F128:F131)</f>
        <v>-116769.39999999997</v>
      </c>
      <c r="G127" s="194">
        <f t="shared" ref="G127:H127" si="83">SUM(G128:G131)</f>
        <v>-230</v>
      </c>
      <c r="H127" s="194">
        <f t="shared" si="83"/>
        <v>0</v>
      </c>
    </row>
    <row r="128" spans="1:8" s="23" customFormat="1">
      <c r="A128" s="461"/>
      <c r="B128" s="461"/>
      <c r="C128" s="301" t="s">
        <v>307</v>
      </c>
      <c r="D128" s="195">
        <f t="shared" ref="D128:D130" si="84">+E128+F128+G128+H128</f>
        <v>-16065.3</v>
      </c>
      <c r="E128" s="196"/>
      <c r="F128" s="196">
        <f>+'Հավելված N 7'!I37</f>
        <v>-16065.3</v>
      </c>
      <c r="G128" s="196"/>
      <c r="H128" s="197"/>
    </row>
    <row r="129" spans="1:11" s="23" customFormat="1">
      <c r="A129" s="463"/>
      <c r="B129" s="463"/>
      <c r="C129" s="90" t="s">
        <v>337</v>
      </c>
      <c r="D129" s="195">
        <f t="shared" si="84"/>
        <v>-166232.19999999998</v>
      </c>
      <c r="E129" s="196"/>
      <c r="F129" s="196">
        <f>+'Հավելված N 7'!I128+'Հավելված N 7'!I141+'Հավելված N 7'!I142</f>
        <v>-166002.19999999998</v>
      </c>
      <c r="G129" s="196">
        <f>+'Հավելված N 7'!I143</f>
        <v>-230</v>
      </c>
      <c r="H129" s="197"/>
    </row>
    <row r="130" spans="1:11" s="23" customFormat="1" ht="34.799999999999997">
      <c r="A130" s="463"/>
      <c r="B130" s="463"/>
      <c r="C130" s="376" t="s">
        <v>610</v>
      </c>
      <c r="D130" s="195">
        <f t="shared" si="84"/>
        <v>45298.1</v>
      </c>
      <c r="E130" s="196"/>
      <c r="F130" s="196">
        <f>+'Հավելված N 7'!I129</f>
        <v>45298.1</v>
      </c>
      <c r="G130" s="196"/>
      <c r="H130" s="197"/>
    </row>
    <row r="131" spans="1:11" s="23" customFormat="1" ht="34.799999999999997">
      <c r="A131" s="462"/>
      <c r="B131" s="462"/>
      <c r="C131" s="90" t="s">
        <v>311</v>
      </c>
      <c r="D131" s="195">
        <f t="shared" ref="D131" si="85">+E131+F131+G131+H131</f>
        <v>20000</v>
      </c>
      <c r="E131" s="196"/>
      <c r="F131" s="196">
        <f>+'Հավելված N 7'!I130</f>
        <v>20000</v>
      </c>
      <c r="G131" s="196"/>
      <c r="H131" s="197"/>
    </row>
    <row r="132" spans="1:11" s="21" customFormat="1" ht="18">
      <c r="A132" s="192"/>
      <c r="B132" s="192"/>
      <c r="C132" s="19" t="s">
        <v>124</v>
      </c>
      <c r="D132" s="193">
        <f>SUM(E132:H132)</f>
        <v>285600</v>
      </c>
      <c r="E132" s="194">
        <f>SUM(E133:E136)</f>
        <v>0</v>
      </c>
      <c r="F132" s="194">
        <f t="shared" ref="F132:H132" si="86">SUM(F133:F136)</f>
        <v>285600</v>
      </c>
      <c r="G132" s="194">
        <f t="shared" si="86"/>
        <v>0</v>
      </c>
      <c r="H132" s="194">
        <f t="shared" si="86"/>
        <v>0</v>
      </c>
    </row>
    <row r="133" spans="1:11" s="23" customFormat="1">
      <c r="A133" s="458"/>
      <c r="B133" s="458"/>
      <c r="C133" s="90" t="s">
        <v>312</v>
      </c>
      <c r="D133" s="195">
        <f t="shared" ref="D133" si="87">+E133+F133+G133+H133</f>
        <v>10000</v>
      </c>
      <c r="E133" s="196"/>
      <c r="F133" s="196">
        <f>+'Հավելված N 7'!I131</f>
        <v>10000</v>
      </c>
      <c r="G133" s="196"/>
      <c r="H133" s="197"/>
    </row>
    <row r="134" spans="1:11" s="23" customFormat="1" ht="34.799999999999997">
      <c r="A134" s="459"/>
      <c r="B134" s="459"/>
      <c r="C134" s="90" t="s">
        <v>313</v>
      </c>
      <c r="D134" s="195">
        <f t="shared" ref="D134:D136" si="88">+E134+F134+G134+H134</f>
        <v>80000</v>
      </c>
      <c r="E134" s="196"/>
      <c r="F134" s="196">
        <f>+'Հավելված N 7'!I132</f>
        <v>80000</v>
      </c>
      <c r="G134" s="196"/>
      <c r="H134" s="197"/>
    </row>
    <row r="135" spans="1:11" s="23" customFormat="1" ht="34.799999999999997">
      <c r="A135" s="459"/>
      <c r="B135" s="459"/>
      <c r="C135" s="90" t="s">
        <v>314</v>
      </c>
      <c r="D135" s="195">
        <f t="shared" si="88"/>
        <v>175600</v>
      </c>
      <c r="E135" s="196"/>
      <c r="F135" s="196">
        <f>+'Հավելված N 7'!I133</f>
        <v>175600</v>
      </c>
      <c r="G135" s="196"/>
      <c r="H135" s="197"/>
    </row>
    <row r="136" spans="1:11" s="23" customFormat="1">
      <c r="A136" s="460"/>
      <c r="B136" s="460"/>
      <c r="C136" s="90" t="s">
        <v>315</v>
      </c>
      <c r="D136" s="195">
        <f t="shared" si="88"/>
        <v>20000</v>
      </c>
      <c r="E136" s="196"/>
      <c r="F136" s="196">
        <f>+'Հավելված N 7'!I134</f>
        <v>20000</v>
      </c>
      <c r="G136" s="196"/>
      <c r="H136" s="197"/>
    </row>
    <row r="137" spans="1:11" s="251" customFormat="1" ht="16.95" customHeight="1">
      <c r="A137" s="249"/>
      <c r="B137" s="249"/>
      <c r="C137" s="250" t="s">
        <v>43</v>
      </c>
      <c r="D137" s="124">
        <f>SUM(E137:H137)</f>
        <v>-50000</v>
      </c>
      <c r="E137" s="124">
        <f>SUM(E138:E139)</f>
        <v>0</v>
      </c>
      <c r="F137" s="124">
        <f>SUM(F138:F139)</f>
        <v>-50000</v>
      </c>
      <c r="G137" s="124">
        <f t="shared" ref="G137:H137" si="89">SUM(G138:G139)</f>
        <v>0</v>
      </c>
      <c r="H137" s="124">
        <f t="shared" si="89"/>
        <v>0</v>
      </c>
      <c r="I137" s="125"/>
      <c r="J137" s="125"/>
    </row>
    <row r="138" spans="1:11" s="253" customFormat="1">
      <c r="A138" s="458"/>
      <c r="B138" s="458"/>
      <c r="C138" s="311" t="s">
        <v>326</v>
      </c>
      <c r="D138" s="128">
        <f t="shared" ref="D138" si="90">+E138+F138+G138+H138</f>
        <v>50000</v>
      </c>
      <c r="E138" s="128"/>
      <c r="F138" s="128">
        <f>+'Հավելված N 7'!I135</f>
        <v>50000</v>
      </c>
      <c r="G138" s="128"/>
      <c r="H138" s="128"/>
      <c r="I138" s="95"/>
      <c r="J138" s="95"/>
      <c r="K138" s="252"/>
    </row>
    <row r="139" spans="1:11" s="253" customFormat="1">
      <c r="A139" s="460"/>
      <c r="B139" s="460"/>
      <c r="C139" s="376" t="s">
        <v>613</v>
      </c>
      <c r="D139" s="128">
        <f t="shared" ref="D139" si="91">+E139+F139+G139+H139</f>
        <v>-100000</v>
      </c>
      <c r="E139" s="128"/>
      <c r="F139" s="128">
        <f>+'Հավելված N 7'!I136</f>
        <v>-100000</v>
      </c>
      <c r="G139" s="128"/>
      <c r="H139" s="128"/>
      <c r="I139" s="95"/>
      <c r="J139" s="95"/>
      <c r="K139" s="252"/>
    </row>
    <row r="140" spans="1:11" s="21" customFormat="1" ht="18">
      <c r="A140" s="192"/>
      <c r="B140" s="192"/>
      <c r="C140" s="19" t="s">
        <v>68</v>
      </c>
      <c r="D140" s="193">
        <f>SUM(E140:H140)</f>
        <v>-16392.7</v>
      </c>
      <c r="E140" s="194">
        <f>+E141</f>
        <v>0</v>
      </c>
      <c r="F140" s="194">
        <f>+F141</f>
        <v>-16392.7</v>
      </c>
      <c r="G140" s="194">
        <f t="shared" ref="G140" si="92">+G141</f>
        <v>0</v>
      </c>
      <c r="H140" s="194">
        <f t="shared" ref="H140" si="93">+H141</f>
        <v>0</v>
      </c>
    </row>
    <row r="141" spans="1:11" s="23" customFormat="1" ht="34.799999999999997">
      <c r="A141" s="140"/>
      <c r="B141" s="140"/>
      <c r="C141" s="301" t="s">
        <v>308</v>
      </c>
      <c r="D141" s="195">
        <f t="shared" ref="D141" si="94">+E141+F141+G141+H141</f>
        <v>-16392.7</v>
      </c>
      <c r="E141" s="196"/>
      <c r="F141" s="196">
        <f>+'Հավելված N 7'!I38</f>
        <v>-16392.7</v>
      </c>
      <c r="G141" s="196"/>
      <c r="H141" s="197"/>
    </row>
    <row r="142" spans="1:11" s="21" customFormat="1" ht="18">
      <c r="A142" s="192"/>
      <c r="B142" s="192"/>
      <c r="C142" s="19" t="s">
        <v>60</v>
      </c>
      <c r="D142" s="193">
        <f>SUM(E142:H142)</f>
        <v>-56739.199999999997</v>
      </c>
      <c r="E142" s="194">
        <f>SUM(E143:E144)</f>
        <v>0</v>
      </c>
      <c r="F142" s="194">
        <f t="shared" ref="F142:H142" si="95">SUM(F143:F144)</f>
        <v>-56739.199999999997</v>
      </c>
      <c r="G142" s="194">
        <f t="shared" si="95"/>
        <v>0</v>
      </c>
      <c r="H142" s="194">
        <f t="shared" si="95"/>
        <v>0</v>
      </c>
    </row>
    <row r="143" spans="1:11" s="23" customFormat="1">
      <c r="A143" s="461"/>
      <c r="B143" s="461"/>
      <c r="C143" s="301" t="s">
        <v>309</v>
      </c>
      <c r="D143" s="195">
        <f t="shared" ref="D143" si="96">+E143+F143+G143+H143</f>
        <v>-19030</v>
      </c>
      <c r="E143" s="196"/>
      <c r="F143" s="196">
        <f>+'Հավելված N 7'!I39</f>
        <v>-19030</v>
      </c>
      <c r="G143" s="196"/>
      <c r="H143" s="197"/>
    </row>
    <row r="144" spans="1:11" s="23" customFormat="1">
      <c r="A144" s="462"/>
      <c r="B144" s="462"/>
      <c r="C144" s="301" t="s">
        <v>628</v>
      </c>
      <c r="D144" s="195">
        <f t="shared" ref="D144" si="97">+E144+F144+G144+H144</f>
        <v>-37709.199999999997</v>
      </c>
      <c r="E144" s="196"/>
      <c r="F144" s="196">
        <f>+'Հավելված N 7'!I40</f>
        <v>-37709.199999999997</v>
      </c>
      <c r="G144" s="196"/>
      <c r="H144" s="197"/>
    </row>
    <row r="145" spans="1:12" s="251" customFormat="1" ht="16.95" customHeight="1">
      <c r="A145" s="249"/>
      <c r="B145" s="249"/>
      <c r="C145" s="250" t="s">
        <v>214</v>
      </c>
      <c r="D145" s="124">
        <f>SUM(E145:H145)</f>
        <v>50000</v>
      </c>
      <c r="E145" s="124">
        <f>SUM(E146:E147)</f>
        <v>0</v>
      </c>
      <c r="F145" s="124">
        <f t="shared" ref="F145:H145" si="98">SUM(F146:F147)</f>
        <v>50000</v>
      </c>
      <c r="G145" s="124">
        <f t="shared" si="98"/>
        <v>0</v>
      </c>
      <c r="H145" s="124">
        <f t="shared" si="98"/>
        <v>0</v>
      </c>
      <c r="I145" s="125"/>
      <c r="J145" s="125"/>
    </row>
    <row r="146" spans="1:12" s="253" customFormat="1">
      <c r="A146" s="461"/>
      <c r="B146" s="461"/>
      <c r="C146" s="311" t="s">
        <v>329</v>
      </c>
      <c r="D146" s="128">
        <f t="shared" ref="D146:D147" si="99">+E146+F146+G146+H146</f>
        <v>20000</v>
      </c>
      <c r="E146" s="128"/>
      <c r="F146" s="128">
        <f>+'Հավելված N 7'!I137</f>
        <v>20000</v>
      </c>
      <c r="G146" s="128"/>
      <c r="H146" s="128"/>
      <c r="I146" s="95"/>
      <c r="J146" s="95"/>
      <c r="K146" s="252"/>
    </row>
    <row r="147" spans="1:12" s="253" customFormat="1">
      <c r="A147" s="462"/>
      <c r="B147" s="462"/>
      <c r="C147" s="311" t="s">
        <v>330</v>
      </c>
      <c r="D147" s="128">
        <f t="shared" si="99"/>
        <v>30000</v>
      </c>
      <c r="E147" s="128"/>
      <c r="F147" s="128">
        <f>+'Հավելված N 7'!I138</f>
        <v>30000</v>
      </c>
      <c r="G147" s="128"/>
      <c r="H147" s="128"/>
      <c r="I147" s="95"/>
      <c r="J147" s="95"/>
      <c r="K147" s="252"/>
    </row>
    <row r="148" spans="1:12" s="251" customFormat="1" ht="16.95" customHeight="1">
      <c r="A148" s="249"/>
      <c r="B148" s="249"/>
      <c r="C148" s="250" t="s">
        <v>191</v>
      </c>
      <c r="D148" s="124">
        <f>SUM(E148:H148)</f>
        <v>30000</v>
      </c>
      <c r="E148" s="124">
        <f>+E149</f>
        <v>0</v>
      </c>
      <c r="F148" s="124">
        <f t="shared" ref="F148:H148" si="100">+F149</f>
        <v>30000</v>
      </c>
      <c r="G148" s="124">
        <f t="shared" si="100"/>
        <v>0</v>
      </c>
      <c r="H148" s="124">
        <f t="shared" si="100"/>
        <v>0</v>
      </c>
      <c r="I148" s="125"/>
      <c r="J148" s="125"/>
    </row>
    <row r="149" spans="1:12" s="253" customFormat="1">
      <c r="A149" s="254"/>
      <c r="B149" s="254"/>
      <c r="C149" s="311" t="s">
        <v>335</v>
      </c>
      <c r="D149" s="128">
        <f t="shared" ref="D149" si="101">+E149+F149+G149+H149</f>
        <v>30000</v>
      </c>
      <c r="E149" s="128"/>
      <c r="F149" s="128">
        <f>+'Հավելված N 7'!I139</f>
        <v>30000</v>
      </c>
      <c r="G149" s="128"/>
      <c r="H149" s="128"/>
      <c r="I149" s="95"/>
      <c r="J149" s="95"/>
      <c r="K149" s="252"/>
    </row>
    <row r="150" spans="1:12" s="21" customFormat="1" ht="18">
      <c r="A150" s="192"/>
      <c r="B150" s="192"/>
      <c r="C150" s="19" t="s">
        <v>233</v>
      </c>
      <c r="D150" s="193">
        <f>SUM(E150:H150)</f>
        <v>-48938.9</v>
      </c>
      <c r="E150" s="194">
        <f>+E151</f>
        <v>0</v>
      </c>
      <c r="F150" s="194">
        <f t="shared" ref="F150" si="102">+F151</f>
        <v>-48938.9</v>
      </c>
      <c r="G150" s="194">
        <f t="shared" ref="G150" si="103">+G151</f>
        <v>0</v>
      </c>
      <c r="H150" s="194">
        <f t="shared" ref="H150" si="104">+H151</f>
        <v>0</v>
      </c>
    </row>
    <row r="151" spans="1:12" s="23" customFormat="1">
      <c r="A151" s="140"/>
      <c r="B151" s="140"/>
      <c r="C151" s="301" t="s">
        <v>310</v>
      </c>
      <c r="D151" s="195">
        <f t="shared" ref="D151" si="105">+E151+F151+G151+H151</f>
        <v>-48938.9</v>
      </c>
      <c r="E151" s="196"/>
      <c r="F151" s="196">
        <f>+'Հավելված N 7'!I41</f>
        <v>-48938.9</v>
      </c>
      <c r="G151" s="196"/>
      <c r="H151" s="197"/>
    </row>
    <row r="152" spans="1:12" s="11" customFormat="1" ht="18">
      <c r="A152" s="244">
        <v>1236</v>
      </c>
      <c r="B152" s="244">
        <v>32005</v>
      </c>
      <c r="C152" s="44" t="s">
        <v>359</v>
      </c>
      <c r="D152" s="12">
        <f>SUM(E152:H152)</f>
        <v>-4241970.7</v>
      </c>
      <c r="E152" s="308">
        <f>+E154+E155+E163+E167+E169+E174+E183+E187+E200+E205</f>
        <v>-4234970.7</v>
      </c>
      <c r="F152" s="308">
        <f t="shared" ref="F152:H152" si="106">+F154+F155+F163+F167+F169+F174+F183+F187+F200+F205</f>
        <v>0</v>
      </c>
      <c r="G152" s="308">
        <f t="shared" si="106"/>
        <v>-7000</v>
      </c>
      <c r="H152" s="308">
        <f t="shared" si="106"/>
        <v>0</v>
      </c>
    </row>
    <row r="153" spans="1:12" s="247" customFormat="1" ht="18">
      <c r="A153" s="245"/>
      <c r="B153" s="245"/>
      <c r="C153" s="246" t="s">
        <v>5</v>
      </c>
      <c r="D153" s="309"/>
      <c r="E153" s="310"/>
      <c r="F153" s="192"/>
      <c r="G153" s="192"/>
      <c r="H153" s="192"/>
    </row>
    <row r="154" spans="1:12" s="21" customFormat="1" ht="18">
      <c r="A154" s="47"/>
      <c r="B154" s="47"/>
      <c r="C154" s="255" t="s">
        <v>359</v>
      </c>
      <c r="D154" s="193">
        <f>SUM(E154:H154)</f>
        <v>1500000</v>
      </c>
      <c r="E154" s="194">
        <v>1500000</v>
      </c>
      <c r="F154" s="194">
        <f t="shared" ref="F154" si="107">SUM(F155:F161)</f>
        <v>0</v>
      </c>
      <c r="G154" s="194">
        <f t="shared" ref="G154" si="108">SUM(G155:G161)</f>
        <v>0</v>
      </c>
      <c r="H154" s="194">
        <f t="shared" ref="H154" si="109">SUM(H155:H161)</f>
        <v>0</v>
      </c>
    </row>
    <row r="155" spans="1:12" s="21" customFormat="1" ht="18">
      <c r="A155" s="47"/>
      <c r="B155" s="47"/>
      <c r="C155" s="255" t="s">
        <v>124</v>
      </c>
      <c r="D155" s="193">
        <f>SUM(E155:H155)</f>
        <v>-1042849.5000000001</v>
      </c>
      <c r="E155" s="194">
        <f>SUM(E156:E162)</f>
        <v>-1042849.5000000001</v>
      </c>
      <c r="F155" s="194">
        <f t="shared" ref="F155:H155" si="110">SUM(F156:F162)</f>
        <v>0</v>
      </c>
      <c r="G155" s="194">
        <f t="shared" si="110"/>
        <v>0</v>
      </c>
      <c r="H155" s="194">
        <f t="shared" si="110"/>
        <v>0</v>
      </c>
    </row>
    <row r="156" spans="1:12" s="11" customFormat="1" ht="18">
      <c r="A156" s="245"/>
      <c r="B156" s="245"/>
      <c r="C156" s="90" t="s">
        <v>354</v>
      </c>
      <c r="D156" s="195">
        <f t="shared" ref="D156" si="111">+E156+F156+G156+H156</f>
        <v>-136769.4</v>
      </c>
      <c r="E156" s="196">
        <f>+'Հավելված N 7'!I44</f>
        <v>-136769.4</v>
      </c>
      <c r="F156" s="256"/>
      <c r="G156" s="256"/>
      <c r="H156" s="256"/>
      <c r="I156" s="95"/>
      <c r="J156" s="95"/>
      <c r="K156" s="95"/>
      <c r="L156" s="95"/>
    </row>
    <row r="157" spans="1:12" s="11" customFormat="1" ht="18">
      <c r="A157" s="245"/>
      <c r="B157" s="245"/>
      <c r="C157" s="90" t="s">
        <v>435</v>
      </c>
      <c r="D157" s="195">
        <f t="shared" ref="D157" si="112">+E157+F157+G157+H157</f>
        <v>77500</v>
      </c>
      <c r="E157" s="196">
        <f>+'Հավելված N 7'!I147+'Հավելված N 7'!I160+'Հավելված N 7'!I170</f>
        <v>77500</v>
      </c>
      <c r="F157" s="256"/>
      <c r="G157" s="256"/>
      <c r="H157" s="256"/>
      <c r="I157" s="95"/>
      <c r="J157" s="95"/>
      <c r="K157" s="95"/>
      <c r="L157" s="95"/>
    </row>
    <row r="158" spans="1:12" s="11" customFormat="1" ht="18">
      <c r="A158" s="245"/>
      <c r="B158" s="245"/>
      <c r="C158" s="158" t="s">
        <v>615</v>
      </c>
      <c r="D158" s="195">
        <f t="shared" ref="D158" si="113">+E158+F158+G158+H158</f>
        <v>50000</v>
      </c>
      <c r="E158" s="196">
        <f>+'Հավելված N 7'!I148</f>
        <v>50000</v>
      </c>
      <c r="F158" s="256"/>
      <c r="G158" s="256"/>
      <c r="H158" s="256"/>
      <c r="I158" s="95"/>
      <c r="J158" s="95"/>
      <c r="K158" s="95"/>
      <c r="L158" s="95"/>
    </row>
    <row r="159" spans="1:12" s="11" customFormat="1" ht="18">
      <c r="A159" s="245"/>
      <c r="B159" s="245"/>
      <c r="C159" s="90" t="s">
        <v>439</v>
      </c>
      <c r="D159" s="195">
        <f t="shared" ref="D159" si="114">+E159+F159+G159+H159</f>
        <v>-353943</v>
      </c>
      <c r="E159" s="196">
        <f>+'Հավելված N 7'!I149+'Հավելված N 7'!I161</f>
        <v>-353943</v>
      </c>
      <c r="F159" s="256"/>
      <c r="G159" s="256"/>
      <c r="H159" s="256"/>
      <c r="I159" s="95"/>
      <c r="J159" s="95"/>
      <c r="K159" s="95"/>
      <c r="L159" s="95"/>
    </row>
    <row r="160" spans="1:12" s="11" customFormat="1" ht="18">
      <c r="A160" s="245"/>
      <c r="B160" s="245"/>
      <c r="C160" s="158" t="s">
        <v>617</v>
      </c>
      <c r="D160" s="195">
        <f t="shared" ref="D160" si="115">+E160+F160+G160+H160</f>
        <v>40000</v>
      </c>
      <c r="E160" s="196">
        <f>+'Հավելված N 7'!I150</f>
        <v>40000</v>
      </c>
      <c r="F160" s="256"/>
      <c r="G160" s="256"/>
      <c r="H160" s="256"/>
      <c r="I160" s="95"/>
      <c r="J160" s="95"/>
      <c r="K160" s="95"/>
      <c r="L160" s="95"/>
    </row>
    <row r="161" spans="1:12" s="11" customFormat="1" ht="18">
      <c r="A161" s="245"/>
      <c r="B161" s="245"/>
      <c r="C161" s="90" t="s">
        <v>440</v>
      </c>
      <c r="D161" s="195">
        <f t="shared" ref="D161:D162" si="116">+E161+F161+G161+H161</f>
        <v>-395731.7</v>
      </c>
      <c r="E161" s="196">
        <f>+'Հավելված N 7'!I151+'Հավելված N 7'!I162</f>
        <v>-395731.7</v>
      </c>
      <c r="F161" s="256"/>
      <c r="G161" s="256"/>
      <c r="H161" s="256"/>
      <c r="I161" s="95"/>
      <c r="J161" s="95"/>
      <c r="K161" s="95"/>
      <c r="L161" s="95"/>
    </row>
    <row r="162" spans="1:12" s="11" customFormat="1" ht="18">
      <c r="A162" s="245"/>
      <c r="B162" s="245"/>
      <c r="C162" s="90" t="s">
        <v>441</v>
      </c>
      <c r="D162" s="195">
        <f t="shared" si="116"/>
        <v>-323905.40000000002</v>
      </c>
      <c r="E162" s="196">
        <f>+'Հավելված N 7'!I152+'Հավելված N 7'!I163</f>
        <v>-323905.40000000002</v>
      </c>
      <c r="F162" s="256"/>
      <c r="G162" s="256"/>
      <c r="H162" s="256"/>
      <c r="I162" s="95"/>
      <c r="J162" s="95"/>
      <c r="K162" s="95"/>
      <c r="L162" s="95"/>
    </row>
    <row r="163" spans="1:12" s="21" customFormat="1" ht="18">
      <c r="A163" s="47"/>
      <c r="B163" s="47"/>
      <c r="C163" s="255" t="s">
        <v>242</v>
      </c>
      <c r="D163" s="193">
        <f>SUM(E163:H163)</f>
        <v>-432114.2</v>
      </c>
      <c r="E163" s="194">
        <f>SUM(E164:E166)</f>
        <v>-432114.2</v>
      </c>
      <c r="F163" s="194">
        <f t="shared" ref="F163:H163" si="117">SUM(F164:F166)</f>
        <v>0</v>
      </c>
      <c r="G163" s="194">
        <f t="shared" si="117"/>
        <v>0</v>
      </c>
      <c r="H163" s="194">
        <f t="shared" si="117"/>
        <v>0</v>
      </c>
    </row>
    <row r="164" spans="1:12" s="11" customFormat="1" ht="18">
      <c r="A164" s="245"/>
      <c r="B164" s="245"/>
      <c r="C164" s="90" t="s">
        <v>355</v>
      </c>
      <c r="D164" s="195">
        <f t="shared" ref="D164" si="118">+E164+F164+G164+H164</f>
        <v>-81602</v>
      </c>
      <c r="E164" s="196">
        <f>+'Հավելված N 7'!I45</f>
        <v>-81602</v>
      </c>
      <c r="F164" s="256"/>
      <c r="G164" s="256"/>
      <c r="H164" s="256"/>
      <c r="I164" s="95"/>
      <c r="J164" s="95"/>
      <c r="K164" s="95"/>
      <c r="L164" s="95"/>
    </row>
    <row r="165" spans="1:12" s="11" customFormat="1" ht="18">
      <c r="A165" s="245"/>
      <c r="B165" s="245"/>
      <c r="C165" s="90" t="s">
        <v>356</v>
      </c>
      <c r="D165" s="195">
        <f t="shared" ref="D165:D166" si="119">+E165+F165+G165+H165</f>
        <v>-202230</v>
      </c>
      <c r="E165" s="196">
        <f>+'Հավելված N 7'!I46</f>
        <v>-202230</v>
      </c>
      <c r="F165" s="256"/>
      <c r="G165" s="256"/>
      <c r="H165" s="256"/>
      <c r="I165" s="95"/>
      <c r="J165" s="95"/>
      <c r="K165" s="95"/>
      <c r="L165" s="95"/>
    </row>
    <row r="166" spans="1:12" s="11" customFormat="1" ht="18">
      <c r="A166" s="245"/>
      <c r="B166" s="245"/>
      <c r="C166" s="90" t="s">
        <v>357</v>
      </c>
      <c r="D166" s="195">
        <f t="shared" si="119"/>
        <v>-148282.20000000001</v>
      </c>
      <c r="E166" s="196">
        <f>+'Հավելված N 7'!I47</f>
        <v>-148282.20000000001</v>
      </c>
      <c r="F166" s="256"/>
      <c r="G166" s="256"/>
      <c r="H166" s="256"/>
      <c r="I166" s="95"/>
      <c r="J166" s="95"/>
      <c r="K166" s="95"/>
      <c r="L166" s="95"/>
    </row>
    <row r="167" spans="1:12" s="21" customFormat="1" ht="18">
      <c r="A167" s="47"/>
      <c r="B167" s="47"/>
      <c r="C167" s="255" t="s">
        <v>43</v>
      </c>
      <c r="D167" s="193">
        <f>SUM(E167:H167)</f>
        <v>-158000</v>
      </c>
      <c r="E167" s="194">
        <f>+E168</f>
        <v>-158000</v>
      </c>
      <c r="F167" s="194">
        <f t="shared" ref="F167" si="120">+F168</f>
        <v>0</v>
      </c>
      <c r="G167" s="194">
        <f t="shared" ref="G167" si="121">+G168</f>
        <v>0</v>
      </c>
      <c r="H167" s="194">
        <f t="shared" ref="H167" si="122">+H168</f>
        <v>0</v>
      </c>
    </row>
    <row r="168" spans="1:12" ht="18">
      <c r="A168" s="245"/>
      <c r="B168" s="245"/>
      <c r="C168" s="90" t="s">
        <v>358</v>
      </c>
      <c r="D168" s="195">
        <f t="shared" ref="D168" si="123">+E168+F168+G168+H168</f>
        <v>-158000</v>
      </c>
      <c r="E168" s="196">
        <f>+'Հավելված N 7'!I48</f>
        <v>-158000</v>
      </c>
      <c r="F168" s="148"/>
      <c r="G168" s="148"/>
      <c r="H168" s="148"/>
      <c r="I168" s="144"/>
      <c r="J168" s="144"/>
      <c r="K168" s="144"/>
      <c r="L168" s="144"/>
    </row>
    <row r="169" spans="1:12" s="21" customFormat="1" ht="18">
      <c r="A169" s="47"/>
      <c r="B169" s="47"/>
      <c r="C169" s="255" t="s">
        <v>67</v>
      </c>
      <c r="D169" s="193">
        <f>SUM(E169:H169)</f>
        <v>-50137.5</v>
      </c>
      <c r="E169" s="194">
        <f>SUM(E170:E173)</f>
        <v>-50137.5</v>
      </c>
      <c r="F169" s="194">
        <f t="shared" ref="F169:H169" si="124">SUM(F170:F173)</f>
        <v>0</v>
      </c>
      <c r="G169" s="194">
        <f t="shared" si="124"/>
        <v>0</v>
      </c>
      <c r="H169" s="194">
        <f t="shared" si="124"/>
        <v>0</v>
      </c>
    </row>
    <row r="170" spans="1:12" s="11" customFormat="1" ht="18">
      <c r="A170" s="245"/>
      <c r="B170" s="245"/>
      <c r="C170" s="90" t="s">
        <v>366</v>
      </c>
      <c r="D170" s="195">
        <f t="shared" ref="D170:D172" si="125">+E170+F170+G170+H170</f>
        <v>-64510</v>
      </c>
      <c r="E170" s="196">
        <f>+'Հավելված N 7'!I49</f>
        <v>-64510</v>
      </c>
      <c r="F170" s="256"/>
      <c r="G170" s="256"/>
      <c r="H170" s="256"/>
      <c r="I170" s="95"/>
      <c r="J170" s="95"/>
      <c r="K170" s="95"/>
      <c r="L170" s="95"/>
    </row>
    <row r="171" spans="1:12" s="11" customFormat="1" ht="18">
      <c r="A171" s="245"/>
      <c r="B171" s="245"/>
      <c r="C171" s="90" t="s">
        <v>367</v>
      </c>
      <c r="D171" s="195">
        <f t="shared" si="125"/>
        <v>-50682.5</v>
      </c>
      <c r="E171" s="196">
        <f>+'Հավելված N 7'!I50</f>
        <v>-50682.5</v>
      </c>
      <c r="F171" s="256"/>
      <c r="G171" s="256"/>
      <c r="H171" s="256"/>
      <c r="I171" s="95"/>
      <c r="J171" s="95"/>
      <c r="K171" s="95"/>
      <c r="L171" s="95"/>
    </row>
    <row r="172" spans="1:12" s="11" customFormat="1" ht="18">
      <c r="A172" s="245"/>
      <c r="B172" s="245"/>
      <c r="C172" s="90" t="s">
        <v>368</v>
      </c>
      <c r="D172" s="195">
        <f t="shared" si="125"/>
        <v>-77945</v>
      </c>
      <c r="E172" s="196">
        <f>+'Հավելված N 7'!I51</f>
        <v>-77945</v>
      </c>
      <c r="F172" s="256"/>
      <c r="G172" s="256"/>
      <c r="H172" s="256"/>
      <c r="I172" s="95"/>
      <c r="J172" s="95"/>
      <c r="K172" s="95"/>
      <c r="L172" s="95"/>
    </row>
    <row r="173" spans="1:12" s="11" customFormat="1" ht="18">
      <c r="A173" s="245"/>
      <c r="B173" s="245"/>
      <c r="C173" s="90" t="s">
        <v>445</v>
      </c>
      <c r="D173" s="195">
        <f t="shared" ref="D173" si="126">+E173+F173+G173+H173</f>
        <v>143000</v>
      </c>
      <c r="E173" s="196">
        <f>+'Հավելված N 7'!I153+'Հավելված N 7'!I164</f>
        <v>143000</v>
      </c>
      <c r="F173" s="256"/>
      <c r="G173" s="256"/>
      <c r="H173" s="256"/>
      <c r="I173" s="95"/>
      <c r="J173" s="95"/>
      <c r="K173" s="95"/>
      <c r="L173" s="95"/>
    </row>
    <row r="174" spans="1:12" s="21" customFormat="1" ht="18">
      <c r="A174" s="47"/>
      <c r="B174" s="47"/>
      <c r="C174" s="255" t="s">
        <v>68</v>
      </c>
      <c r="D174" s="193">
        <f>SUM(E174:H174)</f>
        <v>-1323639.2</v>
      </c>
      <c r="E174" s="194">
        <f>SUM(E175:E182)</f>
        <v>-1323639.2</v>
      </c>
      <c r="F174" s="194">
        <f t="shared" ref="F174:H174" si="127">SUM(F175:F182)</f>
        <v>0</v>
      </c>
      <c r="G174" s="194">
        <f t="shared" si="127"/>
        <v>0</v>
      </c>
      <c r="H174" s="194">
        <f t="shared" si="127"/>
        <v>0</v>
      </c>
    </row>
    <row r="175" spans="1:12" s="11" customFormat="1" ht="18">
      <c r="A175" s="245"/>
      <c r="B175" s="245"/>
      <c r="C175" s="90" t="s">
        <v>384</v>
      </c>
      <c r="D175" s="195">
        <f t="shared" ref="D175:D177" si="128">+E175+F175+G175+H175</f>
        <v>-190125.6</v>
      </c>
      <c r="E175" s="196">
        <f>+'Հավելված N 7'!I52</f>
        <v>-190125.6</v>
      </c>
      <c r="F175" s="256"/>
      <c r="G175" s="256"/>
      <c r="H175" s="256"/>
      <c r="I175" s="95"/>
      <c r="J175" s="95"/>
      <c r="K175" s="95"/>
      <c r="L175" s="95"/>
    </row>
    <row r="176" spans="1:12" s="11" customFormat="1" ht="18">
      <c r="A176" s="245"/>
      <c r="B176" s="245"/>
      <c r="C176" s="90" t="s">
        <v>385</v>
      </c>
      <c r="D176" s="195">
        <f t="shared" si="128"/>
        <v>-197611</v>
      </c>
      <c r="E176" s="196">
        <f>+'Հավելված N 7'!I53</f>
        <v>-197611</v>
      </c>
      <c r="F176" s="256"/>
      <c r="G176" s="256"/>
      <c r="H176" s="256"/>
      <c r="I176" s="95"/>
      <c r="J176" s="95"/>
      <c r="K176" s="95"/>
      <c r="L176" s="95"/>
    </row>
    <row r="177" spans="1:12" s="11" customFormat="1" ht="18">
      <c r="A177" s="245"/>
      <c r="B177" s="245"/>
      <c r="C177" s="90" t="s">
        <v>386</v>
      </c>
      <c r="D177" s="195">
        <f t="shared" si="128"/>
        <v>-208767</v>
      </c>
      <c r="E177" s="196">
        <f>+'Հավելված N 7'!I54</f>
        <v>-208767</v>
      </c>
      <c r="F177" s="256"/>
      <c r="G177" s="256"/>
      <c r="H177" s="256"/>
      <c r="I177" s="95"/>
      <c r="J177" s="95"/>
      <c r="K177" s="95"/>
      <c r="L177" s="95"/>
    </row>
    <row r="178" spans="1:12" s="11" customFormat="1" ht="34.799999999999997">
      <c r="A178" s="245"/>
      <c r="B178" s="245"/>
      <c r="C178" s="90" t="s">
        <v>387</v>
      </c>
      <c r="D178" s="195">
        <f t="shared" ref="D178:D180" si="129">+E178+F178+G178+H178</f>
        <v>-89416</v>
      </c>
      <c r="E178" s="196">
        <f>+'Հավելված N 7'!I55</f>
        <v>-89416</v>
      </c>
      <c r="F178" s="256"/>
      <c r="G178" s="256"/>
      <c r="H178" s="256"/>
      <c r="I178" s="95"/>
      <c r="J178" s="95"/>
      <c r="K178" s="95"/>
      <c r="L178" s="95"/>
    </row>
    <row r="179" spans="1:12" s="11" customFormat="1" ht="18">
      <c r="A179" s="245"/>
      <c r="B179" s="245"/>
      <c r="C179" s="90" t="s">
        <v>388</v>
      </c>
      <c r="D179" s="195">
        <f t="shared" si="129"/>
        <v>-251568.1</v>
      </c>
      <c r="E179" s="196">
        <f>+'Հավելված N 7'!I56</f>
        <v>-251568.1</v>
      </c>
      <c r="F179" s="256"/>
      <c r="G179" s="256"/>
      <c r="H179" s="256"/>
      <c r="I179" s="95"/>
      <c r="J179" s="95"/>
      <c r="K179" s="95"/>
      <c r="L179" s="95"/>
    </row>
    <row r="180" spans="1:12" s="11" customFormat="1" ht="18">
      <c r="A180" s="245"/>
      <c r="B180" s="245"/>
      <c r="C180" s="90" t="s">
        <v>389</v>
      </c>
      <c r="D180" s="195">
        <f t="shared" si="129"/>
        <v>-72828</v>
      </c>
      <c r="E180" s="196">
        <f>+'Հավելված N 7'!I57</f>
        <v>-72828</v>
      </c>
      <c r="F180" s="256"/>
      <c r="G180" s="256"/>
      <c r="H180" s="256"/>
      <c r="I180" s="95"/>
      <c r="J180" s="95"/>
      <c r="K180" s="95"/>
      <c r="L180" s="95"/>
    </row>
    <row r="181" spans="1:12" s="11" customFormat="1" ht="18">
      <c r="A181" s="245"/>
      <c r="B181" s="245"/>
      <c r="C181" s="90" t="s">
        <v>390</v>
      </c>
      <c r="D181" s="195">
        <f t="shared" ref="D181:D182" si="130">+E181+F181+G181+H181</f>
        <v>-186890</v>
      </c>
      <c r="E181" s="196">
        <f>+'Հավելված N 7'!I58</f>
        <v>-186890</v>
      </c>
      <c r="F181" s="256"/>
      <c r="G181" s="256"/>
      <c r="H181" s="256"/>
      <c r="I181" s="95"/>
      <c r="J181" s="95"/>
      <c r="K181" s="95"/>
      <c r="L181" s="95"/>
    </row>
    <row r="182" spans="1:12" s="11" customFormat="1" ht="18">
      <c r="A182" s="245"/>
      <c r="B182" s="245"/>
      <c r="C182" s="90" t="s">
        <v>391</v>
      </c>
      <c r="D182" s="195">
        <f t="shared" si="130"/>
        <v>-126433.5</v>
      </c>
      <c r="E182" s="196">
        <f>+'Հավելված N 7'!I59</f>
        <v>-126433.5</v>
      </c>
      <c r="F182" s="256"/>
      <c r="G182" s="256"/>
      <c r="H182" s="256"/>
      <c r="I182" s="95"/>
      <c r="J182" s="95"/>
      <c r="K182" s="95"/>
      <c r="L182" s="95"/>
    </row>
    <row r="183" spans="1:12" s="21" customFormat="1" ht="18">
      <c r="A183" s="47"/>
      <c r="B183" s="47"/>
      <c r="C183" s="255" t="s">
        <v>60</v>
      </c>
      <c r="D183" s="193">
        <f>SUM(E183:H183)</f>
        <v>-481524.4</v>
      </c>
      <c r="E183" s="194">
        <f>SUM(E184:E186)</f>
        <v>-481524.4</v>
      </c>
      <c r="F183" s="194">
        <f t="shared" ref="F183:H183" si="131">SUM(F184:F186)</f>
        <v>0</v>
      </c>
      <c r="G183" s="194">
        <f t="shared" si="131"/>
        <v>0</v>
      </c>
      <c r="H183" s="194">
        <f t="shared" si="131"/>
        <v>0</v>
      </c>
    </row>
    <row r="184" spans="1:12" s="11" customFormat="1" ht="18">
      <c r="A184" s="245"/>
      <c r="B184" s="245"/>
      <c r="C184" s="90" t="s">
        <v>392</v>
      </c>
      <c r="D184" s="195">
        <f t="shared" ref="D184:D186" si="132">+E184+F184+G184+H184</f>
        <v>-282628.7</v>
      </c>
      <c r="E184" s="196">
        <f>+'Հավելված N 7'!I60</f>
        <v>-282628.7</v>
      </c>
      <c r="F184" s="256"/>
      <c r="G184" s="256"/>
      <c r="H184" s="256"/>
      <c r="I184" s="95"/>
      <c r="J184" s="95"/>
      <c r="K184" s="95"/>
      <c r="L184" s="95"/>
    </row>
    <row r="185" spans="1:12" s="11" customFormat="1" ht="18">
      <c r="A185" s="245"/>
      <c r="B185" s="245"/>
      <c r="C185" s="90" t="s">
        <v>393</v>
      </c>
      <c r="D185" s="195">
        <f t="shared" si="132"/>
        <v>-90137</v>
      </c>
      <c r="E185" s="196">
        <f>+'Հավելված N 7'!I61</f>
        <v>-90137</v>
      </c>
      <c r="F185" s="256"/>
      <c r="G185" s="256"/>
      <c r="H185" s="256"/>
      <c r="I185" s="95"/>
      <c r="J185" s="95"/>
      <c r="K185" s="95"/>
      <c r="L185" s="95"/>
    </row>
    <row r="186" spans="1:12" s="11" customFormat="1" ht="18">
      <c r="A186" s="245"/>
      <c r="B186" s="245"/>
      <c r="C186" s="90" t="s">
        <v>394</v>
      </c>
      <c r="D186" s="195">
        <f t="shared" si="132"/>
        <v>-108758.7</v>
      </c>
      <c r="E186" s="196">
        <f>+'Հավելված N 7'!I62</f>
        <v>-108758.7</v>
      </c>
      <c r="F186" s="256"/>
      <c r="G186" s="256"/>
      <c r="H186" s="256"/>
      <c r="I186" s="95"/>
      <c r="J186" s="95"/>
      <c r="K186" s="95"/>
      <c r="L186" s="95"/>
    </row>
    <row r="187" spans="1:12" s="21" customFormat="1" ht="18">
      <c r="A187" s="47"/>
      <c r="B187" s="47"/>
      <c r="C187" s="255" t="s">
        <v>214</v>
      </c>
      <c r="D187" s="193">
        <f>SUM(E187:H187)</f>
        <v>-1748585.4</v>
      </c>
      <c r="E187" s="194">
        <f>SUM(E188:E199)</f>
        <v>-1748585.4</v>
      </c>
      <c r="F187" s="194">
        <f t="shared" ref="F187:H187" si="133">SUM(F188:F194)</f>
        <v>0</v>
      </c>
      <c r="G187" s="194">
        <f t="shared" si="133"/>
        <v>0</v>
      </c>
      <c r="H187" s="194">
        <f t="shared" si="133"/>
        <v>0</v>
      </c>
    </row>
    <row r="188" spans="1:12" s="11" customFormat="1" ht="18">
      <c r="A188" s="245"/>
      <c r="B188" s="245"/>
      <c r="C188" s="90" t="s">
        <v>415</v>
      </c>
      <c r="D188" s="195">
        <f t="shared" ref="D188:D191" si="134">+E188+F188+G188+H188</f>
        <v>-77189.5</v>
      </c>
      <c r="E188" s="196">
        <f>+'Հավելված N 7'!I63</f>
        <v>-77189.5</v>
      </c>
      <c r="F188" s="256"/>
      <c r="G188" s="256"/>
      <c r="H188" s="256"/>
      <c r="I188" s="95"/>
      <c r="J188" s="95"/>
      <c r="K188" s="95"/>
      <c r="L188" s="95"/>
    </row>
    <row r="189" spans="1:12" s="11" customFormat="1" ht="18">
      <c r="A189" s="245"/>
      <c r="B189" s="245"/>
      <c r="C189" s="90" t="s">
        <v>416</v>
      </c>
      <c r="D189" s="195">
        <f t="shared" si="134"/>
        <v>-14887.7</v>
      </c>
      <c r="E189" s="196">
        <f>+'Հավելված N 7'!I64</f>
        <v>-14887.7</v>
      </c>
      <c r="F189" s="256"/>
      <c r="G189" s="256"/>
      <c r="H189" s="256"/>
      <c r="I189" s="95"/>
      <c r="J189" s="95"/>
      <c r="K189" s="95"/>
      <c r="L189" s="95"/>
    </row>
    <row r="190" spans="1:12" s="11" customFormat="1" ht="18">
      <c r="A190" s="245"/>
      <c r="B190" s="245"/>
      <c r="C190" s="90" t="s">
        <v>417</v>
      </c>
      <c r="D190" s="195">
        <f t="shared" si="134"/>
        <v>-107769.2</v>
      </c>
      <c r="E190" s="196">
        <f>+'Հավելված N 7'!I65</f>
        <v>-107769.2</v>
      </c>
      <c r="F190" s="256"/>
      <c r="G190" s="256"/>
      <c r="H190" s="256"/>
      <c r="I190" s="95"/>
      <c r="J190" s="95"/>
      <c r="K190" s="95"/>
      <c r="L190" s="95"/>
    </row>
    <row r="191" spans="1:12" s="11" customFormat="1" ht="34.799999999999997">
      <c r="A191" s="245"/>
      <c r="B191" s="245"/>
      <c r="C191" s="90" t="s">
        <v>418</v>
      </c>
      <c r="D191" s="195">
        <f t="shared" si="134"/>
        <v>-12185.8</v>
      </c>
      <c r="E191" s="196">
        <f>+'Հավելված N 7'!I66</f>
        <v>-12185.8</v>
      </c>
      <c r="F191" s="256"/>
      <c r="G191" s="256"/>
      <c r="H191" s="256"/>
      <c r="I191" s="95"/>
      <c r="J191" s="95"/>
      <c r="K191" s="95"/>
      <c r="L191" s="95"/>
    </row>
    <row r="192" spans="1:12" s="11" customFormat="1" ht="34.799999999999997">
      <c r="A192" s="245"/>
      <c r="B192" s="245"/>
      <c r="C192" s="90" t="s">
        <v>419</v>
      </c>
      <c r="D192" s="195">
        <f t="shared" ref="D192:D194" si="135">+E192+F192+G192+H192</f>
        <v>-9864.1</v>
      </c>
      <c r="E192" s="196">
        <f>+'Հավելված N 7'!I67</f>
        <v>-9864.1</v>
      </c>
      <c r="F192" s="256"/>
      <c r="G192" s="256"/>
      <c r="H192" s="256"/>
      <c r="I192" s="95"/>
      <c r="J192" s="95"/>
      <c r="K192" s="95"/>
      <c r="L192" s="95"/>
    </row>
    <row r="193" spans="1:12" s="11" customFormat="1" ht="18">
      <c r="A193" s="245"/>
      <c r="B193" s="245"/>
      <c r="C193" s="90" t="s">
        <v>420</v>
      </c>
      <c r="D193" s="195">
        <f t="shared" si="135"/>
        <v>-10600.3</v>
      </c>
      <c r="E193" s="196">
        <f>+'Հավելված N 7'!I68</f>
        <v>-10600.3</v>
      </c>
      <c r="F193" s="256"/>
      <c r="G193" s="256"/>
      <c r="H193" s="256"/>
      <c r="I193" s="95"/>
      <c r="J193" s="95"/>
      <c r="K193" s="95"/>
      <c r="L193" s="95"/>
    </row>
    <row r="194" spans="1:12" s="11" customFormat="1" ht="18">
      <c r="A194" s="245"/>
      <c r="B194" s="245"/>
      <c r="C194" s="90" t="s">
        <v>421</v>
      </c>
      <c r="D194" s="195">
        <f t="shared" si="135"/>
        <v>-109000</v>
      </c>
      <c r="E194" s="196">
        <f>+'Հավելված N 7'!I69</f>
        <v>-109000</v>
      </c>
      <c r="F194" s="256"/>
      <c r="G194" s="256"/>
      <c r="H194" s="256"/>
      <c r="I194" s="95"/>
      <c r="J194" s="95"/>
      <c r="K194" s="95"/>
      <c r="L194" s="95"/>
    </row>
    <row r="195" spans="1:12" s="11" customFormat="1" ht="18">
      <c r="A195" s="245"/>
      <c r="B195" s="245"/>
      <c r="C195" s="90" t="s">
        <v>448</v>
      </c>
      <c r="D195" s="195">
        <f t="shared" ref="D195:D198" si="136">+E195+F195+G195+H195</f>
        <v>-334224.09999999998</v>
      </c>
      <c r="E195" s="196">
        <f>+'Հավելված N 7'!I154+'Հավելված N 7'!I165</f>
        <v>-334224.09999999998</v>
      </c>
      <c r="F195" s="256"/>
      <c r="G195" s="256"/>
      <c r="H195" s="256"/>
      <c r="I195" s="95"/>
      <c r="J195" s="95"/>
      <c r="K195" s="95"/>
      <c r="L195" s="95"/>
    </row>
    <row r="196" spans="1:12" s="11" customFormat="1" ht="18">
      <c r="A196" s="245"/>
      <c r="B196" s="245"/>
      <c r="C196" s="90" t="s">
        <v>449</v>
      </c>
      <c r="D196" s="195">
        <f t="shared" si="136"/>
        <v>-206000</v>
      </c>
      <c r="E196" s="196">
        <f>+'Հավելված N 7'!I155+'Հավելված N 7'!I166</f>
        <v>-206000</v>
      </c>
      <c r="F196" s="256"/>
      <c r="G196" s="256"/>
      <c r="H196" s="256"/>
      <c r="I196" s="95"/>
      <c r="J196" s="95"/>
      <c r="K196" s="95"/>
      <c r="L196" s="95"/>
    </row>
    <row r="197" spans="1:12" s="11" customFormat="1" ht="18">
      <c r="A197" s="245"/>
      <c r="B197" s="245"/>
      <c r="C197" s="90" t="s">
        <v>450</v>
      </c>
      <c r="D197" s="195">
        <f t="shared" si="136"/>
        <v>-302951.5</v>
      </c>
      <c r="E197" s="196">
        <f>+'Հավելված N 7'!I156+'Հավելված N 7'!I167</f>
        <v>-302951.5</v>
      </c>
      <c r="F197" s="256"/>
      <c r="G197" s="256"/>
      <c r="H197" s="256"/>
      <c r="I197" s="95"/>
      <c r="J197" s="95"/>
      <c r="K197" s="95"/>
      <c r="L197" s="95"/>
    </row>
    <row r="198" spans="1:12" s="11" customFormat="1" ht="18">
      <c r="A198" s="245"/>
      <c r="B198" s="245"/>
      <c r="C198" s="90" t="s">
        <v>451</v>
      </c>
      <c r="D198" s="195">
        <f t="shared" si="136"/>
        <v>-282500</v>
      </c>
      <c r="E198" s="196">
        <f>+'Հավելված N 7'!I157+'Հավելված N 7'!I168</f>
        <v>-282500</v>
      </c>
      <c r="F198" s="256"/>
      <c r="G198" s="256"/>
      <c r="H198" s="256"/>
      <c r="I198" s="95"/>
      <c r="J198" s="95"/>
      <c r="K198" s="95"/>
      <c r="L198" s="95"/>
    </row>
    <row r="199" spans="1:12" s="11" customFormat="1" ht="18">
      <c r="A199" s="245"/>
      <c r="B199" s="245"/>
      <c r="C199" s="90" t="s">
        <v>463</v>
      </c>
      <c r="D199" s="195">
        <f t="shared" ref="D199" si="137">+E199+F199+G199+H199</f>
        <v>-281413.2</v>
      </c>
      <c r="E199" s="196">
        <f>+'Հավելված N 7'!I158+'Հավելված N 7'!I169</f>
        <v>-281413.2</v>
      </c>
      <c r="F199" s="256"/>
      <c r="G199" s="256"/>
      <c r="H199" s="256"/>
      <c r="I199" s="95"/>
      <c r="J199" s="95"/>
      <c r="K199" s="95"/>
      <c r="L199" s="95"/>
    </row>
    <row r="200" spans="1:12" s="21" customFormat="1" ht="18">
      <c r="A200" s="47"/>
      <c r="B200" s="47"/>
      <c r="C200" s="255" t="s">
        <v>191</v>
      </c>
      <c r="D200" s="193">
        <f>SUM(E200:H200)</f>
        <v>-480838.2</v>
      </c>
      <c r="E200" s="194">
        <f>SUM(E201:E204)</f>
        <v>-473838.2</v>
      </c>
      <c r="F200" s="194">
        <f t="shared" ref="F200:H200" si="138">SUM(F201:F204)</f>
        <v>0</v>
      </c>
      <c r="G200" s="194">
        <f t="shared" si="138"/>
        <v>-7000</v>
      </c>
      <c r="H200" s="194">
        <f t="shared" si="138"/>
        <v>0</v>
      </c>
    </row>
    <row r="201" spans="1:12" s="11" customFormat="1" ht="18" customHeight="1">
      <c r="A201" s="434"/>
      <c r="B201" s="434"/>
      <c r="C201" s="90" t="s">
        <v>422</v>
      </c>
      <c r="D201" s="195">
        <f t="shared" ref="D201:D204" si="139">+E201+F201+G201+H201</f>
        <v>-171451</v>
      </c>
      <c r="E201" s="196">
        <f>+'Հավելված N 7'!I70</f>
        <v>-171451</v>
      </c>
      <c r="F201" s="256"/>
      <c r="G201" s="256"/>
      <c r="H201" s="256"/>
      <c r="I201" s="95"/>
      <c r="J201" s="95"/>
      <c r="K201" s="95"/>
      <c r="L201" s="95"/>
    </row>
    <row r="202" spans="1:12" s="11" customFormat="1" ht="18" customHeight="1">
      <c r="A202" s="435"/>
      <c r="B202" s="435"/>
      <c r="C202" s="90" t="s">
        <v>423</v>
      </c>
      <c r="D202" s="195">
        <f t="shared" si="139"/>
        <v>-94475.5</v>
      </c>
      <c r="E202" s="196">
        <f>+'Հավելված N 7'!I71</f>
        <v>-94475.5</v>
      </c>
      <c r="F202" s="256"/>
      <c r="G202" s="256"/>
      <c r="H202" s="256"/>
      <c r="I202" s="95"/>
      <c r="J202" s="95"/>
      <c r="K202" s="95"/>
      <c r="L202" s="95"/>
    </row>
    <row r="203" spans="1:12" s="11" customFormat="1" ht="18" customHeight="1">
      <c r="A203" s="435"/>
      <c r="B203" s="435"/>
      <c r="C203" s="90" t="s">
        <v>424</v>
      </c>
      <c r="D203" s="195">
        <f t="shared" si="139"/>
        <v>-207911.7</v>
      </c>
      <c r="E203" s="196">
        <f>+'Հավելված N 7'!I72</f>
        <v>-207911.7</v>
      </c>
      <c r="F203" s="256"/>
      <c r="G203" s="256"/>
      <c r="H203" s="256"/>
      <c r="I203" s="95"/>
      <c r="J203" s="95"/>
      <c r="K203" s="95"/>
      <c r="L203" s="95"/>
    </row>
    <row r="204" spans="1:12" s="11" customFormat="1" ht="18" customHeight="1">
      <c r="A204" s="436"/>
      <c r="B204" s="436"/>
      <c r="C204" s="158" t="s">
        <v>620</v>
      </c>
      <c r="D204" s="195">
        <f t="shared" si="139"/>
        <v>-7000</v>
      </c>
      <c r="E204" s="196"/>
      <c r="F204" s="256"/>
      <c r="G204" s="196">
        <f>+'Հավելված N 7'!I171</f>
        <v>-7000</v>
      </c>
      <c r="H204" s="256"/>
      <c r="I204" s="95"/>
      <c r="J204" s="95"/>
      <c r="K204" s="95"/>
      <c r="L204" s="95"/>
    </row>
    <row r="205" spans="1:12" s="21" customFormat="1" ht="18">
      <c r="A205" s="47"/>
      <c r="B205" s="47"/>
      <c r="C205" s="255" t="s">
        <v>233</v>
      </c>
      <c r="D205" s="193">
        <f>SUM(E205:H205)</f>
        <v>-24282.3</v>
      </c>
      <c r="E205" s="194">
        <f>+E206</f>
        <v>-24282.3</v>
      </c>
      <c r="F205" s="194">
        <f t="shared" ref="F205:H205" si="140">+F206</f>
        <v>0</v>
      </c>
      <c r="G205" s="194">
        <f t="shared" si="140"/>
        <v>0</v>
      </c>
      <c r="H205" s="194">
        <f t="shared" si="140"/>
        <v>0</v>
      </c>
    </row>
    <row r="206" spans="1:12" s="11" customFormat="1" ht="18">
      <c r="A206" s="244"/>
      <c r="B206" s="244"/>
      <c r="C206" s="90" t="s">
        <v>385</v>
      </c>
      <c r="D206" s="195">
        <f t="shared" ref="D206" si="141">+E206+F206+G206+H206</f>
        <v>-24282.3</v>
      </c>
      <c r="E206" s="196">
        <f>+'Հավելված N 7'!I73</f>
        <v>-24282.3</v>
      </c>
      <c r="F206" s="256"/>
      <c r="G206" s="256"/>
      <c r="H206" s="256"/>
      <c r="I206" s="95"/>
      <c r="J206" s="95"/>
      <c r="K206" s="95"/>
      <c r="L206" s="95"/>
    </row>
  </sheetData>
  <mergeCells count="45">
    <mergeCell ref="B133:B136"/>
    <mergeCell ref="A133:A136"/>
    <mergeCell ref="B146:B147"/>
    <mergeCell ref="A146:A147"/>
    <mergeCell ref="B111:B117"/>
    <mergeCell ref="A111:A117"/>
    <mergeCell ref="B119:B123"/>
    <mergeCell ref="A119:A123"/>
    <mergeCell ref="B128:B131"/>
    <mergeCell ref="A128:A131"/>
    <mergeCell ref="B138:B139"/>
    <mergeCell ref="A138:A139"/>
    <mergeCell ref="B143:B144"/>
    <mergeCell ref="A143:A144"/>
    <mergeCell ref="B103:B106"/>
    <mergeCell ref="A103:A106"/>
    <mergeCell ref="B108:B109"/>
    <mergeCell ref="A108:A109"/>
    <mergeCell ref="A89:A90"/>
    <mergeCell ref="B89:B90"/>
    <mergeCell ref="B92:B94"/>
    <mergeCell ref="A92:A94"/>
    <mergeCell ref="B98:B101"/>
    <mergeCell ref="A98:A101"/>
    <mergeCell ref="F1:H1"/>
    <mergeCell ref="F2:H2"/>
    <mergeCell ref="F3:H3"/>
    <mergeCell ref="A5:H6"/>
    <mergeCell ref="G8:H8"/>
    <mergeCell ref="B201:B204"/>
    <mergeCell ref="A201:A204"/>
    <mergeCell ref="E9:H9"/>
    <mergeCell ref="A9:B9"/>
    <mergeCell ref="D9:D10"/>
    <mergeCell ref="C9:C10"/>
    <mergeCell ref="B78:B79"/>
    <mergeCell ref="A78:A79"/>
    <mergeCell ref="B72:B73"/>
    <mergeCell ref="A72:A73"/>
    <mergeCell ref="B75:B76"/>
    <mergeCell ref="A75:A76"/>
    <mergeCell ref="A67:A70"/>
    <mergeCell ref="B67:B70"/>
    <mergeCell ref="B36:B38"/>
    <mergeCell ref="A36:A3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F242"/>
  <sheetViews>
    <sheetView zoomScale="84" zoomScaleNormal="84" workbookViewId="0">
      <selection activeCell="E11" sqref="E11"/>
    </sheetView>
  </sheetViews>
  <sheetFormatPr defaultColWidth="9.109375" defaultRowHeight="17.399999999999999"/>
  <cols>
    <col min="1" max="3" width="9.109375" style="52"/>
    <col min="4" max="4" width="54.21875" style="52" customWidth="1"/>
    <col min="5" max="5" width="39.5546875" style="81" customWidth="1"/>
    <col min="6" max="6" width="39.5546875" style="52" customWidth="1"/>
    <col min="7" max="7" width="19.33203125" style="52" customWidth="1"/>
    <col min="8" max="8" width="20" style="52" customWidth="1"/>
    <col min="9" max="16384" width="9.109375" style="52"/>
  </cols>
  <sheetData>
    <row r="1" spans="2:6" s="149" customFormat="1" ht="25.5" customHeight="1">
      <c r="D1" s="558" t="s">
        <v>144</v>
      </c>
      <c r="E1" s="558"/>
    </row>
    <row r="2" spans="2:6" s="225" customFormat="1" ht="17.850000000000001" customHeight="1">
      <c r="D2" s="466" t="s">
        <v>70</v>
      </c>
      <c r="E2" s="466"/>
    </row>
    <row r="3" spans="2:6" s="225" customFormat="1" ht="17.399999999999999" customHeight="1">
      <c r="D3" s="466" t="s">
        <v>19</v>
      </c>
      <c r="E3" s="466"/>
    </row>
    <row r="4" spans="2:6" s="225" customFormat="1" ht="13.65" customHeight="1">
      <c r="D4" s="314"/>
      <c r="E4" s="315"/>
    </row>
    <row r="5" spans="2:6" s="225" customFormat="1" ht="13.65" customHeight="1">
      <c r="D5" s="314"/>
      <c r="E5" s="315"/>
    </row>
    <row r="6" spans="2:6" s="225" customFormat="1" ht="85.65" customHeight="1">
      <c r="B6" s="473" t="s">
        <v>126</v>
      </c>
      <c r="C6" s="473"/>
      <c r="D6" s="473"/>
      <c r="E6" s="473"/>
    </row>
    <row r="7" spans="2:6" s="225" customFormat="1">
      <c r="E7" s="235"/>
    </row>
    <row r="8" spans="2:6" s="225" customFormat="1">
      <c r="E8" s="316" t="s">
        <v>8</v>
      </c>
    </row>
    <row r="9" spans="2:6" s="225" customFormat="1" ht="75.599999999999994" customHeight="1">
      <c r="B9" s="440" t="s">
        <v>31</v>
      </c>
      <c r="C9" s="441"/>
      <c r="D9" s="434" t="s">
        <v>32</v>
      </c>
      <c r="E9" s="317" t="s">
        <v>44</v>
      </c>
    </row>
    <row r="10" spans="2:6" s="225" customFormat="1" ht="84" customHeight="1">
      <c r="B10" s="318" t="s">
        <v>13</v>
      </c>
      <c r="C10" s="318" t="s">
        <v>14</v>
      </c>
      <c r="D10" s="436"/>
      <c r="E10" s="1" t="s">
        <v>2</v>
      </c>
    </row>
    <row r="11" spans="2:6" s="225" customFormat="1" ht="54">
      <c r="B11" s="318"/>
      <c r="C11" s="318"/>
      <c r="D11" s="319" t="s">
        <v>16</v>
      </c>
      <c r="E11" s="1">
        <f>+E13+E21+E31+E37+E54+E60+E66+E76+E96+E147+E180</f>
        <v>-8443.2000000001863</v>
      </c>
      <c r="F11" s="321"/>
    </row>
    <row r="12" spans="2:6" s="225" customFormat="1" ht="18">
      <c r="B12" s="318"/>
      <c r="C12" s="318"/>
      <c r="D12" s="322" t="s">
        <v>41</v>
      </c>
      <c r="E12" s="234"/>
    </row>
    <row r="13" spans="2:6" ht="54">
      <c r="B13" s="244">
        <v>1045</v>
      </c>
      <c r="C13" s="244">
        <v>32001</v>
      </c>
      <c r="D13" s="94" t="s">
        <v>464</v>
      </c>
      <c r="E13" s="234">
        <f>+E15</f>
        <v>-223820</v>
      </c>
    </row>
    <row r="14" spans="2:6">
      <c r="B14" s="236"/>
      <c r="C14" s="236"/>
      <c r="D14" s="237" t="s">
        <v>15</v>
      </c>
      <c r="E14" s="238"/>
    </row>
    <row r="15" spans="2:6" ht="18">
      <c r="B15" s="228"/>
      <c r="C15" s="228"/>
      <c r="D15" s="229" t="s">
        <v>164</v>
      </c>
      <c r="E15" s="230">
        <f>+E17+E19</f>
        <v>-223820</v>
      </c>
      <c r="F15" s="351"/>
    </row>
    <row r="16" spans="2:6">
      <c r="B16" s="228"/>
      <c r="C16" s="228"/>
      <c r="D16" s="231" t="s">
        <v>42</v>
      </c>
      <c r="E16" s="232"/>
      <c r="F16" s="351"/>
    </row>
    <row r="17" spans="2:6" ht="18">
      <c r="B17" s="223"/>
      <c r="C17" s="223"/>
      <c r="D17" s="19" t="s">
        <v>242</v>
      </c>
      <c r="E17" s="224">
        <f>+E18</f>
        <v>-24320</v>
      </c>
      <c r="F17" s="352"/>
    </row>
    <row r="18" spans="2:6" ht="34.799999999999997">
      <c r="B18" s="223"/>
      <c r="C18" s="223"/>
      <c r="D18" s="202" t="str">
        <f>+'Հավելված N 3'!C18</f>
        <v>«Մասիսի պետական գյուղատնտեսական քոլեջ» ՊՈԱԿ</v>
      </c>
      <c r="E18" s="226">
        <f>+'Հավելված N 3'!D18</f>
        <v>-24320</v>
      </c>
    </row>
    <row r="19" spans="2:6" ht="18">
      <c r="B19" s="223"/>
      <c r="C19" s="223"/>
      <c r="D19" s="19" t="s">
        <v>116</v>
      </c>
      <c r="E19" s="224">
        <f>+E20</f>
        <v>-199500</v>
      </c>
    </row>
    <row r="20" spans="2:6" ht="52.2">
      <c r="B20" s="223"/>
      <c r="C20" s="223"/>
      <c r="D20" s="202" t="str">
        <f>+'Հավելված N 3'!C20</f>
        <v>«Նոր Գեղիի ակադեմիկոս Գ. Աղաջանյանի անվան պետական գյուղատնտեսական քոլեջ» ՊՈԱԿ</v>
      </c>
      <c r="E20" s="226">
        <f>+'Հավելված N 3'!D20</f>
        <v>-199500</v>
      </c>
    </row>
    <row r="21" spans="2:6" ht="36">
      <c r="B21" s="244">
        <v>1045</v>
      </c>
      <c r="C21" s="244">
        <v>32005</v>
      </c>
      <c r="D21" s="94" t="s">
        <v>475</v>
      </c>
      <c r="E21" s="234">
        <f>+E23</f>
        <v>-57845.200000000004</v>
      </c>
    </row>
    <row r="22" spans="2:6">
      <c r="B22" s="236"/>
      <c r="C22" s="236"/>
      <c r="D22" s="237" t="s">
        <v>15</v>
      </c>
      <c r="E22" s="238"/>
    </row>
    <row r="23" spans="2:6" ht="18">
      <c r="B23" s="228"/>
      <c r="C23" s="228"/>
      <c r="D23" s="229" t="s">
        <v>164</v>
      </c>
      <c r="E23" s="230">
        <f>+E25+E27+E29</f>
        <v>-57845.200000000004</v>
      </c>
    </row>
    <row r="24" spans="2:6">
      <c r="B24" s="228"/>
      <c r="C24" s="228"/>
      <c r="D24" s="231" t="s">
        <v>42</v>
      </c>
      <c r="E24" s="232"/>
    </row>
    <row r="25" spans="2:6" ht="18">
      <c r="B25" s="223"/>
      <c r="C25" s="223"/>
      <c r="D25" s="19" t="s">
        <v>67</v>
      </c>
      <c r="E25" s="224">
        <f>+E26</f>
        <v>62154.799999999996</v>
      </c>
    </row>
    <row r="26" spans="2:6" ht="34.799999999999997">
      <c r="B26" s="223"/>
      <c r="C26" s="223"/>
      <c r="D26" s="202" t="str">
        <f>+'Հավելված N 3'!C24</f>
        <v>«Գավառի ակադեմիկոս Ա. Թամամշևի անվան պետական գյուղատնտեսական քոլեջ» ՊՈԱԿ</v>
      </c>
      <c r="E26" s="226">
        <f>+'Հավելված N 3'!D24</f>
        <v>62154.799999999996</v>
      </c>
    </row>
    <row r="27" spans="2:6" ht="18">
      <c r="B27" s="223"/>
      <c r="C27" s="223"/>
      <c r="D27" s="19" t="s">
        <v>214</v>
      </c>
      <c r="E27" s="224">
        <f>+E28</f>
        <v>-70000</v>
      </c>
    </row>
    <row r="28" spans="2:6" ht="34.799999999999997">
      <c r="B28" s="223"/>
      <c r="C28" s="223"/>
      <c r="D28" s="202" t="str">
        <f>+'Հավելված N 3'!C26</f>
        <v>«Գորիսի պրոֆեսոր Խ. Երիցյանի անվան պետական գյուղատնտեսական քոլեջ» ՊՈԱԿ</v>
      </c>
      <c r="E28" s="226">
        <f>+'Հավելված N 3'!D26</f>
        <v>-70000</v>
      </c>
    </row>
    <row r="29" spans="2:6" ht="18">
      <c r="B29" s="223"/>
      <c r="C29" s="223"/>
      <c r="D29" s="19" t="s">
        <v>233</v>
      </c>
      <c r="E29" s="224">
        <f>+E30</f>
        <v>-50000</v>
      </c>
    </row>
    <row r="30" spans="2:6">
      <c r="B30" s="223"/>
      <c r="C30" s="223"/>
      <c r="D30" s="202" t="str">
        <f>+'Հավելված N 3'!C28</f>
        <v>«Նոյեմբերյանի պետական քոլեջ» ՊՈԱԿ</v>
      </c>
      <c r="E30" s="226">
        <f>+'Հավելված N 3'!D28</f>
        <v>-50000</v>
      </c>
    </row>
    <row r="31" spans="2:6" ht="54">
      <c r="B31" s="244">
        <v>1163</v>
      </c>
      <c r="C31" s="244">
        <v>12001</v>
      </c>
      <c r="D31" s="94" t="s">
        <v>511</v>
      </c>
      <c r="E31" s="234">
        <f>+E33</f>
        <v>-240000</v>
      </c>
    </row>
    <row r="32" spans="2:6">
      <c r="B32" s="236"/>
      <c r="C32" s="236"/>
      <c r="D32" s="237" t="s">
        <v>15</v>
      </c>
      <c r="E32" s="238"/>
    </row>
    <row r="33" spans="2:5" ht="18">
      <c r="B33" s="228"/>
      <c r="C33" s="228"/>
      <c r="D33" s="229" t="s">
        <v>164</v>
      </c>
      <c r="E33" s="230">
        <f>+E35</f>
        <v>-240000</v>
      </c>
    </row>
    <row r="34" spans="2:5">
      <c r="B34" s="228"/>
      <c r="C34" s="228"/>
      <c r="D34" s="231" t="s">
        <v>42</v>
      </c>
      <c r="E34" s="232"/>
    </row>
    <row r="35" spans="2:5" ht="18">
      <c r="B35" s="223"/>
      <c r="C35" s="223"/>
      <c r="D35" s="19" t="s">
        <v>60</v>
      </c>
      <c r="E35" s="224">
        <f>+E36</f>
        <v>-240000</v>
      </c>
    </row>
    <row r="36" spans="2:5" ht="34.799999999999997">
      <c r="B36" s="223"/>
      <c r="C36" s="223"/>
      <c r="D36" s="202" t="str">
        <f>+'Հավելված N 3'!C32</f>
        <v xml:space="preserve">Արթուր Ալեքսանյանի անվան նոր սպորտային համալիր </v>
      </c>
      <c r="E36" s="226">
        <f>+'Հավելված N 3'!D32</f>
        <v>-240000</v>
      </c>
    </row>
    <row r="37" spans="2:5" ht="18">
      <c r="B37" s="244">
        <v>1163</v>
      </c>
      <c r="C37" s="244">
        <v>32001</v>
      </c>
      <c r="D37" s="44" t="s">
        <v>488</v>
      </c>
      <c r="E37" s="234">
        <f>+E39</f>
        <v>-334754.60000000003</v>
      </c>
    </row>
    <row r="38" spans="2:5">
      <c r="B38" s="236"/>
      <c r="C38" s="236"/>
      <c r="D38" s="237" t="s">
        <v>15</v>
      </c>
      <c r="E38" s="238"/>
    </row>
    <row r="39" spans="2:5" ht="18">
      <c r="B39" s="228"/>
      <c r="C39" s="228"/>
      <c r="D39" s="229" t="s">
        <v>164</v>
      </c>
      <c r="E39" s="230">
        <f>+E41+E45+E48+E50+E52</f>
        <v>-334754.60000000003</v>
      </c>
    </row>
    <row r="40" spans="2:5">
      <c r="B40" s="228"/>
      <c r="C40" s="228"/>
      <c r="D40" s="231" t="s">
        <v>42</v>
      </c>
      <c r="E40" s="232"/>
    </row>
    <row r="41" spans="2:5" ht="18">
      <c r="B41" s="223"/>
      <c r="C41" s="223"/>
      <c r="D41" s="19" t="s">
        <v>163</v>
      </c>
      <c r="E41" s="224">
        <f>SUM(E42:E44)</f>
        <v>-245456.1</v>
      </c>
    </row>
    <row r="42" spans="2:5" ht="87">
      <c r="B42" s="470"/>
      <c r="C42" s="470"/>
      <c r="D42" s="202" t="str">
        <f>+'Հավելված N 3'!C36</f>
        <v>Հեծանվային սպորտի և Հրանտ Շահինյանի անվան  սպորտային, գեղարվեստական մարմնամարզության  և ակրոբատիկայի օլիմպիական մանկապատանեկան մարզադպրոցներ</v>
      </c>
      <c r="E42" s="226">
        <f>+'Հավելված N 3'!D36</f>
        <v>-112000</v>
      </c>
    </row>
    <row r="43" spans="2:5">
      <c r="B43" s="471"/>
      <c r="C43" s="471"/>
      <c r="D43" s="202" t="str">
        <f>+'Հավելված N 3'!C37</f>
        <v>Արթուր Աբրահամի անվան մարզահամալիր</v>
      </c>
      <c r="E43" s="226">
        <f>+'Հավելված N 3'!D37</f>
        <v>-83300</v>
      </c>
    </row>
    <row r="44" spans="2:5" ht="52.2">
      <c r="B44" s="472"/>
      <c r="C44" s="472"/>
      <c r="D44" s="202" t="str">
        <f>+'Հավելված N 3'!C38</f>
        <v>«Երևանի օլիմպիական հերթափոխի պետական մարզական քոլեջ» ՊՈԱԿ (բռնցքամարտի և ձյուդոյի մարզադահլիճ)</v>
      </c>
      <c r="E44" s="226">
        <f>+'Հավելված N 3'!D38</f>
        <v>-50156.1</v>
      </c>
    </row>
    <row r="45" spans="2:5" ht="18">
      <c r="B45" s="223"/>
      <c r="C45" s="223"/>
      <c r="D45" s="19" t="s">
        <v>124</v>
      </c>
      <c r="E45" s="224">
        <f>SUM(E46:E47)</f>
        <v>-61741.599999999999</v>
      </c>
    </row>
    <row r="46" spans="2:5" ht="34.799999999999997">
      <c r="B46" s="470"/>
      <c r="C46" s="470"/>
      <c r="D46" s="202" t="str">
        <f>+'Հավելված N 3'!C40</f>
        <v>Ալագյազ համայնքում Մալխաս և Ռոման Ամոյանների անվան նոր մարզադպրոց</v>
      </c>
      <c r="E46" s="226">
        <f>+'Հավելված N 3'!D40</f>
        <v>-52556.1</v>
      </c>
    </row>
    <row r="47" spans="2:5">
      <c r="B47" s="472"/>
      <c r="C47" s="472"/>
      <c r="D47" s="202" t="str">
        <f>+'Հավելված N 3'!C41</f>
        <v>Մարզական համալիր Աշտարակում</v>
      </c>
      <c r="E47" s="226">
        <f>+'Հավելված N 3'!D41</f>
        <v>-9185.5</v>
      </c>
    </row>
    <row r="48" spans="2:5" ht="18">
      <c r="B48" s="223"/>
      <c r="C48" s="223"/>
      <c r="D48" s="19" t="s">
        <v>242</v>
      </c>
      <c r="E48" s="224">
        <f>+E49</f>
        <v>-9185.7000000000007</v>
      </c>
    </row>
    <row r="49" spans="2:5">
      <c r="B49" s="312"/>
      <c r="C49" s="312"/>
      <c r="D49" s="202" t="str">
        <f>+'Հավելված N 3'!C43</f>
        <v>Մարզական համալիր Արարատում</v>
      </c>
      <c r="E49" s="226">
        <f>+'Հավելված N 3'!D43</f>
        <v>-9185.7000000000007</v>
      </c>
    </row>
    <row r="50" spans="2:5" ht="18">
      <c r="B50" s="223"/>
      <c r="C50" s="223"/>
      <c r="D50" s="19" t="s">
        <v>43</v>
      </c>
      <c r="E50" s="224">
        <f>+E51</f>
        <v>-9185.5</v>
      </c>
    </row>
    <row r="51" spans="2:5">
      <c r="B51" s="312"/>
      <c r="C51" s="312"/>
      <c r="D51" s="202" t="str">
        <f>+'Հավելված N 3'!C45</f>
        <v>Մարզական համալիր Արմավիրում</v>
      </c>
      <c r="E51" s="226">
        <f>+'Հավելված N 3'!D45</f>
        <v>-9185.5</v>
      </c>
    </row>
    <row r="52" spans="2:5" ht="18">
      <c r="B52" s="223"/>
      <c r="C52" s="223"/>
      <c r="D52" s="19" t="s">
        <v>191</v>
      </c>
      <c r="E52" s="224">
        <f>+E53</f>
        <v>-9185.7000000000007</v>
      </c>
    </row>
    <row r="53" spans="2:5">
      <c r="B53" s="312"/>
      <c r="C53" s="312"/>
      <c r="D53" s="202" t="str">
        <f>+'Հավելված N 3'!C47</f>
        <v>Մարզական համալիր Եղեգնաձորում</v>
      </c>
      <c r="E53" s="226">
        <f>+'Հավելված N 3'!D47</f>
        <v>-9185.7000000000007</v>
      </c>
    </row>
    <row r="54" spans="2:5" ht="18">
      <c r="B54" s="244">
        <v>1163</v>
      </c>
      <c r="C54" s="244">
        <v>32002</v>
      </c>
      <c r="D54" s="94" t="s">
        <v>520</v>
      </c>
      <c r="E54" s="234">
        <f>+E56</f>
        <v>-80300</v>
      </c>
    </row>
    <row r="55" spans="2:5">
      <c r="B55" s="236"/>
      <c r="C55" s="236"/>
      <c r="D55" s="237" t="s">
        <v>15</v>
      </c>
      <c r="E55" s="238"/>
    </row>
    <row r="56" spans="2:5" ht="18">
      <c r="B56" s="228"/>
      <c r="C56" s="228"/>
      <c r="D56" s="229" t="s">
        <v>164</v>
      </c>
      <c r="E56" s="230">
        <f>+E58</f>
        <v>-80300</v>
      </c>
    </row>
    <row r="57" spans="2:5">
      <c r="B57" s="228"/>
      <c r="C57" s="228"/>
      <c r="D57" s="231" t="s">
        <v>42</v>
      </c>
      <c r="E57" s="232"/>
    </row>
    <row r="58" spans="2:5" ht="18">
      <c r="B58" s="223"/>
      <c r="C58" s="223"/>
      <c r="D58" s="19" t="s">
        <v>163</v>
      </c>
      <c r="E58" s="224">
        <f>+E59</f>
        <v>-80300</v>
      </c>
    </row>
    <row r="59" spans="2:5" ht="34.799999999999997">
      <c r="B59" s="312"/>
      <c r="C59" s="312"/>
      <c r="D59" s="202" t="str">
        <f>+'Հավելված N 3'!C51</f>
        <v>«Երևանի օլիմպիական հերթափոխի պետական մարզական քոլեջ» ՊՈԱԿ</v>
      </c>
      <c r="E59" s="226">
        <f>+'Հավելված N 3'!D51</f>
        <v>-80300</v>
      </c>
    </row>
    <row r="60" spans="2:5" ht="54">
      <c r="B60" s="244">
        <v>1183</v>
      </c>
      <c r="C60" s="244">
        <v>32007</v>
      </c>
      <c r="D60" s="94" t="s">
        <v>522</v>
      </c>
      <c r="E60" s="234">
        <f>+E62</f>
        <v>-5085</v>
      </c>
    </row>
    <row r="61" spans="2:5">
      <c r="B61" s="236"/>
      <c r="C61" s="236"/>
      <c r="D61" s="237" t="s">
        <v>15</v>
      </c>
      <c r="E61" s="238"/>
    </row>
    <row r="62" spans="2:5" ht="18">
      <c r="B62" s="228"/>
      <c r="C62" s="228"/>
      <c r="D62" s="229" t="s">
        <v>164</v>
      </c>
      <c r="E62" s="230">
        <f>+E64</f>
        <v>-5085</v>
      </c>
    </row>
    <row r="63" spans="2:5">
      <c r="B63" s="228"/>
      <c r="C63" s="228"/>
      <c r="D63" s="231" t="s">
        <v>42</v>
      </c>
      <c r="E63" s="232"/>
    </row>
    <row r="64" spans="2:5" ht="18">
      <c r="B64" s="223"/>
      <c r="C64" s="223"/>
      <c r="D64" s="19" t="s">
        <v>116</v>
      </c>
      <c r="E64" s="224">
        <f>+E65</f>
        <v>-5085</v>
      </c>
    </row>
    <row r="65" spans="2:5" ht="34.799999999999997">
      <c r="B65" s="223"/>
      <c r="C65" s="223"/>
      <c r="D65" s="202" t="str">
        <f>+'Հավելված N 3'!C55</f>
        <v>«Հրազդանի Խ. Աբովյանի անվան թիվ 1 ավագ դպրոց»ՊՈԱԿ</v>
      </c>
      <c r="E65" s="226">
        <f>+'Հավելված N 3'!D55</f>
        <v>-5085</v>
      </c>
    </row>
    <row r="66" spans="2:5" ht="54">
      <c r="B66" s="244">
        <v>1183</v>
      </c>
      <c r="C66" s="244">
        <v>32009</v>
      </c>
      <c r="D66" s="94" t="s">
        <v>526</v>
      </c>
      <c r="E66" s="234">
        <f>+E68</f>
        <v>-301609.90000000002</v>
      </c>
    </row>
    <row r="67" spans="2:5">
      <c r="B67" s="236"/>
      <c r="C67" s="236"/>
      <c r="D67" s="237" t="s">
        <v>15</v>
      </c>
      <c r="E67" s="238"/>
    </row>
    <row r="68" spans="2:5" ht="18">
      <c r="B68" s="228"/>
      <c r="C68" s="228"/>
      <c r="D68" s="229" t="s">
        <v>164</v>
      </c>
      <c r="E68" s="230">
        <f>+E70+E72+E74</f>
        <v>-301609.90000000002</v>
      </c>
    </row>
    <row r="69" spans="2:5">
      <c r="B69" s="228"/>
      <c r="C69" s="228"/>
      <c r="D69" s="231" t="s">
        <v>42</v>
      </c>
      <c r="E69" s="232"/>
    </row>
    <row r="70" spans="2:5" ht="18">
      <c r="B70" s="223"/>
      <c r="C70" s="223"/>
      <c r="D70" s="19" t="s">
        <v>163</v>
      </c>
      <c r="E70" s="224">
        <f>+E71</f>
        <v>-47333.7</v>
      </c>
    </row>
    <row r="71" spans="2:5" ht="34.799999999999997">
      <c r="B71" s="223"/>
      <c r="C71" s="223"/>
      <c r="D71" s="202" t="str">
        <f>+'Հավելված N 3'!C59</f>
        <v>«Երևանի Վ. Թեքեյանի անվան թիվ 92 հիմնական դպրոց» ՊՈԱԿ</v>
      </c>
      <c r="E71" s="226">
        <f>+'Հավելված N 3'!D59</f>
        <v>-47333.7</v>
      </c>
    </row>
    <row r="72" spans="2:5" ht="18">
      <c r="B72" s="223"/>
      <c r="C72" s="223"/>
      <c r="D72" s="19" t="s">
        <v>60</v>
      </c>
      <c r="E72" s="224">
        <f>+E73</f>
        <v>-127138.1</v>
      </c>
    </row>
    <row r="73" spans="2:5">
      <c r="B73" s="223"/>
      <c r="C73" s="223"/>
      <c r="D73" s="202" t="str">
        <f>+'Հավելված N 3'!C61</f>
        <v>«ք. Մարալիկի թիվ 1 միջնակարգ դպրոց» ՊՈԱԿ</v>
      </c>
      <c r="E73" s="226">
        <f>+'Հավելված N 3'!D61</f>
        <v>-127138.1</v>
      </c>
    </row>
    <row r="74" spans="2:5" ht="18">
      <c r="B74" s="223"/>
      <c r="C74" s="223"/>
      <c r="D74" s="19" t="s">
        <v>214</v>
      </c>
      <c r="E74" s="224">
        <f>+E75</f>
        <v>-127138.1</v>
      </c>
    </row>
    <row r="75" spans="2:5" ht="34.799999999999997">
      <c r="B75" s="223"/>
      <c r="C75" s="223"/>
      <c r="D75" s="202" t="str">
        <f>+'Հավելված N 3'!C63</f>
        <v>«ք. Գորիսի Ա.Բակունցի անվան թիվ 1 ավագ դպրոց»ՊՈԱԿ</v>
      </c>
      <c r="E75" s="226">
        <f>+'Հավելված N 3'!D63</f>
        <v>-127138.1</v>
      </c>
    </row>
    <row r="76" spans="2:5" s="14" customFormat="1" ht="18">
      <c r="B76" s="177">
        <v>1236</v>
      </c>
      <c r="C76" s="178">
        <v>32001</v>
      </c>
      <c r="D76" s="162" t="s">
        <v>117</v>
      </c>
      <c r="E76" s="179">
        <f t="shared" ref="E76" si="0">+E78</f>
        <v>-84876.800000000003</v>
      </c>
    </row>
    <row r="77" spans="2:5" s="14" customFormat="1">
      <c r="B77" s="180"/>
      <c r="C77" s="180"/>
      <c r="D77" s="181" t="s">
        <v>15</v>
      </c>
      <c r="E77" s="182"/>
    </row>
    <row r="78" spans="2:5" s="14" customFormat="1" ht="18">
      <c r="B78" s="183"/>
      <c r="C78" s="183"/>
      <c r="D78" s="184" t="s">
        <v>164</v>
      </c>
      <c r="E78" s="185">
        <f>+E80+E85+E88+E91+E94</f>
        <v>-84876.800000000003</v>
      </c>
    </row>
    <row r="79" spans="2:5" s="14" customFormat="1">
      <c r="B79" s="183"/>
      <c r="C79" s="183"/>
      <c r="D79" s="186" t="s">
        <v>42</v>
      </c>
      <c r="E79" s="187"/>
    </row>
    <row r="80" spans="2:5" s="14" customFormat="1" ht="18">
      <c r="B80" s="171"/>
      <c r="C80" s="171"/>
      <c r="D80" s="172" t="s">
        <v>124</v>
      </c>
      <c r="E80" s="173">
        <f>SUM(E81:E84)</f>
        <v>20645.800000000003</v>
      </c>
    </row>
    <row r="81" spans="2:6" s="14" customFormat="1" ht="34.799999999999997">
      <c r="B81" s="467"/>
      <c r="C81" s="467"/>
      <c r="D81" s="174" t="str">
        <f>+'Հավելված N 3'!C67</f>
        <v>Ապարան համայնքի Մելիքգյուղ բնակավայրում 75 տեղ հզորությամբ մանկապարտեզ</v>
      </c>
      <c r="E81" s="175">
        <f>+'Հավելված N 3'!D67</f>
        <v>-55000</v>
      </c>
    </row>
    <row r="82" spans="2:6" s="14" customFormat="1" ht="34.799999999999997">
      <c r="B82" s="468"/>
      <c r="C82" s="468"/>
      <c r="D82" s="174" t="str">
        <f>+'Հավելված N 3'!C68</f>
        <v>Թալին համայնքի Կաքավաձոր բնակավայրում 75 տեղ հզորությամբ մանկապարտեզ</v>
      </c>
      <c r="E82" s="175">
        <f>+'Հավելված N 3'!D68</f>
        <v>25000</v>
      </c>
    </row>
    <row r="83" spans="2:6" s="14" customFormat="1" ht="34.799999999999997">
      <c r="B83" s="468"/>
      <c r="C83" s="468"/>
      <c r="D83" s="174" t="str">
        <f>+'Հավելված N 3'!C69</f>
        <v>Թալին համայնքի Ոսկեթաս բնակավայրում 75 տեղ հզորությամբ մանկապարտեզ</v>
      </c>
      <c r="E83" s="175">
        <f>+'Հավելված N 3'!D69</f>
        <v>110645.8</v>
      </c>
    </row>
    <row r="84" spans="2:6" s="14" customFormat="1" ht="34.799999999999997">
      <c r="B84" s="469"/>
      <c r="C84" s="469"/>
      <c r="D84" s="174" t="str">
        <f>+'Հավելված N 3'!C70</f>
        <v>Ծաղկահովիտ համայնքի Ծիլքար բնակավայրում 75 տեղ հզորությամբ մանկապարտեզ</v>
      </c>
      <c r="E84" s="175">
        <f>+'Հավելված N 3'!D70</f>
        <v>-60000</v>
      </c>
    </row>
    <row r="85" spans="2:6" s="14" customFormat="1" ht="18">
      <c r="B85" s="171"/>
      <c r="C85" s="171"/>
      <c r="D85" s="172" t="s">
        <v>43</v>
      </c>
      <c r="E85" s="173">
        <f>SUM(E86:E87)</f>
        <v>253.2</v>
      </c>
    </row>
    <row r="86" spans="2:6" s="14" customFormat="1" ht="52.2">
      <c r="B86" s="467"/>
      <c r="C86" s="467"/>
      <c r="D86" s="174" t="str">
        <f>+'Հավելված N 3'!C72</f>
        <v>ՀՀ Արմավիրի մարզի Գետաշեն համայնքում «Մոդուլային» տիպի 144 տեղ հզորությամբ մսուր-մանկապարտեզ</v>
      </c>
      <c r="E86" s="175">
        <f>+'Հավելված N 3'!D72</f>
        <v>157.19999999999999</v>
      </c>
    </row>
    <row r="87" spans="2:6" s="14" customFormat="1" ht="52.2">
      <c r="B87" s="469"/>
      <c r="C87" s="469"/>
      <c r="D87" s="174" t="str">
        <f>+'Հավելված N 3'!C73</f>
        <v>ՀՀ Արմավիրի մարզի Լենուղի համայնքում «Մոդուլային» տիպի 144 տեղ հզորությամբ մսուր-մանկապարտեզ</v>
      </c>
      <c r="E87" s="175">
        <f>+'Հավելված N 3'!D73</f>
        <v>96</v>
      </c>
    </row>
    <row r="88" spans="2:6" s="14" customFormat="1" ht="18">
      <c r="B88" s="171"/>
      <c r="C88" s="171"/>
      <c r="D88" s="172" t="s">
        <v>68</v>
      </c>
      <c r="E88" s="173">
        <f>SUM(E89:E90)</f>
        <v>19830.099999999991</v>
      </c>
    </row>
    <row r="89" spans="2:6" s="14" customFormat="1" ht="52.2">
      <c r="B89" s="467"/>
      <c r="C89" s="467"/>
      <c r="D89" s="174" t="str">
        <f>+'Հավելված N 3'!C75</f>
        <v>ՀՀ Լոռու մարզի Գոգարան համայնքում «Մոդուլային» տիպի 144 տեղ հզորությամբ մսուր-մանկապարտեզ</v>
      </c>
      <c r="E89" s="175">
        <f>+'Հավելված N 3'!D75</f>
        <v>-103880</v>
      </c>
    </row>
    <row r="90" spans="2:6" s="14" customFormat="1" ht="52.2">
      <c r="B90" s="469"/>
      <c r="C90" s="469"/>
      <c r="D90" s="174" t="str">
        <f>+'Հավելված N 3'!C76</f>
        <v>ՀՀ Լոռու մարզի Լեռնավան համայնքում «Մոդուլային» տիպի 144 տեղ հզորությամբ մսուր-մանկապարտեզ</v>
      </c>
      <c r="E90" s="175">
        <f>+'Հավելված N 3'!D76</f>
        <v>123710.09999999999</v>
      </c>
    </row>
    <row r="91" spans="2:6" s="14" customFormat="1" ht="18">
      <c r="B91" s="171"/>
      <c r="C91" s="171"/>
      <c r="D91" s="172" t="s">
        <v>60</v>
      </c>
      <c r="E91" s="173">
        <f>SUM(E92:E93)</f>
        <v>-121860</v>
      </c>
    </row>
    <row r="92" spans="2:6" s="14" customFormat="1" ht="52.2">
      <c r="B92" s="467"/>
      <c r="C92" s="467"/>
      <c r="D92" s="174" t="str">
        <f>+'Հավելված N 3'!C78</f>
        <v>ՀՀ Շիրակի մարզի Արթիկ համայնքում «Մոդուլային» տիպի 144 տեղ հզորությամբ մսուր-մանկապարտեզ</v>
      </c>
      <c r="E92" s="175">
        <f>+'Հավելված N 3'!D78</f>
        <v>-71580</v>
      </c>
    </row>
    <row r="93" spans="2:6" s="14" customFormat="1" ht="52.2">
      <c r="B93" s="468"/>
      <c r="C93" s="468"/>
      <c r="D93" s="174" t="str">
        <f>+'Հավելված N 3'!C79</f>
        <v>ՀՀ Շիրակի մարզի Արևշատ համայնքում «Մոդուլային» տիպի 144 տեղ հզորությամբ մսուր-մանկապարտեզ</v>
      </c>
      <c r="E93" s="175">
        <f>+'Հավելված N 3'!D79</f>
        <v>-50280</v>
      </c>
    </row>
    <row r="94" spans="2:6" s="14" customFormat="1" ht="18">
      <c r="B94" s="171"/>
      <c r="C94" s="171"/>
      <c r="D94" s="172" t="s">
        <v>191</v>
      </c>
      <c r="E94" s="173">
        <f>+E95</f>
        <v>-3745.9</v>
      </c>
    </row>
    <row r="95" spans="2:6" s="14" customFormat="1" ht="52.2">
      <c r="B95" s="176"/>
      <c r="C95" s="176"/>
      <c r="D95" s="174" t="str">
        <f>+'Հավելված N 3'!C81</f>
        <v>ՀՀ Վայոց ձորի մարզի Եղեգիս համայնքի Շատին բնակավայրում «Մոդուլային» տիպի 250 տեղ հզորությամբ մսուր-մանկապարտեզ</v>
      </c>
      <c r="E95" s="175">
        <f>+'Հավելված N 3'!D81</f>
        <v>-3745.9</v>
      </c>
    </row>
    <row r="96" spans="2:6" s="225" customFormat="1" ht="36">
      <c r="B96" s="233">
        <v>1236</v>
      </c>
      <c r="C96" s="233">
        <v>32003</v>
      </c>
      <c r="D96" s="50" t="s">
        <v>118</v>
      </c>
      <c r="E96" s="234">
        <f>+E98+E127</f>
        <v>1234864.2999999998</v>
      </c>
      <c r="F96" s="235"/>
    </row>
    <row r="97" spans="2:5" s="225" customFormat="1">
      <c r="B97" s="236"/>
      <c r="C97" s="236"/>
      <c r="D97" s="237" t="s">
        <v>15</v>
      </c>
      <c r="E97" s="238"/>
    </row>
    <row r="98" spans="2:5" s="225" customFormat="1" ht="36">
      <c r="B98" s="228"/>
      <c r="C98" s="228"/>
      <c r="D98" s="229" t="s">
        <v>11</v>
      </c>
      <c r="E98" s="230">
        <f>+E100+E101+E104+E106+E108+E113+E118+E120+E124</f>
        <v>1857281.2999999998</v>
      </c>
    </row>
    <row r="99" spans="2:5">
      <c r="B99" s="228"/>
      <c r="C99" s="228"/>
      <c r="D99" s="231" t="s">
        <v>42</v>
      </c>
      <c r="E99" s="232"/>
    </row>
    <row r="100" spans="2:5" ht="36">
      <c r="B100" s="223"/>
      <c r="C100" s="223"/>
      <c r="D100" s="19" t="s">
        <v>118</v>
      </c>
      <c r="E100" s="224">
        <f>3800000-15000-5000</f>
        <v>3780000</v>
      </c>
    </row>
    <row r="101" spans="2:5" s="225" customFormat="1" ht="18">
      <c r="B101" s="223"/>
      <c r="C101" s="223"/>
      <c r="D101" s="19" t="s">
        <v>242</v>
      </c>
      <c r="E101" s="224">
        <f>SUM(E102:E103)</f>
        <v>-135861.70000000001</v>
      </c>
    </row>
    <row r="102" spans="2:5" s="225" customFormat="1">
      <c r="B102" s="464"/>
      <c r="C102" s="464"/>
      <c r="D102" s="202" t="str">
        <f>+'Հավելված N 3'!C89</f>
        <v>«Վեդիի ավագ դպրոց» ՊՈԱԿ</v>
      </c>
      <c r="E102" s="226">
        <f>+'Հավելված N 3'!D89</f>
        <v>-20432</v>
      </c>
    </row>
    <row r="103" spans="2:5" s="225" customFormat="1">
      <c r="B103" s="465"/>
      <c r="C103" s="465"/>
      <c r="D103" s="202" t="str">
        <f>+'Հավելված N 3'!C90</f>
        <v>Գետազատ բնակավայրի միջնակարգ դպրոց</v>
      </c>
      <c r="E103" s="226">
        <f>+'Հավելված N 3'!D90</f>
        <v>-115429.7</v>
      </c>
    </row>
    <row r="104" spans="2:5" s="225" customFormat="1" ht="18">
      <c r="B104" s="223"/>
      <c r="C104" s="223"/>
      <c r="D104" s="19" t="s">
        <v>43</v>
      </c>
      <c r="E104" s="224">
        <f>+E105</f>
        <v>-34981.800000000003</v>
      </c>
    </row>
    <row r="105" spans="2:5" s="225" customFormat="1" ht="34.799999999999997">
      <c r="B105" s="227"/>
      <c r="C105" s="227"/>
      <c r="D105" s="202" t="str">
        <f>+'Հավելված N 3'!C92</f>
        <v>ք. Վաղարշապատի Վ.Ռշտունու անվ. թիվ 11 հիմնական դպրոց</v>
      </c>
      <c r="E105" s="226">
        <f>+'Հավելված N 3'!D92</f>
        <v>-34981.800000000003</v>
      </c>
    </row>
    <row r="106" spans="2:5" s="225" customFormat="1" ht="18">
      <c r="B106" s="223"/>
      <c r="C106" s="223"/>
      <c r="D106" s="19" t="s">
        <v>67</v>
      </c>
      <c r="E106" s="224">
        <f>+E107</f>
        <v>-139738.79999999999</v>
      </c>
    </row>
    <row r="107" spans="2:5" s="225" customFormat="1" ht="34.799999999999997">
      <c r="B107" s="227"/>
      <c r="C107" s="227"/>
      <c r="D107" s="202" t="str">
        <f>+'Հավելված N 3'!C96</f>
        <v>գ. Ծովինարի Արծրուն Խաչատրյանի անվ. միջնակարգ դպրոց</v>
      </c>
      <c r="E107" s="226">
        <f>+'Հավելված N 3'!D96</f>
        <v>-139738.79999999999</v>
      </c>
    </row>
    <row r="108" spans="2:5" s="225" customFormat="1" ht="18">
      <c r="B108" s="223"/>
      <c r="C108" s="223"/>
      <c r="D108" s="19" t="s">
        <v>68</v>
      </c>
      <c r="E108" s="224">
        <f>SUM(E109:E112)</f>
        <v>-450172.2</v>
      </c>
    </row>
    <row r="109" spans="2:5" s="225" customFormat="1" ht="34.799999999999997">
      <c r="B109" s="464"/>
      <c r="C109" s="464"/>
      <c r="D109" s="202" t="str">
        <f>+'Հավելված N 3'!C98</f>
        <v>գ. Արևածագի Կ․ Մելիքսեթյանի անվան միջնակարգ դպրոց</v>
      </c>
      <c r="E109" s="226">
        <f>+'Հավելված N 3'!D98</f>
        <v>-121309.8</v>
      </c>
    </row>
    <row r="110" spans="2:5" s="225" customFormat="1">
      <c r="B110" s="474"/>
      <c r="C110" s="474"/>
      <c r="D110" s="202" t="str">
        <f>+'Հավելված N 3'!C99</f>
        <v>գ. Օձունի թիվ 2 միջնակարգ դպրոց</v>
      </c>
      <c r="E110" s="226">
        <f>+'Հավելված N 3'!D99</f>
        <v>-97158.399999999994</v>
      </c>
    </row>
    <row r="111" spans="2:5" s="225" customFormat="1" ht="34.799999999999997">
      <c r="B111" s="474"/>
      <c r="C111" s="474"/>
      <c r="D111" s="202" t="str">
        <f>+'Հավելված N 3'!C100</f>
        <v>ք. Տաշիրի միջնակարգ դպրոց (ք. Տաշիրի թիվ 1 հիմնական դպրոցի տեղակայման վայրում)</v>
      </c>
      <c r="E111" s="226">
        <f>+'Հավելված N 3'!D100</f>
        <v>-33441.9</v>
      </c>
    </row>
    <row r="112" spans="2:5" s="225" customFormat="1">
      <c r="B112" s="465"/>
      <c r="C112" s="465"/>
      <c r="D112" s="202" t="str">
        <f>+'Հավելված N 3'!C101</f>
        <v>ք. Սպիտակի թիվ 8 միջնակարգ դպրոց</v>
      </c>
      <c r="E112" s="226">
        <f>+'Հավելված N 3'!D101</f>
        <v>-198262.1</v>
      </c>
    </row>
    <row r="113" spans="2:5" s="225" customFormat="1" ht="18">
      <c r="B113" s="223"/>
      <c r="C113" s="223"/>
      <c r="D113" s="19" t="s">
        <v>116</v>
      </c>
      <c r="E113" s="224">
        <f>SUM(E114:E117)</f>
        <v>-332660.5</v>
      </c>
    </row>
    <row r="114" spans="2:5" s="225" customFormat="1">
      <c r="B114" s="464"/>
      <c r="C114" s="464"/>
      <c r="D114" s="202" t="str">
        <f>+'Հավելված N 3'!C103</f>
        <v>Մայակովսկի բնակավայրի միջնակարգ դպրոց</v>
      </c>
      <c r="E114" s="226">
        <f>+'Հավելված N 3'!D103</f>
        <v>-42500</v>
      </c>
    </row>
    <row r="115" spans="2:5" s="225" customFormat="1" ht="34.799999999999997">
      <c r="B115" s="474"/>
      <c r="C115" s="474"/>
      <c r="D115" s="202" t="str">
        <f>+'Հավելված N 3'!C104</f>
        <v>Կոտայք և Նոր Գյուղ բնակավայրերի միջնակարգ դպրոց</v>
      </c>
      <c r="E115" s="226">
        <f>+'Հավելված N 3'!D104</f>
        <v>-190480</v>
      </c>
    </row>
    <row r="116" spans="2:5" s="225" customFormat="1">
      <c r="B116" s="474"/>
      <c r="C116" s="474"/>
      <c r="D116" s="202" t="str">
        <f>+'Հավելված N 3'!C105</f>
        <v>Արգել բնակավայրի միջնակարգ դպրոց</v>
      </c>
      <c r="E116" s="226">
        <f>+'Հավելված N 3'!D105</f>
        <v>-74339</v>
      </c>
    </row>
    <row r="117" spans="2:5" s="225" customFormat="1">
      <c r="B117" s="465"/>
      <c r="C117" s="465"/>
      <c r="D117" s="202" t="str">
        <f>+'Հավելված N 3'!C106</f>
        <v>Լեռնանիստ բնակավայրի միջնակարգ դպրոց</v>
      </c>
      <c r="E117" s="226">
        <f>+'Հավելված N 3'!D106</f>
        <v>-25341.5</v>
      </c>
    </row>
    <row r="118" spans="2:5" s="225" customFormat="1" ht="18">
      <c r="B118" s="223"/>
      <c r="C118" s="223"/>
      <c r="D118" s="19" t="s">
        <v>60</v>
      </c>
      <c r="E118" s="224">
        <f>+E119</f>
        <v>-72660.5</v>
      </c>
    </row>
    <row r="119" spans="2:5" s="225" customFormat="1">
      <c r="B119" s="227"/>
      <c r="C119" s="227"/>
      <c r="D119" s="202" t="str">
        <f>+'Հավելված N 3'!C108</f>
        <v>գ․ Ամասիայի միջնակարգ դպրոց</v>
      </c>
      <c r="E119" s="226">
        <f>+'Հավելված N 3'!D108</f>
        <v>-72660.5</v>
      </c>
    </row>
    <row r="120" spans="2:5" s="225" customFormat="1" ht="18">
      <c r="B120" s="223"/>
      <c r="C120" s="223"/>
      <c r="D120" s="19" t="s">
        <v>214</v>
      </c>
      <c r="E120" s="224">
        <f>SUM(E121:E123)</f>
        <v>-493923.1</v>
      </c>
    </row>
    <row r="121" spans="2:5" s="225" customFormat="1">
      <c r="B121" s="464"/>
      <c r="C121" s="464"/>
      <c r="D121" s="202" t="str">
        <f>+'Հավելված N 3'!C111</f>
        <v xml:space="preserve">«գ. Խնձորեսկի միջնակարգ դպրոց» ՊՈԱԿ </v>
      </c>
      <c r="E121" s="226">
        <f>+'Հավելված N 3'!D111</f>
        <v>-218767.7</v>
      </c>
    </row>
    <row r="122" spans="2:5" s="225" customFormat="1">
      <c r="B122" s="474"/>
      <c r="C122" s="474"/>
      <c r="D122" s="202" t="str">
        <f>+'Հավելված N 3'!C112</f>
        <v>«ք. Կապանի թիվ 6 հիմնական դպրոց» ՊՈԱԿ</v>
      </c>
      <c r="E122" s="226">
        <f>+'Հավելված N 3'!D112</f>
        <v>-121750</v>
      </c>
    </row>
    <row r="123" spans="2:5" s="225" customFormat="1">
      <c r="B123" s="465"/>
      <c r="C123" s="465"/>
      <c r="D123" s="202" t="str">
        <f>+'Հավելված N 3'!C113</f>
        <v>գ․ Տաթևի միջնակարգ դպրոց</v>
      </c>
      <c r="E123" s="226">
        <f>+'Հավելված N 3'!D113</f>
        <v>-153405.4</v>
      </c>
    </row>
    <row r="124" spans="2:5" s="225" customFormat="1" ht="18">
      <c r="B124" s="223"/>
      <c r="C124" s="223"/>
      <c r="D124" s="19" t="s">
        <v>233</v>
      </c>
      <c r="E124" s="224">
        <f>SUM(E125:E126)</f>
        <v>-262720.09999999998</v>
      </c>
    </row>
    <row r="125" spans="2:5" s="225" customFormat="1" ht="34.799999999999997">
      <c r="B125" s="464"/>
      <c r="C125" s="464"/>
      <c r="D125" s="202" t="str">
        <f>+'Հավելված N 3'!C119</f>
        <v>ք. Նոյեմբերյանի վարժարան (ք. Նոյեմբերյանի թիվ 1 ավագ դպրոցի տեղակայման վայրում)</v>
      </c>
      <c r="E125" s="226">
        <f>+'Հավելված N 3'!D119</f>
        <v>-217647.4</v>
      </c>
    </row>
    <row r="126" spans="2:5" s="225" customFormat="1">
      <c r="B126" s="465"/>
      <c r="C126" s="465"/>
      <c r="D126" s="202" t="str">
        <f>+'Հավելված N 3'!C120</f>
        <v>գ. Աղավնավանքի միջնակարգ դպրոց</v>
      </c>
      <c r="E126" s="226">
        <f>+'Հավելված N 3'!D120</f>
        <v>-45072.7</v>
      </c>
    </row>
    <row r="127" spans="2:5" s="14" customFormat="1" ht="18">
      <c r="B127" s="183"/>
      <c r="C127" s="183"/>
      <c r="D127" s="184" t="s">
        <v>164</v>
      </c>
      <c r="E127" s="185">
        <f>+E129+E130+E133+E136+E138+E143</f>
        <v>-622417</v>
      </c>
    </row>
    <row r="128" spans="2:5" s="14" customFormat="1">
      <c r="B128" s="183"/>
      <c r="C128" s="183"/>
      <c r="D128" s="186" t="s">
        <v>42</v>
      </c>
      <c r="E128" s="187"/>
    </row>
    <row r="129" spans="2:5" s="14" customFormat="1" ht="36">
      <c r="B129" s="171"/>
      <c r="C129" s="171"/>
      <c r="D129" s="172" t="s">
        <v>118</v>
      </c>
      <c r="E129" s="173">
        <v>-1899.8</v>
      </c>
    </row>
    <row r="130" spans="2:5" s="225" customFormat="1" ht="18">
      <c r="B130" s="223"/>
      <c r="C130" s="223"/>
      <c r="D130" s="19" t="s">
        <v>163</v>
      </c>
      <c r="E130" s="224">
        <f>SUM(E131:E132)</f>
        <v>194.5</v>
      </c>
    </row>
    <row r="131" spans="2:5" s="225" customFormat="1">
      <c r="B131" s="464"/>
      <c r="C131" s="464"/>
      <c r="D131" s="202" t="str">
        <f>+'Հավելված N 3'!C86</f>
        <v>«Երևանի թիվ 109 ավագ դպրոց» ՊՈԱԿ</v>
      </c>
      <c r="E131" s="226">
        <f>+'Հավելված N 3'!D86</f>
        <v>-5695.5</v>
      </c>
    </row>
    <row r="132" spans="2:5" s="225" customFormat="1" ht="34.799999999999997">
      <c r="B132" s="465"/>
      <c r="C132" s="465"/>
      <c r="D132" s="202" t="str">
        <f>+'Հավելված N 3'!C87</f>
        <v>«Երևանի Վ. Թեքեյանի անվան թիվ 92 հիմնական դպրոց» ՊՈԱԿ</v>
      </c>
      <c r="E132" s="226">
        <f>+'Հավելված N 3'!D87</f>
        <v>5890</v>
      </c>
    </row>
    <row r="133" spans="2:5" s="225" customFormat="1" ht="18">
      <c r="B133" s="223"/>
      <c r="C133" s="223"/>
      <c r="D133" s="19" t="s">
        <v>43</v>
      </c>
      <c r="E133" s="224">
        <f>SUM(E134:E135)</f>
        <v>9000</v>
      </c>
    </row>
    <row r="134" spans="2:5" s="225" customFormat="1" ht="34.799999999999997">
      <c r="B134" s="464"/>
      <c r="C134" s="464"/>
      <c r="D134" s="202" t="str">
        <f>+'Հավելված N 3'!C93</f>
        <v xml:space="preserve">«Ջանֆիդայի Է. Դաշտոյանի անվան միջնակարգ դպրոց» ՊՈԱԿ </v>
      </c>
      <c r="E134" s="226">
        <f>+'Հավելված N 3'!D93</f>
        <v>5000</v>
      </c>
    </row>
    <row r="135" spans="2:5" s="225" customFormat="1">
      <c r="B135" s="465"/>
      <c r="C135" s="465"/>
      <c r="D135" s="202" t="str">
        <f>+'Հավելված N 3'!C94</f>
        <v>«Փշատավանի միջնակարգ դպրոց» ՊՈԱԿ</v>
      </c>
      <c r="E135" s="226">
        <f>+'Հավելված N 3'!D94</f>
        <v>4000</v>
      </c>
    </row>
    <row r="136" spans="2:5" s="225" customFormat="1" ht="18">
      <c r="B136" s="223"/>
      <c r="C136" s="223"/>
      <c r="D136" s="19" t="s">
        <v>60</v>
      </c>
      <c r="E136" s="224">
        <f>+E137</f>
        <v>-55200</v>
      </c>
    </row>
    <row r="137" spans="2:5" s="225" customFormat="1">
      <c r="B137" s="227"/>
      <c r="C137" s="227"/>
      <c r="D137" s="202" t="str">
        <f>+'Հավելված N 3'!C109</f>
        <v>«Բերդաշենի միջնակարգ դպրոց» ՊՈԱԿ</v>
      </c>
      <c r="E137" s="226">
        <f>+'Հավելված N 3'!D109</f>
        <v>-55200</v>
      </c>
    </row>
    <row r="138" spans="2:5" s="225" customFormat="1" ht="18">
      <c r="B138" s="223"/>
      <c r="C138" s="223"/>
      <c r="D138" s="19" t="s">
        <v>214</v>
      </c>
      <c r="E138" s="224">
        <f>SUM(E139:E142)</f>
        <v>-560703.69999999995</v>
      </c>
    </row>
    <row r="139" spans="2:5" s="225" customFormat="1">
      <c r="B139" s="464"/>
      <c r="C139" s="464"/>
      <c r="D139" s="202" t="str">
        <f>+'Հավելված N 3'!C114</f>
        <v xml:space="preserve">«գ. Անգեղակոթի միջնակարգ դպրոց» ՊՈԱԿ </v>
      </c>
      <c r="E139" s="226">
        <f>+'Հավելված N 3'!D114</f>
        <v>-251000</v>
      </c>
    </row>
    <row r="140" spans="2:5" s="225" customFormat="1">
      <c r="B140" s="474"/>
      <c r="C140" s="474"/>
      <c r="D140" s="202" t="str">
        <f>+'Հավելված N 3'!C115</f>
        <v xml:space="preserve">«գ. Բռնակոթի միջնակարգ դպրոց» ՊՈԱԿ </v>
      </c>
      <c r="E140" s="226">
        <f>+'Հավելված N 3'!D115</f>
        <v>-153000</v>
      </c>
    </row>
    <row r="141" spans="2:5" s="225" customFormat="1" ht="34.799999999999997">
      <c r="B141" s="474"/>
      <c r="C141" s="474"/>
      <c r="D141" s="202" t="str">
        <f>+'Հավելված N 3'!C116</f>
        <v>«Հարժիսի Համլետ Մինասյանի անվան միջնակարգ դպրոց» ՊՈԱԿ</v>
      </c>
      <c r="E141" s="226">
        <f>+'Հավելված N 3'!D116</f>
        <v>64601</v>
      </c>
    </row>
    <row r="142" spans="2:5" s="225" customFormat="1">
      <c r="B142" s="465"/>
      <c r="C142" s="465"/>
      <c r="D142" s="202" t="str">
        <f>+'Հավելված N 3'!C117</f>
        <v xml:space="preserve">«գ. Կոռնիձորի միջնակարգ դպրոց» ՊՈԱԿ </v>
      </c>
      <c r="E142" s="226">
        <f>+'Հավելված N 3'!D117</f>
        <v>-221304.7</v>
      </c>
    </row>
    <row r="143" spans="2:5" s="225" customFormat="1" ht="18">
      <c r="B143" s="223"/>
      <c r="C143" s="223"/>
      <c r="D143" s="19" t="s">
        <v>233</v>
      </c>
      <c r="E143" s="224">
        <f>SUM(E144:E146)</f>
        <v>-13808</v>
      </c>
    </row>
    <row r="144" spans="2:5" s="225" customFormat="1">
      <c r="B144" s="464"/>
      <c r="C144" s="464"/>
      <c r="D144" s="202" t="str">
        <f>+'Հավելված N 3'!C121</f>
        <v>«Դովեղի միջնակարգ դպրոց»ՊՈԱԿ</v>
      </c>
      <c r="E144" s="226">
        <f>+'Հավելված N 3'!D121</f>
        <v>-50000</v>
      </c>
    </row>
    <row r="145" spans="2:6" s="225" customFormat="1">
      <c r="B145" s="474"/>
      <c r="C145" s="474"/>
      <c r="D145" s="202" t="str">
        <f>+'Հավելված N 3'!C122</f>
        <v>«Նավուրի միջնակարգ դպրոց» ՊՈԱԿ</v>
      </c>
      <c r="E145" s="226">
        <f>+'Հավելված N 3'!D122</f>
        <v>30000</v>
      </c>
    </row>
    <row r="146" spans="2:6" s="225" customFormat="1" ht="34.799999999999997">
      <c r="B146" s="465"/>
      <c r="C146" s="465"/>
      <c r="D146" s="202" t="str">
        <f>+'Հավելված N 3'!C123</f>
        <v>«Իջևանի Գառնիկ Անանյանի անվան ավագ դպրոց» ՊՈԱԿ</v>
      </c>
      <c r="E146" s="226">
        <f>+'Հավելված N 3'!D123</f>
        <v>6192</v>
      </c>
    </row>
    <row r="147" spans="2:6" s="225" customFormat="1" ht="36">
      <c r="B147" s="233">
        <v>1236</v>
      </c>
      <c r="C147" s="89">
        <v>32004</v>
      </c>
      <c r="D147" s="94" t="s">
        <v>158</v>
      </c>
      <c r="E147" s="234">
        <f>+E149+E161</f>
        <v>4326954.6999999993</v>
      </c>
      <c r="F147" s="235"/>
    </row>
    <row r="148" spans="2:6" s="225" customFormat="1">
      <c r="B148" s="236"/>
      <c r="C148" s="236"/>
      <c r="D148" s="237" t="s">
        <v>15</v>
      </c>
      <c r="E148" s="238"/>
    </row>
    <row r="149" spans="2:6" s="225" customFormat="1" ht="36">
      <c r="B149" s="228"/>
      <c r="C149" s="228"/>
      <c r="D149" s="229" t="s">
        <v>11</v>
      </c>
      <c r="E149" s="230">
        <f>+E151+E152+E154+E156+E159</f>
        <v>4112288.7999999993</v>
      </c>
    </row>
    <row r="150" spans="2:6" s="225" customFormat="1">
      <c r="B150" s="228"/>
      <c r="C150" s="228"/>
      <c r="D150" s="231" t="s">
        <v>42</v>
      </c>
      <c r="E150" s="232"/>
    </row>
    <row r="151" spans="2:6" s="225" customFormat="1" ht="36">
      <c r="B151" s="223"/>
      <c r="C151" s="223"/>
      <c r="D151" s="19" t="s">
        <v>158</v>
      </c>
      <c r="E151" s="224">
        <f>4009564.8+240860.1</f>
        <v>4250424.8999999994</v>
      </c>
    </row>
    <row r="152" spans="2:6" s="225" customFormat="1" ht="18">
      <c r="B152" s="223"/>
      <c r="C152" s="223"/>
      <c r="D152" s="19" t="s">
        <v>163</v>
      </c>
      <c r="E152" s="224">
        <f>+E153</f>
        <v>-16065.3</v>
      </c>
    </row>
    <row r="153" spans="2:6" s="225" customFormat="1">
      <c r="B153" s="227"/>
      <c r="C153" s="227"/>
      <c r="D153" s="202" t="str">
        <f>+'Հավելված N 3'!C128</f>
        <v>Երևանի հ. 101 միջնակարգ դպրոց</v>
      </c>
      <c r="E153" s="226">
        <f>+'Հավելված N 3'!D128</f>
        <v>-16065.3</v>
      </c>
    </row>
    <row r="154" spans="2:6" s="225" customFormat="1" ht="18">
      <c r="B154" s="223"/>
      <c r="C154" s="223"/>
      <c r="D154" s="19" t="s">
        <v>68</v>
      </c>
      <c r="E154" s="224">
        <f>+E155</f>
        <v>-16392.7</v>
      </c>
    </row>
    <row r="155" spans="2:6" s="225" customFormat="1" ht="34.799999999999997">
      <c r="B155" s="227"/>
      <c r="C155" s="227"/>
      <c r="D155" s="202" t="str">
        <f>+'Հավելված N 3'!C141</f>
        <v>Ծաղկաբերի Դ. Մարտիրոսյանի անվան միջնակարգ դպրոց</v>
      </c>
      <c r="E155" s="226">
        <f>+'Հավելված N 3'!D141</f>
        <v>-16392.7</v>
      </c>
    </row>
    <row r="156" spans="2:6" s="225" customFormat="1" ht="18">
      <c r="B156" s="223"/>
      <c r="C156" s="223"/>
      <c r="D156" s="19" t="s">
        <v>60</v>
      </c>
      <c r="E156" s="224">
        <f>SUM(E157:E158)</f>
        <v>-56739.199999999997</v>
      </c>
    </row>
    <row r="157" spans="2:6" s="225" customFormat="1">
      <c r="B157" s="464"/>
      <c r="C157" s="464"/>
      <c r="D157" s="202" t="str">
        <f>+'Հավելված N 3'!C143</f>
        <v xml:space="preserve">«ք․ Գյումրու թիվ 28 հիմնական դպրոց» ՊՈԱԿ </v>
      </c>
      <c r="E157" s="226">
        <f>+'Հավելված N 3'!D143</f>
        <v>-19030</v>
      </c>
    </row>
    <row r="158" spans="2:6" s="225" customFormat="1">
      <c r="B158" s="465"/>
      <c r="C158" s="465"/>
      <c r="D158" s="202" t="str">
        <f>+'Հավելված N 3'!C144</f>
        <v xml:space="preserve">«Ախուրյանի թիվ 2 հիմնական դպրոց» ՊՈԱԿ </v>
      </c>
      <c r="E158" s="226">
        <f>+'Հավելված N 3'!D144</f>
        <v>-37709.199999999997</v>
      </c>
    </row>
    <row r="159" spans="2:6" s="225" customFormat="1" ht="18">
      <c r="B159" s="223"/>
      <c r="C159" s="223"/>
      <c r="D159" s="19" t="s">
        <v>233</v>
      </c>
      <c r="E159" s="224">
        <f>+E160</f>
        <v>-48938.9</v>
      </c>
    </row>
    <row r="160" spans="2:6" s="225" customFormat="1">
      <c r="B160" s="227"/>
      <c r="C160" s="227"/>
      <c r="D160" s="202" t="str">
        <f>+'Հավելված N 3'!C151</f>
        <v>Տավուշի միջնակարգ դպրոց</v>
      </c>
      <c r="E160" s="226">
        <f>+'Հավելված N 3'!D151</f>
        <v>-48938.9</v>
      </c>
    </row>
    <row r="161" spans="2:5" s="225" customFormat="1" ht="18">
      <c r="B161" s="228"/>
      <c r="C161" s="228"/>
      <c r="D161" s="229" t="s">
        <v>164</v>
      </c>
      <c r="E161" s="230">
        <f>+E163+E167+E172+E175+E178</f>
        <v>214665.90000000002</v>
      </c>
    </row>
    <row r="162" spans="2:5" s="225" customFormat="1">
      <c r="B162" s="228"/>
      <c r="C162" s="228"/>
      <c r="D162" s="231" t="s">
        <v>42</v>
      </c>
      <c r="E162" s="232"/>
    </row>
    <row r="163" spans="2:5" s="225" customFormat="1" ht="18">
      <c r="B163" s="223"/>
      <c r="C163" s="223"/>
      <c r="D163" s="19" t="s">
        <v>163</v>
      </c>
      <c r="E163" s="224">
        <f>SUM(E164:E166)</f>
        <v>-100934.09999999998</v>
      </c>
    </row>
    <row r="164" spans="2:5" s="225" customFormat="1">
      <c r="B164" s="464"/>
      <c r="C164" s="464"/>
      <c r="D164" s="202" t="str">
        <f>+'Հավելված N 3'!C129</f>
        <v>«Երևանի թիվ 22 հիմնական դպրոց» ՊՈԱԿ</v>
      </c>
      <c r="E164" s="226">
        <f>+'Հավելված N 3'!D129</f>
        <v>-166232.19999999998</v>
      </c>
    </row>
    <row r="165" spans="2:5" s="225" customFormat="1" ht="34.799999999999997">
      <c r="B165" s="474"/>
      <c r="C165" s="474"/>
      <c r="D165" s="202" t="str">
        <f>+'Հավելված N 3'!C130</f>
        <v>Երևանի Ա. Հովհաննիսյանի անվան հմ. 194 հիմնական դպրոց</v>
      </c>
      <c r="E165" s="226">
        <f>+'Հավելված N 3'!D130</f>
        <v>45298.1</v>
      </c>
    </row>
    <row r="166" spans="2:5" s="225" customFormat="1" ht="34.799999999999997">
      <c r="B166" s="465"/>
      <c r="C166" s="465"/>
      <c r="D166" s="202" t="str">
        <f>+'Հավելված N 3'!C131</f>
        <v>«Երևանի Սիլվա Կապուտիկյանի անվան հ. 145 հիմնական դպրոց» ՊՈԱԿ</v>
      </c>
      <c r="E166" s="226">
        <f>+'Հավելված N 3'!D131</f>
        <v>20000</v>
      </c>
    </row>
    <row r="167" spans="2:5" s="225" customFormat="1" ht="18">
      <c r="B167" s="223"/>
      <c r="C167" s="223"/>
      <c r="D167" s="19" t="s">
        <v>124</v>
      </c>
      <c r="E167" s="224">
        <f>SUM(E168:E171)</f>
        <v>285600</v>
      </c>
    </row>
    <row r="168" spans="2:5" s="225" customFormat="1">
      <c r="B168" s="464"/>
      <c r="C168" s="464"/>
      <c r="D168" s="202" t="str">
        <f>+'Հավելված N 3'!C133</f>
        <v>Քուչակի միջնակարգ դպրոց</v>
      </c>
      <c r="E168" s="226">
        <f>+'Հավելված N 3'!D133</f>
        <v>10000</v>
      </c>
    </row>
    <row r="169" spans="2:5" s="225" customFormat="1" ht="34.799999999999997">
      <c r="B169" s="474"/>
      <c r="C169" s="474"/>
      <c r="D169" s="202" t="str">
        <f>+'Հավելված N 3'!C134</f>
        <v>Ագարակի Տ. Թերլեմեզյանի անվան միջնակարգ դպրոց</v>
      </c>
      <c r="E169" s="226">
        <f>+'Հավելված N 3'!D134</f>
        <v>80000</v>
      </c>
    </row>
    <row r="170" spans="2:5" s="225" customFormat="1" ht="34.799999999999997">
      <c r="B170" s="474"/>
      <c r="C170" s="474"/>
      <c r="D170" s="202" t="str">
        <f>+'Հավելված N 3'!C135</f>
        <v>Երնջատափի Ե․ Չարենցի անվան միջնակարգ դպրոց</v>
      </c>
      <c r="E170" s="226">
        <f>+'Հավելված N 3'!D135</f>
        <v>175600</v>
      </c>
    </row>
    <row r="171" spans="2:5" s="225" customFormat="1">
      <c r="B171" s="465"/>
      <c r="C171" s="465"/>
      <c r="D171" s="202" t="str">
        <f>+'Հավելված N 3'!C136</f>
        <v>Մելիքգյուղի միջնակարգ դպրոց</v>
      </c>
      <c r="E171" s="226">
        <f>+'Հավելված N 3'!D136</f>
        <v>20000</v>
      </c>
    </row>
    <row r="172" spans="2:5" s="225" customFormat="1" ht="18">
      <c r="B172" s="223"/>
      <c r="C172" s="223"/>
      <c r="D172" s="19" t="s">
        <v>43</v>
      </c>
      <c r="E172" s="224">
        <f>SUM(E173:E174)</f>
        <v>-50000</v>
      </c>
    </row>
    <row r="173" spans="2:5" s="225" customFormat="1">
      <c r="B173" s="464"/>
      <c r="C173" s="464"/>
      <c r="D173" s="202" t="str">
        <f>+'Հավելված N 3'!C138</f>
        <v>Հովտամեջի միջնակարգ դպրոց</v>
      </c>
      <c r="E173" s="226">
        <f>+'Հավելված N 3'!D138</f>
        <v>50000</v>
      </c>
    </row>
    <row r="174" spans="2:5" s="225" customFormat="1">
      <c r="B174" s="465"/>
      <c r="C174" s="465"/>
      <c r="D174" s="202" t="str">
        <f>+'Հավելված N 3'!C139</f>
        <v>Սարդարապատի միջնակարգ դպրոց</v>
      </c>
      <c r="E174" s="226">
        <f>+'Հավելված N 3'!D139</f>
        <v>-100000</v>
      </c>
    </row>
    <row r="175" spans="2:5" s="225" customFormat="1" ht="18">
      <c r="B175" s="223"/>
      <c r="C175" s="223"/>
      <c r="D175" s="19" t="s">
        <v>214</v>
      </c>
      <c r="E175" s="224">
        <f>SUM(E176:E177)</f>
        <v>50000</v>
      </c>
    </row>
    <row r="176" spans="2:5" s="225" customFormat="1">
      <c r="B176" s="464"/>
      <c r="C176" s="464"/>
      <c r="D176" s="202" t="str">
        <f>+'Հավելված N 3'!C146</f>
        <v>գ․ Գորայքի միջնակարգ դպրոց</v>
      </c>
      <c r="E176" s="226">
        <f>+'Հավելված N 3'!D146</f>
        <v>20000</v>
      </c>
    </row>
    <row r="177" spans="2:6" s="225" customFormat="1">
      <c r="B177" s="465"/>
      <c r="C177" s="465"/>
      <c r="D177" s="202" t="str">
        <f>+'Հավելված N 3'!C147</f>
        <v>գ․ Ախլաթյանի միջնակարգ դպրոց</v>
      </c>
      <c r="E177" s="226">
        <f>+'Հավելված N 3'!D147</f>
        <v>30000</v>
      </c>
    </row>
    <row r="178" spans="2:6" s="225" customFormat="1" ht="18">
      <c r="B178" s="223"/>
      <c r="C178" s="223"/>
      <c r="D178" s="19" t="s">
        <v>191</v>
      </c>
      <c r="E178" s="224">
        <f>+E179</f>
        <v>30000</v>
      </c>
    </row>
    <row r="179" spans="2:6" s="225" customFormat="1">
      <c r="B179" s="227"/>
      <c r="C179" s="227"/>
      <c r="D179" s="202" t="str">
        <f>+'Հավելված N 3'!C149</f>
        <v>Շատինի միջնակարգ դպրոց</v>
      </c>
      <c r="E179" s="226">
        <f>+'Հավելված N 3'!D149</f>
        <v>30000</v>
      </c>
    </row>
    <row r="180" spans="2:6" s="225" customFormat="1" ht="18">
      <c r="B180" s="233">
        <v>1236</v>
      </c>
      <c r="C180" s="89">
        <v>32005</v>
      </c>
      <c r="D180" s="94" t="s">
        <v>359</v>
      </c>
      <c r="E180" s="234">
        <f>+E182+E224</f>
        <v>-4241970.6999999993</v>
      </c>
      <c r="F180" s="235"/>
    </row>
    <row r="181" spans="2:6" s="225" customFormat="1">
      <c r="B181" s="236"/>
      <c r="C181" s="236"/>
      <c r="D181" s="237" t="s">
        <v>15</v>
      </c>
      <c r="E181" s="238"/>
    </row>
    <row r="182" spans="2:6" s="225" customFormat="1" ht="36">
      <c r="B182" s="228"/>
      <c r="C182" s="228"/>
      <c r="D182" s="229" t="s">
        <v>11</v>
      </c>
      <c r="E182" s="230">
        <f>+E184+E185+E187+E191+E193+E197+E206+E210+E218+E222</f>
        <v>-2064801.7999999998</v>
      </c>
    </row>
    <row r="183" spans="2:6" s="225" customFormat="1">
      <c r="B183" s="228"/>
      <c r="C183" s="228"/>
      <c r="D183" s="231" t="s">
        <v>42</v>
      </c>
      <c r="E183" s="232"/>
    </row>
    <row r="184" spans="2:6" s="225" customFormat="1" ht="18">
      <c r="B184" s="223"/>
      <c r="C184" s="223"/>
      <c r="D184" s="255" t="s">
        <v>359</v>
      </c>
      <c r="E184" s="224">
        <v>1500000</v>
      </c>
    </row>
    <row r="185" spans="2:6" s="225" customFormat="1" ht="18">
      <c r="B185" s="223"/>
      <c r="C185" s="223"/>
      <c r="D185" s="19" t="s">
        <v>124</v>
      </c>
      <c r="E185" s="224">
        <f>+E186</f>
        <v>-136769.4</v>
      </c>
    </row>
    <row r="186" spans="2:6" s="225" customFormat="1">
      <c r="B186" s="227"/>
      <c r="C186" s="227"/>
      <c r="D186" s="202" t="str">
        <f>+'Հավելված N 3'!C156</f>
        <v>գ. Ճարճակիսի կրթահամալիր</v>
      </c>
      <c r="E186" s="226">
        <f>+'Հավելված N 3'!D156</f>
        <v>-136769.4</v>
      </c>
    </row>
    <row r="187" spans="2:6" s="225" customFormat="1" ht="18">
      <c r="B187" s="223"/>
      <c r="C187" s="223"/>
      <c r="D187" s="19" t="s">
        <v>242</v>
      </c>
      <c r="E187" s="224">
        <f>SUM(E188:E190)</f>
        <v>-432114.2</v>
      </c>
    </row>
    <row r="188" spans="2:6" s="225" customFormat="1">
      <c r="B188" s="464"/>
      <c r="C188" s="464"/>
      <c r="D188" s="202" t="str">
        <f>+'Հավելված N 3'!C164</f>
        <v>գ. Լուսաշողի կրթահամալիր</v>
      </c>
      <c r="E188" s="226">
        <f>+'Հավելված N 3'!D164</f>
        <v>-81602</v>
      </c>
    </row>
    <row r="189" spans="2:6" s="225" customFormat="1">
      <c r="B189" s="474"/>
      <c r="C189" s="474"/>
      <c r="D189" s="202" t="str">
        <f>+'Հավելված N 3'!C165</f>
        <v>գ. Նոր կյուրինի կրթահամալիր</v>
      </c>
      <c r="E189" s="226">
        <f>+'Հավելված N 3'!D165</f>
        <v>-202230</v>
      </c>
    </row>
    <row r="190" spans="2:6" s="225" customFormat="1">
      <c r="B190" s="465"/>
      <c r="C190" s="465"/>
      <c r="D190" s="202" t="str">
        <f>+'Հավելված N 3'!C166</f>
        <v>գ․ Արևաբույրի կրթահամալիր</v>
      </c>
      <c r="E190" s="226">
        <f>+'Հավելված N 3'!D166</f>
        <v>-148282.20000000001</v>
      </c>
    </row>
    <row r="191" spans="2:6" s="225" customFormat="1" ht="18">
      <c r="B191" s="223"/>
      <c r="C191" s="223"/>
      <c r="D191" s="19" t="s">
        <v>43</v>
      </c>
      <c r="E191" s="224">
        <f>+E192</f>
        <v>-158000</v>
      </c>
    </row>
    <row r="192" spans="2:6" s="225" customFormat="1">
      <c r="B192" s="227"/>
      <c r="C192" s="227"/>
      <c r="D192" s="202" t="str">
        <f>+'Հավելված N 3'!C168</f>
        <v>գ. Վարդանաշենի կրթահամալիր</v>
      </c>
      <c r="E192" s="226">
        <f>+'Հավելված N 3'!D168</f>
        <v>-158000</v>
      </c>
    </row>
    <row r="193" spans="2:5" s="225" customFormat="1" ht="18">
      <c r="B193" s="223"/>
      <c r="C193" s="223"/>
      <c r="D193" s="19" t="s">
        <v>67</v>
      </c>
      <c r="E193" s="224">
        <f>SUM(E194:E196)</f>
        <v>-193137.5</v>
      </c>
    </row>
    <row r="194" spans="2:5" s="225" customFormat="1">
      <c r="B194" s="464"/>
      <c r="C194" s="464"/>
      <c r="D194" s="202" t="str">
        <f>+'Հավելված N 3'!C170</f>
        <v>գ. Շատվանի կրթահամալիր</v>
      </c>
      <c r="E194" s="226">
        <f>+'Հավելված N 3'!D170</f>
        <v>-64510</v>
      </c>
    </row>
    <row r="195" spans="2:5" s="225" customFormat="1">
      <c r="B195" s="474"/>
      <c r="C195" s="474"/>
      <c r="D195" s="202" t="str">
        <f>+'Հավելված N 3'!C171</f>
        <v>գ. Փոքր Մասրիկի  կրթահամալիր</v>
      </c>
      <c r="E195" s="226">
        <f>+'Հավելված N 3'!D171</f>
        <v>-50682.5</v>
      </c>
    </row>
    <row r="196" spans="2:5" s="225" customFormat="1">
      <c r="B196" s="465"/>
      <c r="C196" s="465"/>
      <c r="D196" s="202" t="str">
        <f>+'Հավելված N 3'!C172</f>
        <v>գ. Մաքենիսի  կրթահամալիր</v>
      </c>
      <c r="E196" s="226">
        <f>+'Հավելված N 3'!D172</f>
        <v>-77945</v>
      </c>
    </row>
    <row r="197" spans="2:5" s="225" customFormat="1" ht="18">
      <c r="B197" s="223"/>
      <c r="C197" s="223"/>
      <c r="D197" s="19" t="s">
        <v>68</v>
      </c>
      <c r="E197" s="224">
        <f>SUM(E198:E205)</f>
        <v>-1323639.2</v>
      </c>
    </row>
    <row r="198" spans="2:5" s="225" customFormat="1">
      <c r="B198" s="464"/>
      <c r="C198" s="464"/>
      <c r="D198" s="202" t="str">
        <f>+'Հավելված N 3'!C175</f>
        <v>գ. Հարթագյուղի կրթահամալիր</v>
      </c>
      <c r="E198" s="226">
        <f>+'Հավելված N 3'!D175</f>
        <v>-190125.6</v>
      </c>
    </row>
    <row r="199" spans="2:5" s="225" customFormat="1">
      <c r="B199" s="474"/>
      <c r="C199" s="474"/>
      <c r="D199" s="202" t="str">
        <f>+'Հավելված N 3'!C176</f>
        <v>գ. Նորաշենի կրթահամալիր</v>
      </c>
      <c r="E199" s="226">
        <f>+'Հավելված N 3'!D176</f>
        <v>-197611</v>
      </c>
    </row>
    <row r="200" spans="2:5" s="225" customFormat="1">
      <c r="B200" s="474"/>
      <c r="C200" s="474"/>
      <c r="D200" s="202" t="str">
        <f>+'Հավելված N 3'!C177</f>
        <v>գ. Լորուտի կրթահամալիր</v>
      </c>
      <c r="E200" s="226">
        <f>+'Հավելված N 3'!D177</f>
        <v>-208767</v>
      </c>
    </row>
    <row r="201" spans="2:5" s="225" customFormat="1" ht="17.399999999999999" customHeight="1">
      <c r="B201" s="474"/>
      <c r="C201" s="474"/>
      <c r="D201" s="202" t="str">
        <f>+'Հավելված N 3'!C178</f>
        <v>ք. Ալավերդիի կրթահամալիր (ք. Ալավերդու թիվ 4 հիմնական դպրոցի տեղակայման վայրում)</v>
      </c>
      <c r="E201" s="226">
        <f>+'Հավելված N 3'!D178</f>
        <v>-89416</v>
      </c>
    </row>
    <row r="202" spans="2:5" s="225" customFormat="1">
      <c r="B202" s="474"/>
      <c r="C202" s="474"/>
      <c r="D202" s="202" t="str">
        <f>+'Հավելված N 3'!C179</f>
        <v>գ. Բազումի կրթահամալիր</v>
      </c>
      <c r="E202" s="226">
        <f>+'Հավելված N 3'!D179</f>
        <v>-251568.1</v>
      </c>
    </row>
    <row r="203" spans="2:5" s="225" customFormat="1">
      <c r="B203" s="474"/>
      <c r="C203" s="474"/>
      <c r="D203" s="202" t="str">
        <f>+'Հավելված N 3'!C180</f>
        <v>գ. Միխայլովկայի կրթահամալիր</v>
      </c>
      <c r="E203" s="226">
        <f>+'Հավելված N 3'!D180</f>
        <v>-72828</v>
      </c>
    </row>
    <row r="204" spans="2:5" s="225" customFormat="1">
      <c r="B204" s="474"/>
      <c r="C204" s="474"/>
      <c r="D204" s="202" t="str">
        <f>+'Հավելված N 3'!C181</f>
        <v>գ. Կաթնառատի կրթահամալիր</v>
      </c>
      <c r="E204" s="226">
        <f>+'Հավելված N 3'!D181</f>
        <v>-186890</v>
      </c>
    </row>
    <row r="205" spans="2:5" s="225" customFormat="1">
      <c r="B205" s="465"/>
      <c r="C205" s="465"/>
      <c r="D205" s="202" t="str">
        <f>+'Հավելված N 3'!C182</f>
        <v>գ. Գարգառի կրթահամալիր</v>
      </c>
      <c r="E205" s="226">
        <f>+'Հավելված N 3'!D182</f>
        <v>-126433.5</v>
      </c>
    </row>
    <row r="206" spans="2:5" s="225" customFormat="1" ht="18">
      <c r="B206" s="223"/>
      <c r="C206" s="223"/>
      <c r="D206" s="19" t="s">
        <v>60</v>
      </c>
      <c r="E206" s="224">
        <f>SUM(E207:E209)</f>
        <v>-481524.4</v>
      </c>
    </row>
    <row r="207" spans="2:5" s="225" customFormat="1">
      <c r="B207" s="464"/>
      <c r="C207" s="464"/>
      <c r="D207" s="202" t="str">
        <f>+'Հավելված N 3'!C184</f>
        <v>գ․ Բավրայի կրթահամալիր</v>
      </c>
      <c r="E207" s="226">
        <f>+'Հավելված N 3'!D184</f>
        <v>-282628.7</v>
      </c>
    </row>
    <row r="208" spans="2:5" s="225" customFormat="1">
      <c r="B208" s="474"/>
      <c r="C208" s="474"/>
      <c r="D208" s="202" t="str">
        <f>+'Հավելված N 3'!C185</f>
        <v>գ․ Հայրենյացի կրթահամալիր</v>
      </c>
      <c r="E208" s="226">
        <f>+'Հավելված N 3'!D185</f>
        <v>-90137</v>
      </c>
    </row>
    <row r="209" spans="2:5" s="225" customFormat="1">
      <c r="B209" s="465"/>
      <c r="C209" s="465"/>
      <c r="D209" s="202" t="str">
        <f>+'Հավելված N 3'!C186</f>
        <v>գ․ Գետափի կրթահամալիր</v>
      </c>
      <c r="E209" s="226">
        <f>+'Հավելված N 3'!D186</f>
        <v>-108758.7</v>
      </c>
    </row>
    <row r="210" spans="2:5" s="225" customFormat="1" ht="18">
      <c r="B210" s="223"/>
      <c r="C210" s="223"/>
      <c r="D210" s="19" t="s">
        <v>214</v>
      </c>
      <c r="E210" s="224">
        <f>SUM(E211:E217)</f>
        <v>-341496.6</v>
      </c>
    </row>
    <row r="211" spans="2:5" s="225" customFormat="1">
      <c r="B211" s="464"/>
      <c r="C211" s="464"/>
      <c r="D211" s="202" t="str">
        <f>+'Հավելված N 3'!C188</f>
        <v>Տեղ համայնքի Տեղի թիվ 2 կրթահամալիր</v>
      </c>
      <c r="E211" s="226">
        <f>+'Հավելված N 3'!D188</f>
        <v>-77189.5</v>
      </c>
    </row>
    <row r="212" spans="2:5" s="225" customFormat="1">
      <c r="B212" s="474"/>
      <c r="C212" s="474"/>
      <c r="D212" s="202" t="str">
        <f>+'Հավելված N 3'!C189</f>
        <v>Կապան համայնքի Սյունիքի կրթահամալիր</v>
      </c>
      <c r="E212" s="226">
        <f>+'Հավելված N 3'!D189</f>
        <v>-14887.7</v>
      </c>
    </row>
    <row r="213" spans="2:5" s="225" customFormat="1">
      <c r="B213" s="474"/>
      <c r="C213" s="474"/>
      <c r="D213" s="202" t="str">
        <f>+'Հավելված N 3'!C190</f>
        <v>Կապան համայնքի Արծվանիկի կրթահամալիր</v>
      </c>
      <c r="E213" s="226">
        <f>+'Հավելված N 3'!D190</f>
        <v>-107769.2</v>
      </c>
    </row>
    <row r="214" spans="2:5" s="225" customFormat="1" ht="17.399999999999999" customHeight="1">
      <c r="B214" s="474"/>
      <c r="C214" s="474"/>
      <c r="D214" s="202" t="str">
        <f>+'Հավելված N 3'!C191</f>
        <v>Կապան համայնքի Վերին Խոտանանի կրթահամալիր</v>
      </c>
      <c r="E214" s="226">
        <f>+'Հավելված N 3'!D191</f>
        <v>-12185.8</v>
      </c>
    </row>
    <row r="215" spans="2:5" s="225" customFormat="1" ht="17.399999999999999" customHeight="1">
      <c r="B215" s="474"/>
      <c r="C215" s="474"/>
      <c r="D215" s="202" t="str">
        <f>+'Հավելված N 3'!C192</f>
        <v>Կապան համայնքի գ․ Բաբիկավան-Կավճուտի կրթահամալիր</v>
      </c>
      <c r="E215" s="226">
        <f>+'Հավելված N 3'!D192</f>
        <v>-9864.1</v>
      </c>
    </row>
    <row r="216" spans="2:5" s="225" customFormat="1">
      <c r="B216" s="474"/>
      <c r="C216" s="474"/>
      <c r="D216" s="202" t="str">
        <f>+'Հավելված N 3'!C193</f>
        <v>Կապան համայնքի Ծավի կրթահամալիր</v>
      </c>
      <c r="E216" s="226">
        <f>+'Հավելված N 3'!D193</f>
        <v>-10600.3</v>
      </c>
    </row>
    <row r="217" spans="2:5" s="225" customFormat="1">
      <c r="B217" s="465"/>
      <c r="C217" s="465"/>
      <c r="D217" s="202" t="str">
        <f>+'Հավելված N 3'!C194</f>
        <v>գ. Ակների կրթահամալիր</v>
      </c>
      <c r="E217" s="226">
        <f>+'Հավելված N 3'!D194</f>
        <v>-109000</v>
      </c>
    </row>
    <row r="218" spans="2:5" s="225" customFormat="1" ht="18">
      <c r="B218" s="223"/>
      <c r="C218" s="223"/>
      <c r="D218" s="19" t="s">
        <v>191</v>
      </c>
      <c r="E218" s="224">
        <f>SUM(E219:E221)</f>
        <v>-473838.2</v>
      </c>
    </row>
    <row r="219" spans="2:5" s="225" customFormat="1">
      <c r="B219" s="464"/>
      <c r="C219" s="464"/>
      <c r="D219" s="202" t="str">
        <f>+'Հավելված N 3'!C201</f>
        <v>գ. Արփիի կրթահամալիր</v>
      </c>
      <c r="E219" s="226">
        <f>+'Հավելված N 3'!D201</f>
        <v>-171451</v>
      </c>
    </row>
    <row r="220" spans="2:5" s="225" customFormat="1">
      <c r="B220" s="474"/>
      <c r="C220" s="474"/>
      <c r="D220" s="202" t="str">
        <f>+'Հավելված N 3'!C202</f>
        <v>գ. Մարտիրոսի կրթահամալիր</v>
      </c>
      <c r="E220" s="226">
        <f>+'Հավելված N 3'!D202</f>
        <v>-94475.5</v>
      </c>
    </row>
    <row r="221" spans="2:5" s="225" customFormat="1">
      <c r="B221" s="465"/>
      <c r="C221" s="465"/>
      <c r="D221" s="202" t="str">
        <f>+'Հավելված N 3'!C203</f>
        <v>գ. Քարագլխի կրթահամալիր</v>
      </c>
      <c r="E221" s="226">
        <f>+'Հավելված N 3'!D203</f>
        <v>-207911.7</v>
      </c>
    </row>
    <row r="222" spans="2:5" s="225" customFormat="1" ht="18">
      <c r="B222" s="223"/>
      <c r="C222" s="223"/>
      <c r="D222" s="19" t="s">
        <v>233</v>
      </c>
      <c r="E222" s="224">
        <f>+E223</f>
        <v>-24282.3</v>
      </c>
    </row>
    <row r="223" spans="2:5" s="225" customFormat="1">
      <c r="B223" s="227"/>
      <c r="C223" s="227"/>
      <c r="D223" s="202" t="str">
        <f>+'Հավելված N 3'!C206</f>
        <v>գ. Նորաշենի կրթահամալիր</v>
      </c>
      <c r="E223" s="226">
        <f>+'Հավելված N 3'!D206</f>
        <v>-24282.3</v>
      </c>
    </row>
    <row r="224" spans="2:5" s="225" customFormat="1" ht="18">
      <c r="B224" s="228"/>
      <c r="C224" s="228"/>
      <c r="D224" s="229" t="s">
        <v>164</v>
      </c>
      <c r="E224" s="230">
        <f>+E226+E233+E235+E241</f>
        <v>-2177168.9</v>
      </c>
    </row>
    <row r="225" spans="2:5" s="225" customFormat="1">
      <c r="B225" s="228"/>
      <c r="C225" s="228"/>
      <c r="D225" s="231" t="s">
        <v>42</v>
      </c>
      <c r="E225" s="232"/>
    </row>
    <row r="226" spans="2:5" s="225" customFormat="1" ht="18">
      <c r="B226" s="223"/>
      <c r="C226" s="223"/>
      <c r="D226" s="19" t="s">
        <v>124</v>
      </c>
      <c r="E226" s="224">
        <f>SUM(E227:E232)</f>
        <v>-906080.1</v>
      </c>
    </row>
    <row r="227" spans="2:5" s="225" customFormat="1">
      <c r="B227" s="464"/>
      <c r="C227" s="464"/>
      <c r="D227" s="202" t="str">
        <f>+'Հավելված N 3'!C157</f>
        <v>Հացաշենի մոդուլային կրթահամալիր</v>
      </c>
      <c r="E227" s="226">
        <f>+'Հավելված N 3'!D157</f>
        <v>77500</v>
      </c>
    </row>
    <row r="228" spans="2:5" s="225" customFormat="1">
      <c r="B228" s="474"/>
      <c r="C228" s="474"/>
      <c r="D228" s="202" t="str">
        <f>+'Հավելված N 3'!C158</f>
        <v>գ. Ագարակավանի կրթահամալիր</v>
      </c>
      <c r="E228" s="226">
        <f>+'Հավելված N 3'!D158</f>
        <v>50000</v>
      </c>
    </row>
    <row r="229" spans="2:5" s="225" customFormat="1">
      <c r="B229" s="474"/>
      <c r="C229" s="474"/>
      <c r="D229" s="202" t="str">
        <f>+'Հավելված N 3'!C159</f>
        <v>գ. Ռյա Թազայի կրթահամալիր</v>
      </c>
      <c r="E229" s="226">
        <f>+'Հավելված N 3'!D159</f>
        <v>-353943</v>
      </c>
    </row>
    <row r="230" spans="2:5" s="225" customFormat="1">
      <c r="B230" s="474"/>
      <c r="C230" s="474"/>
      <c r="D230" s="202" t="str">
        <f>+'Հավելված N 3'!C160</f>
        <v>գ. Նոր-Ամանոսի կրթահամալիր</v>
      </c>
      <c r="E230" s="226">
        <f>+'Հավելված N 3'!D160</f>
        <v>40000</v>
      </c>
    </row>
    <row r="231" spans="2:5" s="225" customFormat="1">
      <c r="B231" s="474"/>
      <c r="C231" s="474"/>
      <c r="D231" s="202" t="str">
        <f>+'Հավելված N 3'!C161</f>
        <v>գ. Վարդենուտի կրթահամալիր</v>
      </c>
      <c r="E231" s="226">
        <f>+'Հավելված N 3'!D161</f>
        <v>-395731.7</v>
      </c>
    </row>
    <row r="232" spans="2:5" s="225" customFormat="1">
      <c r="B232" s="465"/>
      <c r="C232" s="465"/>
      <c r="D232" s="202" t="str">
        <f>+'Հավելված N 3'!C162</f>
        <v>գ. Կարինի կրթահամալիր</v>
      </c>
      <c r="E232" s="226">
        <f>+'Հավելված N 3'!D162</f>
        <v>-323905.40000000002</v>
      </c>
    </row>
    <row r="233" spans="2:5" s="225" customFormat="1" ht="18">
      <c r="B233" s="223"/>
      <c r="C233" s="223"/>
      <c r="D233" s="19" t="s">
        <v>67</v>
      </c>
      <c r="E233" s="224">
        <f>+E234</f>
        <v>143000</v>
      </c>
    </row>
    <row r="234" spans="2:5" s="225" customFormat="1">
      <c r="B234" s="227"/>
      <c r="C234" s="227"/>
      <c r="D234" s="202" t="str">
        <f>+'Հավելված N 3'!C173</f>
        <v>Արփունքի մոդուլային կրթահամալիր</v>
      </c>
      <c r="E234" s="226">
        <f>+'Հավելված N 3'!D173</f>
        <v>143000</v>
      </c>
    </row>
    <row r="235" spans="2:5" s="225" customFormat="1" ht="18">
      <c r="B235" s="223"/>
      <c r="C235" s="223"/>
      <c r="D235" s="19" t="s">
        <v>214</v>
      </c>
      <c r="E235" s="224">
        <f>SUM(E236:E240)</f>
        <v>-1407088.8</v>
      </c>
    </row>
    <row r="236" spans="2:5" s="225" customFormat="1">
      <c r="B236" s="464"/>
      <c r="C236" s="464"/>
      <c r="D236" s="202" t="str">
        <f>+'Հավելված N 3'!C195</f>
        <v>Սիսիան համայնքի Սառնակունքի կրթահամալիր</v>
      </c>
      <c r="E236" s="226">
        <f>+'Հավելված N 3'!D195</f>
        <v>-334224.09999999998</v>
      </c>
    </row>
    <row r="237" spans="2:5" s="225" customFormat="1">
      <c r="B237" s="474"/>
      <c r="C237" s="474"/>
      <c r="D237" s="202" t="str">
        <f>+'Հավելված N 3'!C196</f>
        <v>Սիսիան համայնքի Աշոտավանի կրթահամալիր</v>
      </c>
      <c r="E237" s="226">
        <f>+'Հավելված N 3'!D196</f>
        <v>-206000</v>
      </c>
    </row>
    <row r="238" spans="2:5" s="225" customFormat="1">
      <c r="B238" s="474"/>
      <c r="C238" s="474"/>
      <c r="D238" s="202" t="str">
        <f>+'Հավելված N 3'!C197</f>
        <v>Սիսիան համայնքի Նորավանի կրթահամալիր</v>
      </c>
      <c r="E238" s="226">
        <f>+'Հավելված N 3'!D197</f>
        <v>-302951.5</v>
      </c>
    </row>
    <row r="239" spans="2:5" s="225" customFormat="1">
      <c r="B239" s="474"/>
      <c r="C239" s="474"/>
      <c r="D239" s="202" t="str">
        <f>+'Հավելված N 3'!C198</f>
        <v>Սիսիան համայնքի Ույծի կրթահամալիր</v>
      </c>
      <c r="E239" s="226">
        <f>+'Հավելված N 3'!D198</f>
        <v>-282500</v>
      </c>
    </row>
    <row r="240" spans="2:5" s="225" customFormat="1">
      <c r="B240" s="465"/>
      <c r="C240" s="465"/>
      <c r="D240" s="202" t="str">
        <f>+'Հավելված N 3'!C199</f>
        <v>Գորիս համայնքի Հարթաշենի կրթահամալիր</v>
      </c>
      <c r="E240" s="226">
        <f>+'Հավելված N 3'!D199</f>
        <v>-281413.2</v>
      </c>
    </row>
    <row r="241" spans="2:5" s="225" customFormat="1" ht="18">
      <c r="B241" s="223"/>
      <c r="C241" s="223"/>
      <c r="D241" s="19" t="s">
        <v>191</v>
      </c>
      <c r="E241" s="224">
        <f>+E242</f>
        <v>-7000</v>
      </c>
    </row>
    <row r="242" spans="2:5" s="225" customFormat="1">
      <c r="B242" s="377"/>
      <c r="C242" s="377"/>
      <c r="D242" s="202" t="str">
        <f>+'Հավելված N 3'!C204</f>
        <v>գ․ Գողթանիկի մոդուլային կրթահամալիր</v>
      </c>
      <c r="E242" s="226">
        <f>+'Հավելված N 3'!D204</f>
        <v>-7000</v>
      </c>
    </row>
  </sheetData>
  <mergeCells count="62">
    <mergeCell ref="C219:C221"/>
    <mergeCell ref="B219:B221"/>
    <mergeCell ref="C227:C232"/>
    <mergeCell ref="B227:B232"/>
    <mergeCell ref="C236:C240"/>
    <mergeCell ref="B236:B240"/>
    <mergeCell ref="C211:C217"/>
    <mergeCell ref="B211:B217"/>
    <mergeCell ref="C198:C205"/>
    <mergeCell ref="B198:B205"/>
    <mergeCell ref="C207:C209"/>
    <mergeCell ref="B207:B209"/>
    <mergeCell ref="C176:C177"/>
    <mergeCell ref="B176:B177"/>
    <mergeCell ref="C188:C190"/>
    <mergeCell ref="B188:B190"/>
    <mergeCell ref="C194:C196"/>
    <mergeCell ref="B194:B196"/>
    <mergeCell ref="C125:C126"/>
    <mergeCell ref="B125:B126"/>
    <mergeCell ref="C131:C132"/>
    <mergeCell ref="B131:B132"/>
    <mergeCell ref="C168:C171"/>
    <mergeCell ref="B168:B171"/>
    <mergeCell ref="B134:B135"/>
    <mergeCell ref="C134:C135"/>
    <mergeCell ref="C139:C142"/>
    <mergeCell ref="B139:B142"/>
    <mergeCell ref="C164:C166"/>
    <mergeCell ref="B164:B166"/>
    <mergeCell ref="C144:C146"/>
    <mergeCell ref="B144:B146"/>
    <mergeCell ref="C157:C158"/>
    <mergeCell ref="B157:B158"/>
    <mergeCell ref="C109:C112"/>
    <mergeCell ref="B109:B112"/>
    <mergeCell ref="B114:B117"/>
    <mergeCell ref="C114:C117"/>
    <mergeCell ref="C121:C123"/>
    <mergeCell ref="B121:B123"/>
    <mergeCell ref="C81:C84"/>
    <mergeCell ref="B81:B84"/>
    <mergeCell ref="C89:C90"/>
    <mergeCell ref="B89:B90"/>
    <mergeCell ref="C102:C103"/>
    <mergeCell ref="B102:B103"/>
    <mergeCell ref="C173:C174"/>
    <mergeCell ref="B173:B174"/>
    <mergeCell ref="D3:E3"/>
    <mergeCell ref="D2:E2"/>
    <mergeCell ref="D1:E1"/>
    <mergeCell ref="C92:C93"/>
    <mergeCell ref="B92:B93"/>
    <mergeCell ref="C86:C87"/>
    <mergeCell ref="B86:B87"/>
    <mergeCell ref="C42:C44"/>
    <mergeCell ref="B42:B44"/>
    <mergeCell ref="C46:C47"/>
    <mergeCell ref="B46:B47"/>
    <mergeCell ref="B6:E6"/>
    <mergeCell ref="B9:C9"/>
    <mergeCell ref="D9:D10"/>
  </mergeCells>
  <phoneticPr fontId="96" type="noConversion"/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Z80"/>
  <sheetViews>
    <sheetView zoomScale="70" zoomScaleNormal="70" workbookViewId="0">
      <selection activeCell="G79" sqref="G79:J79"/>
    </sheetView>
  </sheetViews>
  <sheetFormatPr defaultColWidth="8.77734375" defaultRowHeight="17.399999999999999"/>
  <cols>
    <col min="1" max="1" width="6.44140625" style="61" bestFit="1" customWidth="1"/>
    <col min="2" max="2" width="9.6640625" style="61" customWidth="1"/>
    <col min="3" max="3" width="13.109375" style="61" customWidth="1"/>
    <col min="4" max="4" width="16.6640625" style="65" customWidth="1"/>
    <col min="5" max="5" width="13.109375" style="61" customWidth="1"/>
    <col min="6" max="6" width="15.44140625" style="61" customWidth="1"/>
    <col min="7" max="7" width="10.44140625" style="61" customWidth="1"/>
    <col min="8" max="8" width="22.5546875" style="61" customWidth="1"/>
    <col min="9" max="9" width="46.33203125" style="61" customWidth="1"/>
    <col min="10" max="10" width="37.88671875" style="61" customWidth="1"/>
    <col min="11" max="16384" width="8.77734375" style="61"/>
  </cols>
  <sheetData>
    <row r="1" spans="1:46" ht="28.5" customHeight="1">
      <c r="D1" s="13"/>
      <c r="E1" s="13"/>
      <c r="F1" s="13"/>
      <c r="G1" s="485"/>
      <c r="H1" s="485"/>
      <c r="I1" s="485" t="s">
        <v>125</v>
      </c>
      <c r="J1" s="485"/>
    </row>
    <row r="2" spans="1:46" ht="17.7" customHeight="1">
      <c r="D2" s="14"/>
      <c r="E2" s="14"/>
      <c r="F2" s="15"/>
      <c r="H2" s="32"/>
      <c r="I2" s="486" t="s">
        <v>70</v>
      </c>
      <c r="J2" s="486"/>
    </row>
    <row r="3" spans="1:46" ht="17.399999999999999" customHeight="1">
      <c r="D3" s="14"/>
      <c r="E3" s="14"/>
      <c r="F3" s="15"/>
      <c r="G3" s="486"/>
      <c r="H3" s="486"/>
      <c r="I3" s="486" t="s">
        <v>19</v>
      </c>
      <c r="J3" s="486"/>
    </row>
    <row r="4" spans="1:46">
      <c r="D4" s="14"/>
      <c r="E4" s="14"/>
      <c r="F4" s="15"/>
      <c r="G4" s="32"/>
      <c r="H4" s="32"/>
      <c r="I4" s="32"/>
    </row>
    <row r="5" spans="1:46">
      <c r="D5" s="14"/>
      <c r="E5" s="14"/>
      <c r="F5" s="15"/>
      <c r="G5" s="32"/>
      <c r="H5" s="32"/>
      <c r="I5" s="32"/>
    </row>
    <row r="6" spans="1:46" ht="64.2" customHeight="1">
      <c r="A6" s="473" t="s">
        <v>101</v>
      </c>
      <c r="B6" s="473"/>
      <c r="C6" s="473"/>
      <c r="D6" s="473"/>
      <c r="E6" s="473"/>
      <c r="F6" s="473"/>
      <c r="G6" s="473"/>
      <c r="H6" s="473"/>
      <c r="I6" s="473"/>
      <c r="J6" s="473"/>
    </row>
    <row r="8" spans="1:46">
      <c r="J8" s="65" t="s">
        <v>157</v>
      </c>
    </row>
    <row r="9" spans="1:46" ht="81" customHeight="1">
      <c r="A9" s="388" t="s">
        <v>87</v>
      </c>
      <c r="B9" s="388" t="s">
        <v>88</v>
      </c>
      <c r="C9" s="388"/>
      <c r="D9" s="388" t="s">
        <v>89</v>
      </c>
      <c r="E9" s="388"/>
      <c r="F9" s="388"/>
      <c r="G9" s="388"/>
      <c r="H9" s="388" t="s">
        <v>90</v>
      </c>
      <c r="I9" s="388" t="s">
        <v>91</v>
      </c>
      <c r="J9" s="87" t="s">
        <v>44</v>
      </c>
    </row>
    <row r="10" spans="1:46" ht="51" customHeight="1">
      <c r="A10" s="388"/>
      <c r="B10" s="49" t="s">
        <v>96</v>
      </c>
      <c r="C10" s="49" t="s">
        <v>95</v>
      </c>
      <c r="D10" s="49" t="s">
        <v>92</v>
      </c>
      <c r="E10" s="49" t="s">
        <v>95</v>
      </c>
      <c r="F10" s="49" t="s">
        <v>97</v>
      </c>
      <c r="G10" s="49" t="s">
        <v>93</v>
      </c>
      <c r="H10" s="388"/>
      <c r="I10" s="388"/>
      <c r="J10" s="49" t="s">
        <v>94</v>
      </c>
    </row>
    <row r="11" spans="1:46" s="71" customFormat="1" ht="48.45" customHeight="1">
      <c r="A11" s="480" t="s">
        <v>98</v>
      </c>
      <c r="B11" s="480"/>
      <c r="C11" s="480"/>
      <c r="D11" s="480"/>
      <c r="E11" s="480"/>
      <c r="F11" s="480"/>
      <c r="G11" s="480"/>
      <c r="H11" s="480"/>
      <c r="I11" s="480"/>
      <c r="J11" s="70">
        <f>+J13+J75</f>
        <v>0</v>
      </c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</row>
    <row r="12" spans="1:46" s="60" customFormat="1" ht="18">
      <c r="A12" s="487" t="s">
        <v>69</v>
      </c>
      <c r="B12" s="487"/>
      <c r="C12" s="487"/>
      <c r="D12" s="487"/>
      <c r="E12" s="487"/>
      <c r="F12" s="487"/>
      <c r="G12" s="487"/>
      <c r="H12" s="487"/>
      <c r="I12" s="487"/>
      <c r="J12" s="12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</row>
    <row r="13" spans="1:46" s="68" customFormat="1" ht="18">
      <c r="A13" s="478" t="s">
        <v>99</v>
      </c>
      <c r="B13" s="478"/>
      <c r="C13" s="478"/>
      <c r="D13" s="478"/>
      <c r="E13" s="478"/>
      <c r="F13" s="478"/>
      <c r="G13" s="478"/>
      <c r="H13" s="478"/>
      <c r="I13" s="478"/>
      <c r="J13" s="69">
        <f>+J14+J26+J42+J54</f>
        <v>-5000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ht="18">
      <c r="A14" s="402"/>
      <c r="B14" s="274">
        <v>1045</v>
      </c>
      <c r="C14" s="479" t="s">
        <v>543</v>
      </c>
      <c r="D14" s="479"/>
      <c r="E14" s="479"/>
      <c r="F14" s="479"/>
      <c r="G14" s="479"/>
      <c r="H14" s="479"/>
      <c r="I14" s="479"/>
      <c r="J14" s="45">
        <f>+J15+J20</f>
        <v>-281665.2</v>
      </c>
    </row>
    <row r="15" spans="1:46" s="62" customFormat="1" ht="33" customHeight="1">
      <c r="A15" s="402"/>
      <c r="B15" s="495"/>
      <c r="C15" s="489"/>
      <c r="D15" s="274" t="s">
        <v>551</v>
      </c>
      <c r="E15" s="479" t="s">
        <v>552</v>
      </c>
      <c r="F15" s="479"/>
      <c r="G15" s="479"/>
      <c r="H15" s="479"/>
      <c r="I15" s="479"/>
      <c r="J15" s="63">
        <f>+'Հավելված N 1'!G17</f>
        <v>-223820</v>
      </c>
    </row>
    <row r="16" spans="1:46" ht="33.299999999999997" customHeight="1">
      <c r="A16" s="402"/>
      <c r="B16" s="496"/>
      <c r="C16" s="490"/>
      <c r="D16" s="489"/>
      <c r="E16" s="489"/>
      <c r="F16" s="479" t="s">
        <v>579</v>
      </c>
      <c r="G16" s="479"/>
      <c r="H16" s="479"/>
      <c r="I16" s="479"/>
      <c r="J16" s="479"/>
    </row>
    <row r="17" spans="1:10" ht="33.299999999999997" customHeight="1">
      <c r="A17" s="402"/>
      <c r="B17" s="496"/>
      <c r="C17" s="490"/>
      <c r="D17" s="490"/>
      <c r="E17" s="490"/>
      <c r="F17" s="489"/>
      <c r="G17" s="479" t="s">
        <v>59</v>
      </c>
      <c r="H17" s="479"/>
      <c r="I17" s="479"/>
      <c r="J17" s="479"/>
    </row>
    <row r="18" spans="1:10" ht="33.299999999999997" customHeight="1">
      <c r="A18" s="402"/>
      <c r="B18" s="496"/>
      <c r="C18" s="490"/>
      <c r="D18" s="490"/>
      <c r="E18" s="490"/>
      <c r="F18" s="490"/>
      <c r="G18" s="489"/>
      <c r="H18" s="479" t="s">
        <v>580</v>
      </c>
      <c r="I18" s="479"/>
      <c r="J18" s="479"/>
    </row>
    <row r="19" spans="1:10" ht="52.2">
      <c r="A19" s="402"/>
      <c r="B19" s="496"/>
      <c r="C19" s="490"/>
      <c r="D19" s="491"/>
      <c r="E19" s="276"/>
      <c r="F19" s="491"/>
      <c r="G19" s="491"/>
      <c r="H19" s="368"/>
      <c r="I19" s="279" t="s">
        <v>583</v>
      </c>
      <c r="J19" s="369">
        <v>-1</v>
      </c>
    </row>
    <row r="20" spans="1:10" s="62" customFormat="1" ht="33" customHeight="1">
      <c r="A20" s="402"/>
      <c r="B20" s="496"/>
      <c r="C20" s="490"/>
      <c r="D20" s="274" t="s">
        <v>554</v>
      </c>
      <c r="E20" s="479" t="s">
        <v>555</v>
      </c>
      <c r="F20" s="479"/>
      <c r="G20" s="479"/>
      <c r="H20" s="479"/>
      <c r="I20" s="479"/>
      <c r="J20" s="63">
        <f>+'Հավելված N 1'!G18</f>
        <v>-57845.200000000004</v>
      </c>
    </row>
    <row r="21" spans="1:10" ht="33.299999999999997" customHeight="1">
      <c r="A21" s="402"/>
      <c r="B21" s="496"/>
      <c r="C21" s="490"/>
      <c r="D21" s="498"/>
      <c r="E21" s="499"/>
      <c r="F21" s="500" t="s">
        <v>581</v>
      </c>
      <c r="G21" s="476"/>
      <c r="H21" s="476"/>
      <c r="I21" s="476"/>
      <c r="J21" s="476"/>
    </row>
    <row r="22" spans="1:10" ht="33.299999999999997" customHeight="1">
      <c r="A22" s="402"/>
      <c r="B22" s="496"/>
      <c r="C22" s="490"/>
      <c r="D22" s="498"/>
      <c r="E22" s="499"/>
      <c r="F22" s="501"/>
      <c r="G22" s="500" t="s">
        <v>59</v>
      </c>
      <c r="H22" s="476"/>
      <c r="I22" s="476"/>
      <c r="J22" s="476"/>
    </row>
    <row r="23" spans="1:10" ht="33.299999999999997" customHeight="1">
      <c r="A23" s="402"/>
      <c r="B23" s="496"/>
      <c r="C23" s="490"/>
      <c r="D23" s="498"/>
      <c r="E23" s="499"/>
      <c r="F23" s="501"/>
      <c r="G23" s="501"/>
      <c r="H23" s="500" t="s">
        <v>580</v>
      </c>
      <c r="I23" s="476"/>
      <c r="J23" s="476"/>
    </row>
    <row r="24" spans="1:10" ht="52.2">
      <c r="A24" s="402"/>
      <c r="B24" s="497"/>
      <c r="C24" s="491"/>
      <c r="D24" s="498"/>
      <c r="E24" s="499"/>
      <c r="F24" s="501"/>
      <c r="G24" s="501"/>
      <c r="H24" s="368"/>
      <c r="I24" s="279" t="s">
        <v>582</v>
      </c>
      <c r="J24" s="369">
        <v>-1</v>
      </c>
    </row>
    <row r="25" spans="1:10" ht="8.5500000000000007" customHeight="1">
      <c r="A25" s="402"/>
      <c r="B25" s="371"/>
      <c r="C25" s="371"/>
      <c r="D25" s="371"/>
      <c r="E25" s="371"/>
      <c r="F25" s="371"/>
      <c r="G25" s="371"/>
      <c r="H25" s="371"/>
      <c r="I25" s="371"/>
      <c r="J25" s="371"/>
    </row>
    <row r="26" spans="1:10" s="66" customFormat="1" ht="18">
      <c r="A26" s="402"/>
      <c r="B26" s="272">
        <v>1163</v>
      </c>
      <c r="C26" s="475" t="s">
        <v>542</v>
      </c>
      <c r="D26" s="475"/>
      <c r="E26" s="475"/>
      <c r="F26" s="475"/>
      <c r="G26" s="475"/>
      <c r="H26" s="475"/>
      <c r="I26" s="475"/>
      <c r="J26" s="45">
        <f>+J27+J31+J37</f>
        <v>-655054.60000000009</v>
      </c>
    </row>
    <row r="27" spans="1:10" s="67" customFormat="1" ht="34.950000000000003" customHeight="1">
      <c r="A27" s="402"/>
      <c r="B27" s="495"/>
      <c r="C27" s="489"/>
      <c r="D27" s="272" t="s">
        <v>560</v>
      </c>
      <c r="E27" s="476" t="s">
        <v>511</v>
      </c>
      <c r="F27" s="476"/>
      <c r="G27" s="476"/>
      <c r="H27" s="476"/>
      <c r="I27" s="476"/>
      <c r="J27" s="132">
        <f>+'Հավելված N 1'!G20</f>
        <v>-240000</v>
      </c>
    </row>
    <row r="28" spans="1:10" s="66" customFormat="1" ht="18" customHeight="1">
      <c r="A28" s="402"/>
      <c r="B28" s="496"/>
      <c r="C28" s="490"/>
      <c r="D28" s="421"/>
      <c r="E28" s="482"/>
      <c r="F28" s="476" t="s">
        <v>587</v>
      </c>
      <c r="G28" s="476"/>
      <c r="H28" s="476"/>
      <c r="I28" s="476"/>
      <c r="J28" s="476"/>
    </row>
    <row r="29" spans="1:10" s="66" customFormat="1" ht="17.7" customHeight="1">
      <c r="A29" s="402"/>
      <c r="B29" s="496"/>
      <c r="C29" s="490"/>
      <c r="D29" s="422"/>
      <c r="E29" s="484"/>
      <c r="F29" s="482"/>
      <c r="G29" s="476" t="s">
        <v>588</v>
      </c>
      <c r="H29" s="476"/>
      <c r="I29" s="476"/>
      <c r="J29" s="476"/>
    </row>
    <row r="30" spans="1:10" s="66" customFormat="1" ht="36" customHeight="1">
      <c r="A30" s="402"/>
      <c r="B30" s="496"/>
      <c r="C30" s="490"/>
      <c r="D30" s="422"/>
      <c r="E30" s="484"/>
      <c r="F30" s="484"/>
      <c r="G30" s="372"/>
      <c r="H30" s="476" t="s">
        <v>589</v>
      </c>
      <c r="I30" s="476"/>
      <c r="J30" s="476"/>
    </row>
    <row r="31" spans="1:10" s="67" customFormat="1" ht="34.950000000000003" customHeight="1">
      <c r="A31" s="402"/>
      <c r="B31" s="496"/>
      <c r="C31" s="490"/>
      <c r="D31" s="272" t="s">
        <v>563</v>
      </c>
      <c r="E31" s="475" t="s">
        <v>488</v>
      </c>
      <c r="F31" s="475"/>
      <c r="G31" s="475"/>
      <c r="H31" s="475"/>
      <c r="I31" s="475"/>
      <c r="J31" s="59">
        <f>+'Հավելված N 1'!G21</f>
        <v>-334754.60000000003</v>
      </c>
    </row>
    <row r="32" spans="1:10" s="66" customFormat="1" ht="36" customHeight="1">
      <c r="A32" s="402"/>
      <c r="B32" s="496"/>
      <c r="C32" s="490"/>
      <c r="D32" s="399"/>
      <c r="E32" s="399"/>
      <c r="F32" s="500" t="s">
        <v>591</v>
      </c>
      <c r="G32" s="476"/>
      <c r="H32" s="476"/>
      <c r="I32" s="476"/>
      <c r="J32" s="476"/>
    </row>
    <row r="33" spans="1:10" s="66" customFormat="1" ht="17.7" customHeight="1">
      <c r="A33" s="402"/>
      <c r="B33" s="496"/>
      <c r="C33" s="490"/>
      <c r="D33" s="399"/>
      <c r="E33" s="399"/>
      <c r="F33" s="501"/>
      <c r="G33" s="500" t="s">
        <v>59</v>
      </c>
      <c r="H33" s="476"/>
      <c r="I33" s="476"/>
      <c r="J33" s="476"/>
    </row>
    <row r="34" spans="1:10" s="66" customFormat="1" ht="36" customHeight="1">
      <c r="A34" s="402"/>
      <c r="B34" s="496"/>
      <c r="C34" s="490"/>
      <c r="D34" s="399"/>
      <c r="E34" s="399"/>
      <c r="F34" s="501"/>
      <c r="G34" s="501"/>
      <c r="H34" s="500" t="s">
        <v>592</v>
      </c>
      <c r="I34" s="476"/>
      <c r="J34" s="476"/>
    </row>
    <row r="35" spans="1:10" ht="34.799999999999997">
      <c r="A35" s="402"/>
      <c r="B35" s="496"/>
      <c r="C35" s="490"/>
      <c r="D35" s="399"/>
      <c r="E35" s="399"/>
      <c r="F35" s="501"/>
      <c r="G35" s="501"/>
      <c r="H35" s="505"/>
      <c r="I35" s="68" t="s">
        <v>593</v>
      </c>
      <c r="J35" s="369">
        <v>-2</v>
      </c>
    </row>
    <row r="36" spans="1:10" ht="34.799999999999997">
      <c r="A36" s="402"/>
      <c r="B36" s="496"/>
      <c r="C36" s="490"/>
      <c r="D36" s="399"/>
      <c r="E36" s="399"/>
      <c r="F36" s="501"/>
      <c r="G36" s="501"/>
      <c r="H36" s="505"/>
      <c r="I36" s="84" t="s">
        <v>590</v>
      </c>
      <c r="J36" s="369">
        <v>-4</v>
      </c>
    </row>
    <row r="37" spans="1:10" s="67" customFormat="1" ht="34.950000000000003" customHeight="1">
      <c r="A37" s="402"/>
      <c r="B37" s="496"/>
      <c r="C37" s="490"/>
      <c r="D37" s="271" t="s">
        <v>565</v>
      </c>
      <c r="E37" s="475" t="s">
        <v>520</v>
      </c>
      <c r="F37" s="475"/>
      <c r="G37" s="475"/>
      <c r="H37" s="475"/>
      <c r="I37" s="475"/>
      <c r="J37" s="59">
        <f>+'Հավելված N 1'!G22</f>
        <v>-80300</v>
      </c>
    </row>
    <row r="38" spans="1:10" s="66" customFormat="1" ht="40.200000000000003" customHeight="1">
      <c r="A38" s="402"/>
      <c r="B38" s="496"/>
      <c r="C38" s="490"/>
      <c r="D38" s="399"/>
      <c r="E38" s="399"/>
      <c r="F38" s="475" t="s">
        <v>594</v>
      </c>
      <c r="G38" s="475"/>
      <c r="H38" s="475"/>
      <c r="I38" s="475"/>
      <c r="J38" s="475"/>
    </row>
    <row r="39" spans="1:10" s="66" customFormat="1" ht="17.7" customHeight="1">
      <c r="A39" s="402"/>
      <c r="B39" s="496"/>
      <c r="C39" s="490"/>
      <c r="D39" s="399"/>
      <c r="E39" s="399"/>
      <c r="F39" s="399"/>
      <c r="G39" s="475" t="s">
        <v>59</v>
      </c>
      <c r="H39" s="475"/>
      <c r="I39" s="475"/>
      <c r="J39" s="475"/>
    </row>
    <row r="40" spans="1:10" s="66" customFormat="1" ht="36" customHeight="1">
      <c r="A40" s="402"/>
      <c r="B40" s="497"/>
      <c r="C40" s="491"/>
      <c r="D40" s="399"/>
      <c r="E40" s="399"/>
      <c r="F40" s="399"/>
      <c r="G40" s="271"/>
      <c r="H40" s="475" t="s">
        <v>592</v>
      </c>
      <c r="I40" s="475"/>
      <c r="J40" s="475"/>
    </row>
    <row r="41" spans="1:10" ht="8.5500000000000007" customHeight="1">
      <c r="A41" s="402"/>
      <c r="B41" s="121"/>
      <c r="C41" s="53"/>
      <c r="D41" s="53"/>
      <c r="E41" s="53"/>
      <c r="F41" s="53"/>
      <c r="G41" s="53"/>
      <c r="H41" s="53"/>
      <c r="I41" s="53"/>
      <c r="J41" s="53"/>
    </row>
    <row r="42" spans="1:10" ht="18" customHeight="1">
      <c r="A42" s="402"/>
      <c r="B42" s="120">
        <v>1183</v>
      </c>
      <c r="C42" s="479" t="s">
        <v>108</v>
      </c>
      <c r="D42" s="479"/>
      <c r="E42" s="479"/>
      <c r="F42" s="479"/>
      <c r="G42" s="479"/>
      <c r="H42" s="479"/>
      <c r="I42" s="479"/>
      <c r="J42" s="45">
        <f>+J43+J48</f>
        <v>-306694.90000000002</v>
      </c>
    </row>
    <row r="43" spans="1:10" s="67" customFormat="1" ht="36" customHeight="1">
      <c r="A43" s="402"/>
      <c r="B43" s="502"/>
      <c r="C43" s="493"/>
      <c r="D43" s="272" t="s">
        <v>567</v>
      </c>
      <c r="E43" s="476" t="s">
        <v>522</v>
      </c>
      <c r="F43" s="476"/>
      <c r="G43" s="476"/>
      <c r="H43" s="476"/>
      <c r="I43" s="476"/>
      <c r="J43" s="132">
        <f>+'Հավելված N 1'!G24</f>
        <v>-5085</v>
      </c>
    </row>
    <row r="44" spans="1:10" s="66" customFormat="1" ht="33.9" customHeight="1">
      <c r="A44" s="402"/>
      <c r="B44" s="502"/>
      <c r="C44" s="493"/>
      <c r="D44" s="421"/>
      <c r="E44" s="482"/>
      <c r="F44" s="476" t="s">
        <v>584</v>
      </c>
      <c r="G44" s="476"/>
      <c r="H44" s="476"/>
      <c r="I44" s="476"/>
      <c r="J44" s="476"/>
    </row>
    <row r="45" spans="1:10" s="66" customFormat="1" ht="17.7" customHeight="1">
      <c r="A45" s="402"/>
      <c r="B45" s="502"/>
      <c r="C45" s="493"/>
      <c r="D45" s="422"/>
      <c r="E45" s="484"/>
      <c r="F45" s="482"/>
      <c r="G45" s="476" t="s">
        <v>59</v>
      </c>
      <c r="H45" s="476"/>
      <c r="I45" s="476"/>
      <c r="J45" s="476"/>
    </row>
    <row r="46" spans="1:10" s="66" customFormat="1" ht="18" customHeight="1">
      <c r="A46" s="402"/>
      <c r="B46" s="502"/>
      <c r="C46" s="493"/>
      <c r="D46" s="422"/>
      <c r="E46" s="484"/>
      <c r="F46" s="484"/>
      <c r="G46" s="482"/>
      <c r="H46" s="476" t="s">
        <v>162</v>
      </c>
      <c r="I46" s="476"/>
      <c r="J46" s="476"/>
    </row>
    <row r="47" spans="1:10" ht="34.799999999999997">
      <c r="A47" s="402"/>
      <c r="B47" s="368"/>
      <c r="C47" s="370"/>
      <c r="D47" s="423"/>
      <c r="E47" s="483"/>
      <c r="F47" s="483"/>
      <c r="G47" s="483"/>
      <c r="H47" s="368"/>
      <c r="I47" s="279" t="s">
        <v>585</v>
      </c>
      <c r="J47" s="369">
        <v>-1</v>
      </c>
    </row>
    <row r="48" spans="1:10" s="67" customFormat="1" ht="36" customHeight="1">
      <c r="A48" s="402"/>
      <c r="B48" s="502"/>
      <c r="C48" s="493"/>
      <c r="D48" s="272" t="s">
        <v>569</v>
      </c>
      <c r="E48" s="503" t="s">
        <v>526</v>
      </c>
      <c r="F48" s="504"/>
      <c r="G48" s="504"/>
      <c r="H48" s="504"/>
      <c r="I48" s="500"/>
      <c r="J48" s="132">
        <f>+'Հավելված N 1'!G25</f>
        <v>-301609.90000000002</v>
      </c>
    </row>
    <row r="49" spans="1:10" s="66" customFormat="1" ht="33.9" customHeight="1">
      <c r="A49" s="402"/>
      <c r="B49" s="502"/>
      <c r="C49" s="493"/>
      <c r="D49" s="421"/>
      <c r="E49" s="482"/>
      <c r="F49" s="476" t="s">
        <v>584</v>
      </c>
      <c r="G49" s="476"/>
      <c r="H49" s="476"/>
      <c r="I49" s="476"/>
      <c r="J49" s="476"/>
    </row>
    <row r="50" spans="1:10" s="66" customFormat="1" ht="17.7" customHeight="1">
      <c r="A50" s="402"/>
      <c r="B50" s="502"/>
      <c r="C50" s="493"/>
      <c r="D50" s="422"/>
      <c r="E50" s="484"/>
      <c r="F50" s="482"/>
      <c r="G50" s="476" t="s">
        <v>59</v>
      </c>
      <c r="H50" s="476"/>
      <c r="I50" s="476"/>
      <c r="J50" s="476"/>
    </row>
    <row r="51" spans="1:10" s="66" customFormat="1" ht="18" customHeight="1">
      <c r="A51" s="402"/>
      <c r="B51" s="502"/>
      <c r="C51" s="493"/>
      <c r="D51" s="422"/>
      <c r="E51" s="484"/>
      <c r="F51" s="484"/>
      <c r="G51" s="482"/>
      <c r="H51" s="476" t="s">
        <v>162</v>
      </c>
      <c r="I51" s="476"/>
      <c r="J51" s="476"/>
    </row>
    <row r="52" spans="1:10" ht="34.799999999999997">
      <c r="A52" s="402"/>
      <c r="B52" s="368"/>
      <c r="C52" s="370"/>
      <c r="D52" s="423"/>
      <c r="E52" s="483"/>
      <c r="F52" s="483"/>
      <c r="G52" s="483"/>
      <c r="H52" s="368"/>
      <c r="I52" s="279" t="s">
        <v>586</v>
      </c>
      <c r="J52" s="369">
        <v>-2</v>
      </c>
    </row>
    <row r="53" spans="1:10" ht="8.5500000000000007" customHeight="1">
      <c r="A53" s="402"/>
      <c r="B53" s="121"/>
      <c r="C53" s="53"/>
      <c r="D53" s="53"/>
      <c r="E53" s="53"/>
      <c r="F53" s="53"/>
      <c r="G53" s="53"/>
      <c r="H53" s="53"/>
      <c r="I53" s="53"/>
      <c r="J53" s="53"/>
    </row>
    <row r="54" spans="1:10" s="66" customFormat="1" ht="18" customHeight="1">
      <c r="A54" s="402"/>
      <c r="B54" s="85">
        <v>1236</v>
      </c>
      <c r="C54" s="475" t="s">
        <v>58</v>
      </c>
      <c r="D54" s="475"/>
      <c r="E54" s="475"/>
      <c r="F54" s="475"/>
      <c r="G54" s="475"/>
      <c r="H54" s="475"/>
      <c r="I54" s="475"/>
      <c r="J54" s="45">
        <f>+J55+J60+J65+J69</f>
        <v>1238414.7000000002</v>
      </c>
    </row>
    <row r="55" spans="1:10" s="67" customFormat="1" ht="18" customHeight="1">
      <c r="A55" s="402"/>
      <c r="B55" s="399"/>
      <c r="C55" s="399"/>
      <c r="D55" s="85" t="s">
        <v>135</v>
      </c>
      <c r="E55" s="476" t="s">
        <v>117</v>
      </c>
      <c r="F55" s="476"/>
      <c r="G55" s="476"/>
      <c r="H55" s="476"/>
      <c r="I55" s="476"/>
      <c r="J55" s="107">
        <f>+'Հավելված N 1'!G27</f>
        <v>-84876.800000000003</v>
      </c>
    </row>
    <row r="56" spans="1:10" s="66" customFormat="1" ht="33.9" customHeight="1">
      <c r="A56" s="402"/>
      <c r="B56" s="399"/>
      <c r="C56" s="399"/>
      <c r="D56" s="393"/>
      <c r="E56" s="421"/>
      <c r="F56" s="476" t="s">
        <v>139</v>
      </c>
      <c r="G56" s="476"/>
      <c r="H56" s="476"/>
      <c r="I56" s="476"/>
      <c r="J56" s="476"/>
    </row>
    <row r="57" spans="1:10" s="66" customFormat="1" ht="17.7" customHeight="1">
      <c r="A57" s="402"/>
      <c r="B57" s="399"/>
      <c r="C57" s="399"/>
      <c r="D57" s="394"/>
      <c r="E57" s="422"/>
      <c r="F57" s="421"/>
      <c r="G57" s="476" t="s">
        <v>59</v>
      </c>
      <c r="H57" s="476"/>
      <c r="I57" s="476"/>
      <c r="J57" s="476"/>
    </row>
    <row r="58" spans="1:10" s="66" customFormat="1" ht="18" customHeight="1">
      <c r="A58" s="402"/>
      <c r="B58" s="399"/>
      <c r="C58" s="399"/>
      <c r="D58" s="394"/>
      <c r="E58" s="422"/>
      <c r="F58" s="422"/>
      <c r="G58" s="421"/>
      <c r="H58" s="476" t="s">
        <v>140</v>
      </c>
      <c r="I58" s="476"/>
      <c r="J58" s="476"/>
    </row>
    <row r="59" spans="1:10" s="66" customFormat="1" ht="34.799999999999997">
      <c r="A59" s="402"/>
      <c r="B59" s="399"/>
      <c r="C59" s="399"/>
      <c r="D59" s="395"/>
      <c r="E59" s="423"/>
      <c r="F59" s="423"/>
      <c r="G59" s="423"/>
      <c r="H59" s="278"/>
      <c r="I59" s="54" t="s">
        <v>595</v>
      </c>
      <c r="J59" s="136">
        <v>-1</v>
      </c>
    </row>
    <row r="60" spans="1:10" s="67" customFormat="1" ht="17.7" customHeight="1">
      <c r="A60" s="402"/>
      <c r="B60" s="399"/>
      <c r="C60" s="399"/>
      <c r="D60" s="85" t="s">
        <v>137</v>
      </c>
      <c r="E60" s="475" t="s">
        <v>118</v>
      </c>
      <c r="F60" s="475"/>
      <c r="G60" s="475"/>
      <c r="H60" s="475"/>
      <c r="I60" s="475"/>
      <c r="J60" s="107">
        <f>+'Հավելված N 1'!G28</f>
        <v>1234864.2999999998</v>
      </c>
    </row>
    <row r="61" spans="1:10" s="66" customFormat="1" ht="33.9" customHeight="1">
      <c r="A61" s="402"/>
      <c r="B61" s="399"/>
      <c r="C61" s="399"/>
      <c r="D61" s="393"/>
      <c r="E61" s="421"/>
      <c r="F61" s="476" t="s">
        <v>146</v>
      </c>
      <c r="G61" s="476"/>
      <c r="H61" s="476"/>
      <c r="I61" s="476"/>
      <c r="J61" s="476"/>
    </row>
    <row r="62" spans="1:10" s="66" customFormat="1" ht="17.7" customHeight="1">
      <c r="A62" s="402"/>
      <c r="B62" s="399"/>
      <c r="C62" s="399"/>
      <c r="D62" s="394"/>
      <c r="E62" s="422"/>
      <c r="F62" s="421"/>
      <c r="G62" s="476" t="s">
        <v>59</v>
      </c>
      <c r="H62" s="476"/>
      <c r="I62" s="476"/>
      <c r="J62" s="476"/>
    </row>
    <row r="63" spans="1:10" s="66" customFormat="1" ht="18" customHeight="1">
      <c r="A63" s="402"/>
      <c r="B63" s="399"/>
      <c r="C63" s="399"/>
      <c r="D63" s="394"/>
      <c r="E63" s="422"/>
      <c r="F63" s="422"/>
      <c r="G63" s="421"/>
      <c r="H63" s="476" t="s">
        <v>100</v>
      </c>
      <c r="I63" s="476"/>
      <c r="J63" s="476"/>
    </row>
    <row r="64" spans="1:10" s="66" customFormat="1" ht="87">
      <c r="A64" s="402"/>
      <c r="B64" s="399"/>
      <c r="C64" s="399"/>
      <c r="D64" s="395"/>
      <c r="E64" s="423"/>
      <c r="F64" s="423"/>
      <c r="G64" s="423"/>
      <c r="H64" s="134"/>
      <c r="I64" s="54" t="s">
        <v>167</v>
      </c>
      <c r="J64" s="136">
        <v>-1</v>
      </c>
    </row>
    <row r="65" spans="1:52" s="67" customFormat="1" ht="17.7" customHeight="1">
      <c r="A65" s="402"/>
      <c r="B65" s="399"/>
      <c r="C65" s="399"/>
      <c r="D65" s="85" t="s">
        <v>159</v>
      </c>
      <c r="E65" s="475" t="s">
        <v>158</v>
      </c>
      <c r="F65" s="475"/>
      <c r="G65" s="475"/>
      <c r="H65" s="475"/>
      <c r="I65" s="475"/>
      <c r="J65" s="59">
        <f>+'Հավելված N 1'!G29</f>
        <v>4330397.8999999994</v>
      </c>
    </row>
    <row r="66" spans="1:52" s="66" customFormat="1" ht="35.549999999999997" customHeight="1">
      <c r="A66" s="402"/>
      <c r="B66" s="399"/>
      <c r="C66" s="399"/>
      <c r="D66" s="400"/>
      <c r="E66" s="399"/>
      <c r="F66" s="481" t="s">
        <v>161</v>
      </c>
      <c r="G66" s="475"/>
      <c r="H66" s="475"/>
      <c r="I66" s="475"/>
      <c r="J66" s="475"/>
    </row>
    <row r="67" spans="1:52" s="66" customFormat="1" ht="17.7" customHeight="1">
      <c r="A67" s="402"/>
      <c r="B67" s="399"/>
      <c r="C67" s="399"/>
      <c r="D67" s="400"/>
      <c r="E67" s="399"/>
      <c r="F67" s="399"/>
      <c r="G67" s="481" t="s">
        <v>59</v>
      </c>
      <c r="H67" s="475"/>
      <c r="I67" s="475"/>
      <c r="J67" s="475"/>
    </row>
    <row r="68" spans="1:52" s="66" customFormat="1" ht="18" customHeight="1">
      <c r="A68" s="402"/>
      <c r="B68" s="399"/>
      <c r="C68" s="399"/>
      <c r="D68" s="400"/>
      <c r="E68" s="399"/>
      <c r="F68" s="399"/>
      <c r="G68" s="37"/>
      <c r="H68" s="481" t="s">
        <v>162</v>
      </c>
      <c r="I68" s="475"/>
      <c r="J68" s="475"/>
    </row>
    <row r="69" spans="1:52" s="67" customFormat="1" ht="18">
      <c r="A69" s="402"/>
      <c r="B69" s="399"/>
      <c r="C69" s="399"/>
      <c r="D69" s="85" t="s">
        <v>571</v>
      </c>
      <c r="E69" s="475" t="s">
        <v>359</v>
      </c>
      <c r="F69" s="475"/>
      <c r="G69" s="475"/>
      <c r="H69" s="475"/>
      <c r="I69" s="475"/>
      <c r="J69" s="107">
        <f>+'Հավելված N 1'!G30</f>
        <v>-4241970.6999999993</v>
      </c>
    </row>
    <row r="70" spans="1:52" s="66" customFormat="1" ht="33.9" customHeight="1">
      <c r="A70" s="402"/>
      <c r="B70" s="399"/>
      <c r="C70" s="399"/>
      <c r="D70" s="477"/>
      <c r="E70" s="477"/>
      <c r="F70" s="481" t="s">
        <v>146</v>
      </c>
      <c r="G70" s="475"/>
      <c r="H70" s="475"/>
      <c r="I70" s="475"/>
      <c r="J70" s="475"/>
    </row>
    <row r="71" spans="1:52" s="66" customFormat="1" ht="17.7" customHeight="1">
      <c r="A71" s="402"/>
      <c r="B71" s="399"/>
      <c r="C71" s="399"/>
      <c r="D71" s="477"/>
      <c r="E71" s="477"/>
      <c r="F71" s="477"/>
      <c r="G71" s="481" t="s">
        <v>59</v>
      </c>
      <c r="H71" s="475"/>
      <c r="I71" s="475"/>
      <c r="J71" s="475"/>
    </row>
    <row r="72" spans="1:52" s="66" customFormat="1" ht="18" customHeight="1">
      <c r="A72" s="402"/>
      <c r="B72" s="399"/>
      <c r="C72" s="399"/>
      <c r="D72" s="477"/>
      <c r="E72" s="477"/>
      <c r="F72" s="477"/>
      <c r="G72" s="477"/>
      <c r="H72" s="481" t="s">
        <v>112</v>
      </c>
      <c r="I72" s="475"/>
      <c r="J72" s="475"/>
    </row>
    <row r="73" spans="1:52" s="66" customFormat="1" ht="34.799999999999997">
      <c r="A73" s="402"/>
      <c r="B73" s="399"/>
      <c r="C73" s="399"/>
      <c r="D73" s="477"/>
      <c r="E73" s="477"/>
      <c r="F73" s="477"/>
      <c r="G73" s="477"/>
      <c r="H73" s="338"/>
      <c r="I73" s="54" t="s">
        <v>590</v>
      </c>
      <c r="J73" s="136">
        <v>-1</v>
      </c>
    </row>
    <row r="75" spans="1:52" s="68" customFormat="1" ht="30" customHeight="1">
      <c r="A75" s="488" t="s">
        <v>166</v>
      </c>
      <c r="B75" s="478"/>
      <c r="C75" s="478"/>
      <c r="D75" s="478"/>
      <c r="E75" s="478"/>
      <c r="F75" s="478"/>
      <c r="G75" s="478"/>
      <c r="H75" s="478"/>
      <c r="I75" s="478"/>
      <c r="J75" s="119">
        <f>+J76</f>
        <v>5000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</row>
    <row r="76" spans="1:52" s="66" customFormat="1" ht="18" customHeight="1">
      <c r="A76" s="492"/>
      <c r="B76" s="272">
        <v>1103</v>
      </c>
      <c r="C76" s="475" t="s">
        <v>596</v>
      </c>
      <c r="D76" s="475"/>
      <c r="E76" s="475"/>
      <c r="F76" s="475"/>
      <c r="G76" s="475"/>
      <c r="H76" s="475"/>
      <c r="I76" s="475"/>
      <c r="J76" s="45">
        <f>+J77</f>
        <v>5000</v>
      </c>
    </row>
    <row r="77" spans="1:52" s="67" customFormat="1" ht="18">
      <c r="A77" s="493"/>
      <c r="B77" s="489"/>
      <c r="C77" s="489"/>
      <c r="D77" s="272" t="s">
        <v>597</v>
      </c>
      <c r="E77" s="475" t="s">
        <v>576</v>
      </c>
      <c r="F77" s="475"/>
      <c r="G77" s="475"/>
      <c r="H77" s="475"/>
      <c r="I77" s="475"/>
      <c r="J77" s="107">
        <f>+'Հավելված N 1'!G34</f>
        <v>5000</v>
      </c>
    </row>
    <row r="78" spans="1:52" s="66" customFormat="1" ht="33.9" customHeight="1">
      <c r="A78" s="493"/>
      <c r="B78" s="490"/>
      <c r="C78" s="490"/>
      <c r="D78" s="477"/>
      <c r="E78" s="477"/>
      <c r="F78" s="481" t="s">
        <v>598</v>
      </c>
      <c r="G78" s="475"/>
      <c r="H78" s="475"/>
      <c r="I78" s="475"/>
      <c r="J78" s="475"/>
    </row>
    <row r="79" spans="1:52" s="66" customFormat="1" ht="17.7" customHeight="1">
      <c r="A79" s="493"/>
      <c r="B79" s="490"/>
      <c r="C79" s="490"/>
      <c r="D79" s="477"/>
      <c r="E79" s="477"/>
      <c r="F79" s="477"/>
      <c r="G79" s="481" t="s">
        <v>106</v>
      </c>
      <c r="H79" s="475"/>
      <c r="I79" s="475"/>
      <c r="J79" s="475"/>
    </row>
    <row r="80" spans="1:52" s="66" customFormat="1" ht="18" customHeight="1">
      <c r="A80" s="494"/>
      <c r="B80" s="491"/>
      <c r="C80" s="491"/>
      <c r="D80" s="477"/>
      <c r="E80" s="477"/>
      <c r="F80" s="477"/>
      <c r="G80" s="275"/>
      <c r="H80" s="481" t="s">
        <v>599</v>
      </c>
      <c r="I80" s="475"/>
      <c r="J80" s="475"/>
    </row>
  </sheetData>
  <mergeCells count="127">
    <mergeCell ref="D38:D40"/>
    <mergeCell ref="E38:E40"/>
    <mergeCell ref="F38:J38"/>
    <mergeCell ref="F39:F40"/>
    <mergeCell ref="G39:J39"/>
    <mergeCell ref="H40:J40"/>
    <mergeCell ref="C27:C40"/>
    <mergeCell ref="B27:B40"/>
    <mergeCell ref="H30:J30"/>
    <mergeCell ref="E31:I31"/>
    <mergeCell ref="D32:D36"/>
    <mergeCell ref="E32:E36"/>
    <mergeCell ref="F32:J32"/>
    <mergeCell ref="F33:F36"/>
    <mergeCell ref="G33:J33"/>
    <mergeCell ref="G34:G36"/>
    <mergeCell ref="H34:J34"/>
    <mergeCell ref="H35:H36"/>
    <mergeCell ref="C26:I26"/>
    <mergeCell ref="E27:I27"/>
    <mergeCell ref="D28:D30"/>
    <mergeCell ref="E28:E30"/>
    <mergeCell ref="F28:J28"/>
    <mergeCell ref="F29:F30"/>
    <mergeCell ref="G29:J29"/>
    <mergeCell ref="C14:I14"/>
    <mergeCell ref="E37:I37"/>
    <mergeCell ref="B43:B46"/>
    <mergeCell ref="C43:C46"/>
    <mergeCell ref="B48:B51"/>
    <mergeCell ref="C48:C51"/>
    <mergeCell ref="E48:I48"/>
    <mergeCell ref="D49:D52"/>
    <mergeCell ref="E49:E52"/>
    <mergeCell ref="F49:J49"/>
    <mergeCell ref="F50:F52"/>
    <mergeCell ref="G50:J50"/>
    <mergeCell ref="G51:G52"/>
    <mergeCell ref="H51:J51"/>
    <mergeCell ref="D44:D47"/>
    <mergeCell ref="E44:E47"/>
    <mergeCell ref="B15:B24"/>
    <mergeCell ref="C15:C24"/>
    <mergeCell ref="E15:I15"/>
    <mergeCell ref="E16:E18"/>
    <mergeCell ref="F16:J16"/>
    <mergeCell ref="G17:J17"/>
    <mergeCell ref="H18:J18"/>
    <mergeCell ref="E20:I20"/>
    <mergeCell ref="D21:D24"/>
    <mergeCell ref="E21:E24"/>
    <mergeCell ref="F21:J21"/>
    <mergeCell ref="F22:F24"/>
    <mergeCell ref="G22:J22"/>
    <mergeCell ref="G23:G24"/>
    <mergeCell ref="H23:J23"/>
    <mergeCell ref="G18:G19"/>
    <mergeCell ref="F17:F19"/>
    <mergeCell ref="D16:D19"/>
    <mergeCell ref="A75:I75"/>
    <mergeCell ref="H58:J58"/>
    <mergeCell ref="B77:B80"/>
    <mergeCell ref="A76:A80"/>
    <mergeCell ref="C76:I76"/>
    <mergeCell ref="E77:I77"/>
    <mergeCell ref="D78:D80"/>
    <mergeCell ref="E78:E80"/>
    <mergeCell ref="F78:J78"/>
    <mergeCell ref="F79:F80"/>
    <mergeCell ref="G79:J79"/>
    <mergeCell ref="H80:J80"/>
    <mergeCell ref="C77:C80"/>
    <mergeCell ref="E65:I65"/>
    <mergeCell ref="D66:D68"/>
    <mergeCell ref="E66:E68"/>
    <mergeCell ref="E60:I60"/>
    <mergeCell ref="F61:J61"/>
    <mergeCell ref="E69:I69"/>
    <mergeCell ref="G63:G64"/>
    <mergeCell ref="F62:F64"/>
    <mergeCell ref="B55:B73"/>
    <mergeCell ref="F66:J66"/>
    <mergeCell ref="F67:F68"/>
    <mergeCell ref="A6:J6"/>
    <mergeCell ref="G1:H1"/>
    <mergeCell ref="G3:H3"/>
    <mergeCell ref="I3:J3"/>
    <mergeCell ref="I2:J2"/>
    <mergeCell ref="I1:J1"/>
    <mergeCell ref="H9:H10"/>
    <mergeCell ref="I9:I10"/>
    <mergeCell ref="A12:I12"/>
    <mergeCell ref="G72:G73"/>
    <mergeCell ref="F71:F73"/>
    <mergeCell ref="E70:E73"/>
    <mergeCell ref="D70:D73"/>
    <mergeCell ref="C55:C73"/>
    <mergeCell ref="A13:I13"/>
    <mergeCell ref="C42:I42"/>
    <mergeCell ref="A9:A10"/>
    <mergeCell ref="B9:C9"/>
    <mergeCell ref="D9:G9"/>
    <mergeCell ref="A11:I11"/>
    <mergeCell ref="A14:A73"/>
    <mergeCell ref="G67:J67"/>
    <mergeCell ref="H68:J68"/>
    <mergeCell ref="H72:J72"/>
    <mergeCell ref="F70:J70"/>
    <mergeCell ref="G71:J71"/>
    <mergeCell ref="G62:J62"/>
    <mergeCell ref="E43:I43"/>
    <mergeCell ref="F44:J44"/>
    <mergeCell ref="G45:J45"/>
    <mergeCell ref="H46:J46"/>
    <mergeCell ref="G46:G47"/>
    <mergeCell ref="F45:F47"/>
    <mergeCell ref="C54:I54"/>
    <mergeCell ref="H63:J63"/>
    <mergeCell ref="E61:E64"/>
    <mergeCell ref="D61:D64"/>
    <mergeCell ref="E55:I55"/>
    <mergeCell ref="F56:J56"/>
    <mergeCell ref="G57:J57"/>
    <mergeCell ref="G58:G59"/>
    <mergeCell ref="F57:F59"/>
    <mergeCell ref="E56:E59"/>
    <mergeCell ref="D56:D59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94"/>
  <sheetViews>
    <sheetView zoomScale="70" zoomScaleNormal="70" workbookViewId="0">
      <selection activeCell="G97" sqref="G97"/>
    </sheetView>
  </sheetViews>
  <sheetFormatPr defaultColWidth="8.77734375" defaultRowHeight="17.399999999999999"/>
  <cols>
    <col min="1" max="1" width="6.44140625" style="61" bestFit="1" customWidth="1"/>
    <col min="2" max="2" width="9.6640625" style="61" customWidth="1"/>
    <col min="3" max="3" width="13.109375" style="61" customWidth="1"/>
    <col min="4" max="4" width="16.6640625" style="65" customWidth="1"/>
    <col min="5" max="5" width="13.109375" style="61" customWidth="1"/>
    <col min="6" max="6" width="15.44140625" style="61" customWidth="1"/>
    <col min="7" max="7" width="10.44140625" style="61" customWidth="1"/>
    <col min="8" max="8" width="22.5546875" style="61" customWidth="1"/>
    <col min="9" max="9" width="46.33203125" style="61" customWidth="1"/>
    <col min="10" max="10" width="37.88671875" style="61" customWidth="1"/>
    <col min="11" max="16384" width="8.77734375" style="61"/>
  </cols>
  <sheetData>
    <row r="1" spans="1:46" ht="28.5" customHeight="1">
      <c r="D1" s="13"/>
      <c r="E1" s="13"/>
      <c r="F1" s="13"/>
      <c r="G1" s="485"/>
      <c r="H1" s="485"/>
      <c r="I1" s="485" t="s">
        <v>578</v>
      </c>
      <c r="J1" s="485"/>
    </row>
    <row r="2" spans="1:46" ht="17.7" customHeight="1">
      <c r="D2" s="14"/>
      <c r="E2" s="14"/>
      <c r="F2" s="15"/>
      <c r="H2" s="32"/>
      <c r="I2" s="486" t="s">
        <v>70</v>
      </c>
      <c r="J2" s="486"/>
    </row>
    <row r="3" spans="1:46" ht="17.399999999999999" customHeight="1">
      <c r="D3" s="14"/>
      <c r="E3" s="14"/>
      <c r="F3" s="15"/>
      <c r="G3" s="486"/>
      <c r="H3" s="486"/>
      <c r="I3" s="486" t="s">
        <v>19</v>
      </c>
      <c r="J3" s="486"/>
    </row>
    <row r="4" spans="1:46">
      <c r="D4" s="14"/>
      <c r="E4" s="14"/>
      <c r="F4" s="15"/>
      <c r="G4" s="32"/>
      <c r="H4" s="32"/>
      <c r="I4" s="32"/>
    </row>
    <row r="5" spans="1:46">
      <c r="D5" s="14"/>
      <c r="E5" s="14"/>
      <c r="F5" s="15"/>
      <c r="G5" s="32"/>
      <c r="H5" s="32"/>
      <c r="I5" s="32"/>
    </row>
    <row r="6" spans="1:46" ht="64.2" customHeight="1">
      <c r="A6" s="473" t="s">
        <v>102</v>
      </c>
      <c r="B6" s="473"/>
      <c r="C6" s="473"/>
      <c r="D6" s="473"/>
      <c r="E6" s="473"/>
      <c r="F6" s="473"/>
      <c r="G6" s="473"/>
      <c r="H6" s="473"/>
      <c r="I6" s="473"/>
      <c r="J6" s="473"/>
    </row>
    <row r="8" spans="1:46">
      <c r="J8" s="65" t="s">
        <v>157</v>
      </c>
    </row>
    <row r="9" spans="1:46" ht="81" customHeight="1">
      <c r="A9" s="388" t="s">
        <v>600</v>
      </c>
      <c r="B9" s="388" t="s">
        <v>88</v>
      </c>
      <c r="C9" s="388"/>
      <c r="D9" s="388" t="s">
        <v>89</v>
      </c>
      <c r="E9" s="388"/>
      <c r="F9" s="388"/>
      <c r="G9" s="388"/>
      <c r="H9" s="388" t="s">
        <v>90</v>
      </c>
      <c r="I9" s="388" t="s">
        <v>91</v>
      </c>
      <c r="J9" s="87" t="s">
        <v>44</v>
      </c>
    </row>
    <row r="10" spans="1:46" ht="51" customHeight="1">
      <c r="A10" s="388"/>
      <c r="B10" s="257" t="s">
        <v>96</v>
      </c>
      <c r="C10" s="257" t="s">
        <v>95</v>
      </c>
      <c r="D10" s="257" t="s">
        <v>92</v>
      </c>
      <c r="E10" s="257" t="s">
        <v>95</v>
      </c>
      <c r="F10" s="257" t="s">
        <v>97</v>
      </c>
      <c r="G10" s="257" t="s">
        <v>93</v>
      </c>
      <c r="H10" s="388"/>
      <c r="I10" s="388"/>
      <c r="J10" s="257" t="s">
        <v>94</v>
      </c>
    </row>
    <row r="11" spans="1:46" s="71" customFormat="1" ht="48.45" customHeight="1">
      <c r="A11" s="480" t="s">
        <v>98</v>
      </c>
      <c r="B11" s="480"/>
      <c r="C11" s="480"/>
      <c r="D11" s="480"/>
      <c r="E11" s="480"/>
      <c r="F11" s="480"/>
      <c r="G11" s="480"/>
      <c r="H11" s="480"/>
      <c r="I11" s="480"/>
      <c r="J11" s="70">
        <f>+J13+J28</f>
        <v>0</v>
      </c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</row>
    <row r="12" spans="1:46" s="60" customFormat="1" ht="18">
      <c r="A12" s="487" t="s">
        <v>69</v>
      </c>
      <c r="B12" s="487"/>
      <c r="C12" s="487"/>
      <c r="D12" s="487"/>
      <c r="E12" s="487"/>
      <c r="F12" s="487"/>
      <c r="G12" s="487"/>
      <c r="H12" s="487"/>
      <c r="I12" s="487"/>
      <c r="J12" s="12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</row>
    <row r="13" spans="1:46" s="68" customFormat="1" ht="18" customHeight="1">
      <c r="A13" s="478" t="s">
        <v>99</v>
      </c>
      <c r="B13" s="478"/>
      <c r="C13" s="478"/>
      <c r="D13" s="478"/>
      <c r="E13" s="478"/>
      <c r="F13" s="478"/>
      <c r="G13" s="478"/>
      <c r="H13" s="478"/>
      <c r="I13" s="478"/>
      <c r="J13" s="69">
        <f>+J14</f>
        <v>3904768.3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s="66" customFormat="1" ht="18" customHeight="1">
      <c r="A14" s="402"/>
      <c r="B14" s="272">
        <v>1236</v>
      </c>
      <c r="C14" s="509" t="s">
        <v>58</v>
      </c>
      <c r="D14" s="510"/>
      <c r="E14" s="510"/>
      <c r="F14" s="510"/>
      <c r="G14" s="510"/>
      <c r="H14" s="510"/>
      <c r="I14" s="481"/>
      <c r="J14" s="45">
        <f>+J15+J19+J23</f>
        <v>3904768.3</v>
      </c>
    </row>
    <row r="15" spans="1:46" s="67" customFormat="1" ht="17.7" customHeight="1">
      <c r="A15" s="402"/>
      <c r="B15" s="394"/>
      <c r="C15" s="422"/>
      <c r="D15" s="272" t="s">
        <v>137</v>
      </c>
      <c r="E15" s="509" t="s">
        <v>118</v>
      </c>
      <c r="F15" s="510"/>
      <c r="G15" s="510"/>
      <c r="H15" s="510"/>
      <c r="I15" s="481"/>
      <c r="J15" s="107">
        <f>+'Հավելված N 2'!G47</f>
        <v>1857281.2999999998</v>
      </c>
    </row>
    <row r="16" spans="1:46" s="66" customFormat="1" ht="33.9" customHeight="1">
      <c r="A16" s="402"/>
      <c r="B16" s="394"/>
      <c r="C16" s="422"/>
      <c r="D16" s="421"/>
      <c r="E16" s="421"/>
      <c r="F16" s="503" t="s">
        <v>146</v>
      </c>
      <c r="G16" s="504"/>
      <c r="H16" s="504"/>
      <c r="I16" s="504"/>
      <c r="J16" s="500"/>
    </row>
    <row r="17" spans="1:46" s="66" customFormat="1" ht="17.7" customHeight="1">
      <c r="A17" s="402"/>
      <c r="B17" s="394"/>
      <c r="C17" s="422"/>
      <c r="D17" s="422"/>
      <c r="E17" s="422"/>
      <c r="F17" s="421"/>
      <c r="G17" s="503" t="s">
        <v>59</v>
      </c>
      <c r="H17" s="504"/>
      <c r="I17" s="504"/>
      <c r="J17" s="500"/>
    </row>
    <row r="18" spans="1:46" s="66" customFormat="1" ht="18" customHeight="1">
      <c r="A18" s="402"/>
      <c r="B18" s="394"/>
      <c r="C18" s="422"/>
      <c r="D18" s="422"/>
      <c r="E18" s="422"/>
      <c r="F18" s="422"/>
      <c r="G18" s="260"/>
      <c r="H18" s="503" t="s">
        <v>100</v>
      </c>
      <c r="I18" s="504"/>
      <c r="J18" s="500"/>
    </row>
    <row r="19" spans="1:46" s="67" customFormat="1" ht="17.7" customHeight="1">
      <c r="A19" s="402"/>
      <c r="B19" s="394"/>
      <c r="C19" s="422"/>
      <c r="D19" s="272" t="s">
        <v>159</v>
      </c>
      <c r="E19" s="509" t="s">
        <v>158</v>
      </c>
      <c r="F19" s="510"/>
      <c r="G19" s="510"/>
      <c r="H19" s="510"/>
      <c r="I19" s="481"/>
      <c r="J19" s="59">
        <f>+'Հավելված N 2'!G65</f>
        <v>4112288.7999999993</v>
      </c>
    </row>
    <row r="20" spans="1:46" s="66" customFormat="1" ht="35.549999999999997" customHeight="1">
      <c r="A20" s="402"/>
      <c r="B20" s="394"/>
      <c r="C20" s="422"/>
      <c r="D20" s="421"/>
      <c r="E20" s="421"/>
      <c r="F20" s="509" t="s">
        <v>161</v>
      </c>
      <c r="G20" s="510"/>
      <c r="H20" s="510"/>
      <c r="I20" s="510"/>
      <c r="J20" s="481"/>
    </row>
    <row r="21" spans="1:46" s="66" customFormat="1" ht="17.7" customHeight="1">
      <c r="A21" s="402"/>
      <c r="B21" s="394"/>
      <c r="C21" s="422"/>
      <c r="D21" s="422"/>
      <c r="E21" s="422"/>
      <c r="F21" s="421"/>
      <c r="G21" s="509" t="s">
        <v>59</v>
      </c>
      <c r="H21" s="510"/>
      <c r="I21" s="510"/>
      <c r="J21" s="481"/>
    </row>
    <row r="22" spans="1:46" s="66" customFormat="1" ht="18" customHeight="1">
      <c r="A22" s="402"/>
      <c r="B22" s="394"/>
      <c r="C22" s="422"/>
      <c r="D22" s="423"/>
      <c r="E22" s="423"/>
      <c r="F22" s="423"/>
      <c r="G22" s="271"/>
      <c r="H22" s="509" t="s">
        <v>162</v>
      </c>
      <c r="I22" s="510"/>
      <c r="J22" s="481"/>
    </row>
    <row r="23" spans="1:46" s="67" customFormat="1" ht="18" customHeight="1">
      <c r="A23" s="402"/>
      <c r="B23" s="394"/>
      <c r="C23" s="422"/>
      <c r="D23" s="272" t="s">
        <v>571</v>
      </c>
      <c r="E23" s="509" t="s">
        <v>359</v>
      </c>
      <c r="F23" s="510"/>
      <c r="G23" s="510"/>
      <c r="H23" s="510"/>
      <c r="I23" s="481"/>
      <c r="J23" s="107">
        <f>+'Հավելված N 2'!G87</f>
        <v>-2064801.7999999998</v>
      </c>
    </row>
    <row r="24" spans="1:46" s="66" customFormat="1" ht="33.9" customHeight="1">
      <c r="A24" s="402"/>
      <c r="B24" s="394"/>
      <c r="C24" s="422"/>
      <c r="D24" s="492"/>
      <c r="E24" s="492"/>
      <c r="F24" s="509" t="s">
        <v>146</v>
      </c>
      <c r="G24" s="510"/>
      <c r="H24" s="510"/>
      <c r="I24" s="510"/>
      <c r="J24" s="481"/>
    </row>
    <row r="25" spans="1:46" s="66" customFormat="1" ht="17.7" customHeight="1">
      <c r="A25" s="402"/>
      <c r="B25" s="394"/>
      <c r="C25" s="422"/>
      <c r="D25" s="493"/>
      <c r="E25" s="493"/>
      <c r="F25" s="492"/>
      <c r="G25" s="509" t="s">
        <v>59</v>
      </c>
      <c r="H25" s="510"/>
      <c r="I25" s="510"/>
      <c r="J25" s="481"/>
    </row>
    <row r="26" spans="1:46" s="66" customFormat="1" ht="18" customHeight="1">
      <c r="A26" s="402"/>
      <c r="B26" s="395"/>
      <c r="C26" s="423"/>
      <c r="D26" s="494"/>
      <c r="E26" s="494"/>
      <c r="F26" s="494"/>
      <c r="G26" s="275"/>
      <c r="H26" s="509" t="s">
        <v>112</v>
      </c>
      <c r="I26" s="510"/>
      <c r="J26" s="481"/>
    </row>
    <row r="28" spans="1:46" s="68" customFormat="1" ht="18">
      <c r="A28" s="478" t="s">
        <v>166</v>
      </c>
      <c r="B28" s="478"/>
      <c r="C28" s="478"/>
      <c r="D28" s="478"/>
      <c r="E28" s="478"/>
      <c r="F28" s="478"/>
      <c r="G28" s="478"/>
      <c r="H28" s="478"/>
      <c r="I28" s="478"/>
      <c r="J28" s="69">
        <f>+J29+J41+J47+J63+J75</f>
        <v>-3904768.3000000003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ht="18" customHeight="1">
      <c r="A29" s="402"/>
      <c r="B29" s="274">
        <v>1045</v>
      </c>
      <c r="C29" s="506" t="s">
        <v>543</v>
      </c>
      <c r="D29" s="507"/>
      <c r="E29" s="507"/>
      <c r="F29" s="507"/>
      <c r="G29" s="507"/>
      <c r="H29" s="507"/>
      <c r="I29" s="508"/>
      <c r="J29" s="45">
        <f>+J30+J35</f>
        <v>-281665.2</v>
      </c>
    </row>
    <row r="30" spans="1:46" s="62" customFormat="1" ht="33" customHeight="1">
      <c r="A30" s="402"/>
      <c r="B30" s="495"/>
      <c r="C30" s="489"/>
      <c r="D30" s="274" t="s">
        <v>551</v>
      </c>
      <c r="E30" s="506" t="s">
        <v>552</v>
      </c>
      <c r="F30" s="507"/>
      <c r="G30" s="507"/>
      <c r="H30" s="507"/>
      <c r="I30" s="508"/>
      <c r="J30" s="63">
        <f>+'Հավելված N 2'!G113</f>
        <v>-223820</v>
      </c>
    </row>
    <row r="31" spans="1:46" ht="33.299999999999997" customHeight="1">
      <c r="A31" s="402"/>
      <c r="B31" s="496"/>
      <c r="C31" s="490"/>
      <c r="D31" s="489"/>
      <c r="E31" s="489"/>
      <c r="F31" s="506" t="s">
        <v>579</v>
      </c>
      <c r="G31" s="507"/>
      <c r="H31" s="507"/>
      <c r="I31" s="507"/>
      <c r="J31" s="508"/>
    </row>
    <row r="32" spans="1:46" ht="33.299999999999997" customHeight="1">
      <c r="A32" s="402"/>
      <c r="B32" s="496"/>
      <c r="C32" s="490"/>
      <c r="D32" s="490"/>
      <c r="E32" s="490"/>
      <c r="F32" s="489"/>
      <c r="G32" s="506" t="s">
        <v>59</v>
      </c>
      <c r="H32" s="507"/>
      <c r="I32" s="507"/>
      <c r="J32" s="508"/>
    </row>
    <row r="33" spans="1:10" ht="33.299999999999997" customHeight="1">
      <c r="A33" s="402"/>
      <c r="B33" s="496"/>
      <c r="C33" s="490"/>
      <c r="D33" s="490"/>
      <c r="E33" s="490"/>
      <c r="F33" s="490"/>
      <c r="G33" s="489"/>
      <c r="H33" s="506" t="s">
        <v>580</v>
      </c>
      <c r="I33" s="507"/>
      <c r="J33" s="508"/>
    </row>
    <row r="34" spans="1:10" ht="52.2">
      <c r="A34" s="402"/>
      <c r="B34" s="496"/>
      <c r="C34" s="490"/>
      <c r="D34" s="491"/>
      <c r="E34" s="276"/>
      <c r="F34" s="491"/>
      <c r="G34" s="491"/>
      <c r="H34" s="368"/>
      <c r="I34" s="279" t="s">
        <v>583</v>
      </c>
      <c r="J34" s="369">
        <v>-1</v>
      </c>
    </row>
    <row r="35" spans="1:10" s="62" customFormat="1" ht="33" customHeight="1">
      <c r="A35" s="402"/>
      <c r="B35" s="496"/>
      <c r="C35" s="490"/>
      <c r="D35" s="274" t="s">
        <v>554</v>
      </c>
      <c r="E35" s="506" t="s">
        <v>555</v>
      </c>
      <c r="F35" s="507"/>
      <c r="G35" s="507"/>
      <c r="H35" s="507"/>
      <c r="I35" s="508"/>
      <c r="J35" s="63">
        <f>+'Հավելված N 2'!G124</f>
        <v>-57845.200000000004</v>
      </c>
    </row>
    <row r="36" spans="1:10" ht="33.299999999999997" customHeight="1">
      <c r="A36" s="402"/>
      <c r="B36" s="496"/>
      <c r="C36" s="490"/>
      <c r="D36" s="489"/>
      <c r="E36" s="489"/>
      <c r="F36" s="503" t="s">
        <v>581</v>
      </c>
      <c r="G36" s="504"/>
      <c r="H36" s="504"/>
      <c r="I36" s="504"/>
      <c r="J36" s="500"/>
    </row>
    <row r="37" spans="1:10" ht="33.299999999999997" customHeight="1">
      <c r="A37" s="402"/>
      <c r="B37" s="496"/>
      <c r="C37" s="490"/>
      <c r="D37" s="490"/>
      <c r="E37" s="490"/>
      <c r="F37" s="482"/>
      <c r="G37" s="503" t="s">
        <v>59</v>
      </c>
      <c r="H37" s="504"/>
      <c r="I37" s="504"/>
      <c r="J37" s="500"/>
    </row>
    <row r="38" spans="1:10" ht="33.299999999999997" customHeight="1">
      <c r="A38" s="402"/>
      <c r="B38" s="496"/>
      <c r="C38" s="490"/>
      <c r="D38" s="490"/>
      <c r="E38" s="490"/>
      <c r="F38" s="484"/>
      <c r="G38" s="482"/>
      <c r="H38" s="503" t="s">
        <v>580</v>
      </c>
      <c r="I38" s="504"/>
      <c r="J38" s="500"/>
    </row>
    <row r="39" spans="1:10" ht="52.2">
      <c r="A39" s="402"/>
      <c r="B39" s="497"/>
      <c r="C39" s="491"/>
      <c r="D39" s="491"/>
      <c r="E39" s="491"/>
      <c r="F39" s="483"/>
      <c r="G39" s="483"/>
      <c r="H39" s="368"/>
      <c r="I39" s="279" t="s">
        <v>582</v>
      </c>
      <c r="J39" s="369">
        <v>-1</v>
      </c>
    </row>
    <row r="40" spans="1:10" ht="8.5500000000000007" customHeight="1">
      <c r="A40" s="402"/>
      <c r="B40" s="371"/>
      <c r="C40" s="371"/>
      <c r="D40" s="371"/>
      <c r="E40" s="371"/>
      <c r="F40" s="371"/>
      <c r="G40" s="371"/>
      <c r="H40" s="371"/>
      <c r="I40" s="371"/>
      <c r="J40" s="371"/>
    </row>
    <row r="41" spans="1:10" s="66" customFormat="1" ht="18" customHeight="1">
      <c r="A41" s="402"/>
      <c r="B41" s="272">
        <v>1103</v>
      </c>
      <c r="C41" s="475" t="s">
        <v>596</v>
      </c>
      <c r="D41" s="475"/>
      <c r="E41" s="475"/>
      <c r="F41" s="475"/>
      <c r="G41" s="475"/>
      <c r="H41" s="475"/>
      <c r="I41" s="475"/>
      <c r="J41" s="45">
        <f>+J42</f>
        <v>5000</v>
      </c>
    </row>
    <row r="42" spans="1:10" s="67" customFormat="1" ht="18">
      <c r="A42" s="402"/>
      <c r="B42" s="495"/>
      <c r="C42" s="489"/>
      <c r="D42" s="272" t="s">
        <v>597</v>
      </c>
      <c r="E42" s="475" t="s">
        <v>576</v>
      </c>
      <c r="F42" s="475"/>
      <c r="G42" s="475"/>
      <c r="H42" s="475"/>
      <c r="I42" s="475"/>
      <c r="J42" s="107">
        <f>+'Հավելված N 2'!G194</f>
        <v>5000</v>
      </c>
    </row>
    <row r="43" spans="1:10" s="66" customFormat="1" ht="33.9" customHeight="1">
      <c r="A43" s="402"/>
      <c r="B43" s="496"/>
      <c r="C43" s="490"/>
      <c r="D43" s="477"/>
      <c r="E43" s="477"/>
      <c r="F43" s="481" t="s">
        <v>598</v>
      </c>
      <c r="G43" s="475"/>
      <c r="H43" s="475"/>
      <c r="I43" s="475"/>
      <c r="J43" s="475"/>
    </row>
    <row r="44" spans="1:10" s="66" customFormat="1" ht="17.7" customHeight="1">
      <c r="A44" s="402"/>
      <c r="B44" s="496"/>
      <c r="C44" s="490"/>
      <c r="D44" s="477"/>
      <c r="E44" s="477"/>
      <c r="F44" s="477"/>
      <c r="G44" s="481" t="s">
        <v>106</v>
      </c>
      <c r="H44" s="475"/>
      <c r="I44" s="475"/>
      <c r="J44" s="475"/>
    </row>
    <row r="45" spans="1:10" s="66" customFormat="1" ht="18" customHeight="1">
      <c r="A45" s="402"/>
      <c r="B45" s="497"/>
      <c r="C45" s="491"/>
      <c r="D45" s="477"/>
      <c r="E45" s="477"/>
      <c r="F45" s="477"/>
      <c r="G45" s="275"/>
      <c r="H45" s="481" t="s">
        <v>599</v>
      </c>
      <c r="I45" s="475"/>
      <c r="J45" s="475"/>
    </row>
    <row r="46" spans="1:10" ht="8.5500000000000007" customHeight="1">
      <c r="A46" s="402"/>
      <c r="B46" s="121"/>
      <c r="C46" s="53"/>
      <c r="D46" s="53"/>
      <c r="E46" s="53"/>
      <c r="F46" s="53"/>
      <c r="G46" s="53"/>
      <c r="H46" s="53"/>
      <c r="I46" s="53"/>
      <c r="J46" s="53"/>
    </row>
    <row r="47" spans="1:10" s="66" customFormat="1" ht="18" customHeight="1">
      <c r="A47" s="402"/>
      <c r="B47" s="272">
        <v>1163</v>
      </c>
      <c r="C47" s="509" t="s">
        <v>542</v>
      </c>
      <c r="D47" s="510"/>
      <c r="E47" s="510"/>
      <c r="F47" s="510"/>
      <c r="G47" s="510"/>
      <c r="H47" s="510"/>
      <c r="I47" s="481"/>
      <c r="J47" s="45">
        <f>+J48+J52+J58</f>
        <v>-655054.60000000009</v>
      </c>
    </row>
    <row r="48" spans="1:10" s="67" customFormat="1" ht="34.950000000000003" customHeight="1">
      <c r="A48" s="402"/>
      <c r="B48" s="495"/>
      <c r="C48" s="489"/>
      <c r="D48" s="272" t="s">
        <v>560</v>
      </c>
      <c r="E48" s="503" t="s">
        <v>511</v>
      </c>
      <c r="F48" s="504"/>
      <c r="G48" s="504"/>
      <c r="H48" s="504"/>
      <c r="I48" s="500"/>
      <c r="J48" s="132">
        <f>+'Հավելված N 2'!G135</f>
        <v>-240000</v>
      </c>
    </row>
    <row r="49" spans="1:10" s="66" customFormat="1" ht="18" customHeight="1">
      <c r="A49" s="402"/>
      <c r="B49" s="496"/>
      <c r="C49" s="490"/>
      <c r="D49" s="421"/>
      <c r="E49" s="482"/>
      <c r="F49" s="503" t="s">
        <v>587</v>
      </c>
      <c r="G49" s="504"/>
      <c r="H49" s="504"/>
      <c r="I49" s="504"/>
      <c r="J49" s="500"/>
    </row>
    <row r="50" spans="1:10" s="66" customFormat="1" ht="17.7" customHeight="1">
      <c r="A50" s="402"/>
      <c r="B50" s="496"/>
      <c r="C50" s="490"/>
      <c r="D50" s="422"/>
      <c r="E50" s="484"/>
      <c r="F50" s="482"/>
      <c r="G50" s="503" t="s">
        <v>588</v>
      </c>
      <c r="H50" s="504"/>
      <c r="I50" s="504"/>
      <c r="J50" s="500"/>
    </row>
    <row r="51" spans="1:10" s="66" customFormat="1" ht="36" customHeight="1">
      <c r="A51" s="402"/>
      <c r="B51" s="496"/>
      <c r="C51" s="490"/>
      <c r="D51" s="423"/>
      <c r="E51" s="483"/>
      <c r="F51" s="483"/>
      <c r="G51" s="372"/>
      <c r="H51" s="503" t="s">
        <v>589</v>
      </c>
      <c r="I51" s="504"/>
      <c r="J51" s="500"/>
    </row>
    <row r="52" spans="1:10" s="67" customFormat="1" ht="34.950000000000003" customHeight="1">
      <c r="A52" s="402"/>
      <c r="B52" s="496"/>
      <c r="C52" s="490"/>
      <c r="D52" s="272" t="s">
        <v>563</v>
      </c>
      <c r="E52" s="509" t="s">
        <v>488</v>
      </c>
      <c r="F52" s="510"/>
      <c r="G52" s="510"/>
      <c r="H52" s="510"/>
      <c r="I52" s="481"/>
      <c r="J52" s="59">
        <f>+'Հավելված N 2'!G144</f>
        <v>-334754.60000000003</v>
      </c>
    </row>
    <row r="53" spans="1:10" s="66" customFormat="1" ht="36" customHeight="1">
      <c r="A53" s="402"/>
      <c r="B53" s="496"/>
      <c r="C53" s="490"/>
      <c r="D53" s="421"/>
      <c r="E53" s="421"/>
      <c r="F53" s="503" t="s">
        <v>591</v>
      </c>
      <c r="G53" s="504"/>
      <c r="H53" s="504"/>
      <c r="I53" s="504"/>
      <c r="J53" s="500"/>
    </row>
    <row r="54" spans="1:10" s="66" customFormat="1" ht="17.7" customHeight="1">
      <c r="A54" s="402"/>
      <c r="B54" s="496"/>
      <c r="C54" s="490"/>
      <c r="D54" s="422"/>
      <c r="E54" s="422"/>
      <c r="F54" s="482"/>
      <c r="G54" s="503" t="s">
        <v>59</v>
      </c>
      <c r="H54" s="504"/>
      <c r="I54" s="504"/>
      <c r="J54" s="500"/>
    </row>
    <row r="55" spans="1:10" s="66" customFormat="1" ht="36" customHeight="1">
      <c r="A55" s="402"/>
      <c r="B55" s="496"/>
      <c r="C55" s="490"/>
      <c r="D55" s="422"/>
      <c r="E55" s="422"/>
      <c r="F55" s="484"/>
      <c r="G55" s="482"/>
      <c r="H55" s="503" t="s">
        <v>592</v>
      </c>
      <c r="I55" s="504"/>
      <c r="J55" s="500"/>
    </row>
    <row r="56" spans="1:10" ht="34.799999999999997">
      <c r="A56" s="402"/>
      <c r="B56" s="496"/>
      <c r="C56" s="490"/>
      <c r="D56" s="422"/>
      <c r="E56" s="422"/>
      <c r="F56" s="484"/>
      <c r="G56" s="484"/>
      <c r="H56" s="511"/>
      <c r="I56" s="68" t="s">
        <v>593</v>
      </c>
      <c r="J56" s="369">
        <v>-2</v>
      </c>
    </row>
    <row r="57" spans="1:10" ht="34.799999999999997">
      <c r="A57" s="402"/>
      <c r="B57" s="496"/>
      <c r="C57" s="490"/>
      <c r="D57" s="423"/>
      <c r="E57" s="423"/>
      <c r="F57" s="483"/>
      <c r="G57" s="483"/>
      <c r="H57" s="512"/>
      <c r="I57" s="84" t="s">
        <v>590</v>
      </c>
      <c r="J57" s="369">
        <v>-4</v>
      </c>
    </row>
    <row r="58" spans="1:10" s="67" customFormat="1" ht="34.950000000000003" customHeight="1">
      <c r="A58" s="402"/>
      <c r="B58" s="496"/>
      <c r="C58" s="490"/>
      <c r="D58" s="271" t="s">
        <v>565</v>
      </c>
      <c r="E58" s="509" t="s">
        <v>520</v>
      </c>
      <c r="F58" s="510"/>
      <c r="G58" s="510"/>
      <c r="H58" s="510"/>
      <c r="I58" s="481"/>
      <c r="J58" s="59">
        <f>+'Հավելված N 2'!G155</f>
        <v>-80300</v>
      </c>
    </row>
    <row r="59" spans="1:10" s="66" customFormat="1" ht="40.200000000000003" customHeight="1">
      <c r="A59" s="402"/>
      <c r="B59" s="496"/>
      <c r="C59" s="490"/>
      <c r="D59" s="421"/>
      <c r="E59" s="421"/>
      <c r="F59" s="509" t="s">
        <v>594</v>
      </c>
      <c r="G59" s="510"/>
      <c r="H59" s="510"/>
      <c r="I59" s="510"/>
      <c r="J59" s="481"/>
    </row>
    <row r="60" spans="1:10" s="66" customFormat="1" ht="17.7" customHeight="1">
      <c r="A60" s="402"/>
      <c r="B60" s="496"/>
      <c r="C60" s="490"/>
      <c r="D60" s="422"/>
      <c r="E60" s="422"/>
      <c r="F60" s="421"/>
      <c r="G60" s="509" t="s">
        <v>59</v>
      </c>
      <c r="H60" s="510"/>
      <c r="I60" s="510"/>
      <c r="J60" s="481"/>
    </row>
    <row r="61" spans="1:10" s="66" customFormat="1" ht="36" customHeight="1">
      <c r="A61" s="402"/>
      <c r="B61" s="497"/>
      <c r="C61" s="491"/>
      <c r="D61" s="423"/>
      <c r="E61" s="423"/>
      <c r="F61" s="423"/>
      <c r="G61" s="271"/>
      <c r="H61" s="509" t="s">
        <v>592</v>
      </c>
      <c r="I61" s="510"/>
      <c r="J61" s="481"/>
    </row>
    <row r="62" spans="1:10" ht="8.5500000000000007" customHeight="1">
      <c r="A62" s="402"/>
      <c r="B62" s="121"/>
      <c r="C62" s="53"/>
      <c r="D62" s="53"/>
      <c r="E62" s="53"/>
      <c r="F62" s="53"/>
      <c r="G62" s="53"/>
      <c r="H62" s="53"/>
      <c r="I62" s="53"/>
      <c r="J62" s="53"/>
    </row>
    <row r="63" spans="1:10" ht="18" customHeight="1">
      <c r="A63" s="402"/>
      <c r="B63" s="274">
        <v>1183</v>
      </c>
      <c r="C63" s="506" t="s">
        <v>108</v>
      </c>
      <c r="D63" s="507"/>
      <c r="E63" s="507"/>
      <c r="F63" s="507"/>
      <c r="G63" s="507"/>
      <c r="H63" s="507"/>
      <c r="I63" s="508"/>
      <c r="J63" s="45">
        <f>+J64+J69</f>
        <v>-306694.90000000002</v>
      </c>
    </row>
    <row r="64" spans="1:10" s="67" customFormat="1" ht="36" customHeight="1">
      <c r="A64" s="402"/>
      <c r="B64" s="513"/>
      <c r="C64" s="492"/>
      <c r="D64" s="272" t="s">
        <v>567</v>
      </c>
      <c r="E64" s="503" t="s">
        <v>522</v>
      </c>
      <c r="F64" s="504"/>
      <c r="G64" s="504"/>
      <c r="H64" s="504"/>
      <c r="I64" s="500"/>
      <c r="J64" s="132">
        <f>+'Հավելված N 2'!G166</f>
        <v>-5085</v>
      </c>
    </row>
    <row r="65" spans="1:10" s="66" customFormat="1" ht="33.9" customHeight="1">
      <c r="A65" s="402"/>
      <c r="B65" s="502"/>
      <c r="C65" s="493"/>
      <c r="D65" s="421"/>
      <c r="E65" s="482"/>
      <c r="F65" s="503" t="s">
        <v>584</v>
      </c>
      <c r="G65" s="504"/>
      <c r="H65" s="504"/>
      <c r="I65" s="504"/>
      <c r="J65" s="500"/>
    </row>
    <row r="66" spans="1:10" s="66" customFormat="1" ht="17.7" customHeight="1">
      <c r="A66" s="402"/>
      <c r="B66" s="502"/>
      <c r="C66" s="493"/>
      <c r="D66" s="422"/>
      <c r="E66" s="484"/>
      <c r="F66" s="482"/>
      <c r="G66" s="503" t="s">
        <v>59</v>
      </c>
      <c r="H66" s="504"/>
      <c r="I66" s="504"/>
      <c r="J66" s="500"/>
    </row>
    <row r="67" spans="1:10" s="66" customFormat="1" ht="18" customHeight="1">
      <c r="A67" s="402"/>
      <c r="B67" s="502"/>
      <c r="C67" s="493"/>
      <c r="D67" s="422"/>
      <c r="E67" s="484"/>
      <c r="F67" s="484"/>
      <c r="G67" s="482"/>
      <c r="H67" s="503" t="s">
        <v>162</v>
      </c>
      <c r="I67" s="504"/>
      <c r="J67" s="500"/>
    </row>
    <row r="68" spans="1:10" ht="34.799999999999997">
      <c r="A68" s="402"/>
      <c r="B68" s="368"/>
      <c r="C68" s="370"/>
      <c r="D68" s="423"/>
      <c r="E68" s="483"/>
      <c r="F68" s="483"/>
      <c r="G68" s="483"/>
      <c r="H68" s="368"/>
      <c r="I68" s="279" t="s">
        <v>585</v>
      </c>
      <c r="J68" s="369">
        <v>-1</v>
      </c>
    </row>
    <row r="69" spans="1:10" s="67" customFormat="1" ht="36" customHeight="1">
      <c r="A69" s="402"/>
      <c r="B69" s="502"/>
      <c r="C69" s="493"/>
      <c r="D69" s="272" t="s">
        <v>569</v>
      </c>
      <c r="E69" s="503" t="s">
        <v>526</v>
      </c>
      <c r="F69" s="504"/>
      <c r="G69" s="504"/>
      <c r="H69" s="504"/>
      <c r="I69" s="500"/>
      <c r="J69" s="132">
        <f>+'Հավելված N 2'!G175</f>
        <v>-301609.90000000002</v>
      </c>
    </row>
    <row r="70" spans="1:10" s="66" customFormat="1" ht="33.9" customHeight="1">
      <c r="A70" s="402"/>
      <c r="B70" s="502"/>
      <c r="C70" s="493"/>
      <c r="D70" s="421"/>
      <c r="E70" s="482"/>
      <c r="F70" s="503" t="s">
        <v>584</v>
      </c>
      <c r="G70" s="504"/>
      <c r="H70" s="504"/>
      <c r="I70" s="504"/>
      <c r="J70" s="500"/>
    </row>
    <row r="71" spans="1:10" s="66" customFormat="1" ht="17.7" customHeight="1">
      <c r="A71" s="402"/>
      <c r="B71" s="502"/>
      <c r="C71" s="493"/>
      <c r="D71" s="422"/>
      <c r="E71" s="484"/>
      <c r="F71" s="482"/>
      <c r="G71" s="503" t="s">
        <v>59</v>
      </c>
      <c r="H71" s="504"/>
      <c r="I71" s="504"/>
      <c r="J71" s="500"/>
    </row>
    <row r="72" spans="1:10" s="66" customFormat="1" ht="18" customHeight="1">
      <c r="A72" s="402"/>
      <c r="B72" s="502"/>
      <c r="C72" s="493"/>
      <c r="D72" s="422"/>
      <c r="E72" s="484"/>
      <c r="F72" s="484"/>
      <c r="G72" s="482"/>
      <c r="H72" s="503" t="s">
        <v>162</v>
      </c>
      <c r="I72" s="504"/>
      <c r="J72" s="500"/>
    </row>
    <row r="73" spans="1:10" ht="34.799999999999997">
      <c r="A73" s="402"/>
      <c r="B73" s="368"/>
      <c r="C73" s="370"/>
      <c r="D73" s="423"/>
      <c r="E73" s="483"/>
      <c r="F73" s="483"/>
      <c r="G73" s="483"/>
      <c r="H73" s="368"/>
      <c r="I73" s="279" t="s">
        <v>586</v>
      </c>
      <c r="J73" s="369">
        <v>-2</v>
      </c>
    </row>
    <row r="74" spans="1:10" ht="8.5500000000000007" customHeight="1">
      <c r="A74" s="402"/>
      <c r="B74" s="121"/>
      <c r="C74" s="53"/>
      <c r="D74" s="53"/>
      <c r="E74" s="53"/>
      <c r="F74" s="53"/>
      <c r="G74" s="53"/>
      <c r="H74" s="53"/>
      <c r="I74" s="53"/>
      <c r="J74" s="53"/>
    </row>
    <row r="75" spans="1:10" s="66" customFormat="1" ht="18" customHeight="1">
      <c r="A75" s="402"/>
      <c r="B75" s="272">
        <v>1236</v>
      </c>
      <c r="C75" s="509" t="s">
        <v>58</v>
      </c>
      <c r="D75" s="510"/>
      <c r="E75" s="510"/>
      <c r="F75" s="510"/>
      <c r="G75" s="510"/>
      <c r="H75" s="510"/>
      <c r="I75" s="481"/>
      <c r="J75" s="45">
        <f>+J76+J81+J86+J90</f>
        <v>-2666353.6</v>
      </c>
    </row>
    <row r="76" spans="1:10" s="67" customFormat="1" ht="18" customHeight="1">
      <c r="A76" s="402"/>
      <c r="B76" s="399"/>
      <c r="C76" s="399"/>
      <c r="D76" s="272" t="s">
        <v>135</v>
      </c>
      <c r="E76" s="503" t="s">
        <v>117</v>
      </c>
      <c r="F76" s="504"/>
      <c r="G76" s="504"/>
      <c r="H76" s="504"/>
      <c r="I76" s="500"/>
      <c r="J76" s="107">
        <f>+'Հավելված N 2'!G28</f>
        <v>-84876.800000000003</v>
      </c>
    </row>
    <row r="77" spans="1:10" s="66" customFormat="1" ht="33.9" customHeight="1">
      <c r="A77" s="402"/>
      <c r="B77" s="399"/>
      <c r="C77" s="399"/>
      <c r="D77" s="393"/>
      <c r="E77" s="421"/>
      <c r="F77" s="503" t="s">
        <v>139</v>
      </c>
      <c r="G77" s="504"/>
      <c r="H77" s="504"/>
      <c r="I77" s="504"/>
      <c r="J77" s="500"/>
    </row>
    <row r="78" spans="1:10" s="66" customFormat="1" ht="17.7" customHeight="1">
      <c r="A78" s="402"/>
      <c r="B78" s="399"/>
      <c r="C78" s="399"/>
      <c r="D78" s="394"/>
      <c r="E78" s="422"/>
      <c r="F78" s="421"/>
      <c r="G78" s="503" t="s">
        <v>59</v>
      </c>
      <c r="H78" s="504"/>
      <c r="I78" s="504"/>
      <c r="J78" s="500"/>
    </row>
    <row r="79" spans="1:10" s="66" customFormat="1" ht="18" customHeight="1">
      <c r="A79" s="402"/>
      <c r="B79" s="399"/>
      <c r="C79" s="399"/>
      <c r="D79" s="394"/>
      <c r="E79" s="422"/>
      <c r="F79" s="422"/>
      <c r="G79" s="421"/>
      <c r="H79" s="503" t="s">
        <v>140</v>
      </c>
      <c r="I79" s="504"/>
      <c r="J79" s="500"/>
    </row>
    <row r="80" spans="1:10" s="66" customFormat="1" ht="34.799999999999997">
      <c r="A80" s="402"/>
      <c r="B80" s="399"/>
      <c r="C80" s="399"/>
      <c r="D80" s="395"/>
      <c r="E80" s="423"/>
      <c r="F80" s="423"/>
      <c r="G80" s="423"/>
      <c r="H80" s="278"/>
      <c r="I80" s="54" t="s">
        <v>595</v>
      </c>
      <c r="J80" s="136">
        <v>-1</v>
      </c>
    </row>
    <row r="81" spans="1:10" s="67" customFormat="1" ht="17.7" customHeight="1">
      <c r="A81" s="402"/>
      <c r="B81" s="399"/>
      <c r="C81" s="399"/>
      <c r="D81" s="272" t="s">
        <v>137</v>
      </c>
      <c r="E81" s="509" t="s">
        <v>118</v>
      </c>
      <c r="F81" s="510"/>
      <c r="G81" s="510"/>
      <c r="H81" s="510"/>
      <c r="I81" s="481"/>
      <c r="J81" s="107">
        <f>+'Հավելված N 2'!G54</f>
        <v>-622417</v>
      </c>
    </row>
    <row r="82" spans="1:10" s="66" customFormat="1" ht="33.9" customHeight="1">
      <c r="A82" s="402"/>
      <c r="B82" s="399"/>
      <c r="C82" s="399"/>
      <c r="D82" s="393"/>
      <c r="E82" s="421"/>
      <c r="F82" s="503" t="s">
        <v>146</v>
      </c>
      <c r="G82" s="504"/>
      <c r="H82" s="504"/>
      <c r="I82" s="504"/>
      <c r="J82" s="500"/>
    </row>
    <row r="83" spans="1:10" s="66" customFormat="1" ht="17.7" customHeight="1">
      <c r="A83" s="402"/>
      <c r="B83" s="399"/>
      <c r="C83" s="399"/>
      <c r="D83" s="394"/>
      <c r="E83" s="422"/>
      <c r="F83" s="421"/>
      <c r="G83" s="503" t="s">
        <v>59</v>
      </c>
      <c r="H83" s="504"/>
      <c r="I83" s="504"/>
      <c r="J83" s="500"/>
    </row>
    <row r="84" spans="1:10" s="66" customFormat="1" ht="18" customHeight="1">
      <c r="A84" s="402"/>
      <c r="B84" s="399"/>
      <c r="C84" s="399"/>
      <c r="D84" s="394"/>
      <c r="E84" s="422"/>
      <c r="F84" s="422"/>
      <c r="G84" s="421"/>
      <c r="H84" s="503" t="s">
        <v>100</v>
      </c>
      <c r="I84" s="504"/>
      <c r="J84" s="500"/>
    </row>
    <row r="85" spans="1:10" s="66" customFormat="1" ht="87">
      <c r="A85" s="402"/>
      <c r="B85" s="399"/>
      <c r="C85" s="399"/>
      <c r="D85" s="395"/>
      <c r="E85" s="423"/>
      <c r="F85" s="423"/>
      <c r="G85" s="423"/>
      <c r="H85" s="278"/>
      <c r="I85" s="54" t="s">
        <v>167</v>
      </c>
      <c r="J85" s="136">
        <v>-1</v>
      </c>
    </row>
    <row r="86" spans="1:10" s="67" customFormat="1" ht="17.7" customHeight="1">
      <c r="A86" s="402"/>
      <c r="B86" s="399"/>
      <c r="C86" s="399"/>
      <c r="D86" s="272" t="s">
        <v>159</v>
      </c>
      <c r="E86" s="509" t="s">
        <v>158</v>
      </c>
      <c r="F86" s="510"/>
      <c r="G86" s="510"/>
      <c r="H86" s="510"/>
      <c r="I86" s="481"/>
      <c r="J86" s="59">
        <f>+'Հավելված N 2'!G72</f>
        <v>218109.10000000003</v>
      </c>
    </row>
    <row r="87" spans="1:10" s="66" customFormat="1" ht="35.549999999999997" customHeight="1">
      <c r="A87" s="402"/>
      <c r="B87" s="399"/>
      <c r="C87" s="399"/>
      <c r="D87" s="393"/>
      <c r="E87" s="421"/>
      <c r="F87" s="509" t="s">
        <v>161</v>
      </c>
      <c r="G87" s="510"/>
      <c r="H87" s="510"/>
      <c r="I87" s="510"/>
      <c r="J87" s="481"/>
    </row>
    <row r="88" spans="1:10" s="66" customFormat="1" ht="17.7" customHeight="1">
      <c r="A88" s="402"/>
      <c r="B88" s="399"/>
      <c r="C88" s="399"/>
      <c r="D88" s="394"/>
      <c r="E88" s="422"/>
      <c r="F88" s="421"/>
      <c r="G88" s="509" t="s">
        <v>59</v>
      </c>
      <c r="H88" s="510"/>
      <c r="I88" s="510"/>
      <c r="J88" s="481"/>
    </row>
    <row r="89" spans="1:10" s="66" customFormat="1" ht="18" customHeight="1">
      <c r="A89" s="402"/>
      <c r="B89" s="399"/>
      <c r="C89" s="399"/>
      <c r="D89" s="395"/>
      <c r="E89" s="423"/>
      <c r="F89" s="423"/>
      <c r="G89" s="271"/>
      <c r="H89" s="509" t="s">
        <v>162</v>
      </c>
      <c r="I89" s="510"/>
      <c r="J89" s="481"/>
    </row>
    <row r="90" spans="1:10" s="67" customFormat="1" ht="18" customHeight="1">
      <c r="A90" s="402"/>
      <c r="B90" s="399"/>
      <c r="C90" s="399"/>
      <c r="D90" s="272" t="s">
        <v>571</v>
      </c>
      <c r="E90" s="509" t="s">
        <v>359</v>
      </c>
      <c r="F90" s="510"/>
      <c r="G90" s="510"/>
      <c r="H90" s="510"/>
      <c r="I90" s="481"/>
      <c r="J90" s="107">
        <f>+'Հավելված N 2'!G94</f>
        <v>-2177168.9</v>
      </c>
    </row>
    <row r="91" spans="1:10" s="66" customFormat="1" ht="33.9" customHeight="1">
      <c r="A91" s="402"/>
      <c r="B91" s="399"/>
      <c r="C91" s="399"/>
      <c r="D91" s="477"/>
      <c r="E91" s="477"/>
      <c r="F91" s="510" t="s">
        <v>146</v>
      </c>
      <c r="G91" s="510"/>
      <c r="H91" s="510"/>
      <c r="I91" s="510"/>
      <c r="J91" s="481"/>
    </row>
    <row r="92" spans="1:10" s="66" customFormat="1" ht="17.7" customHeight="1">
      <c r="A92" s="402"/>
      <c r="B92" s="399"/>
      <c r="C92" s="399"/>
      <c r="D92" s="477"/>
      <c r="E92" s="477"/>
      <c r="F92" s="492"/>
      <c r="G92" s="510" t="s">
        <v>59</v>
      </c>
      <c r="H92" s="510"/>
      <c r="I92" s="510"/>
      <c r="J92" s="481"/>
    </row>
    <row r="93" spans="1:10" s="66" customFormat="1" ht="18" customHeight="1">
      <c r="A93" s="402"/>
      <c r="B93" s="399"/>
      <c r="C93" s="399"/>
      <c r="D93" s="477"/>
      <c r="E93" s="477"/>
      <c r="F93" s="493"/>
      <c r="G93" s="477"/>
      <c r="H93" s="510" t="s">
        <v>112</v>
      </c>
      <c r="I93" s="510"/>
      <c r="J93" s="481"/>
    </row>
    <row r="94" spans="1:10" s="66" customFormat="1" ht="34.799999999999997">
      <c r="A94" s="402"/>
      <c r="B94" s="399"/>
      <c r="C94" s="399"/>
      <c r="D94" s="477"/>
      <c r="E94" s="477"/>
      <c r="F94" s="494"/>
      <c r="G94" s="477"/>
      <c r="H94" s="338"/>
      <c r="I94" s="54" t="s">
        <v>590</v>
      </c>
      <c r="J94" s="136">
        <v>-1</v>
      </c>
    </row>
  </sheetData>
  <mergeCells count="151">
    <mergeCell ref="E15:I15"/>
    <mergeCell ref="D16:D18"/>
    <mergeCell ref="E16:E18"/>
    <mergeCell ref="F16:J16"/>
    <mergeCell ref="F17:F18"/>
    <mergeCell ref="G17:J17"/>
    <mergeCell ref="G25:J25"/>
    <mergeCell ref="H26:J26"/>
    <mergeCell ref="H18:J18"/>
    <mergeCell ref="E19:I19"/>
    <mergeCell ref="D20:D22"/>
    <mergeCell ref="E20:E22"/>
    <mergeCell ref="F20:J20"/>
    <mergeCell ref="F21:F22"/>
    <mergeCell ref="G21:J21"/>
    <mergeCell ref="H22:J22"/>
    <mergeCell ref="C41:I41"/>
    <mergeCell ref="B42:B45"/>
    <mergeCell ref="C42:C45"/>
    <mergeCell ref="E42:I42"/>
    <mergeCell ref="D43:D45"/>
    <mergeCell ref="E43:E45"/>
    <mergeCell ref="F31:J31"/>
    <mergeCell ref="E31:E33"/>
    <mergeCell ref="D31:D34"/>
    <mergeCell ref="F43:J43"/>
    <mergeCell ref="F44:F45"/>
    <mergeCell ref="G44:J44"/>
    <mergeCell ref="H45:J45"/>
    <mergeCell ref="B76:B94"/>
    <mergeCell ref="G79:G80"/>
    <mergeCell ref="H79:J79"/>
    <mergeCell ref="E81:I81"/>
    <mergeCell ref="D82:D85"/>
    <mergeCell ref="E82:E85"/>
    <mergeCell ref="F82:J82"/>
    <mergeCell ref="F83:F85"/>
    <mergeCell ref="G83:J83"/>
    <mergeCell ref="G84:G85"/>
    <mergeCell ref="H84:J84"/>
    <mergeCell ref="F91:J91"/>
    <mergeCell ref="G92:J92"/>
    <mergeCell ref="H93:J93"/>
    <mergeCell ref="E86:I86"/>
    <mergeCell ref="D87:D89"/>
    <mergeCell ref="E87:E89"/>
    <mergeCell ref="F87:J87"/>
    <mergeCell ref="F88:F89"/>
    <mergeCell ref="G88:J88"/>
    <mergeCell ref="H89:J89"/>
    <mergeCell ref="E90:I90"/>
    <mergeCell ref="C75:I75"/>
    <mergeCell ref="E76:I76"/>
    <mergeCell ref="D77:D80"/>
    <mergeCell ref="E77:E80"/>
    <mergeCell ref="F77:J77"/>
    <mergeCell ref="F78:F80"/>
    <mergeCell ref="G78:J78"/>
    <mergeCell ref="G93:G94"/>
    <mergeCell ref="E91:E94"/>
    <mergeCell ref="D91:D94"/>
    <mergeCell ref="C76:C94"/>
    <mergeCell ref="B69:B72"/>
    <mergeCell ref="C69:C72"/>
    <mergeCell ref="E69:I69"/>
    <mergeCell ref="D70:D73"/>
    <mergeCell ref="E70:E73"/>
    <mergeCell ref="F70:J70"/>
    <mergeCell ref="F71:F73"/>
    <mergeCell ref="G71:J71"/>
    <mergeCell ref="G72:G73"/>
    <mergeCell ref="H72:J72"/>
    <mergeCell ref="C63:I63"/>
    <mergeCell ref="B64:B67"/>
    <mergeCell ref="C64:C67"/>
    <mergeCell ref="E64:I64"/>
    <mergeCell ref="D65:D68"/>
    <mergeCell ref="E65:E68"/>
    <mergeCell ref="F65:J65"/>
    <mergeCell ref="F66:F68"/>
    <mergeCell ref="G66:J66"/>
    <mergeCell ref="G67:G68"/>
    <mergeCell ref="H67:J67"/>
    <mergeCell ref="F49:J49"/>
    <mergeCell ref="F50:F51"/>
    <mergeCell ref="H56:H57"/>
    <mergeCell ref="E58:I58"/>
    <mergeCell ref="D59:D61"/>
    <mergeCell ref="E59:E61"/>
    <mergeCell ref="F59:J59"/>
    <mergeCell ref="F60:F61"/>
    <mergeCell ref="G60:J60"/>
    <mergeCell ref="H61:J61"/>
    <mergeCell ref="G50:J50"/>
    <mergeCell ref="H51:J51"/>
    <mergeCell ref="E52:I52"/>
    <mergeCell ref="D53:D57"/>
    <mergeCell ref="E53:E57"/>
    <mergeCell ref="F53:J53"/>
    <mergeCell ref="F54:F57"/>
    <mergeCell ref="G54:J54"/>
    <mergeCell ref="G55:G57"/>
    <mergeCell ref="H55:J55"/>
    <mergeCell ref="G1:H1"/>
    <mergeCell ref="I1:J1"/>
    <mergeCell ref="I2:J2"/>
    <mergeCell ref="G3:H3"/>
    <mergeCell ref="I3:J3"/>
    <mergeCell ref="A6:J6"/>
    <mergeCell ref="F32:F34"/>
    <mergeCell ref="G32:J32"/>
    <mergeCell ref="G33:G34"/>
    <mergeCell ref="H33:J33"/>
    <mergeCell ref="A13:I13"/>
    <mergeCell ref="C14:I14"/>
    <mergeCell ref="B15:B26"/>
    <mergeCell ref="C15:C26"/>
    <mergeCell ref="C30:C39"/>
    <mergeCell ref="B30:B39"/>
    <mergeCell ref="C29:I29"/>
    <mergeCell ref="E30:I30"/>
    <mergeCell ref="A14:A26"/>
    <mergeCell ref="E23:I23"/>
    <mergeCell ref="D24:D26"/>
    <mergeCell ref="E24:E26"/>
    <mergeCell ref="F24:J24"/>
    <mergeCell ref="F25:F26"/>
    <mergeCell ref="A29:A94"/>
    <mergeCell ref="F92:F94"/>
    <mergeCell ref="A12:I12"/>
    <mergeCell ref="A28:I28"/>
    <mergeCell ref="A9:A10"/>
    <mergeCell ref="B9:C9"/>
    <mergeCell ref="D9:G9"/>
    <mergeCell ref="H9:H10"/>
    <mergeCell ref="I9:I10"/>
    <mergeCell ref="A11:I11"/>
    <mergeCell ref="E35:I35"/>
    <mergeCell ref="D36:D39"/>
    <mergeCell ref="E36:E39"/>
    <mergeCell ref="F36:J36"/>
    <mergeCell ref="F37:F39"/>
    <mergeCell ref="G37:J37"/>
    <mergeCell ref="G38:G39"/>
    <mergeCell ref="H38:J38"/>
    <mergeCell ref="C47:I47"/>
    <mergeCell ref="B48:B61"/>
    <mergeCell ref="C48:C61"/>
    <mergeCell ref="E48:I48"/>
    <mergeCell ref="D49:D51"/>
    <mergeCell ref="E49:E5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N237"/>
  <sheetViews>
    <sheetView topLeftCell="A8" zoomScale="85" zoomScaleNormal="85" workbookViewId="0">
      <selection activeCell="B15" sqref="B15:H15"/>
    </sheetView>
  </sheetViews>
  <sheetFormatPr defaultColWidth="9.109375" defaultRowHeight="17.399999999999999"/>
  <cols>
    <col min="1" max="4" width="18.21875" style="51" customWidth="1"/>
    <col min="5" max="6" width="14.44140625" style="79" customWidth="1"/>
    <col min="7" max="7" width="17.6640625" style="80" customWidth="1"/>
    <col min="8" max="8" width="14.44140625" style="80" customWidth="1"/>
    <col min="9" max="9" width="30.21875" style="79" customWidth="1"/>
    <col min="10" max="10" width="37.109375" style="151" hidden="1" customWidth="1"/>
    <col min="11" max="11" width="20.21875" style="51" customWidth="1"/>
    <col min="12" max="12" width="14" style="51" bestFit="1" customWidth="1"/>
    <col min="13" max="16384" width="9.109375" style="51"/>
  </cols>
  <sheetData>
    <row r="1" spans="1:11" s="11" customFormat="1" ht="33.450000000000003" customHeight="1">
      <c r="A1" s="343"/>
      <c r="B1" s="343"/>
      <c r="C1" s="343"/>
      <c r="D1" s="343"/>
      <c r="E1" s="344"/>
      <c r="F1" s="344"/>
      <c r="G1" s="345"/>
      <c r="H1" s="547" t="s">
        <v>621</v>
      </c>
      <c r="I1" s="547"/>
    </row>
    <row r="2" spans="1:11" s="11" customFormat="1">
      <c r="A2" s="343"/>
      <c r="B2" s="343"/>
      <c r="C2" s="343"/>
      <c r="D2" s="343"/>
      <c r="E2" s="344"/>
      <c r="F2" s="344"/>
      <c r="G2" s="345"/>
      <c r="H2" s="548" t="s">
        <v>71</v>
      </c>
      <c r="I2" s="548"/>
    </row>
    <row r="3" spans="1:11" s="11" customFormat="1">
      <c r="A3" s="343"/>
      <c r="B3" s="343"/>
      <c r="C3" s="343"/>
      <c r="D3" s="343"/>
      <c r="E3" s="344"/>
      <c r="F3" s="344"/>
      <c r="G3" s="345"/>
      <c r="H3" s="548" t="s">
        <v>0</v>
      </c>
      <c r="I3" s="548"/>
    </row>
    <row r="4" spans="1:11" s="11" customFormat="1">
      <c r="A4" s="343"/>
      <c r="B4" s="343"/>
      <c r="C4" s="343"/>
      <c r="D4" s="343"/>
      <c r="E4" s="344"/>
      <c r="F4" s="344"/>
      <c r="G4" s="345"/>
      <c r="H4" s="345"/>
      <c r="I4" s="346"/>
    </row>
    <row r="5" spans="1:11" s="11" customFormat="1">
      <c r="A5" s="343"/>
      <c r="B5" s="343"/>
      <c r="C5" s="343"/>
      <c r="D5" s="343"/>
      <c r="E5" s="344"/>
      <c r="F5" s="344"/>
      <c r="G5" s="345"/>
      <c r="H5" s="345"/>
      <c r="I5" s="346"/>
    </row>
    <row r="6" spans="1:11" s="11" customFormat="1" ht="32.25" customHeight="1">
      <c r="A6" s="549" t="s">
        <v>72</v>
      </c>
      <c r="B6" s="549"/>
      <c r="C6" s="549"/>
      <c r="D6" s="549"/>
      <c r="E6" s="549"/>
      <c r="F6" s="549"/>
      <c r="G6" s="549"/>
      <c r="H6" s="549"/>
      <c r="I6" s="549"/>
    </row>
    <row r="7" spans="1:11" s="11" customFormat="1" ht="21" customHeight="1">
      <c r="A7" s="549"/>
      <c r="B7" s="549"/>
      <c r="C7" s="549"/>
      <c r="D7" s="549"/>
      <c r="E7" s="549"/>
      <c r="F7" s="549"/>
      <c r="G7" s="549"/>
      <c r="H7" s="549"/>
      <c r="I7" s="549"/>
    </row>
    <row r="8" spans="1:11" s="11" customFormat="1" ht="21" customHeight="1">
      <c r="A8" s="347"/>
      <c r="B8" s="347"/>
      <c r="C8" s="347"/>
      <c r="D8" s="347"/>
      <c r="E8" s="347"/>
      <c r="F8" s="347"/>
      <c r="G8" s="347"/>
      <c r="H8" s="347"/>
      <c r="I8" s="347"/>
    </row>
    <row r="9" spans="1:11" s="11" customFormat="1" ht="21" customHeight="1">
      <c r="A9" s="347"/>
      <c r="B9" s="347"/>
      <c r="C9" s="347"/>
      <c r="D9" s="347"/>
      <c r="E9" s="347"/>
      <c r="F9" s="347"/>
      <c r="G9" s="347"/>
      <c r="H9" s="347"/>
      <c r="I9" s="347"/>
    </row>
    <row r="10" spans="1:11" s="11" customFormat="1" ht="73.8" customHeight="1">
      <c r="A10" s="550" t="s">
        <v>24</v>
      </c>
      <c r="B10" s="550" t="s">
        <v>25</v>
      </c>
      <c r="C10" s="550"/>
      <c r="D10" s="550"/>
      <c r="E10" s="550" t="s">
        <v>26</v>
      </c>
      <c r="F10" s="550" t="s">
        <v>27</v>
      </c>
      <c r="G10" s="550" t="s">
        <v>28</v>
      </c>
      <c r="H10" s="551" t="s">
        <v>73</v>
      </c>
      <c r="I10" s="551"/>
    </row>
    <row r="11" spans="1:11" s="11" customFormat="1" ht="21" customHeight="1">
      <c r="A11" s="550"/>
      <c r="B11" s="550"/>
      <c r="C11" s="550"/>
      <c r="D11" s="550"/>
      <c r="E11" s="550"/>
      <c r="F11" s="550"/>
      <c r="G11" s="550"/>
      <c r="H11" s="348" t="s">
        <v>29</v>
      </c>
      <c r="I11" s="349" t="s">
        <v>30</v>
      </c>
    </row>
    <row r="12" spans="1:11" s="11" customFormat="1">
      <c r="A12" s="350">
        <v>1</v>
      </c>
      <c r="B12" s="540">
        <v>2</v>
      </c>
      <c r="C12" s="541"/>
      <c r="D12" s="542"/>
      <c r="E12" s="348">
        <v>3</v>
      </c>
      <c r="F12" s="348">
        <v>4</v>
      </c>
      <c r="G12" s="348">
        <v>5</v>
      </c>
      <c r="H12" s="348">
        <v>6</v>
      </c>
      <c r="I12" s="348">
        <v>7</v>
      </c>
    </row>
    <row r="13" spans="1:11" s="11" customFormat="1" ht="44.85" customHeight="1">
      <c r="A13" s="543" t="s">
        <v>11</v>
      </c>
      <c r="B13" s="543"/>
      <c r="C13" s="543"/>
      <c r="D13" s="543"/>
      <c r="E13" s="543"/>
      <c r="F13" s="543"/>
      <c r="G13" s="543"/>
      <c r="H13" s="543"/>
      <c r="I13" s="82">
        <f>+I14</f>
        <v>-5625656.6000000006</v>
      </c>
      <c r="J13" s="210"/>
      <c r="K13" s="210"/>
    </row>
    <row r="14" spans="1:11" s="2" customFormat="1" ht="17.7" customHeight="1">
      <c r="A14" s="42" t="s">
        <v>50</v>
      </c>
      <c r="B14" s="42" t="s">
        <v>65</v>
      </c>
      <c r="C14" s="42" t="s">
        <v>51</v>
      </c>
      <c r="D14" s="530" t="s">
        <v>64</v>
      </c>
      <c r="E14" s="552"/>
      <c r="F14" s="552"/>
      <c r="G14" s="552"/>
      <c r="H14" s="532"/>
      <c r="I14" s="27">
        <f>+I15+I35+I42</f>
        <v>-5625656.6000000006</v>
      </c>
      <c r="J14" s="333"/>
    </row>
    <row r="15" spans="1:11" s="11" customFormat="1" ht="54.75" customHeight="1">
      <c r="A15" s="217" t="s">
        <v>119</v>
      </c>
      <c r="B15" s="544" t="s">
        <v>120</v>
      </c>
      <c r="C15" s="545"/>
      <c r="D15" s="545"/>
      <c r="E15" s="545"/>
      <c r="F15" s="545"/>
      <c r="G15" s="545"/>
      <c r="H15" s="546"/>
      <c r="I15" s="221">
        <f>+I16</f>
        <v>-1922718.6999999997</v>
      </c>
      <c r="J15" s="211"/>
    </row>
    <row r="16" spans="1:11" s="215" customFormat="1" ht="21" customHeight="1">
      <c r="A16" s="212"/>
      <c r="B16" s="553" t="s">
        <v>165</v>
      </c>
      <c r="C16" s="554"/>
      <c r="D16" s="555"/>
      <c r="E16" s="213" t="s">
        <v>53</v>
      </c>
      <c r="F16" s="213" t="s">
        <v>53</v>
      </c>
      <c r="G16" s="213" t="s">
        <v>53</v>
      </c>
      <c r="H16" s="214"/>
      <c r="I16" s="222">
        <f>SUM(I17:I34)</f>
        <v>-1922718.6999999997</v>
      </c>
      <c r="J16" s="206"/>
    </row>
    <row r="17" spans="1:40" s="216" customFormat="1">
      <c r="A17" s="203" t="s">
        <v>246</v>
      </c>
      <c r="B17" s="533" t="s">
        <v>247</v>
      </c>
      <c r="C17" s="533"/>
      <c r="D17" s="533"/>
      <c r="E17" s="204" t="s">
        <v>66</v>
      </c>
      <c r="F17" s="204" t="s">
        <v>49</v>
      </c>
      <c r="G17" s="76"/>
      <c r="H17" s="77"/>
      <c r="I17" s="207">
        <v>-20432</v>
      </c>
      <c r="J17" s="157" t="s">
        <v>245</v>
      </c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</row>
    <row r="18" spans="1:40" s="216" customFormat="1">
      <c r="A18" s="203" t="s">
        <v>249</v>
      </c>
      <c r="B18" s="533" t="s">
        <v>247</v>
      </c>
      <c r="C18" s="533"/>
      <c r="D18" s="533"/>
      <c r="E18" s="204" t="s">
        <v>66</v>
      </c>
      <c r="F18" s="204" t="s">
        <v>49</v>
      </c>
      <c r="G18" s="76"/>
      <c r="H18" s="77"/>
      <c r="I18" s="207">
        <v>-115429.7</v>
      </c>
      <c r="J18" s="157" t="s">
        <v>248</v>
      </c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</row>
    <row r="19" spans="1:40" s="216" customFormat="1">
      <c r="A19" s="203" t="s">
        <v>251</v>
      </c>
      <c r="B19" s="533" t="s">
        <v>247</v>
      </c>
      <c r="C19" s="533"/>
      <c r="D19" s="533"/>
      <c r="E19" s="204" t="s">
        <v>66</v>
      </c>
      <c r="F19" s="204" t="s">
        <v>49</v>
      </c>
      <c r="G19" s="76"/>
      <c r="H19" s="77"/>
      <c r="I19" s="207">
        <v>-34981.800000000003</v>
      </c>
      <c r="J19" s="157" t="s">
        <v>250</v>
      </c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</row>
    <row r="20" spans="1:40" s="216" customFormat="1">
      <c r="A20" s="203" t="s">
        <v>254</v>
      </c>
      <c r="B20" s="533" t="s">
        <v>247</v>
      </c>
      <c r="C20" s="533"/>
      <c r="D20" s="533"/>
      <c r="E20" s="204" t="s">
        <v>66</v>
      </c>
      <c r="F20" s="204" t="s">
        <v>49</v>
      </c>
      <c r="G20" s="76"/>
      <c r="H20" s="77"/>
      <c r="I20" s="207">
        <v>-139738.79999999999</v>
      </c>
      <c r="J20" s="157" t="s">
        <v>253</v>
      </c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</row>
    <row r="21" spans="1:40" s="216" customFormat="1">
      <c r="A21" s="203" t="s">
        <v>264</v>
      </c>
      <c r="B21" s="533" t="s">
        <v>247</v>
      </c>
      <c r="C21" s="533"/>
      <c r="D21" s="533"/>
      <c r="E21" s="204" t="s">
        <v>66</v>
      </c>
      <c r="F21" s="204" t="s">
        <v>49</v>
      </c>
      <c r="G21" s="76"/>
      <c r="H21" s="77"/>
      <c r="I21" s="207">
        <v>-121309.8</v>
      </c>
      <c r="J21" s="157" t="s">
        <v>260</v>
      </c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</row>
    <row r="22" spans="1:40" s="216" customFormat="1">
      <c r="A22" s="203" t="s">
        <v>265</v>
      </c>
      <c r="B22" s="533" t="s">
        <v>247</v>
      </c>
      <c r="C22" s="533"/>
      <c r="D22" s="533"/>
      <c r="E22" s="204" t="s">
        <v>66</v>
      </c>
      <c r="F22" s="204" t="s">
        <v>49</v>
      </c>
      <c r="G22" s="76"/>
      <c r="H22" s="77"/>
      <c r="I22" s="207">
        <v>-97158.399999999994</v>
      </c>
      <c r="J22" s="157" t="s">
        <v>261</v>
      </c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</row>
    <row r="23" spans="1:40" s="216" customFormat="1">
      <c r="A23" s="203" t="s">
        <v>266</v>
      </c>
      <c r="B23" s="533" t="s">
        <v>247</v>
      </c>
      <c r="C23" s="533"/>
      <c r="D23" s="533"/>
      <c r="E23" s="204" t="s">
        <v>66</v>
      </c>
      <c r="F23" s="204" t="s">
        <v>49</v>
      </c>
      <c r="G23" s="76"/>
      <c r="H23" s="77"/>
      <c r="I23" s="207">
        <v>-33441.9</v>
      </c>
      <c r="J23" s="157" t="s">
        <v>262</v>
      </c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</row>
    <row r="24" spans="1:40" s="216" customFormat="1">
      <c r="A24" s="203" t="s">
        <v>267</v>
      </c>
      <c r="B24" s="533" t="s">
        <v>247</v>
      </c>
      <c r="C24" s="533"/>
      <c r="D24" s="533"/>
      <c r="E24" s="204" t="s">
        <v>66</v>
      </c>
      <c r="F24" s="204" t="s">
        <v>49</v>
      </c>
      <c r="G24" s="76"/>
      <c r="H24" s="77"/>
      <c r="I24" s="207">
        <v>-198262.1</v>
      </c>
      <c r="J24" s="157" t="s">
        <v>263</v>
      </c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</row>
    <row r="25" spans="1:40" s="216" customFormat="1">
      <c r="A25" s="203" t="s">
        <v>271</v>
      </c>
      <c r="B25" s="533" t="s">
        <v>247</v>
      </c>
      <c r="C25" s="533"/>
      <c r="D25" s="533"/>
      <c r="E25" s="204" t="s">
        <v>66</v>
      </c>
      <c r="F25" s="204" t="s">
        <v>49</v>
      </c>
      <c r="G25" s="76"/>
      <c r="H25" s="77"/>
      <c r="I25" s="207">
        <v>-42500</v>
      </c>
      <c r="J25" s="157" t="s">
        <v>268</v>
      </c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</row>
    <row r="26" spans="1:40" s="216" customFormat="1">
      <c r="A26" s="203" t="s">
        <v>272</v>
      </c>
      <c r="B26" s="533" t="s">
        <v>247</v>
      </c>
      <c r="C26" s="533"/>
      <c r="D26" s="533"/>
      <c r="E26" s="204" t="s">
        <v>66</v>
      </c>
      <c r="F26" s="204" t="s">
        <v>49</v>
      </c>
      <c r="G26" s="76"/>
      <c r="H26" s="77"/>
      <c r="I26" s="207">
        <v>-190480</v>
      </c>
      <c r="J26" s="157" t="s">
        <v>269</v>
      </c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</row>
    <row r="27" spans="1:40" s="216" customFormat="1">
      <c r="A27" s="203" t="s">
        <v>273</v>
      </c>
      <c r="B27" s="533" t="s">
        <v>247</v>
      </c>
      <c r="C27" s="533"/>
      <c r="D27" s="533"/>
      <c r="E27" s="204" t="s">
        <v>66</v>
      </c>
      <c r="F27" s="204" t="s">
        <v>49</v>
      </c>
      <c r="G27" s="76"/>
      <c r="H27" s="77"/>
      <c r="I27" s="207">
        <v>-74339</v>
      </c>
      <c r="J27" s="157" t="s">
        <v>270</v>
      </c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</row>
    <row r="28" spans="1:40" s="216" customFormat="1">
      <c r="A28" s="203" t="s">
        <v>278</v>
      </c>
      <c r="B28" s="533" t="s">
        <v>247</v>
      </c>
      <c r="C28" s="533"/>
      <c r="D28" s="533"/>
      <c r="E28" s="204" t="s">
        <v>66</v>
      </c>
      <c r="F28" s="204" t="s">
        <v>49</v>
      </c>
      <c r="G28" s="76"/>
      <c r="H28" s="77"/>
      <c r="I28" s="207">
        <v>-25341.5</v>
      </c>
      <c r="J28" s="157" t="s">
        <v>279</v>
      </c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</row>
    <row r="29" spans="1:40" s="216" customFormat="1">
      <c r="A29" s="203" t="s">
        <v>121</v>
      </c>
      <c r="B29" s="533" t="s">
        <v>247</v>
      </c>
      <c r="C29" s="533"/>
      <c r="D29" s="533"/>
      <c r="E29" s="204" t="s">
        <v>66</v>
      </c>
      <c r="F29" s="204" t="s">
        <v>49</v>
      </c>
      <c r="G29" s="76"/>
      <c r="H29" s="77"/>
      <c r="I29" s="207">
        <v>-72660.5</v>
      </c>
      <c r="J29" s="157" t="s">
        <v>281</v>
      </c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</row>
    <row r="30" spans="1:40" s="216" customFormat="1">
      <c r="A30" s="203" t="s">
        <v>288</v>
      </c>
      <c r="B30" s="533" t="s">
        <v>247</v>
      </c>
      <c r="C30" s="533"/>
      <c r="D30" s="533"/>
      <c r="E30" s="204" t="s">
        <v>66</v>
      </c>
      <c r="F30" s="204" t="s">
        <v>49</v>
      </c>
      <c r="G30" s="76"/>
      <c r="H30" s="77"/>
      <c r="I30" s="207">
        <v>-218767.7</v>
      </c>
      <c r="J30" s="157" t="s">
        <v>285</v>
      </c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</row>
    <row r="31" spans="1:40" s="216" customFormat="1">
      <c r="A31" s="203" t="s">
        <v>289</v>
      </c>
      <c r="B31" s="533" t="s">
        <v>247</v>
      </c>
      <c r="C31" s="533"/>
      <c r="D31" s="533"/>
      <c r="E31" s="204" t="s">
        <v>66</v>
      </c>
      <c r="F31" s="204" t="s">
        <v>49</v>
      </c>
      <c r="G31" s="76"/>
      <c r="H31" s="77"/>
      <c r="I31" s="207">
        <v>-121750</v>
      </c>
      <c r="J31" s="157" t="s">
        <v>286</v>
      </c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</row>
    <row r="32" spans="1:40" s="216" customFormat="1">
      <c r="A32" s="203" t="s">
        <v>290</v>
      </c>
      <c r="B32" s="533" t="s">
        <v>247</v>
      </c>
      <c r="C32" s="533"/>
      <c r="D32" s="533"/>
      <c r="E32" s="204" t="s">
        <v>66</v>
      </c>
      <c r="F32" s="204" t="s">
        <v>49</v>
      </c>
      <c r="G32" s="76"/>
      <c r="H32" s="77"/>
      <c r="I32" s="207">
        <v>-153405.4</v>
      </c>
      <c r="J32" s="157" t="s">
        <v>287</v>
      </c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</row>
    <row r="33" spans="1:40" s="216" customFormat="1">
      <c r="A33" s="203" t="s">
        <v>295</v>
      </c>
      <c r="B33" s="533" t="s">
        <v>247</v>
      </c>
      <c r="C33" s="533"/>
      <c r="D33" s="533"/>
      <c r="E33" s="204" t="s">
        <v>66</v>
      </c>
      <c r="F33" s="204" t="s">
        <v>49</v>
      </c>
      <c r="G33" s="76"/>
      <c r="H33" s="77"/>
      <c r="I33" s="207">
        <v>-217647.4</v>
      </c>
      <c r="J33" s="157" t="s">
        <v>293</v>
      </c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</row>
    <row r="34" spans="1:40" s="216" customFormat="1">
      <c r="A34" s="203" t="s">
        <v>296</v>
      </c>
      <c r="B34" s="533" t="s">
        <v>247</v>
      </c>
      <c r="C34" s="533"/>
      <c r="D34" s="533"/>
      <c r="E34" s="204" t="s">
        <v>66</v>
      </c>
      <c r="F34" s="204" t="s">
        <v>49</v>
      </c>
      <c r="G34" s="76"/>
      <c r="H34" s="77"/>
      <c r="I34" s="207">
        <v>-45072.7</v>
      </c>
      <c r="J34" s="157" t="s">
        <v>294</v>
      </c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</row>
    <row r="35" spans="1:40" s="239" customFormat="1" ht="54.75" customHeight="1">
      <c r="A35" s="217" t="s">
        <v>297</v>
      </c>
      <c r="B35" s="544" t="s">
        <v>298</v>
      </c>
      <c r="C35" s="545"/>
      <c r="D35" s="545"/>
      <c r="E35" s="545"/>
      <c r="F35" s="545"/>
      <c r="G35" s="545"/>
      <c r="H35" s="546"/>
      <c r="I35" s="221">
        <f>+I36</f>
        <v>-138136.1</v>
      </c>
      <c r="J35" s="2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s="243" customFormat="1" ht="21" customHeight="1">
      <c r="A36" s="240"/>
      <c r="B36" s="537" t="s">
        <v>165</v>
      </c>
      <c r="C36" s="538"/>
      <c r="D36" s="539"/>
      <c r="E36" s="241" t="s">
        <v>53</v>
      </c>
      <c r="F36" s="241" t="s">
        <v>53</v>
      </c>
      <c r="G36" s="241" t="s">
        <v>53</v>
      </c>
      <c r="H36" s="242"/>
      <c r="I36" s="207">
        <f>SUM(I37:I41)</f>
        <v>-138136.1</v>
      </c>
      <c r="J36" s="206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</row>
    <row r="37" spans="1:40" s="216" customFormat="1">
      <c r="A37" s="203" t="s">
        <v>299</v>
      </c>
      <c r="B37" s="533" t="s">
        <v>103</v>
      </c>
      <c r="C37" s="533"/>
      <c r="D37" s="533"/>
      <c r="E37" s="204" t="s">
        <v>66</v>
      </c>
      <c r="F37" s="204" t="s">
        <v>49</v>
      </c>
      <c r="G37" s="76"/>
      <c r="H37" s="77"/>
      <c r="I37" s="207">
        <v>-16065.3</v>
      </c>
      <c r="J37" s="159" t="s">
        <v>300</v>
      </c>
    </row>
    <row r="38" spans="1:40" s="216" customFormat="1">
      <c r="A38" s="203" t="s">
        <v>304</v>
      </c>
      <c r="B38" s="533" t="s">
        <v>103</v>
      </c>
      <c r="C38" s="533"/>
      <c r="D38" s="533"/>
      <c r="E38" s="204" t="s">
        <v>66</v>
      </c>
      <c r="F38" s="204" t="s">
        <v>49</v>
      </c>
      <c r="G38" s="76"/>
      <c r="H38" s="77"/>
      <c r="I38" s="207">
        <v>-16392.7</v>
      </c>
      <c r="J38" s="159" t="s">
        <v>301</v>
      </c>
    </row>
    <row r="39" spans="1:40" s="216" customFormat="1">
      <c r="A39" s="203" t="s">
        <v>305</v>
      </c>
      <c r="B39" s="533" t="s">
        <v>103</v>
      </c>
      <c r="C39" s="533"/>
      <c r="D39" s="533"/>
      <c r="E39" s="204" t="s">
        <v>66</v>
      </c>
      <c r="F39" s="204" t="s">
        <v>49</v>
      </c>
      <c r="G39" s="76"/>
      <c r="H39" s="77"/>
      <c r="I39" s="207">
        <v>-19030</v>
      </c>
      <c r="J39" s="159" t="s">
        <v>302</v>
      </c>
    </row>
    <row r="40" spans="1:40" s="564" customFormat="1">
      <c r="A40" s="560" t="s">
        <v>627</v>
      </c>
      <c r="B40" s="561" t="s">
        <v>103</v>
      </c>
      <c r="C40" s="561"/>
      <c r="D40" s="561"/>
      <c r="E40" s="562" t="s">
        <v>66</v>
      </c>
      <c r="F40" s="562" t="s">
        <v>49</v>
      </c>
      <c r="G40" s="76"/>
      <c r="H40" s="77"/>
      <c r="I40" s="563">
        <v>-37709.199999999997</v>
      </c>
      <c r="J40" s="159" t="s">
        <v>302</v>
      </c>
    </row>
    <row r="41" spans="1:40" s="216" customFormat="1">
      <c r="A41" s="203" t="s">
        <v>306</v>
      </c>
      <c r="B41" s="533" t="s">
        <v>103</v>
      </c>
      <c r="C41" s="533"/>
      <c r="D41" s="533"/>
      <c r="E41" s="204" t="s">
        <v>66</v>
      </c>
      <c r="F41" s="204" t="s">
        <v>49</v>
      </c>
      <c r="G41" s="76"/>
      <c r="H41" s="77"/>
      <c r="I41" s="207">
        <v>-48938.9</v>
      </c>
      <c r="J41" s="159" t="s">
        <v>303</v>
      </c>
    </row>
    <row r="42" spans="1:40" s="11" customFormat="1" ht="54.75" customHeight="1">
      <c r="A42" s="208" t="s">
        <v>342</v>
      </c>
      <c r="B42" s="514" t="s">
        <v>343</v>
      </c>
      <c r="C42" s="515"/>
      <c r="D42" s="515"/>
      <c r="E42" s="515"/>
      <c r="F42" s="515"/>
      <c r="G42" s="515"/>
      <c r="H42" s="516"/>
      <c r="I42" s="209">
        <f>+I43</f>
        <v>-3564801.8000000007</v>
      </c>
      <c r="J42" s="211"/>
    </row>
    <row r="43" spans="1:40" s="215" customFormat="1" ht="21" customHeight="1">
      <c r="A43" s="212"/>
      <c r="B43" s="553" t="s">
        <v>165</v>
      </c>
      <c r="C43" s="554"/>
      <c r="D43" s="555"/>
      <c r="E43" s="213" t="s">
        <v>53</v>
      </c>
      <c r="F43" s="213" t="s">
        <v>53</v>
      </c>
      <c r="G43" s="213" t="s">
        <v>53</v>
      </c>
      <c r="H43" s="214"/>
      <c r="I43" s="222">
        <f>SUM(I44:I73)</f>
        <v>-3564801.8000000007</v>
      </c>
      <c r="J43" s="206"/>
    </row>
    <row r="44" spans="1:40" s="216" customFormat="1">
      <c r="A44" s="203" t="s">
        <v>345</v>
      </c>
      <c r="B44" s="533" t="s">
        <v>247</v>
      </c>
      <c r="C44" s="533"/>
      <c r="D44" s="533"/>
      <c r="E44" s="204" t="s">
        <v>66</v>
      </c>
      <c r="F44" s="204" t="s">
        <v>49</v>
      </c>
      <c r="G44" s="76"/>
      <c r="H44" s="77"/>
      <c r="I44" s="207">
        <v>-136769.4</v>
      </c>
      <c r="J44" s="157" t="s">
        <v>344</v>
      </c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</row>
    <row r="45" spans="1:40" s="216" customFormat="1">
      <c r="A45" s="203" t="s">
        <v>350</v>
      </c>
      <c r="B45" s="533" t="s">
        <v>247</v>
      </c>
      <c r="C45" s="533"/>
      <c r="D45" s="533"/>
      <c r="E45" s="204" t="s">
        <v>66</v>
      </c>
      <c r="F45" s="204" t="s">
        <v>49</v>
      </c>
      <c r="G45" s="76"/>
      <c r="H45" s="77"/>
      <c r="I45" s="207">
        <v>-81602</v>
      </c>
      <c r="J45" s="157" t="s">
        <v>346</v>
      </c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</row>
    <row r="46" spans="1:40" s="216" customFormat="1">
      <c r="A46" s="203" t="s">
        <v>351</v>
      </c>
      <c r="B46" s="533" t="s">
        <v>247</v>
      </c>
      <c r="C46" s="533"/>
      <c r="D46" s="533"/>
      <c r="E46" s="204" t="s">
        <v>66</v>
      </c>
      <c r="F46" s="204" t="s">
        <v>49</v>
      </c>
      <c r="G46" s="76"/>
      <c r="H46" s="77"/>
      <c r="I46" s="207">
        <v>-202230</v>
      </c>
      <c r="J46" s="157" t="s">
        <v>347</v>
      </c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</row>
    <row r="47" spans="1:40" s="216" customFormat="1">
      <c r="A47" s="203" t="s">
        <v>352</v>
      </c>
      <c r="B47" s="533" t="s">
        <v>247</v>
      </c>
      <c r="C47" s="533"/>
      <c r="D47" s="533"/>
      <c r="E47" s="204" t="s">
        <v>66</v>
      </c>
      <c r="F47" s="204" t="s">
        <v>49</v>
      </c>
      <c r="G47" s="76"/>
      <c r="H47" s="77"/>
      <c r="I47" s="207">
        <v>-148282.20000000001</v>
      </c>
      <c r="J47" s="157" t="s">
        <v>348</v>
      </c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</row>
    <row r="48" spans="1:40" s="216" customFormat="1">
      <c r="A48" s="203" t="s">
        <v>353</v>
      </c>
      <c r="B48" s="533" t="s">
        <v>247</v>
      </c>
      <c r="C48" s="533"/>
      <c r="D48" s="533"/>
      <c r="E48" s="204" t="s">
        <v>66</v>
      </c>
      <c r="F48" s="204" t="s">
        <v>49</v>
      </c>
      <c r="G48" s="76"/>
      <c r="H48" s="77"/>
      <c r="I48" s="207">
        <v>-158000</v>
      </c>
      <c r="J48" s="157" t="s">
        <v>349</v>
      </c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</row>
    <row r="49" spans="1:40" s="216" customFormat="1">
      <c r="A49" s="203" t="s">
        <v>363</v>
      </c>
      <c r="B49" s="533" t="s">
        <v>247</v>
      </c>
      <c r="C49" s="533"/>
      <c r="D49" s="533"/>
      <c r="E49" s="204" t="s">
        <v>66</v>
      </c>
      <c r="F49" s="204" t="s">
        <v>49</v>
      </c>
      <c r="G49" s="76"/>
      <c r="H49" s="77"/>
      <c r="I49" s="207">
        <v>-64510</v>
      </c>
      <c r="J49" s="157" t="s">
        <v>360</v>
      </c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</row>
    <row r="50" spans="1:40" s="216" customFormat="1">
      <c r="A50" s="203" t="s">
        <v>364</v>
      </c>
      <c r="B50" s="533" t="s">
        <v>247</v>
      </c>
      <c r="C50" s="533"/>
      <c r="D50" s="533"/>
      <c r="E50" s="204" t="s">
        <v>66</v>
      </c>
      <c r="F50" s="204" t="s">
        <v>49</v>
      </c>
      <c r="G50" s="76"/>
      <c r="H50" s="77"/>
      <c r="I50" s="207">
        <v>-50682.5</v>
      </c>
      <c r="J50" s="157" t="s">
        <v>361</v>
      </c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</row>
    <row r="51" spans="1:40" s="216" customFormat="1">
      <c r="A51" s="203" t="s">
        <v>365</v>
      </c>
      <c r="B51" s="533" t="s">
        <v>247</v>
      </c>
      <c r="C51" s="533"/>
      <c r="D51" s="533"/>
      <c r="E51" s="204" t="s">
        <v>66</v>
      </c>
      <c r="F51" s="204" t="s">
        <v>49</v>
      </c>
      <c r="G51" s="76"/>
      <c r="H51" s="77"/>
      <c r="I51" s="207">
        <v>-77945</v>
      </c>
      <c r="J51" s="157" t="s">
        <v>362</v>
      </c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</row>
    <row r="52" spans="1:40" s="216" customFormat="1">
      <c r="A52" s="203" t="s">
        <v>376</v>
      </c>
      <c r="B52" s="533" t="s">
        <v>247</v>
      </c>
      <c r="C52" s="533"/>
      <c r="D52" s="533"/>
      <c r="E52" s="204" t="s">
        <v>66</v>
      </c>
      <c r="F52" s="204" t="s">
        <v>49</v>
      </c>
      <c r="G52" s="76"/>
      <c r="H52" s="77"/>
      <c r="I52" s="207">
        <v>-190125.6</v>
      </c>
      <c r="J52" s="159" t="s">
        <v>369</v>
      </c>
    </row>
    <row r="53" spans="1:40" s="216" customFormat="1">
      <c r="A53" s="203" t="s">
        <v>377</v>
      </c>
      <c r="B53" s="533" t="s">
        <v>247</v>
      </c>
      <c r="C53" s="533"/>
      <c r="D53" s="533"/>
      <c r="E53" s="204" t="s">
        <v>66</v>
      </c>
      <c r="F53" s="204" t="s">
        <v>49</v>
      </c>
      <c r="G53" s="76"/>
      <c r="H53" s="77"/>
      <c r="I53" s="207">
        <v>-197611</v>
      </c>
      <c r="J53" s="159" t="s">
        <v>432</v>
      </c>
    </row>
    <row r="54" spans="1:40" s="216" customFormat="1">
      <c r="A54" s="203" t="s">
        <v>378</v>
      </c>
      <c r="B54" s="533" t="s">
        <v>247</v>
      </c>
      <c r="C54" s="533"/>
      <c r="D54" s="533"/>
      <c r="E54" s="204" t="s">
        <v>66</v>
      </c>
      <c r="F54" s="204" t="s">
        <v>49</v>
      </c>
      <c r="G54" s="76"/>
      <c r="H54" s="77"/>
      <c r="I54" s="207">
        <v>-208767</v>
      </c>
      <c r="J54" s="159" t="s">
        <v>370</v>
      </c>
    </row>
    <row r="55" spans="1:40" s="216" customFormat="1">
      <c r="A55" s="203" t="s">
        <v>379</v>
      </c>
      <c r="B55" s="533" t="s">
        <v>247</v>
      </c>
      <c r="C55" s="533"/>
      <c r="D55" s="533"/>
      <c r="E55" s="204" t="s">
        <v>66</v>
      </c>
      <c r="F55" s="204" t="s">
        <v>49</v>
      </c>
      <c r="G55" s="76"/>
      <c r="H55" s="77"/>
      <c r="I55" s="207">
        <v>-89416</v>
      </c>
      <c r="J55" s="159" t="s">
        <v>371</v>
      </c>
    </row>
    <row r="56" spans="1:40" s="216" customFormat="1">
      <c r="A56" s="203" t="s">
        <v>380</v>
      </c>
      <c r="B56" s="533" t="s">
        <v>247</v>
      </c>
      <c r="C56" s="533"/>
      <c r="D56" s="533"/>
      <c r="E56" s="204" t="s">
        <v>66</v>
      </c>
      <c r="F56" s="204" t="s">
        <v>49</v>
      </c>
      <c r="G56" s="76"/>
      <c r="H56" s="77"/>
      <c r="I56" s="207">
        <v>-251568.1</v>
      </c>
      <c r="J56" s="159" t="s">
        <v>372</v>
      </c>
    </row>
    <row r="57" spans="1:40" s="216" customFormat="1">
      <c r="A57" s="203" t="s">
        <v>381</v>
      </c>
      <c r="B57" s="533" t="s">
        <v>247</v>
      </c>
      <c r="C57" s="533"/>
      <c r="D57" s="533"/>
      <c r="E57" s="204" t="s">
        <v>66</v>
      </c>
      <c r="F57" s="204" t="s">
        <v>49</v>
      </c>
      <c r="G57" s="76"/>
      <c r="H57" s="77"/>
      <c r="I57" s="207">
        <v>-72828</v>
      </c>
      <c r="J57" s="159" t="s">
        <v>373</v>
      </c>
    </row>
    <row r="58" spans="1:40" s="216" customFormat="1">
      <c r="A58" s="203" t="s">
        <v>382</v>
      </c>
      <c r="B58" s="533" t="s">
        <v>247</v>
      </c>
      <c r="C58" s="533"/>
      <c r="D58" s="533"/>
      <c r="E58" s="204" t="s">
        <v>66</v>
      </c>
      <c r="F58" s="204" t="s">
        <v>49</v>
      </c>
      <c r="G58" s="76"/>
      <c r="H58" s="77"/>
      <c r="I58" s="207">
        <v>-186890</v>
      </c>
      <c r="J58" s="159" t="s">
        <v>374</v>
      </c>
    </row>
    <row r="59" spans="1:40" s="216" customFormat="1">
      <c r="A59" s="203" t="s">
        <v>383</v>
      </c>
      <c r="B59" s="533" t="s">
        <v>247</v>
      </c>
      <c r="C59" s="533"/>
      <c r="D59" s="533"/>
      <c r="E59" s="204" t="s">
        <v>66</v>
      </c>
      <c r="F59" s="204" t="s">
        <v>49</v>
      </c>
      <c r="G59" s="76"/>
      <c r="H59" s="77"/>
      <c r="I59" s="207">
        <v>-126433.5</v>
      </c>
      <c r="J59" s="159" t="s">
        <v>375</v>
      </c>
    </row>
    <row r="60" spans="1:40" s="216" customFormat="1">
      <c r="A60" s="203" t="s">
        <v>398</v>
      </c>
      <c r="B60" s="533" t="s">
        <v>247</v>
      </c>
      <c r="C60" s="533"/>
      <c r="D60" s="533"/>
      <c r="E60" s="204" t="s">
        <v>66</v>
      </c>
      <c r="F60" s="204" t="s">
        <v>49</v>
      </c>
      <c r="G60" s="76"/>
      <c r="H60" s="77"/>
      <c r="I60" s="207">
        <v>-282628.7</v>
      </c>
      <c r="J60" s="159" t="s">
        <v>395</v>
      </c>
    </row>
    <row r="61" spans="1:40" s="216" customFormat="1">
      <c r="A61" s="203" t="s">
        <v>399</v>
      </c>
      <c r="B61" s="533" t="s">
        <v>247</v>
      </c>
      <c r="C61" s="533"/>
      <c r="D61" s="533"/>
      <c r="E61" s="204" t="s">
        <v>66</v>
      </c>
      <c r="F61" s="204" t="s">
        <v>49</v>
      </c>
      <c r="G61" s="76"/>
      <c r="H61" s="77"/>
      <c r="I61" s="207">
        <v>-90137</v>
      </c>
      <c r="J61" s="159" t="s">
        <v>396</v>
      </c>
    </row>
    <row r="62" spans="1:40" s="216" customFormat="1">
      <c r="A62" s="203" t="s">
        <v>400</v>
      </c>
      <c r="B62" s="533" t="s">
        <v>247</v>
      </c>
      <c r="C62" s="533"/>
      <c r="D62" s="533"/>
      <c r="E62" s="204" t="s">
        <v>66</v>
      </c>
      <c r="F62" s="204" t="s">
        <v>49</v>
      </c>
      <c r="G62" s="76"/>
      <c r="H62" s="77"/>
      <c r="I62" s="207">
        <v>-108758.7</v>
      </c>
      <c r="J62" s="159" t="s">
        <v>397</v>
      </c>
    </row>
    <row r="63" spans="1:40" s="216" customFormat="1">
      <c r="A63" s="203" t="s">
        <v>408</v>
      </c>
      <c r="B63" s="533" t="s">
        <v>247</v>
      </c>
      <c r="C63" s="533"/>
      <c r="D63" s="533"/>
      <c r="E63" s="204" t="s">
        <v>66</v>
      </c>
      <c r="F63" s="204" t="s">
        <v>49</v>
      </c>
      <c r="G63" s="76"/>
      <c r="H63" s="77"/>
      <c r="I63" s="207">
        <v>-77189.5</v>
      </c>
      <c r="J63" s="159" t="s">
        <v>401</v>
      </c>
    </row>
    <row r="64" spans="1:40" s="216" customFormat="1">
      <c r="A64" s="203" t="s">
        <v>409</v>
      </c>
      <c r="B64" s="533" t="s">
        <v>247</v>
      </c>
      <c r="C64" s="533"/>
      <c r="D64" s="533"/>
      <c r="E64" s="204" t="s">
        <v>66</v>
      </c>
      <c r="F64" s="204" t="s">
        <v>49</v>
      </c>
      <c r="G64" s="76"/>
      <c r="H64" s="77"/>
      <c r="I64" s="207">
        <v>-14887.7</v>
      </c>
      <c r="J64" s="159" t="s">
        <v>402</v>
      </c>
    </row>
    <row r="65" spans="1:38" s="216" customFormat="1">
      <c r="A65" s="203" t="s">
        <v>410</v>
      </c>
      <c r="B65" s="533" t="s">
        <v>247</v>
      </c>
      <c r="C65" s="533"/>
      <c r="D65" s="533"/>
      <c r="E65" s="204" t="s">
        <v>66</v>
      </c>
      <c r="F65" s="204" t="s">
        <v>49</v>
      </c>
      <c r="G65" s="76"/>
      <c r="H65" s="77"/>
      <c r="I65" s="207">
        <v>-107769.2</v>
      </c>
      <c r="J65" s="159" t="s">
        <v>403</v>
      </c>
    </row>
    <row r="66" spans="1:38" s="216" customFormat="1">
      <c r="A66" s="203" t="s">
        <v>411</v>
      </c>
      <c r="B66" s="533" t="s">
        <v>247</v>
      </c>
      <c r="C66" s="533"/>
      <c r="D66" s="533"/>
      <c r="E66" s="204" t="s">
        <v>66</v>
      </c>
      <c r="F66" s="204" t="s">
        <v>49</v>
      </c>
      <c r="G66" s="76"/>
      <c r="H66" s="77"/>
      <c r="I66" s="207">
        <v>-12185.8</v>
      </c>
      <c r="J66" s="159" t="s">
        <v>404</v>
      </c>
    </row>
    <row r="67" spans="1:38" s="216" customFormat="1">
      <c r="A67" s="203" t="s">
        <v>412</v>
      </c>
      <c r="B67" s="533" t="s">
        <v>247</v>
      </c>
      <c r="C67" s="533"/>
      <c r="D67" s="533"/>
      <c r="E67" s="204" t="s">
        <v>66</v>
      </c>
      <c r="F67" s="204" t="s">
        <v>49</v>
      </c>
      <c r="G67" s="76"/>
      <c r="H67" s="77"/>
      <c r="I67" s="207">
        <v>-9864.1</v>
      </c>
      <c r="J67" s="159" t="s">
        <v>405</v>
      </c>
    </row>
    <row r="68" spans="1:38" s="216" customFormat="1">
      <c r="A68" s="203" t="s">
        <v>413</v>
      </c>
      <c r="B68" s="533" t="s">
        <v>247</v>
      </c>
      <c r="C68" s="533"/>
      <c r="D68" s="533"/>
      <c r="E68" s="204" t="s">
        <v>66</v>
      </c>
      <c r="F68" s="204" t="s">
        <v>49</v>
      </c>
      <c r="G68" s="76"/>
      <c r="H68" s="77"/>
      <c r="I68" s="207">
        <v>-10600.3</v>
      </c>
      <c r="J68" s="159" t="s">
        <v>406</v>
      </c>
    </row>
    <row r="69" spans="1:38" s="216" customFormat="1">
      <c r="A69" s="203" t="s">
        <v>414</v>
      </c>
      <c r="B69" s="533" t="s">
        <v>247</v>
      </c>
      <c r="C69" s="533"/>
      <c r="D69" s="533"/>
      <c r="E69" s="204" t="s">
        <v>66</v>
      </c>
      <c r="F69" s="204" t="s">
        <v>49</v>
      </c>
      <c r="G69" s="76"/>
      <c r="H69" s="77"/>
      <c r="I69" s="207">
        <v>-109000</v>
      </c>
      <c r="J69" s="159" t="s">
        <v>407</v>
      </c>
    </row>
    <row r="70" spans="1:38" s="216" customFormat="1">
      <c r="A70" s="203" t="s">
        <v>428</v>
      </c>
      <c r="B70" s="533" t="s">
        <v>247</v>
      </c>
      <c r="C70" s="533"/>
      <c r="D70" s="533"/>
      <c r="E70" s="204" t="s">
        <v>66</v>
      </c>
      <c r="F70" s="204" t="s">
        <v>49</v>
      </c>
      <c r="G70" s="76"/>
      <c r="H70" s="77"/>
      <c r="I70" s="207">
        <v>-171451</v>
      </c>
      <c r="J70" s="159" t="s">
        <v>425</v>
      </c>
    </row>
    <row r="71" spans="1:38" s="216" customFormat="1">
      <c r="A71" s="203" t="s">
        <v>429</v>
      </c>
      <c r="B71" s="533" t="s">
        <v>247</v>
      </c>
      <c r="C71" s="533"/>
      <c r="D71" s="533"/>
      <c r="E71" s="204" t="s">
        <v>66</v>
      </c>
      <c r="F71" s="204" t="s">
        <v>49</v>
      </c>
      <c r="G71" s="76"/>
      <c r="H71" s="77"/>
      <c r="I71" s="207">
        <v>-94475.5</v>
      </c>
      <c r="J71" s="159" t="s">
        <v>426</v>
      </c>
    </row>
    <row r="72" spans="1:38" s="216" customFormat="1">
      <c r="A72" s="203" t="s">
        <v>430</v>
      </c>
      <c r="B72" s="533" t="s">
        <v>247</v>
      </c>
      <c r="C72" s="533"/>
      <c r="D72" s="533"/>
      <c r="E72" s="204" t="s">
        <v>66</v>
      </c>
      <c r="F72" s="204" t="s">
        <v>49</v>
      </c>
      <c r="G72" s="76"/>
      <c r="H72" s="77"/>
      <c r="I72" s="207">
        <v>-207911.7</v>
      </c>
      <c r="J72" s="159" t="s">
        <v>427</v>
      </c>
    </row>
    <row r="73" spans="1:38" s="216" customFormat="1">
      <c r="A73" s="203" t="s">
        <v>433</v>
      </c>
      <c r="B73" s="533" t="s">
        <v>247</v>
      </c>
      <c r="C73" s="533"/>
      <c r="D73" s="533"/>
      <c r="E73" s="204" t="s">
        <v>66</v>
      </c>
      <c r="F73" s="204" t="s">
        <v>49</v>
      </c>
      <c r="G73" s="76"/>
      <c r="H73" s="77"/>
      <c r="I73" s="207">
        <v>-24282.3</v>
      </c>
      <c r="J73" s="159" t="s">
        <v>431</v>
      </c>
    </row>
    <row r="74" spans="1:38" s="138" customFormat="1">
      <c r="A74" s="51"/>
      <c r="B74" s="51"/>
      <c r="C74" s="51"/>
      <c r="D74" s="51"/>
      <c r="E74" s="79"/>
      <c r="F74" s="79"/>
      <c r="G74" s="80"/>
      <c r="H74" s="80"/>
      <c r="I74" s="79"/>
      <c r="J74" s="1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:38" s="11" customFormat="1" ht="44.85" customHeight="1">
      <c r="A75" s="543" t="s">
        <v>164</v>
      </c>
      <c r="B75" s="543"/>
      <c r="C75" s="543"/>
      <c r="D75" s="543"/>
      <c r="E75" s="543"/>
      <c r="F75" s="543"/>
      <c r="G75" s="543"/>
      <c r="H75" s="543"/>
      <c r="I75" s="559">
        <f>+I76+I80+I106+I172</f>
        <v>-3902868.5</v>
      </c>
      <c r="J75" s="210"/>
    </row>
    <row r="76" spans="1:38" s="10" customFormat="1" ht="36" customHeight="1">
      <c r="A76" s="293" t="s">
        <v>544</v>
      </c>
      <c r="B76" s="293" t="s">
        <v>466</v>
      </c>
      <c r="C76" s="293" t="s">
        <v>51</v>
      </c>
      <c r="D76" s="530" t="s">
        <v>545</v>
      </c>
      <c r="E76" s="531"/>
      <c r="F76" s="531"/>
      <c r="G76" s="531"/>
      <c r="H76" s="532"/>
      <c r="I76" s="27">
        <f>+I77</f>
        <v>5000</v>
      </c>
      <c r="J76" s="155"/>
    </row>
    <row r="77" spans="1:38" s="29" customFormat="1" ht="54.9" customHeight="1">
      <c r="A77" s="43" t="s">
        <v>546</v>
      </c>
      <c r="B77" s="521" t="s">
        <v>535</v>
      </c>
      <c r="C77" s="521"/>
      <c r="D77" s="521"/>
      <c r="E77" s="521"/>
      <c r="F77" s="521"/>
      <c r="G77" s="521"/>
      <c r="H77" s="521"/>
      <c r="I77" s="28">
        <f>+I78</f>
        <v>5000</v>
      </c>
      <c r="J77" s="154"/>
    </row>
    <row r="78" spans="1:38" s="10" customFormat="1" ht="21" customHeight="1">
      <c r="A78" s="24"/>
      <c r="B78" s="517" t="s">
        <v>130</v>
      </c>
      <c r="C78" s="518"/>
      <c r="D78" s="519"/>
      <c r="E78" s="25"/>
      <c r="F78" s="25"/>
      <c r="G78" s="25"/>
      <c r="H78" s="26"/>
      <c r="I78" s="18">
        <f>+I79</f>
        <v>5000</v>
      </c>
      <c r="J78" s="155"/>
    </row>
    <row r="79" spans="1:38" s="98" customFormat="1" ht="34.799999999999997" customHeight="1">
      <c r="A79" s="279">
        <v>71311340</v>
      </c>
      <c r="B79" s="520" t="s">
        <v>547</v>
      </c>
      <c r="C79" s="520"/>
      <c r="D79" s="520"/>
      <c r="E79" s="277" t="s">
        <v>129</v>
      </c>
      <c r="F79" s="277" t="s">
        <v>49</v>
      </c>
      <c r="G79" s="103">
        <v>5000000</v>
      </c>
      <c r="H79" s="102">
        <v>1</v>
      </c>
      <c r="I79" s="48">
        <f>+ROUNDUP(H79*G79/1000,1)</f>
        <v>5000</v>
      </c>
      <c r="J79" s="157"/>
    </row>
    <row r="80" spans="1:38" s="2" customFormat="1" ht="17.7" customHeight="1">
      <c r="A80" s="42" t="s">
        <v>50</v>
      </c>
      <c r="B80" s="42" t="s">
        <v>122</v>
      </c>
      <c r="C80" s="42" t="s">
        <v>51</v>
      </c>
      <c r="D80" s="530" t="s">
        <v>61</v>
      </c>
      <c r="E80" s="531"/>
      <c r="F80" s="531"/>
      <c r="G80" s="531"/>
      <c r="H80" s="532"/>
      <c r="I80" s="27">
        <f>+I81</f>
        <v>-84876.800000000003</v>
      </c>
      <c r="J80" s="153"/>
    </row>
    <row r="81" spans="1:10" s="29" customFormat="1" ht="54.9" customHeight="1">
      <c r="A81" s="43" t="s">
        <v>113</v>
      </c>
      <c r="B81" s="521" t="s">
        <v>114</v>
      </c>
      <c r="C81" s="521"/>
      <c r="D81" s="521"/>
      <c r="E81" s="521"/>
      <c r="F81" s="521"/>
      <c r="G81" s="521"/>
      <c r="H81" s="521"/>
      <c r="I81" s="28">
        <f>+I82+I92</f>
        <v>-84876.800000000003</v>
      </c>
      <c r="J81" s="154"/>
    </row>
    <row r="82" spans="1:10" s="10" customFormat="1" ht="21" customHeight="1">
      <c r="A82" s="24"/>
      <c r="B82" s="517" t="s">
        <v>52</v>
      </c>
      <c r="C82" s="518"/>
      <c r="D82" s="519"/>
      <c r="E82" s="25"/>
      <c r="F82" s="25"/>
      <c r="G82" s="25"/>
      <c r="H82" s="26"/>
      <c r="I82" s="18">
        <f>SUM(I83:I91)</f>
        <v>-84559</v>
      </c>
      <c r="J82" s="155"/>
    </row>
    <row r="83" spans="1:10" s="98" customFormat="1">
      <c r="A83" s="97" t="s">
        <v>201</v>
      </c>
      <c r="B83" s="520" t="s">
        <v>153</v>
      </c>
      <c r="C83" s="520"/>
      <c r="D83" s="520"/>
      <c r="E83" s="46" t="s">
        <v>115</v>
      </c>
      <c r="F83" s="46" t="s">
        <v>49</v>
      </c>
      <c r="G83" s="103"/>
      <c r="H83" s="88"/>
      <c r="I83" s="48">
        <v>-55000</v>
      </c>
      <c r="J83" s="157" t="s">
        <v>197</v>
      </c>
    </row>
    <row r="84" spans="1:10" s="98" customFormat="1" ht="17.399999999999999" customHeight="1">
      <c r="A84" s="97" t="s">
        <v>202</v>
      </c>
      <c r="B84" s="534" t="s">
        <v>153</v>
      </c>
      <c r="C84" s="535"/>
      <c r="D84" s="536"/>
      <c r="E84" s="46" t="s">
        <v>115</v>
      </c>
      <c r="F84" s="46" t="s">
        <v>49</v>
      </c>
      <c r="G84" s="103"/>
      <c r="H84" s="88"/>
      <c r="I84" s="48">
        <v>25000</v>
      </c>
      <c r="J84" s="157" t="s">
        <v>198</v>
      </c>
    </row>
    <row r="85" spans="1:10" s="98" customFormat="1" ht="17.399999999999999" customHeight="1">
      <c r="A85" s="97" t="s">
        <v>203</v>
      </c>
      <c r="B85" s="534" t="s">
        <v>153</v>
      </c>
      <c r="C85" s="535"/>
      <c r="D85" s="536"/>
      <c r="E85" s="46" t="s">
        <v>115</v>
      </c>
      <c r="F85" s="46" t="s">
        <v>49</v>
      </c>
      <c r="G85" s="103"/>
      <c r="H85" s="88"/>
      <c r="I85" s="48">
        <v>109323.7</v>
      </c>
      <c r="J85" s="157" t="s">
        <v>199</v>
      </c>
    </row>
    <row r="86" spans="1:10" s="98" customFormat="1" ht="17.399999999999999" customHeight="1">
      <c r="A86" s="97" t="s">
        <v>204</v>
      </c>
      <c r="B86" s="534" t="s">
        <v>153</v>
      </c>
      <c r="C86" s="535"/>
      <c r="D86" s="536"/>
      <c r="E86" s="46" t="s">
        <v>115</v>
      </c>
      <c r="F86" s="46" t="s">
        <v>49</v>
      </c>
      <c r="G86" s="103"/>
      <c r="H86" s="88"/>
      <c r="I86" s="48">
        <v>-60000</v>
      </c>
      <c r="J86" s="157" t="s">
        <v>200</v>
      </c>
    </row>
    <row r="87" spans="1:10" s="98" customFormat="1" ht="17.399999999999999" customHeight="1">
      <c r="A87" s="97" t="s">
        <v>178</v>
      </c>
      <c r="B87" s="534" t="s">
        <v>153</v>
      </c>
      <c r="C87" s="535"/>
      <c r="D87" s="536"/>
      <c r="E87" s="46" t="s">
        <v>66</v>
      </c>
      <c r="F87" s="46" t="s">
        <v>49</v>
      </c>
      <c r="G87" s="103"/>
      <c r="H87" s="88"/>
      <c r="I87" s="48">
        <v>-100000</v>
      </c>
      <c r="J87" s="157" t="s">
        <v>170</v>
      </c>
    </row>
    <row r="88" spans="1:10" s="98" customFormat="1" ht="17.399999999999999" customHeight="1">
      <c r="A88" s="97" t="s">
        <v>181</v>
      </c>
      <c r="B88" s="534" t="s">
        <v>153</v>
      </c>
      <c r="C88" s="535"/>
      <c r="D88" s="536"/>
      <c r="E88" s="46" t="s">
        <v>115</v>
      </c>
      <c r="F88" s="46" t="s">
        <v>49</v>
      </c>
      <c r="G88" s="103"/>
      <c r="H88" s="88"/>
      <c r="I88" s="48">
        <v>119863.2</v>
      </c>
      <c r="J88" s="157" t="s">
        <v>180</v>
      </c>
    </row>
    <row r="89" spans="1:10" s="98" customFormat="1" ht="17.399999999999999" customHeight="1">
      <c r="A89" s="97" t="s">
        <v>183</v>
      </c>
      <c r="B89" s="534" t="s">
        <v>153</v>
      </c>
      <c r="C89" s="535"/>
      <c r="D89" s="536"/>
      <c r="E89" s="46" t="s">
        <v>66</v>
      </c>
      <c r="F89" s="46" t="s">
        <v>49</v>
      </c>
      <c r="G89" s="103"/>
      <c r="H89" s="88"/>
      <c r="I89" s="48">
        <v>-70000</v>
      </c>
      <c r="J89" s="157" t="s">
        <v>171</v>
      </c>
    </row>
    <row r="90" spans="1:10" s="98" customFormat="1" ht="17.399999999999999" customHeight="1">
      <c r="A90" s="97" t="s">
        <v>186</v>
      </c>
      <c r="B90" s="534" t="s">
        <v>153</v>
      </c>
      <c r="C90" s="535"/>
      <c r="D90" s="536"/>
      <c r="E90" s="46" t="s">
        <v>66</v>
      </c>
      <c r="F90" s="46" t="s">
        <v>49</v>
      </c>
      <c r="G90" s="103"/>
      <c r="H90" s="88"/>
      <c r="I90" s="48">
        <v>-50000</v>
      </c>
      <c r="J90" s="157" t="s">
        <v>172</v>
      </c>
    </row>
    <row r="91" spans="1:10" s="98" customFormat="1" ht="17.399999999999999" customHeight="1">
      <c r="A91" s="97" t="s">
        <v>189</v>
      </c>
      <c r="B91" s="534" t="s">
        <v>153</v>
      </c>
      <c r="C91" s="535"/>
      <c r="D91" s="536"/>
      <c r="E91" s="46" t="s">
        <v>115</v>
      </c>
      <c r="F91" s="46" t="s">
        <v>49</v>
      </c>
      <c r="G91" s="103">
        <v>3745900</v>
      </c>
      <c r="H91" s="88">
        <v>-1</v>
      </c>
      <c r="I91" s="48">
        <f>+ROUNDDOWN(H91*G91/1000,1)</f>
        <v>-3745.9</v>
      </c>
      <c r="J91" s="157" t="s">
        <v>190</v>
      </c>
    </row>
    <row r="92" spans="1:10" s="30" customFormat="1" ht="21" customHeight="1">
      <c r="A92" s="35"/>
      <c r="B92" s="517" t="s">
        <v>130</v>
      </c>
      <c r="C92" s="518"/>
      <c r="D92" s="519"/>
      <c r="E92" s="100" t="s">
        <v>53</v>
      </c>
      <c r="F92" s="100" t="s">
        <v>53</v>
      </c>
      <c r="G92" s="100" t="s">
        <v>53</v>
      </c>
      <c r="H92" s="31"/>
      <c r="I92" s="101">
        <f>SUM(I93:I105)</f>
        <v>-317.80000000000018</v>
      </c>
      <c r="J92" s="157"/>
    </row>
    <row r="93" spans="1:10" s="30" customFormat="1">
      <c r="A93" s="137" t="s">
        <v>205</v>
      </c>
      <c r="B93" s="522" t="s">
        <v>147</v>
      </c>
      <c r="C93" s="522"/>
      <c r="D93" s="522"/>
      <c r="E93" s="46" t="s">
        <v>129</v>
      </c>
      <c r="F93" s="46" t="s">
        <v>154</v>
      </c>
      <c r="G93" s="103"/>
      <c r="H93" s="150"/>
      <c r="I93" s="48">
        <v>1322.1</v>
      </c>
      <c r="J93" s="157" t="s">
        <v>199</v>
      </c>
    </row>
    <row r="94" spans="1:10" s="30" customFormat="1">
      <c r="A94" s="137" t="s">
        <v>179</v>
      </c>
      <c r="B94" s="522" t="s">
        <v>147</v>
      </c>
      <c r="C94" s="522"/>
      <c r="D94" s="522"/>
      <c r="E94" s="46" t="s">
        <v>129</v>
      </c>
      <c r="F94" s="46" t="s">
        <v>154</v>
      </c>
      <c r="G94" s="103"/>
      <c r="H94" s="150"/>
      <c r="I94" s="48">
        <v>-4000</v>
      </c>
      <c r="J94" s="157" t="s">
        <v>170</v>
      </c>
    </row>
    <row r="95" spans="1:10" s="30" customFormat="1">
      <c r="A95" s="335" t="s">
        <v>447</v>
      </c>
      <c r="B95" s="522" t="s">
        <v>147</v>
      </c>
      <c r="C95" s="522"/>
      <c r="D95" s="522"/>
      <c r="E95" s="277" t="s">
        <v>129</v>
      </c>
      <c r="F95" s="277" t="s">
        <v>154</v>
      </c>
      <c r="G95" s="103"/>
      <c r="H95" s="150"/>
      <c r="I95" s="48">
        <v>3199</v>
      </c>
      <c r="J95" s="157" t="s">
        <v>180</v>
      </c>
    </row>
    <row r="96" spans="1:10" s="30" customFormat="1">
      <c r="A96" s="335" t="s">
        <v>184</v>
      </c>
      <c r="B96" s="522" t="s">
        <v>147</v>
      </c>
      <c r="C96" s="522"/>
      <c r="D96" s="522"/>
      <c r="E96" s="277" t="s">
        <v>129</v>
      </c>
      <c r="F96" s="277" t="s">
        <v>154</v>
      </c>
      <c r="G96" s="103"/>
      <c r="H96" s="150"/>
      <c r="I96" s="48">
        <v>-1500</v>
      </c>
      <c r="J96" s="157" t="s">
        <v>171</v>
      </c>
    </row>
    <row r="97" spans="1:10" s="30" customFormat="1">
      <c r="A97" s="335" t="s">
        <v>187</v>
      </c>
      <c r="B97" s="522" t="s">
        <v>147</v>
      </c>
      <c r="C97" s="522"/>
      <c r="D97" s="522"/>
      <c r="E97" s="277" t="s">
        <v>129</v>
      </c>
      <c r="F97" s="277" t="s">
        <v>154</v>
      </c>
      <c r="G97" s="103"/>
      <c r="H97" s="150"/>
      <c r="I97" s="48">
        <v>-200</v>
      </c>
      <c r="J97" s="157" t="s">
        <v>172</v>
      </c>
    </row>
    <row r="98" spans="1:10" s="78" customFormat="1">
      <c r="A98" s="335" t="s">
        <v>601</v>
      </c>
      <c r="B98" s="385" t="s">
        <v>150</v>
      </c>
      <c r="C98" s="385"/>
      <c r="D98" s="385"/>
      <c r="E98" s="87" t="s">
        <v>123</v>
      </c>
      <c r="F98" s="87" t="s">
        <v>154</v>
      </c>
      <c r="G98" s="76"/>
      <c r="H98" s="77"/>
      <c r="I98" s="48">
        <v>647.9</v>
      </c>
      <c r="J98" s="159" t="s">
        <v>180</v>
      </c>
    </row>
    <row r="99" spans="1:10" s="78" customFormat="1">
      <c r="A99" s="137" t="s">
        <v>185</v>
      </c>
      <c r="B99" s="385" t="s">
        <v>150</v>
      </c>
      <c r="C99" s="385"/>
      <c r="D99" s="385"/>
      <c r="E99" s="87" t="s">
        <v>123</v>
      </c>
      <c r="F99" s="87" t="s">
        <v>154</v>
      </c>
      <c r="G99" s="76"/>
      <c r="H99" s="77"/>
      <c r="I99" s="48">
        <v>-200</v>
      </c>
      <c r="J99" s="159" t="s">
        <v>171</v>
      </c>
    </row>
    <row r="100" spans="1:10" s="78" customFormat="1">
      <c r="A100" s="137" t="s">
        <v>188</v>
      </c>
      <c r="B100" s="385" t="s">
        <v>150</v>
      </c>
      <c r="C100" s="385"/>
      <c r="D100" s="385"/>
      <c r="E100" s="87" t="s">
        <v>123</v>
      </c>
      <c r="F100" s="87" t="s">
        <v>154</v>
      </c>
      <c r="G100" s="76"/>
      <c r="H100" s="77"/>
      <c r="I100" s="48">
        <v>-200</v>
      </c>
      <c r="J100" s="159" t="s">
        <v>172</v>
      </c>
    </row>
    <row r="101" spans="1:10" s="98" customFormat="1" ht="17.7" customHeight="1">
      <c r="A101" s="97">
        <v>50531140</v>
      </c>
      <c r="B101" s="521" t="s">
        <v>132</v>
      </c>
      <c r="C101" s="521"/>
      <c r="D101" s="521"/>
      <c r="E101" s="46" t="s">
        <v>129</v>
      </c>
      <c r="F101" s="46" t="s">
        <v>49</v>
      </c>
      <c r="G101" s="103">
        <v>157126</v>
      </c>
      <c r="H101" s="102">
        <v>1</v>
      </c>
      <c r="I101" s="48">
        <f>+ROUNDUP(H101*G101/1000,1)</f>
        <v>157.19999999999999</v>
      </c>
      <c r="J101" s="157" t="s">
        <v>168</v>
      </c>
    </row>
    <row r="102" spans="1:10" s="98" customFormat="1" ht="17.7" customHeight="1">
      <c r="A102" s="97">
        <v>50531140</v>
      </c>
      <c r="B102" s="521" t="s">
        <v>132</v>
      </c>
      <c r="C102" s="521"/>
      <c r="D102" s="521"/>
      <c r="E102" s="46" t="s">
        <v>129</v>
      </c>
      <c r="F102" s="46" t="s">
        <v>49</v>
      </c>
      <c r="G102" s="103">
        <v>96000</v>
      </c>
      <c r="H102" s="102">
        <v>1</v>
      </c>
      <c r="I102" s="48">
        <f>+ROUNDUP(H102*G102/1000,1)</f>
        <v>96</v>
      </c>
      <c r="J102" s="157" t="s">
        <v>169</v>
      </c>
    </row>
    <row r="103" spans="1:10" s="98" customFormat="1" ht="17.7" customHeight="1">
      <c r="A103" s="97">
        <v>50531140</v>
      </c>
      <c r="B103" s="521" t="s">
        <v>132</v>
      </c>
      <c r="C103" s="521"/>
      <c r="D103" s="521"/>
      <c r="E103" s="46" t="s">
        <v>129</v>
      </c>
      <c r="F103" s="46" t="s">
        <v>49</v>
      </c>
      <c r="G103" s="103">
        <v>120000</v>
      </c>
      <c r="H103" s="102">
        <v>1</v>
      </c>
      <c r="I103" s="48">
        <f>+ROUNDUP(H103*G103/1000,1)</f>
        <v>120</v>
      </c>
      <c r="J103" s="157" t="s">
        <v>170</v>
      </c>
    </row>
    <row r="104" spans="1:10" s="98" customFormat="1" ht="17.7" customHeight="1">
      <c r="A104" s="97">
        <v>50531140</v>
      </c>
      <c r="B104" s="521" t="s">
        <v>132</v>
      </c>
      <c r="C104" s="521"/>
      <c r="D104" s="521"/>
      <c r="E104" s="46" t="s">
        <v>129</v>
      </c>
      <c r="F104" s="46" t="s">
        <v>49</v>
      </c>
      <c r="G104" s="103">
        <v>120000</v>
      </c>
      <c r="H104" s="102">
        <v>1</v>
      </c>
      <c r="I104" s="48">
        <f>+ROUNDUP(H104*G104/1000,1)</f>
        <v>120</v>
      </c>
      <c r="J104" s="157" t="s">
        <v>171</v>
      </c>
    </row>
    <row r="105" spans="1:10" s="98" customFormat="1" ht="17.7" customHeight="1">
      <c r="A105" s="97">
        <v>50531140</v>
      </c>
      <c r="B105" s="521" t="s">
        <v>132</v>
      </c>
      <c r="C105" s="521"/>
      <c r="D105" s="521"/>
      <c r="E105" s="46" t="s">
        <v>129</v>
      </c>
      <c r="F105" s="46" t="s">
        <v>49</v>
      </c>
      <c r="G105" s="103">
        <v>120000</v>
      </c>
      <c r="H105" s="102">
        <v>1</v>
      </c>
      <c r="I105" s="48">
        <f>+ROUNDUP(H105*G105/1000,1)</f>
        <v>120</v>
      </c>
      <c r="J105" s="157" t="s">
        <v>172</v>
      </c>
    </row>
    <row r="106" spans="1:10" s="295" customFormat="1">
      <c r="A106" s="293" t="s">
        <v>50</v>
      </c>
      <c r="B106" s="293" t="s">
        <v>65</v>
      </c>
      <c r="C106" s="293" t="s">
        <v>51</v>
      </c>
      <c r="D106" s="530" t="s">
        <v>64</v>
      </c>
      <c r="E106" s="531"/>
      <c r="F106" s="531"/>
      <c r="G106" s="531"/>
      <c r="H106" s="532"/>
      <c r="I106" s="294">
        <f>+I107+I126+I145</f>
        <v>-2579577</v>
      </c>
      <c r="J106" s="334"/>
    </row>
    <row r="107" spans="1:10" ht="54.75" customHeight="1">
      <c r="A107" s="208" t="s">
        <v>119</v>
      </c>
      <c r="B107" s="514" t="s">
        <v>120</v>
      </c>
      <c r="C107" s="515"/>
      <c r="D107" s="515"/>
      <c r="E107" s="515"/>
      <c r="F107" s="515"/>
      <c r="G107" s="515"/>
      <c r="H107" s="516"/>
      <c r="I107" s="209">
        <f>+I108+I117</f>
        <v>-620517.19999999995</v>
      </c>
      <c r="J107" s="152"/>
    </row>
    <row r="108" spans="1:10" s="139" customFormat="1" ht="21" customHeight="1">
      <c r="A108" s="35"/>
      <c r="B108" s="517" t="s">
        <v>165</v>
      </c>
      <c r="C108" s="518"/>
      <c r="D108" s="519"/>
      <c r="E108" s="100"/>
      <c r="F108" s="100"/>
      <c r="G108" s="100"/>
      <c r="H108" s="31"/>
      <c r="I108" s="101">
        <f>SUM(I109:I116)</f>
        <v>-627399.19999999995</v>
      </c>
      <c r="J108" s="156"/>
    </row>
    <row r="109" spans="1:10" s="98" customFormat="1">
      <c r="A109" s="97" t="s">
        <v>207</v>
      </c>
      <c r="B109" s="520" t="s">
        <v>153</v>
      </c>
      <c r="C109" s="520"/>
      <c r="D109" s="520"/>
      <c r="E109" s="46" t="s">
        <v>115</v>
      </c>
      <c r="F109" s="46" t="s">
        <v>49</v>
      </c>
      <c r="G109" s="103">
        <v>5695500</v>
      </c>
      <c r="H109" s="88">
        <v>-1</v>
      </c>
      <c r="I109" s="48">
        <f>+ROUNDDOWN(H109*G109/1000,1)</f>
        <v>-5695.5</v>
      </c>
      <c r="J109" s="159" t="s">
        <v>212</v>
      </c>
    </row>
    <row r="110" spans="1:10" s="98" customFormat="1" ht="17.399999999999999" customHeight="1">
      <c r="A110" s="97" t="s">
        <v>209</v>
      </c>
      <c r="B110" s="520" t="s">
        <v>210</v>
      </c>
      <c r="C110" s="520"/>
      <c r="D110" s="520"/>
      <c r="E110" s="46" t="s">
        <v>66</v>
      </c>
      <c r="F110" s="46" t="s">
        <v>49</v>
      </c>
      <c r="G110" s="103"/>
      <c r="H110" s="88"/>
      <c r="I110" s="48">
        <v>-55000</v>
      </c>
      <c r="J110" s="159" t="s">
        <v>211</v>
      </c>
    </row>
    <row r="111" spans="1:10" s="98" customFormat="1" ht="17.399999999999999" customHeight="1">
      <c r="A111" s="97" t="s">
        <v>216</v>
      </c>
      <c r="B111" s="520" t="s">
        <v>153</v>
      </c>
      <c r="C111" s="520"/>
      <c r="D111" s="520"/>
      <c r="E111" s="46" t="s">
        <v>66</v>
      </c>
      <c r="F111" s="46" t="s">
        <v>49</v>
      </c>
      <c r="G111" s="103"/>
      <c r="H111" s="88"/>
      <c r="I111" s="48">
        <v>-245000</v>
      </c>
      <c r="J111" s="159" t="s">
        <v>213</v>
      </c>
    </row>
    <row r="112" spans="1:10" s="98" customFormat="1" ht="17.399999999999999" customHeight="1">
      <c r="A112" s="97" t="s">
        <v>220</v>
      </c>
      <c r="B112" s="520" t="s">
        <v>153</v>
      </c>
      <c r="C112" s="520"/>
      <c r="D112" s="520"/>
      <c r="E112" s="46" t="s">
        <v>66</v>
      </c>
      <c r="F112" s="46" t="s">
        <v>49</v>
      </c>
      <c r="G112" s="103"/>
      <c r="H112" s="88"/>
      <c r="I112" s="48">
        <v>-150000</v>
      </c>
      <c r="J112" s="159" t="s">
        <v>219</v>
      </c>
    </row>
    <row r="113" spans="1:40" s="98" customFormat="1">
      <c r="A113" s="203" t="s">
        <v>235</v>
      </c>
      <c r="B113" s="533" t="s">
        <v>210</v>
      </c>
      <c r="C113" s="533"/>
      <c r="D113" s="533"/>
      <c r="E113" s="204" t="s">
        <v>148</v>
      </c>
      <c r="F113" s="204" t="s">
        <v>49</v>
      </c>
      <c r="G113" s="201"/>
      <c r="H113" s="205"/>
      <c r="I113" s="207">
        <v>64601</v>
      </c>
      <c r="J113" s="159" t="s">
        <v>236</v>
      </c>
    </row>
    <row r="114" spans="1:40" s="98" customFormat="1" ht="17.399999999999999" customHeight="1">
      <c r="A114" s="97" t="s">
        <v>238</v>
      </c>
      <c r="B114" s="520" t="s">
        <v>153</v>
      </c>
      <c r="C114" s="520"/>
      <c r="D114" s="520"/>
      <c r="E114" s="46" t="s">
        <v>66</v>
      </c>
      <c r="F114" s="46" t="s">
        <v>49</v>
      </c>
      <c r="G114" s="103"/>
      <c r="H114" s="88"/>
      <c r="I114" s="48">
        <v>-216304.7</v>
      </c>
      <c r="J114" s="159" t="s">
        <v>239</v>
      </c>
    </row>
    <row r="115" spans="1:40" s="98" customFormat="1">
      <c r="A115" s="342" t="s">
        <v>602</v>
      </c>
      <c r="B115" s="533" t="s">
        <v>210</v>
      </c>
      <c r="C115" s="533"/>
      <c r="D115" s="533"/>
      <c r="E115" s="204" t="s">
        <v>148</v>
      </c>
      <c r="F115" s="204" t="s">
        <v>49</v>
      </c>
      <c r="G115" s="201"/>
      <c r="H115" s="205"/>
      <c r="I115" s="207">
        <v>-50000</v>
      </c>
      <c r="J115" s="159" t="s">
        <v>604</v>
      </c>
    </row>
    <row r="116" spans="1:40" s="98" customFormat="1" ht="17.399999999999999" customHeight="1">
      <c r="A116" s="339" t="s">
        <v>605</v>
      </c>
      <c r="B116" s="520" t="s">
        <v>153</v>
      </c>
      <c r="C116" s="520"/>
      <c r="D116" s="520"/>
      <c r="E116" s="277" t="s">
        <v>115</v>
      </c>
      <c r="F116" s="277" t="s">
        <v>49</v>
      </c>
      <c r="G116" s="103"/>
      <c r="H116" s="88"/>
      <c r="I116" s="48">
        <v>30000</v>
      </c>
      <c r="J116" s="159" t="s">
        <v>606</v>
      </c>
    </row>
    <row r="117" spans="1:40" s="30" customFormat="1" ht="21" customHeight="1">
      <c r="A117" s="35"/>
      <c r="B117" s="517" t="s">
        <v>130</v>
      </c>
      <c r="C117" s="518"/>
      <c r="D117" s="519"/>
      <c r="E117" s="100" t="s">
        <v>53</v>
      </c>
      <c r="F117" s="100" t="s">
        <v>53</v>
      </c>
      <c r="G117" s="100" t="s">
        <v>53</v>
      </c>
      <c r="H117" s="31"/>
      <c r="I117" s="101">
        <f>SUM(I118:I125)</f>
        <v>6882</v>
      </c>
      <c r="J117" s="157"/>
    </row>
    <row r="118" spans="1:40" s="30" customFormat="1">
      <c r="A118" s="137" t="s">
        <v>217</v>
      </c>
      <c r="B118" s="522" t="s">
        <v>147</v>
      </c>
      <c r="C118" s="522"/>
      <c r="D118" s="522"/>
      <c r="E118" s="46" t="s">
        <v>129</v>
      </c>
      <c r="F118" s="46" t="s">
        <v>154</v>
      </c>
      <c r="G118" s="103"/>
      <c r="H118" s="150"/>
      <c r="I118" s="48">
        <v>-6000</v>
      </c>
      <c r="J118" s="157" t="s">
        <v>213</v>
      </c>
    </row>
    <row r="119" spans="1:40" s="30" customFormat="1">
      <c r="A119" s="137" t="s">
        <v>184</v>
      </c>
      <c r="B119" s="522" t="s">
        <v>147</v>
      </c>
      <c r="C119" s="522"/>
      <c r="D119" s="522"/>
      <c r="E119" s="46" t="s">
        <v>129</v>
      </c>
      <c r="F119" s="46" t="s">
        <v>154</v>
      </c>
      <c r="G119" s="103"/>
      <c r="H119" s="150"/>
      <c r="I119" s="48">
        <v>-3000</v>
      </c>
      <c r="J119" s="157" t="s">
        <v>219</v>
      </c>
    </row>
    <row r="120" spans="1:40" s="30" customFormat="1">
      <c r="A120" s="137" t="s">
        <v>240</v>
      </c>
      <c r="B120" s="522" t="s">
        <v>147</v>
      </c>
      <c r="C120" s="522"/>
      <c r="D120" s="522"/>
      <c r="E120" s="46" t="s">
        <v>129</v>
      </c>
      <c r="F120" s="46" t="s">
        <v>154</v>
      </c>
      <c r="G120" s="103"/>
      <c r="H120" s="150"/>
      <c r="I120" s="48">
        <v>-5000</v>
      </c>
      <c r="J120" s="159" t="s">
        <v>239</v>
      </c>
    </row>
    <row r="121" spans="1:40" s="78" customFormat="1">
      <c r="A121" s="137" t="s">
        <v>151</v>
      </c>
      <c r="B121" s="385" t="s">
        <v>150</v>
      </c>
      <c r="C121" s="385"/>
      <c r="D121" s="385"/>
      <c r="E121" s="87" t="s">
        <v>123</v>
      </c>
      <c r="F121" s="87" t="s">
        <v>154</v>
      </c>
      <c r="G121" s="76"/>
      <c r="H121" s="77"/>
      <c r="I121" s="48">
        <f>-200</f>
        <v>-200</v>
      </c>
      <c r="J121" s="159" t="s">
        <v>211</v>
      </c>
    </row>
    <row r="122" spans="1:40" s="98" customFormat="1">
      <c r="A122" s="97" t="s">
        <v>223</v>
      </c>
      <c r="B122" s="520" t="s">
        <v>131</v>
      </c>
      <c r="C122" s="520"/>
      <c r="D122" s="520"/>
      <c r="E122" s="87" t="s">
        <v>115</v>
      </c>
      <c r="F122" s="87" t="s">
        <v>49</v>
      </c>
      <c r="G122" s="201">
        <v>5890000</v>
      </c>
      <c r="H122" s="77">
        <v>1</v>
      </c>
      <c r="I122" s="48">
        <f>+ROUNDUP(H122*G122/1000,1)</f>
        <v>5890</v>
      </c>
      <c r="J122" s="159" t="s">
        <v>222</v>
      </c>
    </row>
    <row r="123" spans="1:40">
      <c r="A123" s="97" t="s">
        <v>227</v>
      </c>
      <c r="B123" s="520" t="s">
        <v>131</v>
      </c>
      <c r="C123" s="520"/>
      <c r="D123" s="520"/>
      <c r="E123" s="87" t="s">
        <v>115</v>
      </c>
      <c r="F123" s="87" t="s">
        <v>49</v>
      </c>
      <c r="G123" s="201">
        <v>5000000</v>
      </c>
      <c r="H123" s="77">
        <v>1</v>
      </c>
      <c r="I123" s="48">
        <f>+ROUNDUP(H123*G123/1000,1)</f>
        <v>5000</v>
      </c>
      <c r="J123" s="151" t="s">
        <v>226</v>
      </c>
    </row>
    <row r="124" spans="1:40">
      <c r="A124" s="97" t="s">
        <v>228</v>
      </c>
      <c r="B124" s="520" t="s">
        <v>131</v>
      </c>
      <c r="C124" s="520"/>
      <c r="D124" s="520"/>
      <c r="E124" s="87" t="s">
        <v>115</v>
      </c>
      <c r="F124" s="87" t="s">
        <v>49</v>
      </c>
      <c r="G124" s="201">
        <v>4000000</v>
      </c>
      <c r="H124" s="77">
        <v>1</v>
      </c>
      <c r="I124" s="48">
        <f>+ROUNDUP(H124*G124/1000,1)</f>
        <v>4000</v>
      </c>
      <c r="J124" s="151" t="s">
        <v>229</v>
      </c>
    </row>
    <row r="125" spans="1:40">
      <c r="A125" s="97" t="s">
        <v>231</v>
      </c>
      <c r="B125" s="520" t="s">
        <v>131</v>
      </c>
      <c r="C125" s="520"/>
      <c r="D125" s="520"/>
      <c r="E125" s="87" t="s">
        <v>115</v>
      </c>
      <c r="F125" s="87" t="s">
        <v>49</v>
      </c>
      <c r="G125" s="201">
        <v>6192000</v>
      </c>
      <c r="H125" s="77">
        <v>1</v>
      </c>
      <c r="I125" s="48">
        <f>+ROUNDUP(H125*G125/1000,1)</f>
        <v>6192</v>
      </c>
      <c r="J125" s="151" t="s">
        <v>232</v>
      </c>
    </row>
    <row r="126" spans="1:40" s="239" customFormat="1" ht="54.75" customHeight="1">
      <c r="A126" s="217" t="s">
        <v>297</v>
      </c>
      <c r="B126" s="544" t="s">
        <v>298</v>
      </c>
      <c r="C126" s="545"/>
      <c r="D126" s="545"/>
      <c r="E126" s="545"/>
      <c r="F126" s="545"/>
      <c r="G126" s="545"/>
      <c r="H126" s="546"/>
      <c r="I126" s="221">
        <f>+I127+I140</f>
        <v>218109.1</v>
      </c>
      <c r="J126" s="2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</row>
    <row r="127" spans="1:40" s="243" customFormat="1" ht="21" customHeight="1">
      <c r="A127" s="240"/>
      <c r="B127" s="537" t="s">
        <v>165</v>
      </c>
      <c r="C127" s="538"/>
      <c r="D127" s="539"/>
      <c r="E127" s="241" t="s">
        <v>53</v>
      </c>
      <c r="F127" s="241" t="s">
        <v>53</v>
      </c>
      <c r="G127" s="241" t="s">
        <v>53</v>
      </c>
      <c r="H127" s="242"/>
      <c r="I127" s="207">
        <f>SUM(I128:I139)</f>
        <v>217623</v>
      </c>
      <c r="J127" s="206"/>
      <c r="K127" s="215"/>
      <c r="L127" s="215"/>
      <c r="M127" s="215"/>
      <c r="N127" s="215"/>
      <c r="O127" s="215"/>
      <c r="P127" s="215"/>
      <c r="Q127" s="215"/>
      <c r="R127" s="215"/>
      <c r="S127" s="215"/>
      <c r="T127" s="215"/>
      <c r="U127" s="215"/>
      <c r="V127" s="215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</row>
    <row r="128" spans="1:40" s="98" customFormat="1">
      <c r="A128" s="203" t="s">
        <v>338</v>
      </c>
      <c r="B128" s="533" t="s">
        <v>339</v>
      </c>
      <c r="C128" s="533"/>
      <c r="D128" s="533"/>
      <c r="E128" s="204" t="s">
        <v>115</v>
      </c>
      <c r="F128" s="204" t="s">
        <v>49</v>
      </c>
      <c r="G128" s="201">
        <v>163275100</v>
      </c>
      <c r="H128" s="77">
        <v>-1</v>
      </c>
      <c r="I128" s="48">
        <f>+ROUNDDOWN(H128*G128/1000,1)</f>
        <v>-163275.1</v>
      </c>
      <c r="J128" s="151" t="s">
        <v>340</v>
      </c>
    </row>
    <row r="129" spans="1:23" s="98" customFormat="1">
      <c r="A129" s="342" t="s">
        <v>608</v>
      </c>
      <c r="B129" s="533" t="s">
        <v>317</v>
      </c>
      <c r="C129" s="533"/>
      <c r="D129" s="533"/>
      <c r="E129" s="204" t="s">
        <v>66</v>
      </c>
      <c r="F129" s="204" t="s">
        <v>49</v>
      </c>
      <c r="G129" s="201"/>
      <c r="H129" s="77"/>
      <c r="I129" s="207">
        <v>45298.1</v>
      </c>
      <c r="J129" s="151" t="s">
        <v>609</v>
      </c>
    </row>
    <row r="130" spans="1:23" s="98" customFormat="1">
      <c r="A130" s="203" t="s">
        <v>316</v>
      </c>
      <c r="B130" s="533" t="s">
        <v>317</v>
      </c>
      <c r="C130" s="533"/>
      <c r="D130" s="533"/>
      <c r="E130" s="204" t="s">
        <v>66</v>
      </c>
      <c r="F130" s="204" t="s">
        <v>49</v>
      </c>
      <c r="G130" s="201"/>
      <c r="H130" s="77"/>
      <c r="I130" s="207">
        <v>20000</v>
      </c>
      <c r="J130" s="151" t="s">
        <v>318</v>
      </c>
    </row>
    <row r="131" spans="1:23" s="98" customFormat="1">
      <c r="A131" s="203" t="s">
        <v>319</v>
      </c>
      <c r="B131" s="533" t="s">
        <v>317</v>
      </c>
      <c r="C131" s="533"/>
      <c r="D131" s="533"/>
      <c r="E131" s="204" t="s">
        <v>66</v>
      </c>
      <c r="F131" s="204" t="s">
        <v>49</v>
      </c>
      <c r="G131" s="201"/>
      <c r="H131" s="77"/>
      <c r="I131" s="207">
        <v>10000</v>
      </c>
      <c r="J131" s="151" t="s">
        <v>320</v>
      </c>
    </row>
    <row r="132" spans="1:23" s="98" customFormat="1">
      <c r="A132" s="203" t="s">
        <v>321</v>
      </c>
      <c r="B132" s="533" t="s">
        <v>317</v>
      </c>
      <c r="C132" s="533"/>
      <c r="D132" s="533"/>
      <c r="E132" s="204" t="s">
        <v>66</v>
      </c>
      <c r="F132" s="204" t="s">
        <v>49</v>
      </c>
      <c r="G132" s="201"/>
      <c r="H132" s="77"/>
      <c r="I132" s="207">
        <v>80000</v>
      </c>
      <c r="J132" s="151" t="s">
        <v>322</v>
      </c>
    </row>
    <row r="133" spans="1:23" s="98" customFormat="1">
      <c r="A133" s="203" t="s">
        <v>323</v>
      </c>
      <c r="B133" s="533" t="s">
        <v>317</v>
      </c>
      <c r="C133" s="533"/>
      <c r="D133" s="533"/>
      <c r="E133" s="204" t="s">
        <v>66</v>
      </c>
      <c r="F133" s="204" t="s">
        <v>49</v>
      </c>
      <c r="G133" s="201"/>
      <c r="H133" s="77"/>
      <c r="I133" s="207">
        <v>175600</v>
      </c>
      <c r="J133" s="151" t="s">
        <v>324</v>
      </c>
    </row>
    <row r="134" spans="1:23" s="98" customFormat="1">
      <c r="A134" s="203" t="s">
        <v>325</v>
      </c>
      <c r="B134" s="533" t="s">
        <v>317</v>
      </c>
      <c r="C134" s="533"/>
      <c r="D134" s="533"/>
      <c r="E134" s="204" t="s">
        <v>66</v>
      </c>
      <c r="F134" s="204" t="s">
        <v>49</v>
      </c>
      <c r="G134" s="201"/>
      <c r="H134" s="77"/>
      <c r="I134" s="207">
        <v>20000</v>
      </c>
      <c r="J134" s="151" t="s">
        <v>197</v>
      </c>
    </row>
    <row r="135" spans="1:23" s="98" customFormat="1">
      <c r="A135" s="203" t="s">
        <v>327</v>
      </c>
      <c r="B135" s="533" t="s">
        <v>317</v>
      </c>
      <c r="C135" s="533"/>
      <c r="D135" s="533"/>
      <c r="E135" s="204" t="s">
        <v>66</v>
      </c>
      <c r="F135" s="204" t="s">
        <v>49</v>
      </c>
      <c r="G135" s="201"/>
      <c r="H135" s="77"/>
      <c r="I135" s="207">
        <v>50000</v>
      </c>
      <c r="J135" s="151" t="s">
        <v>328</v>
      </c>
    </row>
    <row r="136" spans="1:23" s="98" customFormat="1">
      <c r="A136" s="342" t="s">
        <v>611</v>
      </c>
      <c r="B136" s="533" t="s">
        <v>317</v>
      </c>
      <c r="C136" s="533"/>
      <c r="D136" s="533"/>
      <c r="E136" s="204" t="s">
        <v>66</v>
      </c>
      <c r="F136" s="204" t="s">
        <v>49</v>
      </c>
      <c r="G136" s="201"/>
      <c r="H136" s="77"/>
      <c r="I136" s="207">
        <v>-100000</v>
      </c>
      <c r="J136" s="151" t="s">
        <v>612</v>
      </c>
    </row>
    <row r="137" spans="1:23" s="98" customFormat="1">
      <c r="A137" s="203" t="s">
        <v>331</v>
      </c>
      <c r="B137" s="533" t="s">
        <v>317</v>
      </c>
      <c r="C137" s="533"/>
      <c r="D137" s="533"/>
      <c r="E137" s="204" t="s">
        <v>66</v>
      </c>
      <c r="F137" s="204" t="s">
        <v>49</v>
      </c>
      <c r="G137" s="201"/>
      <c r="H137" s="77"/>
      <c r="I137" s="207">
        <v>20000</v>
      </c>
      <c r="J137" s="151" t="s">
        <v>332</v>
      </c>
    </row>
    <row r="138" spans="1:23" s="98" customFormat="1">
      <c r="A138" s="203" t="s">
        <v>333</v>
      </c>
      <c r="B138" s="533" t="s">
        <v>317</v>
      </c>
      <c r="C138" s="533"/>
      <c r="D138" s="533"/>
      <c r="E138" s="204" t="s">
        <v>66</v>
      </c>
      <c r="F138" s="204" t="s">
        <v>49</v>
      </c>
      <c r="G138" s="201"/>
      <c r="H138" s="77"/>
      <c r="I138" s="207">
        <v>30000</v>
      </c>
      <c r="J138" s="151" t="s">
        <v>334</v>
      </c>
    </row>
    <row r="139" spans="1:23" s="98" customFormat="1">
      <c r="A139" s="203" t="s">
        <v>336</v>
      </c>
      <c r="B139" s="533" t="s">
        <v>317</v>
      </c>
      <c r="C139" s="533"/>
      <c r="D139" s="533"/>
      <c r="E139" s="204" t="s">
        <v>66</v>
      </c>
      <c r="F139" s="204" t="s">
        <v>49</v>
      </c>
      <c r="G139" s="201"/>
      <c r="H139" s="77"/>
      <c r="I139" s="207">
        <v>30000</v>
      </c>
      <c r="J139" s="151" t="s">
        <v>190</v>
      </c>
    </row>
    <row r="140" spans="1:23" s="30" customFormat="1" ht="21" customHeight="1">
      <c r="A140" s="35"/>
      <c r="B140" s="517" t="s">
        <v>130</v>
      </c>
      <c r="C140" s="518"/>
      <c r="D140" s="519"/>
      <c r="E140" s="100" t="s">
        <v>53</v>
      </c>
      <c r="F140" s="100" t="s">
        <v>53</v>
      </c>
      <c r="G140" s="100" t="s">
        <v>53</v>
      </c>
      <c r="H140" s="31"/>
      <c r="I140" s="101">
        <f>SUM(I141:I144)</f>
        <v>486.09999999999991</v>
      </c>
      <c r="J140" s="157"/>
    </row>
    <row r="141" spans="1:23" s="30" customFormat="1">
      <c r="A141" s="137" t="s">
        <v>155</v>
      </c>
      <c r="B141" s="522" t="s">
        <v>147</v>
      </c>
      <c r="C141" s="522"/>
      <c r="D141" s="522"/>
      <c r="E141" s="46" t="s">
        <v>129</v>
      </c>
      <c r="F141" s="46" t="s">
        <v>154</v>
      </c>
      <c r="G141" s="103">
        <v>1269300</v>
      </c>
      <c r="H141" s="150">
        <v>-1</v>
      </c>
      <c r="I141" s="48">
        <f>+ROUNDDOWN(H141*G141/1000,1)</f>
        <v>-1269.3</v>
      </c>
      <c r="J141" s="151" t="s">
        <v>340</v>
      </c>
    </row>
    <row r="142" spans="1:23" s="78" customFormat="1">
      <c r="A142" s="137" t="s">
        <v>149</v>
      </c>
      <c r="B142" s="385" t="s">
        <v>150</v>
      </c>
      <c r="C142" s="385"/>
      <c r="D142" s="385"/>
      <c r="E142" s="87" t="s">
        <v>123</v>
      </c>
      <c r="F142" s="87" t="s">
        <v>154</v>
      </c>
      <c r="G142" s="76">
        <v>1457800</v>
      </c>
      <c r="H142" s="77">
        <v>-1</v>
      </c>
      <c r="I142" s="48">
        <f>+ROUNDDOWN(H142*G142/1000,1)</f>
        <v>-1457.8</v>
      </c>
      <c r="J142" s="151" t="s">
        <v>340</v>
      </c>
    </row>
    <row r="143" spans="1:23" s="98" customFormat="1" ht="17.7" customHeight="1">
      <c r="A143" s="97" t="s">
        <v>341</v>
      </c>
      <c r="B143" s="521" t="s">
        <v>132</v>
      </c>
      <c r="C143" s="521"/>
      <c r="D143" s="521"/>
      <c r="E143" s="46" t="s">
        <v>129</v>
      </c>
      <c r="F143" s="46" t="s">
        <v>49</v>
      </c>
      <c r="G143" s="103"/>
      <c r="H143" s="102"/>
      <c r="I143" s="48">
        <v>-230</v>
      </c>
      <c r="J143" s="151" t="s">
        <v>340</v>
      </c>
    </row>
    <row r="144" spans="1:23" s="216" customFormat="1" ht="17.7" customHeight="1">
      <c r="A144" s="380" t="s">
        <v>626</v>
      </c>
      <c r="B144" s="534" t="s">
        <v>625</v>
      </c>
      <c r="C144" s="535"/>
      <c r="D144" s="536"/>
      <c r="E144" s="87" t="s">
        <v>148</v>
      </c>
      <c r="F144" s="87" t="s">
        <v>49</v>
      </c>
      <c r="G144" s="76">
        <v>3443123</v>
      </c>
      <c r="H144" s="77">
        <v>1</v>
      </c>
      <c r="I144" s="48">
        <f t="shared" ref="I144" si="0">+ROUNDUP(H144*G144/1000,1)</f>
        <v>3443.2</v>
      </c>
      <c r="J144" s="557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</row>
    <row r="145" spans="1:40" s="11" customFormat="1" ht="54.75" customHeight="1">
      <c r="A145" s="208" t="s">
        <v>342</v>
      </c>
      <c r="B145" s="514" t="s">
        <v>343</v>
      </c>
      <c r="C145" s="515"/>
      <c r="D145" s="515"/>
      <c r="E145" s="515"/>
      <c r="F145" s="515"/>
      <c r="G145" s="515"/>
      <c r="H145" s="516"/>
      <c r="I145" s="209">
        <f>+I146+I159</f>
        <v>-2177168.9</v>
      </c>
      <c r="J145" s="211"/>
    </row>
    <row r="146" spans="1:40" s="215" customFormat="1" ht="21" customHeight="1">
      <c r="A146" s="212"/>
      <c r="B146" s="553" t="s">
        <v>165</v>
      </c>
      <c r="C146" s="554"/>
      <c r="D146" s="555"/>
      <c r="E146" s="213" t="s">
        <v>53</v>
      </c>
      <c r="F146" s="213" t="s">
        <v>53</v>
      </c>
      <c r="G146" s="213" t="s">
        <v>53</v>
      </c>
      <c r="H146" s="214"/>
      <c r="I146" s="222">
        <f>SUM(I147:I158)</f>
        <v>-2114668.9</v>
      </c>
      <c r="J146" s="206"/>
    </row>
    <row r="147" spans="1:40" s="216" customFormat="1" ht="17.399999999999999" customHeight="1">
      <c r="A147" s="97" t="s">
        <v>207</v>
      </c>
      <c r="B147" s="520" t="s">
        <v>153</v>
      </c>
      <c r="C147" s="520"/>
      <c r="D147" s="520"/>
      <c r="E147" s="204" t="s">
        <v>66</v>
      </c>
      <c r="F147" s="204" t="s">
        <v>49</v>
      </c>
      <c r="G147" s="76"/>
      <c r="H147" s="77"/>
      <c r="I147" s="207">
        <v>75000</v>
      </c>
      <c r="J147" s="157" t="s">
        <v>434</v>
      </c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  <c r="AA147" s="98"/>
      <c r="AB147" s="98"/>
      <c r="AC147" s="98"/>
      <c r="AD147" s="98"/>
      <c r="AE147" s="98"/>
      <c r="AF147" s="98"/>
      <c r="AG147" s="98"/>
      <c r="AH147" s="98"/>
      <c r="AI147" s="98"/>
      <c r="AJ147" s="98"/>
      <c r="AK147" s="98"/>
      <c r="AL147" s="98"/>
      <c r="AM147" s="98"/>
      <c r="AN147" s="98"/>
    </row>
    <row r="148" spans="1:40" s="216" customFormat="1" ht="17.399999999999999" customHeight="1">
      <c r="A148" s="339" t="s">
        <v>485</v>
      </c>
      <c r="B148" s="520" t="s">
        <v>153</v>
      </c>
      <c r="C148" s="520"/>
      <c r="D148" s="520"/>
      <c r="E148" s="204" t="s">
        <v>66</v>
      </c>
      <c r="F148" s="204" t="s">
        <v>49</v>
      </c>
      <c r="G148" s="76"/>
      <c r="H148" s="77"/>
      <c r="I148" s="207">
        <v>50000</v>
      </c>
      <c r="J148" s="157" t="s">
        <v>614</v>
      </c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  <c r="AN148" s="98"/>
    </row>
    <row r="149" spans="1:40" s="216" customFormat="1" ht="17.399999999999999" customHeight="1">
      <c r="A149" s="97" t="s">
        <v>436</v>
      </c>
      <c r="B149" s="520" t="s">
        <v>153</v>
      </c>
      <c r="C149" s="520"/>
      <c r="D149" s="520"/>
      <c r="E149" s="204" t="s">
        <v>66</v>
      </c>
      <c r="F149" s="204" t="s">
        <v>49</v>
      </c>
      <c r="G149" s="76"/>
      <c r="H149" s="77"/>
      <c r="I149" s="207">
        <f>-234943-110000</f>
        <v>-344943</v>
      </c>
      <c r="J149" s="157" t="s">
        <v>437</v>
      </c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  <c r="AA149" s="98"/>
      <c r="AB149" s="98"/>
      <c r="AC149" s="98"/>
      <c r="AD149" s="98"/>
      <c r="AE149" s="98"/>
      <c r="AF149" s="98"/>
      <c r="AG149" s="98"/>
      <c r="AH149" s="98"/>
      <c r="AI149" s="98"/>
      <c r="AJ149" s="98"/>
      <c r="AK149" s="98"/>
      <c r="AL149" s="98"/>
      <c r="AM149" s="98"/>
      <c r="AN149" s="98"/>
    </row>
    <row r="150" spans="1:40" s="216" customFormat="1" ht="17.399999999999999" customHeight="1">
      <c r="A150" s="339" t="s">
        <v>478</v>
      </c>
      <c r="B150" s="520" t="s">
        <v>153</v>
      </c>
      <c r="C150" s="520"/>
      <c r="D150" s="520"/>
      <c r="E150" s="204" t="s">
        <v>66</v>
      </c>
      <c r="F150" s="204" t="s">
        <v>49</v>
      </c>
      <c r="G150" s="76"/>
      <c r="H150" s="77"/>
      <c r="I150" s="207">
        <v>40000</v>
      </c>
      <c r="J150" s="157" t="s">
        <v>616</v>
      </c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  <c r="AA150" s="98"/>
      <c r="AB150" s="98"/>
      <c r="AC150" s="98"/>
      <c r="AD150" s="98"/>
      <c r="AE150" s="98"/>
      <c r="AF150" s="98"/>
      <c r="AG150" s="98"/>
      <c r="AH150" s="98"/>
      <c r="AI150" s="98"/>
      <c r="AJ150" s="98"/>
      <c r="AK150" s="98"/>
      <c r="AL150" s="98"/>
      <c r="AM150" s="98"/>
      <c r="AN150" s="98"/>
    </row>
    <row r="151" spans="1:40" s="216" customFormat="1" ht="17.399999999999999" customHeight="1">
      <c r="A151" s="97" t="s">
        <v>216</v>
      </c>
      <c r="B151" s="520" t="s">
        <v>153</v>
      </c>
      <c r="C151" s="520"/>
      <c r="D151" s="520"/>
      <c r="E151" s="204" t="s">
        <v>66</v>
      </c>
      <c r="F151" s="204" t="s">
        <v>49</v>
      </c>
      <c r="G151" s="76"/>
      <c r="H151" s="77"/>
      <c r="I151" s="207">
        <f>-292731.7-95000</f>
        <v>-387731.7</v>
      </c>
      <c r="J151" s="157" t="s">
        <v>442</v>
      </c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  <c r="AA151" s="98"/>
      <c r="AB151" s="98"/>
      <c r="AC151" s="98"/>
      <c r="AD151" s="98"/>
      <c r="AE151" s="98"/>
      <c r="AF151" s="98"/>
      <c r="AG151" s="98"/>
      <c r="AH151" s="98"/>
      <c r="AI151" s="98"/>
      <c r="AJ151" s="98"/>
      <c r="AK151" s="98"/>
      <c r="AL151" s="98"/>
      <c r="AM151" s="98"/>
      <c r="AN151" s="98"/>
    </row>
    <row r="152" spans="1:40" s="216" customFormat="1" ht="17.399999999999999" customHeight="1">
      <c r="A152" s="97" t="s">
        <v>220</v>
      </c>
      <c r="B152" s="520" t="s">
        <v>153</v>
      </c>
      <c r="C152" s="520"/>
      <c r="D152" s="520"/>
      <c r="E152" s="204" t="s">
        <v>66</v>
      </c>
      <c r="F152" s="204" t="s">
        <v>49</v>
      </c>
      <c r="G152" s="76"/>
      <c r="H152" s="77"/>
      <c r="I152" s="207">
        <f>-299405.4-17000</f>
        <v>-316405.40000000002</v>
      </c>
      <c r="J152" s="157" t="s">
        <v>443</v>
      </c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  <c r="AA152" s="98"/>
      <c r="AB152" s="98"/>
      <c r="AC152" s="98"/>
      <c r="AD152" s="98"/>
      <c r="AE152" s="98"/>
      <c r="AF152" s="98"/>
      <c r="AG152" s="98"/>
      <c r="AH152" s="98"/>
      <c r="AI152" s="98"/>
      <c r="AJ152" s="98"/>
      <c r="AK152" s="98"/>
      <c r="AL152" s="98"/>
      <c r="AM152" s="98"/>
      <c r="AN152" s="98"/>
    </row>
    <row r="153" spans="1:40" s="216" customFormat="1" ht="17.399999999999999" customHeight="1">
      <c r="A153" s="97" t="s">
        <v>181</v>
      </c>
      <c r="B153" s="520" t="s">
        <v>153</v>
      </c>
      <c r="C153" s="520"/>
      <c r="D153" s="520"/>
      <c r="E153" s="204" t="s">
        <v>66</v>
      </c>
      <c r="F153" s="204" t="s">
        <v>49</v>
      </c>
      <c r="G153" s="76"/>
      <c r="H153" s="77"/>
      <c r="I153" s="207">
        <v>140000</v>
      </c>
      <c r="J153" s="157" t="s">
        <v>446</v>
      </c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  <c r="AA153" s="98"/>
      <c r="AB153" s="98"/>
      <c r="AC153" s="98"/>
      <c r="AD153" s="98"/>
      <c r="AE153" s="98"/>
      <c r="AF153" s="98"/>
      <c r="AG153" s="98"/>
      <c r="AH153" s="98"/>
      <c r="AI153" s="98"/>
      <c r="AJ153" s="98"/>
      <c r="AK153" s="98"/>
      <c r="AL153" s="98"/>
      <c r="AM153" s="98"/>
      <c r="AN153" s="98"/>
    </row>
    <row r="154" spans="1:40" s="216" customFormat="1" ht="17.399999999999999" customHeight="1">
      <c r="A154" s="97" t="s">
        <v>452</v>
      </c>
      <c r="B154" s="520" t="s">
        <v>153</v>
      </c>
      <c r="C154" s="520"/>
      <c r="D154" s="520"/>
      <c r="E154" s="204" t="s">
        <v>66</v>
      </c>
      <c r="F154" s="204" t="s">
        <v>49</v>
      </c>
      <c r="G154" s="76"/>
      <c r="H154" s="77"/>
      <c r="I154" s="207">
        <f>-244224.1-80000</f>
        <v>-324224.09999999998</v>
      </c>
      <c r="J154" s="159" t="s">
        <v>453</v>
      </c>
    </row>
    <row r="155" spans="1:40" s="216" customFormat="1" ht="17.399999999999999" customHeight="1">
      <c r="A155" s="97" t="s">
        <v>454</v>
      </c>
      <c r="B155" s="520" t="s">
        <v>153</v>
      </c>
      <c r="C155" s="520"/>
      <c r="D155" s="520"/>
      <c r="E155" s="204" t="s">
        <v>66</v>
      </c>
      <c r="F155" s="204" t="s">
        <v>49</v>
      </c>
      <c r="G155" s="76"/>
      <c r="H155" s="77"/>
      <c r="I155" s="207">
        <v>-200000</v>
      </c>
      <c r="J155" s="159" t="s">
        <v>455</v>
      </c>
    </row>
    <row r="156" spans="1:40" s="216" customFormat="1" ht="17.399999999999999" customHeight="1">
      <c r="A156" s="97" t="s">
        <v>456</v>
      </c>
      <c r="B156" s="520" t="s">
        <v>153</v>
      </c>
      <c r="C156" s="520"/>
      <c r="D156" s="520"/>
      <c r="E156" s="204" t="s">
        <v>66</v>
      </c>
      <c r="F156" s="204" t="s">
        <v>49</v>
      </c>
      <c r="G156" s="76"/>
      <c r="H156" s="77"/>
      <c r="I156" s="207">
        <f>-270951.5-25000</f>
        <v>-295951.5</v>
      </c>
      <c r="J156" s="159" t="s">
        <v>457</v>
      </c>
    </row>
    <row r="157" spans="1:40" s="216" customFormat="1" ht="17.399999999999999" customHeight="1">
      <c r="A157" s="97" t="s">
        <v>459</v>
      </c>
      <c r="B157" s="520" t="s">
        <v>153</v>
      </c>
      <c r="C157" s="520"/>
      <c r="D157" s="520"/>
      <c r="E157" s="204" t="s">
        <v>66</v>
      </c>
      <c r="F157" s="204" t="s">
        <v>49</v>
      </c>
      <c r="G157" s="76"/>
      <c r="H157" s="77"/>
      <c r="I157" s="207">
        <v>-275000</v>
      </c>
      <c r="J157" s="159" t="s">
        <v>458</v>
      </c>
    </row>
    <row r="158" spans="1:40" s="216" customFormat="1" ht="17.399999999999999" customHeight="1">
      <c r="A158" s="97" t="s">
        <v>460</v>
      </c>
      <c r="B158" s="520" t="s">
        <v>153</v>
      </c>
      <c r="C158" s="520"/>
      <c r="D158" s="520"/>
      <c r="E158" s="204" t="s">
        <v>66</v>
      </c>
      <c r="F158" s="204" t="s">
        <v>49</v>
      </c>
      <c r="G158" s="76"/>
      <c r="H158" s="77"/>
      <c r="I158" s="207">
        <v>-275413.2</v>
      </c>
      <c r="J158" s="159" t="s">
        <v>461</v>
      </c>
    </row>
    <row r="159" spans="1:40" s="30" customFormat="1" ht="21" customHeight="1">
      <c r="A159" s="35"/>
      <c r="B159" s="517" t="s">
        <v>130</v>
      </c>
      <c r="C159" s="518"/>
      <c r="D159" s="519"/>
      <c r="E159" s="100" t="s">
        <v>53</v>
      </c>
      <c r="F159" s="100" t="s">
        <v>53</v>
      </c>
      <c r="G159" s="100" t="s">
        <v>53</v>
      </c>
      <c r="H159" s="31"/>
      <c r="I159" s="101">
        <f>SUM(I160:I171)</f>
        <v>-62500</v>
      </c>
      <c r="J159" s="157"/>
    </row>
    <row r="160" spans="1:40" s="30" customFormat="1">
      <c r="A160" s="137" t="s">
        <v>155</v>
      </c>
      <c r="B160" s="522" t="s">
        <v>147</v>
      </c>
      <c r="C160" s="522"/>
      <c r="D160" s="522"/>
      <c r="E160" s="46" t="s">
        <v>129</v>
      </c>
      <c r="F160" s="46" t="s">
        <v>154</v>
      </c>
      <c r="G160" s="103"/>
      <c r="H160" s="150"/>
      <c r="I160" s="48">
        <v>2000</v>
      </c>
      <c r="J160" s="157" t="s">
        <v>434</v>
      </c>
    </row>
    <row r="161" spans="1:10" s="30" customFormat="1">
      <c r="A161" s="137" t="s">
        <v>438</v>
      </c>
      <c r="B161" s="522" t="s">
        <v>147</v>
      </c>
      <c r="C161" s="522"/>
      <c r="D161" s="522"/>
      <c r="E161" s="46" t="s">
        <v>129</v>
      </c>
      <c r="F161" s="46" t="s">
        <v>154</v>
      </c>
      <c r="G161" s="103"/>
      <c r="H161" s="150"/>
      <c r="I161" s="48">
        <v>-9000</v>
      </c>
      <c r="J161" s="157" t="s">
        <v>437</v>
      </c>
    </row>
    <row r="162" spans="1:10" s="30" customFormat="1">
      <c r="A162" s="137" t="s">
        <v>444</v>
      </c>
      <c r="B162" s="522" t="s">
        <v>147</v>
      </c>
      <c r="C162" s="522"/>
      <c r="D162" s="522"/>
      <c r="E162" s="46" t="s">
        <v>129</v>
      </c>
      <c r="F162" s="46" t="s">
        <v>154</v>
      </c>
      <c r="G162" s="103"/>
      <c r="H162" s="150"/>
      <c r="I162" s="48">
        <v>-8000</v>
      </c>
      <c r="J162" s="157" t="s">
        <v>442</v>
      </c>
    </row>
    <row r="163" spans="1:10" s="30" customFormat="1">
      <c r="A163" s="137" t="s">
        <v>179</v>
      </c>
      <c r="B163" s="522" t="s">
        <v>147</v>
      </c>
      <c r="C163" s="522"/>
      <c r="D163" s="522"/>
      <c r="E163" s="46" t="s">
        <v>129</v>
      </c>
      <c r="F163" s="46" t="s">
        <v>154</v>
      </c>
      <c r="G163" s="103"/>
      <c r="H163" s="150"/>
      <c r="I163" s="48">
        <v>-7500</v>
      </c>
      <c r="J163" s="157" t="s">
        <v>443</v>
      </c>
    </row>
    <row r="164" spans="1:10" s="30" customFormat="1">
      <c r="A164" s="137" t="s">
        <v>447</v>
      </c>
      <c r="B164" s="522" t="s">
        <v>147</v>
      </c>
      <c r="C164" s="522"/>
      <c r="D164" s="522"/>
      <c r="E164" s="46" t="s">
        <v>129</v>
      </c>
      <c r="F164" s="46" t="s">
        <v>154</v>
      </c>
      <c r="G164" s="103"/>
      <c r="H164" s="150"/>
      <c r="I164" s="48">
        <v>3000</v>
      </c>
      <c r="J164" s="157" t="s">
        <v>446</v>
      </c>
    </row>
    <row r="165" spans="1:10" s="30" customFormat="1">
      <c r="A165" s="137" t="s">
        <v>217</v>
      </c>
      <c r="B165" s="522" t="s">
        <v>147</v>
      </c>
      <c r="C165" s="522"/>
      <c r="D165" s="522"/>
      <c r="E165" s="46" t="s">
        <v>129</v>
      </c>
      <c r="F165" s="46" t="s">
        <v>154</v>
      </c>
      <c r="G165" s="103"/>
      <c r="H165" s="150"/>
      <c r="I165" s="48">
        <v>-10000</v>
      </c>
      <c r="J165" s="159" t="s">
        <v>453</v>
      </c>
    </row>
    <row r="166" spans="1:10" s="30" customFormat="1">
      <c r="A166" s="137" t="s">
        <v>184</v>
      </c>
      <c r="B166" s="522" t="s">
        <v>147</v>
      </c>
      <c r="C166" s="522"/>
      <c r="D166" s="522"/>
      <c r="E166" s="46" t="s">
        <v>129</v>
      </c>
      <c r="F166" s="46" t="s">
        <v>154</v>
      </c>
      <c r="G166" s="103"/>
      <c r="H166" s="150"/>
      <c r="I166" s="48">
        <v>-6000</v>
      </c>
      <c r="J166" s="159" t="s">
        <v>455</v>
      </c>
    </row>
    <row r="167" spans="1:10" s="30" customFormat="1">
      <c r="A167" s="137" t="s">
        <v>187</v>
      </c>
      <c r="B167" s="522" t="s">
        <v>147</v>
      </c>
      <c r="C167" s="522"/>
      <c r="D167" s="522"/>
      <c r="E167" s="46" t="s">
        <v>129</v>
      </c>
      <c r="F167" s="46" t="s">
        <v>154</v>
      </c>
      <c r="G167" s="103"/>
      <c r="H167" s="150"/>
      <c r="I167" s="48">
        <v>-7000</v>
      </c>
      <c r="J167" s="159" t="s">
        <v>457</v>
      </c>
    </row>
    <row r="168" spans="1:10" s="30" customFormat="1">
      <c r="A168" s="137" t="s">
        <v>221</v>
      </c>
      <c r="B168" s="522" t="s">
        <v>147</v>
      </c>
      <c r="C168" s="522"/>
      <c r="D168" s="522"/>
      <c r="E168" s="46" t="s">
        <v>129</v>
      </c>
      <c r="F168" s="46" t="s">
        <v>154</v>
      </c>
      <c r="G168" s="103"/>
      <c r="H168" s="150"/>
      <c r="I168" s="48">
        <v>-7500</v>
      </c>
      <c r="J168" s="159" t="s">
        <v>458</v>
      </c>
    </row>
    <row r="169" spans="1:10" s="30" customFormat="1">
      <c r="A169" s="137" t="s">
        <v>462</v>
      </c>
      <c r="B169" s="522" t="s">
        <v>147</v>
      </c>
      <c r="C169" s="522"/>
      <c r="D169" s="522"/>
      <c r="E169" s="46" t="s">
        <v>129</v>
      </c>
      <c r="F169" s="46" t="s">
        <v>154</v>
      </c>
      <c r="G169" s="103"/>
      <c r="H169" s="150"/>
      <c r="I169" s="48">
        <v>-6000</v>
      </c>
      <c r="J169" s="159" t="s">
        <v>461</v>
      </c>
    </row>
    <row r="170" spans="1:10" s="78" customFormat="1">
      <c r="A170" s="137" t="s">
        <v>149</v>
      </c>
      <c r="B170" s="385" t="s">
        <v>150</v>
      </c>
      <c r="C170" s="385"/>
      <c r="D170" s="385"/>
      <c r="E170" s="87" t="s">
        <v>123</v>
      </c>
      <c r="F170" s="87" t="s">
        <v>154</v>
      </c>
      <c r="G170" s="76"/>
      <c r="H170" s="77"/>
      <c r="I170" s="48">
        <v>500</v>
      </c>
      <c r="J170" s="157" t="s">
        <v>434</v>
      </c>
    </row>
    <row r="171" spans="1:10">
      <c r="A171" s="339" t="s">
        <v>619</v>
      </c>
      <c r="B171" s="520" t="s">
        <v>131</v>
      </c>
      <c r="C171" s="520"/>
      <c r="D171" s="520"/>
      <c r="E171" s="87" t="s">
        <v>123</v>
      </c>
      <c r="F171" s="87" t="s">
        <v>49</v>
      </c>
      <c r="G171" s="201">
        <v>7000000</v>
      </c>
      <c r="H171" s="77">
        <v>-1</v>
      </c>
      <c r="I171" s="48">
        <f>+ROUNDUP(H171*G171/1000,1)</f>
        <v>-7000</v>
      </c>
      <c r="J171" s="151" t="s">
        <v>618</v>
      </c>
    </row>
    <row r="172" spans="1:10" s="2" customFormat="1">
      <c r="A172" s="42" t="s">
        <v>50</v>
      </c>
      <c r="B172" s="42" t="s">
        <v>466</v>
      </c>
      <c r="C172" s="42" t="s">
        <v>51</v>
      </c>
      <c r="D172" s="530" t="s">
        <v>467</v>
      </c>
      <c r="E172" s="531"/>
      <c r="F172" s="531"/>
      <c r="G172" s="531"/>
      <c r="H172" s="532"/>
      <c r="I172" s="288">
        <f>+I173+I183+I191+I194+I218+I224+I228</f>
        <v>-1243414.7000000002</v>
      </c>
    </row>
    <row r="173" spans="1:10" s="29" customFormat="1" ht="54.9" customHeight="1">
      <c r="A173" s="43" t="s">
        <v>468</v>
      </c>
      <c r="B173" s="523" t="s">
        <v>464</v>
      </c>
      <c r="C173" s="524"/>
      <c r="D173" s="524"/>
      <c r="E173" s="524"/>
      <c r="F173" s="524"/>
      <c r="G173" s="524"/>
      <c r="H173" s="525"/>
      <c r="I173" s="28">
        <f>+I174+I177</f>
        <v>-223820</v>
      </c>
    </row>
    <row r="174" spans="1:10" s="10" customFormat="1" ht="21" customHeight="1">
      <c r="A174" s="290"/>
      <c r="B174" s="517" t="s">
        <v>52</v>
      </c>
      <c r="C174" s="518"/>
      <c r="D174" s="519"/>
      <c r="E174" s="100"/>
      <c r="F174" s="100"/>
      <c r="G174" s="100"/>
      <c r="H174" s="26"/>
      <c r="I174" s="101">
        <f>SUM(I175:I176)</f>
        <v>-220000</v>
      </c>
    </row>
    <row r="175" spans="1:10" s="30" customFormat="1">
      <c r="A175" s="137" t="s">
        <v>470</v>
      </c>
      <c r="B175" s="522" t="s">
        <v>471</v>
      </c>
      <c r="C175" s="522"/>
      <c r="D175" s="522"/>
      <c r="E175" s="46" t="s">
        <v>469</v>
      </c>
      <c r="F175" s="46" t="s">
        <v>49</v>
      </c>
      <c r="G175" s="103">
        <v>20000000</v>
      </c>
      <c r="H175" s="102">
        <v>-1</v>
      </c>
      <c r="I175" s="48">
        <f>+ROUNDDOWN(H175*G175/1000,1)</f>
        <v>-20000</v>
      </c>
    </row>
    <row r="176" spans="1:10" s="30" customFormat="1">
      <c r="A176" s="137" t="s">
        <v>531</v>
      </c>
      <c r="B176" s="522" t="s">
        <v>471</v>
      </c>
      <c r="C176" s="522"/>
      <c r="D176" s="522"/>
      <c r="E176" s="46" t="s">
        <v>66</v>
      </c>
      <c r="F176" s="46" t="s">
        <v>49</v>
      </c>
      <c r="G176" s="103"/>
      <c r="H176" s="102"/>
      <c r="I176" s="48">
        <v>-200000</v>
      </c>
    </row>
    <row r="177" spans="1:10" s="30" customFormat="1" ht="21" customHeight="1">
      <c r="A177" s="35"/>
      <c r="B177" s="517" t="s">
        <v>130</v>
      </c>
      <c r="C177" s="518"/>
      <c r="D177" s="519"/>
      <c r="E177" s="100" t="s">
        <v>53</v>
      </c>
      <c r="F177" s="100" t="s">
        <v>53</v>
      </c>
      <c r="G177" s="100" t="s">
        <v>53</v>
      </c>
      <c r="H177" s="31"/>
      <c r="I177" s="101">
        <f>SUM(I178:I182)</f>
        <v>-3820</v>
      </c>
      <c r="J177" s="157"/>
    </row>
    <row r="178" spans="1:10" s="30" customFormat="1" ht="17.399999999999999" customHeight="1">
      <c r="A178" s="137" t="s">
        <v>472</v>
      </c>
      <c r="B178" s="527" t="s">
        <v>147</v>
      </c>
      <c r="C178" s="528"/>
      <c r="D178" s="529"/>
      <c r="E178" s="46" t="s">
        <v>129</v>
      </c>
      <c r="F178" s="46" t="s">
        <v>154</v>
      </c>
      <c r="G178" s="103">
        <v>3600000</v>
      </c>
      <c r="H178" s="150">
        <v>-1</v>
      </c>
      <c r="I178" s="48">
        <f t="shared" ref="I178:I180" si="1">+ROUNDDOWN(H178*G178/1000,1)</f>
        <v>-3600</v>
      </c>
      <c r="J178" s="159"/>
    </row>
    <row r="179" spans="1:10" s="30" customFormat="1" ht="17.399999999999999" customHeight="1">
      <c r="A179" s="137" t="s">
        <v>155</v>
      </c>
      <c r="B179" s="527" t="s">
        <v>147</v>
      </c>
      <c r="C179" s="528"/>
      <c r="D179" s="529"/>
      <c r="E179" s="46" t="s">
        <v>129</v>
      </c>
      <c r="F179" s="46" t="s">
        <v>154</v>
      </c>
      <c r="G179" s="103"/>
      <c r="H179" s="150"/>
      <c r="I179" s="48">
        <v>-4500</v>
      </c>
      <c r="J179" s="159"/>
    </row>
    <row r="180" spans="1:10" s="78" customFormat="1">
      <c r="A180" s="137" t="s">
        <v>151</v>
      </c>
      <c r="B180" s="385" t="s">
        <v>150</v>
      </c>
      <c r="C180" s="385"/>
      <c r="D180" s="385"/>
      <c r="E180" s="87" t="s">
        <v>123</v>
      </c>
      <c r="F180" s="87" t="s">
        <v>154</v>
      </c>
      <c r="G180" s="76">
        <v>720000</v>
      </c>
      <c r="H180" s="77">
        <v>-1</v>
      </c>
      <c r="I180" s="48">
        <f t="shared" si="1"/>
        <v>-720</v>
      </c>
      <c r="J180" s="157"/>
    </row>
    <row r="181" spans="1:10" s="78" customFormat="1">
      <c r="A181" s="137" t="s">
        <v>149</v>
      </c>
      <c r="B181" s="385" t="s">
        <v>150</v>
      </c>
      <c r="C181" s="385"/>
      <c r="D181" s="385"/>
      <c r="E181" s="87" t="s">
        <v>123</v>
      </c>
      <c r="F181" s="87" t="s">
        <v>154</v>
      </c>
      <c r="G181" s="76"/>
      <c r="H181" s="77"/>
      <c r="I181" s="48">
        <v>-900</v>
      </c>
      <c r="J181" s="157"/>
    </row>
    <row r="182" spans="1:10">
      <c r="A182" s="97" t="s">
        <v>474</v>
      </c>
      <c r="B182" s="520" t="s">
        <v>131</v>
      </c>
      <c r="C182" s="520"/>
      <c r="D182" s="520"/>
      <c r="E182" s="87" t="s">
        <v>129</v>
      </c>
      <c r="F182" s="87" t="s">
        <v>49</v>
      </c>
      <c r="G182" s="201">
        <v>5900000</v>
      </c>
      <c r="H182" s="77">
        <v>1</v>
      </c>
      <c r="I182" s="48">
        <f>+ROUNDUP(H182*G182/1000,1)</f>
        <v>5900</v>
      </c>
    </row>
    <row r="183" spans="1:10" s="29" customFormat="1" ht="54.9" customHeight="1">
      <c r="A183" s="43" t="s">
        <v>480</v>
      </c>
      <c r="B183" s="523" t="s">
        <v>475</v>
      </c>
      <c r="C183" s="524"/>
      <c r="D183" s="524"/>
      <c r="E183" s="524"/>
      <c r="F183" s="524"/>
      <c r="G183" s="524"/>
      <c r="H183" s="525"/>
      <c r="I183" s="28">
        <f>+I184+I188</f>
        <v>-57845.2</v>
      </c>
    </row>
    <row r="184" spans="1:10" s="10" customFormat="1" ht="21" customHeight="1">
      <c r="A184" s="290"/>
      <c r="B184" s="517" t="s">
        <v>52</v>
      </c>
      <c r="C184" s="518"/>
      <c r="D184" s="519"/>
      <c r="E184" s="100"/>
      <c r="F184" s="100"/>
      <c r="G184" s="100"/>
      <c r="H184" s="26"/>
      <c r="I184" s="101">
        <f>SUM(I185:I187)</f>
        <v>-60000</v>
      </c>
    </row>
    <row r="185" spans="1:10" s="30" customFormat="1" ht="17.399999999999999" customHeight="1">
      <c r="A185" s="291" t="s">
        <v>478</v>
      </c>
      <c r="B185" s="526" t="s">
        <v>479</v>
      </c>
      <c r="C185" s="526"/>
      <c r="D185" s="526"/>
      <c r="E185" s="133" t="s">
        <v>469</v>
      </c>
      <c r="F185" s="46" t="s">
        <v>49</v>
      </c>
      <c r="G185" s="103">
        <v>50000000</v>
      </c>
      <c r="H185" s="102">
        <v>-1</v>
      </c>
      <c r="I185" s="48">
        <f>+ROUNDDOWN(H185*G185/1000,1)</f>
        <v>-50000</v>
      </c>
    </row>
    <row r="186" spans="1:10" s="30" customFormat="1" ht="17.399999999999999" customHeight="1">
      <c r="A186" s="291" t="s">
        <v>436</v>
      </c>
      <c r="B186" s="526" t="s">
        <v>479</v>
      </c>
      <c r="C186" s="526"/>
      <c r="D186" s="526"/>
      <c r="E186" s="133" t="s">
        <v>469</v>
      </c>
      <c r="F186" s="46" t="s">
        <v>49</v>
      </c>
      <c r="G186" s="103"/>
      <c r="H186" s="102"/>
      <c r="I186" s="48">
        <v>60000</v>
      </c>
    </row>
    <row r="187" spans="1:10" s="30" customFormat="1" ht="17.399999999999999" customHeight="1">
      <c r="A187" s="291" t="s">
        <v>216</v>
      </c>
      <c r="B187" s="526" t="s">
        <v>479</v>
      </c>
      <c r="C187" s="526"/>
      <c r="D187" s="526"/>
      <c r="E187" s="133" t="s">
        <v>469</v>
      </c>
      <c r="F187" s="46" t="s">
        <v>49</v>
      </c>
      <c r="G187" s="103"/>
      <c r="H187" s="102"/>
      <c r="I187" s="48">
        <v>-70000</v>
      </c>
    </row>
    <row r="188" spans="1:10" s="30" customFormat="1" ht="21" customHeight="1">
      <c r="A188" s="35"/>
      <c r="B188" s="517" t="s">
        <v>130</v>
      </c>
      <c r="C188" s="518"/>
      <c r="D188" s="519"/>
      <c r="E188" s="100" t="s">
        <v>53</v>
      </c>
      <c r="F188" s="100" t="s">
        <v>53</v>
      </c>
      <c r="G188" s="100" t="s">
        <v>53</v>
      </c>
      <c r="H188" s="31"/>
      <c r="I188" s="101">
        <f>SUM(I189:I190)</f>
        <v>2154.7999999999997</v>
      </c>
      <c r="J188" s="157"/>
    </row>
    <row r="189" spans="1:10" s="30" customFormat="1" ht="17.399999999999999" customHeight="1">
      <c r="A189" s="137" t="s">
        <v>481</v>
      </c>
      <c r="B189" s="527" t="s">
        <v>147</v>
      </c>
      <c r="C189" s="528"/>
      <c r="D189" s="529"/>
      <c r="E189" s="46" t="s">
        <v>129</v>
      </c>
      <c r="F189" s="46" t="s">
        <v>154</v>
      </c>
      <c r="G189" s="103"/>
      <c r="H189" s="150"/>
      <c r="I189" s="48">
        <v>1746.6</v>
      </c>
      <c r="J189" s="159"/>
    </row>
    <row r="190" spans="1:10" s="78" customFormat="1">
      <c r="A190" s="137" t="s">
        <v>152</v>
      </c>
      <c r="B190" s="385" t="s">
        <v>150</v>
      </c>
      <c r="C190" s="385"/>
      <c r="D190" s="385"/>
      <c r="E190" s="87" t="s">
        <v>123</v>
      </c>
      <c r="F190" s="87" t="s">
        <v>154</v>
      </c>
      <c r="G190" s="76"/>
      <c r="H190" s="77"/>
      <c r="I190" s="48">
        <v>408.2</v>
      </c>
      <c r="J190" s="157"/>
    </row>
    <row r="191" spans="1:10" s="11" customFormat="1" ht="54.75" customHeight="1">
      <c r="A191" s="208" t="s">
        <v>513</v>
      </c>
      <c r="B191" s="514" t="s">
        <v>514</v>
      </c>
      <c r="C191" s="515"/>
      <c r="D191" s="515"/>
      <c r="E191" s="515"/>
      <c r="F191" s="515"/>
      <c r="G191" s="515"/>
      <c r="H191" s="516"/>
      <c r="I191" s="209">
        <f>+I192</f>
        <v>-240000</v>
      </c>
    </row>
    <row r="192" spans="1:10" s="10" customFormat="1" ht="21" customHeight="1">
      <c r="A192" s="290"/>
      <c r="B192" s="517" t="s">
        <v>52</v>
      </c>
      <c r="C192" s="518"/>
      <c r="D192" s="519"/>
      <c r="E192" s="100"/>
      <c r="F192" s="100"/>
      <c r="G192" s="100"/>
      <c r="H192" s="26"/>
      <c r="I192" s="101">
        <f>+I193</f>
        <v>-240000</v>
      </c>
    </row>
    <row r="193" spans="1:10" s="30" customFormat="1">
      <c r="A193" s="35" t="s">
        <v>515</v>
      </c>
      <c r="B193" s="522" t="s">
        <v>516</v>
      </c>
      <c r="C193" s="522"/>
      <c r="D193" s="522"/>
      <c r="E193" s="46" t="s">
        <v>517</v>
      </c>
      <c r="F193" s="46" t="s">
        <v>49</v>
      </c>
      <c r="G193" s="103"/>
      <c r="H193" s="102"/>
      <c r="I193" s="48">
        <v>-240000</v>
      </c>
    </row>
    <row r="194" spans="1:10" s="11" customFormat="1" ht="54.75" customHeight="1">
      <c r="A194" s="208" t="s">
        <v>483</v>
      </c>
      <c r="B194" s="514" t="s">
        <v>484</v>
      </c>
      <c r="C194" s="515"/>
      <c r="D194" s="515"/>
      <c r="E194" s="515"/>
      <c r="F194" s="515"/>
      <c r="G194" s="515"/>
      <c r="H194" s="516"/>
      <c r="I194" s="209">
        <f>+I195+I200</f>
        <v>-334754.59999999998</v>
      </c>
    </row>
    <row r="195" spans="1:10" s="10" customFormat="1" ht="21" customHeight="1">
      <c r="A195" s="290"/>
      <c r="B195" s="517" t="s">
        <v>52</v>
      </c>
      <c r="C195" s="518"/>
      <c r="D195" s="519"/>
      <c r="E195" s="100"/>
      <c r="F195" s="100"/>
      <c r="G195" s="100"/>
      <c r="H195" s="26"/>
      <c r="I195" s="101">
        <f>SUM(I196:I199)</f>
        <v>-290000</v>
      </c>
    </row>
    <row r="196" spans="1:10" s="30" customFormat="1">
      <c r="A196" s="35" t="s">
        <v>486</v>
      </c>
      <c r="B196" s="522" t="s">
        <v>479</v>
      </c>
      <c r="C196" s="522"/>
      <c r="D196" s="522"/>
      <c r="E196" s="46" t="s">
        <v>469</v>
      </c>
      <c r="F196" s="46" t="s">
        <v>49</v>
      </c>
      <c r="G196" s="103"/>
      <c r="H196" s="102"/>
      <c r="I196" s="297">
        <v>-110000</v>
      </c>
    </row>
    <row r="197" spans="1:10" s="30" customFormat="1">
      <c r="A197" s="35" t="s">
        <v>207</v>
      </c>
      <c r="B197" s="522" t="s">
        <v>479</v>
      </c>
      <c r="C197" s="522"/>
      <c r="D197" s="522"/>
      <c r="E197" s="46" t="s">
        <v>469</v>
      </c>
      <c r="F197" s="46" t="s">
        <v>49</v>
      </c>
      <c r="G197" s="103"/>
      <c r="H197" s="102"/>
      <c r="I197" s="297">
        <v>-80000</v>
      </c>
    </row>
    <row r="198" spans="1:10" s="30" customFormat="1">
      <c r="A198" s="35" t="s">
        <v>485</v>
      </c>
      <c r="B198" s="522" t="s">
        <v>479</v>
      </c>
      <c r="C198" s="522"/>
      <c r="D198" s="522"/>
      <c r="E198" s="46" t="s">
        <v>469</v>
      </c>
      <c r="F198" s="46" t="s">
        <v>49</v>
      </c>
      <c r="G198" s="103">
        <v>50000000</v>
      </c>
      <c r="H198" s="102">
        <v>-1</v>
      </c>
      <c r="I198" s="48">
        <f>+ROUNDDOWN(H198*G198/1000,1)</f>
        <v>-50000</v>
      </c>
    </row>
    <row r="199" spans="1:10" s="30" customFormat="1">
      <c r="A199" s="35" t="s">
        <v>436</v>
      </c>
      <c r="B199" s="522" t="s">
        <v>479</v>
      </c>
      <c r="C199" s="522"/>
      <c r="D199" s="522"/>
      <c r="E199" s="46" t="s">
        <v>469</v>
      </c>
      <c r="F199" s="46" t="s">
        <v>49</v>
      </c>
      <c r="G199" s="103">
        <v>50000000</v>
      </c>
      <c r="H199" s="102">
        <v>-1</v>
      </c>
      <c r="I199" s="48">
        <f>+ROUNDDOWN(H199*G199/1000,1)</f>
        <v>-50000</v>
      </c>
    </row>
    <row r="200" spans="1:10" s="30" customFormat="1" ht="21" customHeight="1">
      <c r="A200" s="35"/>
      <c r="B200" s="517" t="s">
        <v>130</v>
      </c>
      <c r="C200" s="518"/>
      <c r="D200" s="519"/>
      <c r="E200" s="100" t="s">
        <v>53</v>
      </c>
      <c r="F200" s="100" t="s">
        <v>53</v>
      </c>
      <c r="G200" s="100" t="s">
        <v>53</v>
      </c>
      <c r="H200" s="31"/>
      <c r="I200" s="101">
        <f>SUM(I201:I217)</f>
        <v>-44754.600000000006</v>
      </c>
    </row>
    <row r="201" spans="1:10" s="30" customFormat="1">
      <c r="A201" s="35" t="s">
        <v>487</v>
      </c>
      <c r="B201" s="522" t="s">
        <v>147</v>
      </c>
      <c r="C201" s="522"/>
      <c r="D201" s="522"/>
      <c r="E201" s="46" t="s">
        <v>129</v>
      </c>
      <c r="F201" s="46" t="s">
        <v>154</v>
      </c>
      <c r="G201" s="103"/>
      <c r="H201" s="102"/>
      <c r="I201" s="297">
        <v>-1500</v>
      </c>
    </row>
    <row r="202" spans="1:10" s="30" customFormat="1">
      <c r="A202" s="35" t="s">
        <v>155</v>
      </c>
      <c r="B202" s="522" t="s">
        <v>147</v>
      </c>
      <c r="C202" s="522"/>
      <c r="D202" s="522"/>
      <c r="E202" s="46" t="s">
        <v>129</v>
      </c>
      <c r="F202" s="46" t="s">
        <v>154</v>
      </c>
      <c r="G202" s="103"/>
      <c r="H202" s="102"/>
      <c r="I202" s="297">
        <v>-2400</v>
      </c>
    </row>
    <row r="203" spans="1:10" s="78" customFormat="1">
      <c r="A203" s="137" t="s">
        <v>493</v>
      </c>
      <c r="B203" s="385" t="s">
        <v>150</v>
      </c>
      <c r="C203" s="385"/>
      <c r="D203" s="385"/>
      <c r="E203" s="87" t="s">
        <v>123</v>
      </c>
      <c r="F203" s="87" t="s">
        <v>154</v>
      </c>
      <c r="G203" s="76"/>
      <c r="H203" s="77"/>
      <c r="I203" s="297">
        <v>-500</v>
      </c>
      <c r="J203" s="157"/>
    </row>
    <row r="204" spans="1:10" s="78" customFormat="1">
      <c r="A204" s="137" t="s">
        <v>149</v>
      </c>
      <c r="B204" s="385" t="s">
        <v>150</v>
      </c>
      <c r="C204" s="385"/>
      <c r="D204" s="385"/>
      <c r="E204" s="87" t="s">
        <v>123</v>
      </c>
      <c r="F204" s="87" t="s">
        <v>154</v>
      </c>
      <c r="G204" s="76"/>
      <c r="H204" s="77"/>
      <c r="I204" s="297">
        <v>-480</v>
      </c>
      <c r="J204" s="157"/>
    </row>
    <row r="205" spans="1:10">
      <c r="A205" s="97" t="s">
        <v>495</v>
      </c>
      <c r="B205" s="520" t="s">
        <v>131</v>
      </c>
      <c r="C205" s="520"/>
      <c r="D205" s="520"/>
      <c r="E205" s="87" t="s">
        <v>129</v>
      </c>
      <c r="F205" s="87" t="s">
        <v>49</v>
      </c>
      <c r="G205" s="201"/>
      <c r="H205" s="77"/>
      <c r="I205" s="297">
        <v>-124.6</v>
      </c>
    </row>
    <row r="206" spans="1:10">
      <c r="A206" s="97" t="s">
        <v>498</v>
      </c>
      <c r="B206" s="520" t="s">
        <v>131</v>
      </c>
      <c r="C206" s="520"/>
      <c r="D206" s="520"/>
      <c r="E206" s="87" t="s">
        <v>129</v>
      </c>
      <c r="F206" s="87" t="s">
        <v>49</v>
      </c>
      <c r="G206" s="201"/>
      <c r="H206" s="77"/>
      <c r="I206" s="297">
        <v>-2524.6</v>
      </c>
    </row>
    <row r="207" spans="1:10">
      <c r="A207" s="97" t="s">
        <v>507</v>
      </c>
      <c r="B207" s="520" t="s">
        <v>131</v>
      </c>
      <c r="C207" s="520"/>
      <c r="D207" s="520"/>
      <c r="E207" s="87" t="s">
        <v>129</v>
      </c>
      <c r="F207" s="87" t="s">
        <v>49</v>
      </c>
      <c r="G207" s="201">
        <v>8427100</v>
      </c>
      <c r="H207" s="77">
        <v>-1</v>
      </c>
      <c r="I207" s="48">
        <f>+ROUNDDOWN(H207*G207/1000,1)</f>
        <v>-8427.1</v>
      </c>
    </row>
    <row r="208" spans="1:10">
      <c r="A208" s="97" t="s">
        <v>503</v>
      </c>
      <c r="B208" s="520" t="s">
        <v>131</v>
      </c>
      <c r="C208" s="520"/>
      <c r="D208" s="520"/>
      <c r="E208" s="87" t="s">
        <v>129</v>
      </c>
      <c r="F208" s="87" t="s">
        <v>49</v>
      </c>
      <c r="G208" s="201">
        <v>8427100</v>
      </c>
      <c r="H208" s="77">
        <v>-1</v>
      </c>
      <c r="I208" s="48">
        <f>+ROUNDDOWN(H208*G208/1000,1)</f>
        <v>-8427.1</v>
      </c>
    </row>
    <row r="209" spans="1:10">
      <c r="A209" s="97" t="s">
        <v>505</v>
      </c>
      <c r="B209" s="520" t="s">
        <v>131</v>
      </c>
      <c r="C209" s="520"/>
      <c r="D209" s="520"/>
      <c r="E209" s="87" t="s">
        <v>129</v>
      </c>
      <c r="F209" s="87" t="s">
        <v>49</v>
      </c>
      <c r="G209" s="201">
        <v>8427200</v>
      </c>
      <c r="H209" s="77">
        <v>-1</v>
      </c>
      <c r="I209" s="48">
        <f>+ROUNDDOWN(H209*G209/1000,1)</f>
        <v>-8427.2000000000007</v>
      </c>
    </row>
    <row r="210" spans="1:10">
      <c r="A210" s="97" t="s">
        <v>509</v>
      </c>
      <c r="B210" s="520" t="s">
        <v>131</v>
      </c>
      <c r="C210" s="520"/>
      <c r="D210" s="520"/>
      <c r="E210" s="87" t="s">
        <v>129</v>
      </c>
      <c r="F210" s="87" t="s">
        <v>49</v>
      </c>
      <c r="G210" s="201">
        <v>8427200</v>
      </c>
      <c r="H210" s="77">
        <v>-1</v>
      </c>
      <c r="I210" s="48">
        <f>+ROUNDDOWN(H210*G210/1000,1)</f>
        <v>-8427.2000000000007</v>
      </c>
    </row>
    <row r="211" spans="1:10" s="98" customFormat="1" ht="17.7" customHeight="1">
      <c r="A211" s="97" t="s">
        <v>496</v>
      </c>
      <c r="B211" s="521" t="s">
        <v>132</v>
      </c>
      <c r="C211" s="521"/>
      <c r="D211" s="521"/>
      <c r="E211" s="46" t="s">
        <v>129</v>
      </c>
      <c r="F211" s="46" t="s">
        <v>49</v>
      </c>
      <c r="G211" s="103"/>
      <c r="H211" s="102"/>
      <c r="I211" s="48">
        <v>-31.5</v>
      </c>
      <c r="J211" s="151"/>
    </row>
    <row r="212" spans="1:10" s="98" customFormat="1" ht="17.7" customHeight="1">
      <c r="A212" s="97" t="s">
        <v>497</v>
      </c>
      <c r="B212" s="521" t="s">
        <v>132</v>
      </c>
      <c r="C212" s="521"/>
      <c r="D212" s="521"/>
      <c r="E212" s="46" t="s">
        <v>129</v>
      </c>
      <c r="F212" s="46" t="s">
        <v>49</v>
      </c>
      <c r="G212" s="103"/>
      <c r="H212" s="102"/>
      <c r="I212" s="48">
        <v>-31.5</v>
      </c>
      <c r="J212" s="151"/>
    </row>
    <row r="213" spans="1:10" s="98" customFormat="1" ht="17.7" customHeight="1">
      <c r="A213" s="97" t="s">
        <v>508</v>
      </c>
      <c r="B213" s="521" t="s">
        <v>132</v>
      </c>
      <c r="C213" s="521"/>
      <c r="D213" s="521"/>
      <c r="E213" s="46" t="s">
        <v>129</v>
      </c>
      <c r="F213" s="46" t="s">
        <v>49</v>
      </c>
      <c r="G213" s="103">
        <v>758400</v>
      </c>
      <c r="H213" s="102">
        <v>-1</v>
      </c>
      <c r="I213" s="48">
        <f>+ROUNDDOWN(H213*G213/1000,1)</f>
        <v>-758.4</v>
      </c>
      <c r="J213" s="151"/>
    </row>
    <row r="214" spans="1:10" s="98" customFormat="1" ht="17.7" customHeight="1">
      <c r="A214" s="97" t="s">
        <v>504</v>
      </c>
      <c r="B214" s="521" t="s">
        <v>132</v>
      </c>
      <c r="C214" s="521"/>
      <c r="D214" s="521"/>
      <c r="E214" s="46" t="s">
        <v>129</v>
      </c>
      <c r="F214" s="46" t="s">
        <v>49</v>
      </c>
      <c r="G214" s="103">
        <v>758400</v>
      </c>
      <c r="H214" s="102">
        <v>-1</v>
      </c>
      <c r="I214" s="48">
        <f>+ROUNDDOWN(H214*G214/1000,1)</f>
        <v>-758.4</v>
      </c>
      <c r="J214" s="151"/>
    </row>
    <row r="215" spans="1:10" s="98" customFormat="1" ht="17.7" customHeight="1">
      <c r="A215" s="97" t="s">
        <v>494</v>
      </c>
      <c r="B215" s="521" t="s">
        <v>132</v>
      </c>
      <c r="C215" s="521"/>
      <c r="D215" s="521"/>
      <c r="E215" s="46" t="s">
        <v>129</v>
      </c>
      <c r="F215" s="46" t="s">
        <v>49</v>
      </c>
      <c r="G215" s="103"/>
      <c r="H215" s="102"/>
      <c r="I215" s="48">
        <v>-420</v>
      </c>
      <c r="J215" s="151"/>
    </row>
    <row r="216" spans="1:10" s="98" customFormat="1" ht="17.7" customHeight="1">
      <c r="A216" s="97" t="s">
        <v>506</v>
      </c>
      <c r="B216" s="521" t="s">
        <v>132</v>
      </c>
      <c r="C216" s="521"/>
      <c r="D216" s="521"/>
      <c r="E216" s="46" t="s">
        <v>129</v>
      </c>
      <c r="F216" s="46" t="s">
        <v>49</v>
      </c>
      <c r="G216" s="103">
        <v>758500</v>
      </c>
      <c r="H216" s="102">
        <v>-1</v>
      </c>
      <c r="I216" s="48">
        <f>+ROUNDDOWN(H216*G216/1000,1)</f>
        <v>-758.5</v>
      </c>
      <c r="J216" s="151"/>
    </row>
    <row r="217" spans="1:10" s="98" customFormat="1" ht="17.7" customHeight="1">
      <c r="A217" s="97" t="s">
        <v>510</v>
      </c>
      <c r="B217" s="521" t="s">
        <v>132</v>
      </c>
      <c r="C217" s="521"/>
      <c r="D217" s="521"/>
      <c r="E217" s="46" t="s">
        <v>129</v>
      </c>
      <c r="F217" s="46" t="s">
        <v>49</v>
      </c>
      <c r="G217" s="103">
        <v>758500</v>
      </c>
      <c r="H217" s="102">
        <v>-1</v>
      </c>
      <c r="I217" s="48">
        <f>+ROUNDDOWN(H217*G217/1000,1)</f>
        <v>-758.5</v>
      </c>
      <c r="J217" s="151"/>
    </row>
    <row r="218" spans="1:10" s="11" customFormat="1" ht="54.75" customHeight="1">
      <c r="A218" s="208" t="s">
        <v>518</v>
      </c>
      <c r="B218" s="514" t="s">
        <v>519</v>
      </c>
      <c r="C218" s="515"/>
      <c r="D218" s="515"/>
      <c r="E218" s="515"/>
      <c r="F218" s="515"/>
      <c r="G218" s="515"/>
      <c r="H218" s="516"/>
      <c r="I218" s="209">
        <f>+I219+I221</f>
        <v>-80300</v>
      </c>
    </row>
    <row r="219" spans="1:10" s="10" customFormat="1" ht="21" customHeight="1">
      <c r="A219" s="290"/>
      <c r="B219" s="517" t="s">
        <v>52</v>
      </c>
      <c r="C219" s="518"/>
      <c r="D219" s="519"/>
      <c r="E219" s="100"/>
      <c r="F219" s="100"/>
      <c r="G219" s="100"/>
      <c r="H219" s="26"/>
      <c r="I219" s="101">
        <f>+I220</f>
        <v>-77000</v>
      </c>
    </row>
    <row r="220" spans="1:10" s="30" customFormat="1" ht="17.399999999999999" customHeight="1">
      <c r="A220" s="35" t="s">
        <v>515</v>
      </c>
      <c r="B220" s="522" t="s">
        <v>516</v>
      </c>
      <c r="C220" s="522"/>
      <c r="D220" s="522"/>
      <c r="E220" s="46" t="s">
        <v>66</v>
      </c>
      <c r="F220" s="46" t="s">
        <v>49</v>
      </c>
      <c r="G220" s="103"/>
      <c r="H220" s="102"/>
      <c r="I220" s="101">
        <v>-77000</v>
      </c>
    </row>
    <row r="221" spans="1:10" s="30" customFormat="1" ht="21" customHeight="1">
      <c r="A221" s="35"/>
      <c r="B221" s="517" t="s">
        <v>130</v>
      </c>
      <c r="C221" s="518"/>
      <c r="D221" s="519"/>
      <c r="E221" s="100" t="s">
        <v>53</v>
      </c>
      <c r="F221" s="100" t="s">
        <v>53</v>
      </c>
      <c r="G221" s="100" t="s">
        <v>53</v>
      </c>
      <c r="H221" s="31"/>
      <c r="I221" s="101">
        <f>SUM(I222:I223)</f>
        <v>-3300</v>
      </c>
    </row>
    <row r="222" spans="1:10" s="30" customFormat="1">
      <c r="A222" s="35" t="s">
        <v>155</v>
      </c>
      <c r="B222" s="522" t="s">
        <v>147</v>
      </c>
      <c r="C222" s="522"/>
      <c r="D222" s="522"/>
      <c r="E222" s="46" t="s">
        <v>129</v>
      </c>
      <c r="F222" s="46" t="s">
        <v>154</v>
      </c>
      <c r="G222" s="103"/>
      <c r="H222" s="102"/>
      <c r="I222" s="101">
        <v>-3000</v>
      </c>
    </row>
    <row r="223" spans="1:10" s="78" customFormat="1">
      <c r="A223" s="137" t="s">
        <v>149</v>
      </c>
      <c r="B223" s="385" t="s">
        <v>150</v>
      </c>
      <c r="C223" s="385"/>
      <c r="D223" s="385"/>
      <c r="E223" s="87" t="s">
        <v>123</v>
      </c>
      <c r="F223" s="87" t="s">
        <v>154</v>
      </c>
      <c r="G223" s="76"/>
      <c r="H223" s="77"/>
      <c r="I223" s="101">
        <v>-300</v>
      </c>
      <c r="J223" s="157"/>
    </row>
    <row r="224" spans="1:10" s="11" customFormat="1" ht="54.75" customHeight="1">
      <c r="A224" s="208" t="s">
        <v>524</v>
      </c>
      <c r="B224" s="514" t="s">
        <v>525</v>
      </c>
      <c r="C224" s="515"/>
      <c r="D224" s="515"/>
      <c r="E224" s="515"/>
      <c r="F224" s="515"/>
      <c r="G224" s="515"/>
      <c r="H224" s="516"/>
      <c r="I224" s="209">
        <f>+I225</f>
        <v>-5085</v>
      </c>
    </row>
    <row r="225" spans="1:10" s="30" customFormat="1" ht="21" customHeight="1">
      <c r="A225" s="35"/>
      <c r="B225" s="517" t="s">
        <v>130</v>
      </c>
      <c r="C225" s="518"/>
      <c r="D225" s="519"/>
      <c r="E225" s="100" t="s">
        <v>53</v>
      </c>
      <c r="F225" s="100" t="s">
        <v>53</v>
      </c>
      <c r="G225" s="100" t="s">
        <v>53</v>
      </c>
      <c r="H225" s="31"/>
      <c r="I225" s="101">
        <f>SUM(I226:I227)</f>
        <v>-5085</v>
      </c>
    </row>
    <row r="226" spans="1:10">
      <c r="A226" s="97" t="s">
        <v>495</v>
      </c>
      <c r="B226" s="520" t="s">
        <v>131</v>
      </c>
      <c r="C226" s="520"/>
      <c r="D226" s="520"/>
      <c r="E226" s="87" t="s">
        <v>129</v>
      </c>
      <c r="F226" s="87" t="s">
        <v>49</v>
      </c>
      <c r="G226" s="201">
        <v>4605000</v>
      </c>
      <c r="H226" s="77">
        <v>-1</v>
      </c>
      <c r="I226" s="48">
        <f>+ROUNDDOWN(H226*G226/1000,1)</f>
        <v>-4605</v>
      </c>
    </row>
    <row r="227" spans="1:10" s="98" customFormat="1" ht="17.7" customHeight="1">
      <c r="A227" s="97" t="s">
        <v>496</v>
      </c>
      <c r="B227" s="521" t="s">
        <v>132</v>
      </c>
      <c r="C227" s="521"/>
      <c r="D227" s="521"/>
      <c r="E227" s="46" t="s">
        <v>129</v>
      </c>
      <c r="F227" s="46" t="s">
        <v>49</v>
      </c>
      <c r="G227" s="103">
        <v>480000</v>
      </c>
      <c r="H227" s="77">
        <v>-1</v>
      </c>
      <c r="I227" s="48">
        <f>+ROUNDDOWN(H227*G227/1000,1)</f>
        <v>-480</v>
      </c>
      <c r="J227" s="151"/>
    </row>
    <row r="228" spans="1:10" s="11" customFormat="1" ht="54.75" customHeight="1">
      <c r="A228" s="208" t="s">
        <v>529</v>
      </c>
      <c r="B228" s="514" t="s">
        <v>530</v>
      </c>
      <c r="C228" s="515"/>
      <c r="D228" s="515"/>
      <c r="E228" s="515"/>
      <c r="F228" s="515"/>
      <c r="G228" s="515"/>
      <c r="H228" s="516"/>
      <c r="I228" s="209">
        <f>+I229+I233</f>
        <v>-301609.90000000002</v>
      </c>
    </row>
    <row r="229" spans="1:10" s="10" customFormat="1" ht="21" customHeight="1">
      <c r="A229" s="290"/>
      <c r="B229" s="517" t="s">
        <v>52</v>
      </c>
      <c r="C229" s="518"/>
      <c r="D229" s="519"/>
      <c r="E229" s="100"/>
      <c r="F229" s="100"/>
      <c r="G229" s="100"/>
      <c r="H229" s="26"/>
      <c r="I229" s="101">
        <f>SUM(I230:I232)</f>
        <v>-290514.90000000002</v>
      </c>
    </row>
    <row r="230" spans="1:10" s="30" customFormat="1" ht="17.399999999999999" customHeight="1">
      <c r="A230" s="340" t="s">
        <v>624</v>
      </c>
      <c r="B230" s="522" t="s">
        <v>471</v>
      </c>
      <c r="C230" s="522"/>
      <c r="D230" s="522"/>
      <c r="E230" s="277" t="s">
        <v>115</v>
      </c>
      <c r="F230" s="277" t="s">
        <v>49</v>
      </c>
      <c r="G230" s="103"/>
      <c r="H230" s="102"/>
      <c r="I230" s="48">
        <f>-44448.1-2885.6</f>
        <v>-47333.7</v>
      </c>
      <c r="J230" s="156" t="s">
        <v>222</v>
      </c>
    </row>
    <row r="231" spans="1:10" s="30" customFormat="1" ht="17.399999999999999" customHeight="1">
      <c r="A231" s="35" t="s">
        <v>531</v>
      </c>
      <c r="B231" s="522" t="s">
        <v>471</v>
      </c>
      <c r="C231" s="522"/>
      <c r="D231" s="522"/>
      <c r="E231" s="46" t="s">
        <v>115</v>
      </c>
      <c r="F231" s="46" t="s">
        <v>49</v>
      </c>
      <c r="G231" s="103">
        <v>121590600</v>
      </c>
      <c r="H231" s="102">
        <v>-1</v>
      </c>
      <c r="I231" s="48">
        <f>+ROUNDDOWN(H231*G231/1000,1)</f>
        <v>-121590.6</v>
      </c>
      <c r="J231" s="156" t="s">
        <v>622</v>
      </c>
    </row>
    <row r="232" spans="1:10" s="30" customFormat="1" ht="17.399999999999999" customHeight="1">
      <c r="A232" s="35" t="s">
        <v>470</v>
      </c>
      <c r="B232" s="522" t="s">
        <v>471</v>
      </c>
      <c r="C232" s="522"/>
      <c r="D232" s="522"/>
      <c r="E232" s="46" t="s">
        <v>115</v>
      </c>
      <c r="F232" s="46" t="s">
        <v>49</v>
      </c>
      <c r="G232" s="103">
        <v>121590600</v>
      </c>
      <c r="H232" s="102">
        <v>-1</v>
      </c>
      <c r="I232" s="48">
        <f>+ROUNDDOWN(H232*G232/1000,1)</f>
        <v>-121590.6</v>
      </c>
      <c r="J232" s="156" t="s">
        <v>623</v>
      </c>
    </row>
    <row r="233" spans="1:10" s="30" customFormat="1" ht="21" customHeight="1">
      <c r="A233" s="35"/>
      <c r="B233" s="517" t="s">
        <v>130</v>
      </c>
      <c r="C233" s="518"/>
      <c r="D233" s="519"/>
      <c r="E233" s="100" t="s">
        <v>53</v>
      </c>
      <c r="F233" s="100" t="s">
        <v>53</v>
      </c>
      <c r="G233" s="100" t="s">
        <v>53</v>
      </c>
      <c r="H233" s="31"/>
      <c r="I233" s="101">
        <f>SUM(I234:I237)</f>
        <v>-11095</v>
      </c>
    </row>
    <row r="234" spans="1:10" s="30" customFormat="1">
      <c r="A234" s="35" t="s">
        <v>155</v>
      </c>
      <c r="B234" s="522" t="s">
        <v>147</v>
      </c>
      <c r="C234" s="522"/>
      <c r="D234" s="522"/>
      <c r="E234" s="46" t="s">
        <v>129</v>
      </c>
      <c r="F234" s="46" t="s">
        <v>154</v>
      </c>
      <c r="G234" s="103">
        <v>4863600</v>
      </c>
      <c r="H234" s="102">
        <v>-1</v>
      </c>
      <c r="I234" s="48">
        <f t="shared" ref="I234:I236" si="2">+ROUNDDOWN(H234*G234/1000,1)</f>
        <v>-4863.6000000000004</v>
      </c>
      <c r="J234" s="156" t="s">
        <v>622</v>
      </c>
    </row>
    <row r="235" spans="1:10" s="30" customFormat="1">
      <c r="A235" s="35" t="s">
        <v>472</v>
      </c>
      <c r="B235" s="522" t="s">
        <v>147</v>
      </c>
      <c r="C235" s="522"/>
      <c r="D235" s="522"/>
      <c r="E235" s="46" t="s">
        <v>129</v>
      </c>
      <c r="F235" s="46" t="s">
        <v>154</v>
      </c>
      <c r="G235" s="103">
        <v>4863600</v>
      </c>
      <c r="H235" s="102">
        <v>-1</v>
      </c>
      <c r="I235" s="48">
        <f t="shared" ref="I235" si="3">+ROUNDDOWN(H235*G235/1000,1)</f>
        <v>-4863.6000000000004</v>
      </c>
      <c r="J235" s="156" t="s">
        <v>623</v>
      </c>
    </row>
    <row r="236" spans="1:10" s="78" customFormat="1">
      <c r="A236" s="137" t="s">
        <v>149</v>
      </c>
      <c r="B236" s="385" t="s">
        <v>150</v>
      </c>
      <c r="C236" s="385"/>
      <c r="D236" s="385"/>
      <c r="E236" s="87" t="s">
        <v>123</v>
      </c>
      <c r="F236" s="87" t="s">
        <v>154</v>
      </c>
      <c r="G236" s="76">
        <v>683900</v>
      </c>
      <c r="H236" s="77">
        <v>-1</v>
      </c>
      <c r="I236" s="48">
        <f t="shared" si="2"/>
        <v>-683.9</v>
      </c>
      <c r="J236" s="156" t="s">
        <v>622</v>
      </c>
    </row>
    <row r="237" spans="1:10" s="78" customFormat="1">
      <c r="A237" s="137" t="s">
        <v>151</v>
      </c>
      <c r="B237" s="385" t="s">
        <v>150</v>
      </c>
      <c r="C237" s="385"/>
      <c r="D237" s="385"/>
      <c r="E237" s="87" t="s">
        <v>123</v>
      </c>
      <c r="F237" s="87" t="s">
        <v>154</v>
      </c>
      <c r="G237" s="76">
        <v>683900</v>
      </c>
      <c r="H237" s="77">
        <v>-1</v>
      </c>
      <c r="I237" s="48">
        <f t="shared" ref="I237" si="4">+ROUNDDOWN(H237*G237/1000,1)</f>
        <v>-683.9</v>
      </c>
      <c r="J237" s="156" t="s">
        <v>623</v>
      </c>
    </row>
  </sheetData>
  <mergeCells count="235">
    <mergeCell ref="B40:D40"/>
    <mergeCell ref="B164:D164"/>
    <mergeCell ref="B154:D154"/>
    <mergeCell ref="B155:D155"/>
    <mergeCell ref="B156:D156"/>
    <mergeCell ref="B157:D157"/>
    <mergeCell ref="B158:D158"/>
    <mergeCell ref="B129:D129"/>
    <mergeCell ref="D76:H76"/>
    <mergeCell ref="B77:H77"/>
    <mergeCell ref="B78:D78"/>
    <mergeCell ref="B79:D79"/>
    <mergeCell ref="B161:D161"/>
    <mergeCell ref="B151:D151"/>
    <mergeCell ref="B152:D152"/>
    <mergeCell ref="B162:D162"/>
    <mergeCell ref="B163:D163"/>
    <mergeCell ref="B153:D153"/>
    <mergeCell ref="B144:D144"/>
    <mergeCell ref="B60:D60"/>
    <mergeCell ref="B61:D61"/>
    <mergeCell ref="B62:D62"/>
    <mergeCell ref="B63:D63"/>
    <mergeCell ref="B145:H145"/>
    <mergeCell ref="B146:D146"/>
    <mergeCell ref="B147:D147"/>
    <mergeCell ref="B159:D159"/>
    <mergeCell ref="B160:D160"/>
    <mergeCell ref="B149:D149"/>
    <mergeCell ref="B99:D99"/>
    <mergeCell ref="B101:D101"/>
    <mergeCell ref="B102:D102"/>
    <mergeCell ref="B93:D93"/>
    <mergeCell ref="B109:D109"/>
    <mergeCell ref="D106:H106"/>
    <mergeCell ref="B107:H107"/>
    <mergeCell ref="B108:D108"/>
    <mergeCell ref="B128:D128"/>
    <mergeCell ref="B95:D95"/>
    <mergeCell ref="B98:D98"/>
    <mergeCell ref="B115:D115"/>
    <mergeCell ref="B116:D116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42:H42"/>
    <mergeCell ref="B43:D43"/>
    <mergeCell ref="B44:D44"/>
    <mergeCell ref="B45:D45"/>
    <mergeCell ref="B46:D46"/>
    <mergeCell ref="B47:D47"/>
    <mergeCell ref="B48:D48"/>
    <mergeCell ref="B49:D49"/>
    <mergeCell ref="B50:D50"/>
    <mergeCell ref="B31:D31"/>
    <mergeCell ref="B24:D24"/>
    <mergeCell ref="B33:D33"/>
    <mergeCell ref="B34:D34"/>
    <mergeCell ref="B38:D38"/>
    <mergeCell ref="B39:D39"/>
    <mergeCell ref="B41:D41"/>
    <mergeCell ref="B126:H126"/>
    <mergeCell ref="B127:D127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112:D112"/>
    <mergeCell ref="B119:D119"/>
    <mergeCell ref="B113:D113"/>
    <mergeCell ref="B122:D122"/>
    <mergeCell ref="B123:D123"/>
    <mergeCell ref="B18:D18"/>
    <mergeCell ref="B19:D19"/>
    <mergeCell ref="B20:D20"/>
    <mergeCell ref="B16:D16"/>
    <mergeCell ref="B17:D17"/>
    <mergeCell ref="B32:D32"/>
    <mergeCell ref="B35:H35"/>
    <mergeCell ref="B124:D124"/>
    <mergeCell ref="B125:D125"/>
    <mergeCell ref="B114:D114"/>
    <mergeCell ref="B120:D120"/>
    <mergeCell ref="A75:H75"/>
    <mergeCell ref="B111:D111"/>
    <mergeCell ref="B121:D121"/>
    <mergeCell ref="B117:D117"/>
    <mergeCell ref="B110:D110"/>
    <mergeCell ref="B118:D118"/>
    <mergeCell ref="B103:D103"/>
    <mergeCell ref="B104:D104"/>
    <mergeCell ref="B105:D105"/>
    <mergeCell ref="B96:D96"/>
    <mergeCell ref="B97:D97"/>
    <mergeCell ref="B100:D100"/>
    <mergeCell ref="B94:D94"/>
    <mergeCell ref="B12:D12"/>
    <mergeCell ref="A13:H13"/>
    <mergeCell ref="B15:H1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21:D21"/>
    <mergeCell ref="D80:H80"/>
    <mergeCell ref="B81:H81"/>
    <mergeCell ref="B82:D82"/>
    <mergeCell ref="B87:D87"/>
    <mergeCell ref="B92:D92"/>
    <mergeCell ref="B83:D83"/>
    <mergeCell ref="B84:D84"/>
    <mergeCell ref="B85:D85"/>
    <mergeCell ref="B86:D86"/>
    <mergeCell ref="B88:D88"/>
    <mergeCell ref="B89:D89"/>
    <mergeCell ref="B90:D90"/>
    <mergeCell ref="B91:D91"/>
    <mergeCell ref="B36:D36"/>
    <mergeCell ref="B37:D37"/>
    <mergeCell ref="B22:D22"/>
    <mergeCell ref="B23:D23"/>
    <mergeCell ref="B25:D25"/>
    <mergeCell ref="B26:D26"/>
    <mergeCell ref="B27:D27"/>
    <mergeCell ref="B28:D28"/>
    <mergeCell ref="B29:D29"/>
    <mergeCell ref="B30:D30"/>
    <mergeCell ref="D172:H172"/>
    <mergeCell ref="B130:D130"/>
    <mergeCell ref="B131:D131"/>
    <mergeCell ref="B132:D132"/>
    <mergeCell ref="B133:D133"/>
    <mergeCell ref="B134:D134"/>
    <mergeCell ref="B135:D135"/>
    <mergeCell ref="B137:D137"/>
    <mergeCell ref="B138:D138"/>
    <mergeCell ref="B139:D139"/>
    <mergeCell ref="B141:D141"/>
    <mergeCell ref="B140:D140"/>
    <mergeCell ref="B142:D142"/>
    <mergeCell ref="B143:D143"/>
    <mergeCell ref="B170:D170"/>
    <mergeCell ref="B136:D136"/>
    <mergeCell ref="B148:D148"/>
    <mergeCell ref="B150:D150"/>
    <mergeCell ref="B171:D171"/>
    <mergeCell ref="B165:D165"/>
    <mergeCell ref="B166:D166"/>
    <mergeCell ref="B167:D167"/>
    <mergeCell ref="B168:D168"/>
    <mergeCell ref="B169:D169"/>
    <mergeCell ref="B173:H173"/>
    <mergeCell ref="B174:D174"/>
    <mergeCell ref="B175:D175"/>
    <mergeCell ref="B178:D178"/>
    <mergeCell ref="B180:D180"/>
    <mergeCell ref="B177:D177"/>
    <mergeCell ref="B176:D176"/>
    <mergeCell ref="B179:D179"/>
    <mergeCell ref="B181:D181"/>
    <mergeCell ref="B182:D182"/>
    <mergeCell ref="B183:H183"/>
    <mergeCell ref="B184:D184"/>
    <mergeCell ref="B185:D185"/>
    <mergeCell ref="B188:D188"/>
    <mergeCell ref="B189:D189"/>
    <mergeCell ref="B190:D190"/>
    <mergeCell ref="B186:D186"/>
    <mergeCell ref="B187:D187"/>
    <mergeCell ref="B210:D210"/>
    <mergeCell ref="B194:H194"/>
    <mergeCell ref="B195:D195"/>
    <mergeCell ref="B196:D196"/>
    <mergeCell ref="B197:D197"/>
    <mergeCell ref="B198:D198"/>
    <mergeCell ref="B199:D199"/>
    <mergeCell ref="B200:D200"/>
    <mergeCell ref="B201:D201"/>
    <mergeCell ref="B217:D217"/>
    <mergeCell ref="B191:H191"/>
    <mergeCell ref="B192:D192"/>
    <mergeCell ref="B193:D193"/>
    <mergeCell ref="B218:H218"/>
    <mergeCell ref="B219:D219"/>
    <mergeCell ref="B220:D220"/>
    <mergeCell ref="B222:D222"/>
    <mergeCell ref="B223:D223"/>
    <mergeCell ref="B221:D221"/>
    <mergeCell ref="B203:D203"/>
    <mergeCell ref="B202:D202"/>
    <mergeCell ref="B204:D204"/>
    <mergeCell ref="B215:D215"/>
    <mergeCell ref="B205:D205"/>
    <mergeCell ref="B211:D211"/>
    <mergeCell ref="B212:D212"/>
    <mergeCell ref="B206:D206"/>
    <mergeCell ref="B208:D208"/>
    <mergeCell ref="B214:D214"/>
    <mergeCell ref="B209:D209"/>
    <mergeCell ref="B216:D216"/>
    <mergeCell ref="B207:D207"/>
    <mergeCell ref="B213:D213"/>
    <mergeCell ref="B237:D237"/>
    <mergeCell ref="B224:H224"/>
    <mergeCell ref="B225:D225"/>
    <mergeCell ref="B226:D226"/>
    <mergeCell ref="B227:D227"/>
    <mergeCell ref="B228:H228"/>
    <mergeCell ref="B233:D233"/>
    <mergeCell ref="B234:D234"/>
    <mergeCell ref="B236:D236"/>
    <mergeCell ref="B229:D229"/>
    <mergeCell ref="B231:D231"/>
    <mergeCell ref="B232:D232"/>
    <mergeCell ref="B235:D235"/>
    <mergeCell ref="B230:D230"/>
  </mergeCells>
  <phoneticPr fontId="9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https://mul2.gov.am/tasks/1241814/oneclick?token=49ecefdfd3db241ea13a168df87ce1cc</cp:keywords>
  <cp:lastModifiedBy>User</cp:lastModifiedBy>
  <cp:lastPrinted>2024-02-19T11:31:34Z</cp:lastPrinted>
  <dcterms:created xsi:type="dcterms:W3CDTF">2022-01-04T07:12:58Z</dcterms:created>
  <dcterms:modified xsi:type="dcterms:W3CDTF">2025-11-18T16:13:39Z</dcterms:modified>
</cp:coreProperties>
</file>