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-120" yWindow="-120" windowWidth="29040" windowHeight="15720" activeTab="1"/>
  </bookViews>
  <sheets>
    <sheet name="1" sheetId="31" r:id="rId1"/>
    <sheet name="2" sheetId="26" r:id="rId2"/>
    <sheet name="3" sheetId="3" r:id="rId3"/>
    <sheet name="4" sheetId="11" r:id="rId4"/>
    <sheet name="5" sheetId="32" r:id="rId5"/>
    <sheet name="6" sheetId="24" r:id="rId6"/>
    <sheet name="7" sheetId="25" r:id="rId7"/>
    <sheet name="8 " sheetId="33" r:id="rId8"/>
  </sheets>
  <definedNames>
    <definedName name="_xlnm.Print_Area" localSheetId="0">'1'!$A$1:$G$24</definedName>
    <definedName name="_xlnm.Print_Area" localSheetId="1">'2'!$A$1:$H$43</definedName>
    <definedName name="_xlnm.Print_Area" localSheetId="3">'4'!$A$1:$D$53</definedName>
    <definedName name="_xlnm.Print_Area" localSheetId="4">'5'!$A$1:$D$11</definedName>
    <definedName name="_xlnm.Print_Area" localSheetId="5">'6'!$A$1:$J$47</definedName>
    <definedName name="_xlnm.Print_Area" localSheetId="6">'7'!$A$1:$J$110</definedName>
    <definedName name="_xlnm.Print_Area" localSheetId="7">'8 '!$A$1:$G$115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24" l="1"/>
  <c r="C53" i="11" l="1"/>
  <c r="F42" i="26"/>
  <c r="F40" i="26" s="1"/>
  <c r="F38" i="26" s="1"/>
  <c r="G42" i="26"/>
  <c r="G40" i="26" s="1"/>
  <c r="G38" i="26" s="1"/>
  <c r="H42" i="26"/>
  <c r="H40" i="26" s="1"/>
  <c r="H38" i="26" s="1"/>
  <c r="G108" i="33" l="1"/>
  <c r="G107" i="33"/>
  <c r="G106" i="33"/>
  <c r="G100" i="33"/>
  <c r="G99" i="33"/>
  <c r="G98" i="33" s="1"/>
  <c r="G97" i="33" s="1"/>
  <c r="G96" i="33" s="1"/>
  <c r="G95" i="33" s="1"/>
  <c r="G161" i="3" s="1"/>
  <c r="G160" i="3" s="1"/>
  <c r="G159" i="3" s="1"/>
  <c r="G158" i="3" s="1"/>
  <c r="G157" i="3" s="1"/>
  <c r="G155" i="3" s="1"/>
  <c r="J79" i="25" s="1"/>
  <c r="J78" i="25" s="1"/>
  <c r="G93" i="33"/>
  <c r="G92" i="33" s="1"/>
  <c r="G91" i="33" s="1"/>
  <c r="G90" i="33" s="1"/>
  <c r="G89" i="33" s="1"/>
  <c r="G154" i="3" s="1"/>
  <c r="G153" i="3" s="1"/>
  <c r="G152" i="3" s="1"/>
  <c r="G151" i="3" s="1"/>
  <c r="G150" i="3" s="1"/>
  <c r="G148" i="3" s="1"/>
  <c r="J73" i="25" s="1"/>
  <c r="J72" i="25" s="1"/>
  <c r="G87" i="33"/>
  <c r="G86" i="33" s="1"/>
  <c r="G85" i="33" s="1"/>
  <c r="G84" i="33" s="1"/>
  <c r="G83" i="33" s="1"/>
  <c r="G147" i="3" l="1"/>
  <c r="G146" i="3" s="1"/>
  <c r="G145" i="3" s="1"/>
  <c r="G144" i="3" s="1"/>
  <c r="G143" i="3" s="1"/>
  <c r="G141" i="3" s="1"/>
  <c r="J67" i="25" s="1"/>
  <c r="J66" i="25" s="1"/>
  <c r="G105" i="33"/>
  <c r="G104" i="33" s="1"/>
  <c r="G103" i="33" s="1"/>
  <c r="G102" i="33" s="1"/>
  <c r="G168" i="3" s="1"/>
  <c r="G167" i="3" s="1"/>
  <c r="G166" i="3" s="1"/>
  <c r="G165" i="3" s="1"/>
  <c r="G164" i="3" s="1"/>
  <c r="G162" i="3" s="1"/>
  <c r="J85" i="25" s="1"/>
  <c r="J84" i="25" s="1"/>
  <c r="G81" i="33"/>
  <c r="G80" i="33" s="1"/>
  <c r="G79" i="33" s="1"/>
  <c r="G78" i="33" s="1"/>
  <c r="G77" i="33" s="1"/>
  <c r="G140" i="3" s="1"/>
  <c r="G139" i="3" s="1"/>
  <c r="G138" i="3" s="1"/>
  <c r="G137" i="3" s="1"/>
  <c r="G136" i="3" s="1"/>
  <c r="G134" i="3" s="1"/>
  <c r="J61" i="25" s="1"/>
  <c r="J60" i="25" s="1"/>
  <c r="G75" i="33" l="1"/>
  <c r="G74" i="33"/>
  <c r="G68" i="33"/>
  <c r="G67" i="33" s="1"/>
  <c r="G66" i="33" s="1"/>
  <c r="G65" i="33" s="1"/>
  <c r="G64" i="33" s="1"/>
  <c r="G126" i="3" s="1"/>
  <c r="G125" i="3" s="1"/>
  <c r="G124" i="3" s="1"/>
  <c r="G123" i="3" s="1"/>
  <c r="G122" i="3" s="1"/>
  <c r="G120" i="3" s="1"/>
  <c r="J49" i="25" s="1"/>
  <c r="J48" i="25" s="1"/>
  <c r="G62" i="33"/>
  <c r="G61" i="33"/>
  <c r="G60" i="33"/>
  <c r="G59" i="33"/>
  <c r="G58" i="33"/>
  <c r="G52" i="33"/>
  <c r="G51" i="33"/>
  <c r="G115" i="33"/>
  <c r="G114" i="33"/>
  <c r="C26" i="11"/>
  <c r="G73" i="33" l="1"/>
  <c r="G72" i="33" s="1"/>
  <c r="G71" i="33" s="1"/>
  <c r="G70" i="33" s="1"/>
  <c r="G133" i="3" s="1"/>
  <c r="G132" i="3" s="1"/>
  <c r="G131" i="3" s="1"/>
  <c r="G130" i="3" s="1"/>
  <c r="G129" i="3" s="1"/>
  <c r="G127" i="3" s="1"/>
  <c r="J55" i="25" s="1"/>
  <c r="J54" i="25" s="1"/>
  <c r="G50" i="33"/>
  <c r="G49" i="33" s="1"/>
  <c r="G48" i="33" s="1"/>
  <c r="G47" i="33" s="1"/>
  <c r="G57" i="33"/>
  <c r="G56" i="33" s="1"/>
  <c r="G55" i="33" s="1"/>
  <c r="G54" i="33" s="1"/>
  <c r="G119" i="3" s="1"/>
  <c r="G118" i="3" s="1"/>
  <c r="G117" i="3" s="1"/>
  <c r="G116" i="3" s="1"/>
  <c r="G115" i="3" s="1"/>
  <c r="G113" i="3" s="1"/>
  <c r="J43" i="25" s="1"/>
  <c r="J42" i="25" s="1"/>
  <c r="G113" i="33"/>
  <c r="G112" i="33" s="1"/>
  <c r="G111" i="33" s="1"/>
  <c r="G110" i="33" s="1"/>
  <c r="G175" i="3" s="1"/>
  <c r="G174" i="3" s="1"/>
  <c r="G173" i="3" s="1"/>
  <c r="G172" i="3" s="1"/>
  <c r="G171" i="3" s="1"/>
  <c r="G169" i="3" s="1"/>
  <c r="J91" i="25" s="1"/>
  <c r="J90" i="25" s="1"/>
  <c r="G28" i="33"/>
  <c r="G29" i="33"/>
  <c r="G30" i="33"/>
  <c r="G31" i="33"/>
  <c r="G32" i="33"/>
  <c r="G33" i="33"/>
  <c r="G34" i="33"/>
  <c r="G35" i="33"/>
  <c r="G36" i="33"/>
  <c r="G37" i="33"/>
  <c r="G38" i="33"/>
  <c r="G39" i="33"/>
  <c r="G27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13" i="33"/>
  <c r="G38" i="3"/>
  <c r="F26" i="26" l="1"/>
  <c r="F22" i="26"/>
  <c r="F18" i="26"/>
  <c r="G112" i="3"/>
  <c r="G111" i="3" s="1"/>
  <c r="G110" i="3" s="1"/>
  <c r="G109" i="3" s="1"/>
  <c r="G108" i="3" s="1"/>
  <c r="G106" i="3" s="1"/>
  <c r="G45" i="33"/>
  <c r="F15" i="26"/>
  <c r="F20" i="26"/>
  <c r="F16" i="26"/>
  <c r="F25" i="26"/>
  <c r="F21" i="26"/>
  <c r="F27" i="26"/>
  <c r="F23" i="26"/>
  <c r="F19" i="26"/>
  <c r="F24" i="26"/>
  <c r="F17" i="26"/>
  <c r="G26" i="33"/>
  <c r="G12" i="33"/>
  <c r="E28" i="26"/>
  <c r="J37" i="25" l="1"/>
  <c r="J36" i="25" s="1"/>
  <c r="G104" i="3"/>
  <c r="G20" i="31" s="1"/>
  <c r="J33" i="24" s="1"/>
  <c r="E43" i="26"/>
  <c r="G44" i="33"/>
  <c r="G43" i="33" s="1"/>
  <c r="G42" i="33" s="1"/>
  <c r="G41" i="33" s="1"/>
  <c r="G11" i="33"/>
  <c r="G10" i="33" s="1"/>
  <c r="G9" i="33" s="1"/>
  <c r="D11" i="32"/>
  <c r="D10" i="32" s="1"/>
  <c r="D8" i="32" s="1"/>
  <c r="G37" i="3"/>
  <c r="G28" i="26"/>
  <c r="H28" i="26"/>
  <c r="D36" i="26"/>
  <c r="D41" i="11" s="1"/>
  <c r="D35" i="26"/>
  <c r="D40" i="11" s="1"/>
  <c r="D34" i="26"/>
  <c r="D39" i="11" s="1"/>
  <c r="D33" i="26"/>
  <c r="D38" i="11" s="1"/>
  <c r="D32" i="26"/>
  <c r="D31" i="26"/>
  <c r="D36" i="11" s="1"/>
  <c r="D30" i="26"/>
  <c r="D35" i="11" s="1"/>
  <c r="D43" i="26" l="1"/>
  <c r="D53" i="11" s="1"/>
  <c r="D52" i="11" s="1"/>
  <c r="D50" i="11" s="1"/>
  <c r="E42" i="26"/>
  <c r="J13" i="25"/>
  <c r="J12" i="25" s="1"/>
  <c r="J11" i="25" s="1"/>
  <c r="D37" i="11"/>
  <c r="D33" i="11" s="1"/>
  <c r="G36" i="3"/>
  <c r="G35" i="3" s="1"/>
  <c r="G34" i="3" s="1"/>
  <c r="G33" i="3" s="1"/>
  <c r="G31" i="3" s="1"/>
  <c r="D42" i="26" l="1"/>
  <c r="E40" i="26"/>
  <c r="D48" i="11"/>
  <c r="D46" i="11" s="1"/>
  <c r="G103" i="3"/>
  <c r="G102" i="3" s="1"/>
  <c r="G101" i="3" s="1"/>
  <c r="G100" i="3" s="1"/>
  <c r="G99" i="3" s="1"/>
  <c r="G97" i="3" s="1"/>
  <c r="J23" i="25"/>
  <c r="I23" i="25"/>
  <c r="G95" i="3" l="1"/>
  <c r="J32" i="25"/>
  <c r="J31" i="25" s="1"/>
  <c r="J30" i="25" s="1"/>
  <c r="E38" i="26"/>
  <c r="D40" i="26"/>
  <c r="G93" i="3" l="1"/>
  <c r="G91" i="3" s="1"/>
  <c r="G89" i="3" s="1"/>
  <c r="G87" i="3" s="1"/>
  <c r="G19" i="31"/>
  <c r="D38" i="26"/>
  <c r="G85" i="3" l="1"/>
  <c r="G84" i="3" s="1"/>
  <c r="G18" i="31"/>
  <c r="G17" i="31" s="1"/>
  <c r="J29" i="24"/>
  <c r="J28" i="24" s="1"/>
  <c r="J27" i="24" s="1"/>
  <c r="D19" i="11"/>
  <c r="D20" i="11"/>
  <c r="D21" i="11"/>
  <c r="D22" i="11"/>
  <c r="D23" i="11"/>
  <c r="D24" i="11"/>
  <c r="D25" i="11"/>
  <c r="D26" i="11"/>
  <c r="D27" i="11"/>
  <c r="D28" i="11"/>
  <c r="D29" i="11"/>
  <c r="D30" i="11"/>
  <c r="D18" i="11"/>
  <c r="D16" i="11" l="1"/>
  <c r="G54" i="3" l="1"/>
  <c r="G53" i="3" s="1"/>
  <c r="G52" i="3" s="1"/>
  <c r="G50" i="3" s="1"/>
  <c r="G48" i="3" s="1"/>
  <c r="G46" i="3" l="1"/>
  <c r="G16" i="31"/>
  <c r="G15" i="31" l="1"/>
  <c r="J22" i="24"/>
  <c r="J21" i="24" l="1"/>
  <c r="J25" i="25"/>
  <c r="J24" i="25" s="1"/>
  <c r="E13" i="26"/>
  <c r="E11" i="26" s="1"/>
  <c r="E9" i="26" s="1"/>
  <c r="D16" i="26" l="1"/>
  <c r="D17" i="26"/>
  <c r="D18" i="26"/>
  <c r="D19" i="26"/>
  <c r="D20" i="26"/>
  <c r="D21" i="26"/>
  <c r="D22" i="26"/>
  <c r="D23" i="26"/>
  <c r="D24" i="26"/>
  <c r="D25" i="26"/>
  <c r="D26" i="26"/>
  <c r="D27" i="26"/>
  <c r="D15" i="26"/>
  <c r="F13" i="26"/>
  <c r="F37" i="26" s="1"/>
  <c r="G13" i="26"/>
  <c r="G11" i="26" s="1"/>
  <c r="G9" i="26" s="1"/>
  <c r="H13" i="26"/>
  <c r="H11" i="26" s="1"/>
  <c r="H9" i="26" s="1"/>
  <c r="F28" i="26" l="1"/>
  <c r="F11" i="26" s="1"/>
  <c r="D11" i="26" s="1"/>
  <c r="D14" i="11"/>
  <c r="D13" i="26"/>
  <c r="G28" i="3" s="1"/>
  <c r="G27" i="3" s="1"/>
  <c r="G26" i="3" s="1"/>
  <c r="G25" i="3" s="1"/>
  <c r="G24" i="3" s="1"/>
  <c r="G22" i="3" s="1"/>
  <c r="G20" i="3" s="1"/>
  <c r="F9" i="26" l="1"/>
  <c r="D9" i="26" s="1"/>
  <c r="G13" i="31"/>
  <c r="D28" i="26"/>
  <c r="J19" i="25" l="1"/>
  <c r="J18" i="25" s="1"/>
  <c r="J17" i="25" s="1"/>
  <c r="J12" i="24"/>
  <c r="C19" i="11"/>
  <c r="C20" i="11"/>
  <c r="C21" i="11"/>
  <c r="C22" i="11"/>
  <c r="C23" i="11"/>
  <c r="C24" i="11"/>
  <c r="C25" i="11"/>
  <c r="C27" i="11"/>
  <c r="C28" i="11"/>
  <c r="C29" i="11"/>
  <c r="C30" i="11"/>
  <c r="C18" i="11"/>
  <c r="D37" i="26" l="1"/>
  <c r="G45" i="3" l="1"/>
  <c r="G44" i="3" s="1"/>
  <c r="G43" i="3" s="1"/>
  <c r="G42" i="3" s="1"/>
  <c r="G41" i="3" s="1"/>
  <c r="G39" i="3" s="1"/>
  <c r="G29" i="3" s="1"/>
  <c r="G18" i="3" s="1"/>
  <c r="G16" i="3" s="1"/>
  <c r="D45" i="11"/>
  <c r="D43" i="11" s="1"/>
  <c r="J98" i="25"/>
  <c r="D31" i="11" l="1"/>
  <c r="D12" i="11" s="1"/>
  <c r="D10" i="11" s="1"/>
  <c r="G75" i="3" l="1"/>
  <c r="G74" i="3" s="1"/>
  <c r="G73" i="3" s="1"/>
  <c r="G72" i="3" s="1"/>
  <c r="G70" i="3" s="1"/>
  <c r="G68" i="3" s="1"/>
  <c r="G14" i="31"/>
  <c r="G12" i="31" s="1"/>
  <c r="J97" i="25"/>
  <c r="G83" i="3" l="1"/>
  <c r="G82" i="3" s="1"/>
  <c r="G81" i="3" s="1"/>
  <c r="G80" i="3" s="1"/>
  <c r="G78" i="3" s="1"/>
  <c r="G76" i="3" s="1"/>
  <c r="G24" i="31" s="1"/>
  <c r="J44" i="24" s="1"/>
  <c r="J107" i="25" s="1"/>
  <c r="G11" i="31"/>
  <c r="J17" i="24"/>
  <c r="J11" i="24" s="1"/>
  <c r="J10" i="24" s="1"/>
  <c r="G23" i="31"/>
  <c r="G66" i="3" l="1"/>
  <c r="G64" i="3" s="1"/>
  <c r="G62" i="3" s="1"/>
  <c r="G60" i="3" s="1"/>
  <c r="G58" i="3" s="1"/>
  <c r="G56" i="3" s="1"/>
  <c r="J40" i="24"/>
  <c r="G22" i="31"/>
  <c r="G21" i="31" s="1"/>
  <c r="G10" i="31" s="1"/>
  <c r="G14" i="3"/>
  <c r="G12" i="3" s="1"/>
  <c r="G10" i="3" l="1"/>
  <c r="G8" i="3" s="1"/>
  <c r="J103" i="25"/>
  <c r="J102" i="25" s="1"/>
  <c r="J96" i="25" s="1"/>
  <c r="J10" i="25" s="1"/>
  <c r="J39" i="24"/>
  <c r="J38" i="24" s="1"/>
  <c r="J9" i="24" s="1"/>
</calcChain>
</file>

<file path=xl/sharedStrings.xml><?xml version="1.0" encoding="utf-8"?>
<sst xmlns="http://schemas.openxmlformats.org/spreadsheetml/2006/main" count="867" uniqueCount="304">
  <si>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</si>
  <si>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</si>
  <si>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</si>
  <si>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</si>
  <si>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</si>
  <si>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</si>
  <si>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</si>
  <si>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</si>
  <si>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</si>
  <si>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</si>
  <si>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</si>
  <si>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</si>
  <si>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</si>
  <si>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</si>
  <si>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</si>
  <si>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</si>
  <si>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</si>
  <si>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</si>
  <si>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</si>
  <si>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</si>
  <si>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</si>
  <si>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</si>
  <si>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</si>
  <si>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</si>
  <si>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</si>
  <si>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</si>
  <si>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</si>
  <si>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</si>
  <si>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ՈՉ ՖԻՆԱՆՍԱԿԱՆ ԱԿՏԻՎՆԵՐԻ ԳԾՈՎ ԾԱԽՍԵՐ</t>
  </si>
  <si>
    <t xml:space="preserve"> ՀԻՄՆԱԿԱՆ ՄԻՋՈՑՆԵՐ</t>
  </si>
  <si>
    <t>Ցուցանիշների փոփոխությունը (ավելացումները նշված են դրական նշանով, իսկ նվազեցումները` փակագծերում)</t>
  </si>
  <si>
    <t>Հավելված N 2</t>
  </si>
  <si>
    <t xml:space="preserve"> ՇԵՆՔԵՐ ԵՎ ՇԻՆՈՒԹՅՈՒՆՆԵՐ</t>
  </si>
  <si>
    <t>Ցուցանիշների փոփոխությունը
 (ավելացումները նշված են դրական նշանով, իսկ նվազեցումները՝ փակագծերում)</t>
  </si>
  <si>
    <t>Հավելված N 3</t>
  </si>
  <si>
    <t xml:space="preserve"> ՀՀ կառավարություն</t>
  </si>
  <si>
    <t xml:space="preserve"> Տարի</t>
  </si>
  <si>
    <t xml:space="preserve"> ԸՆԴԱՄԵՆԸ</t>
  </si>
  <si>
    <t xml:space="preserve"> ՀՀ տարածքային կառավարման և ենթակառուցվածքների նախարարություն</t>
  </si>
  <si>
    <t>Հավելված N 6</t>
  </si>
  <si>
    <t xml:space="preserve"> Պետական մարմինների կողմից օգտագործվող ոչ ֆինանսական ակտիվների հետ գործառնություններ </t>
  </si>
  <si>
    <t xml:space="preserve"> Միջոց առում</t>
  </si>
  <si>
    <t xml:space="preserve">հազար դրամներով </t>
  </si>
  <si>
    <t>ՀՀ կառավարության 2025 թվականի</t>
  </si>
  <si>
    <t>«ՀԱՅԱՍՏԱՆԻ ՀԱՆՐԱՊԵՏՈՒԹՅԱՆ 2025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</si>
  <si>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</si>
  <si>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</si>
  <si>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</si>
  <si>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</si>
  <si>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այդ թվում՛</t>
  </si>
  <si>
    <t xml:space="preserve">  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</si>
  <si>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</si>
  <si>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</si>
  <si>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</si>
  <si>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</si>
  <si>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</si>
  <si>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</si>
  <si>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</si>
  <si>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</si>
  <si>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</si>
  <si>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</si>
  <si>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</si>
  <si>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Ակտիվն օգտագործող կազմակերպության անվանումը` ՀՀ ՏԿԵՆ ջրային կոմիտե 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</si>
  <si>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</si>
  <si>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</si>
  <si>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</si>
  <si>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</si>
  <si>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</si>
  <si>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 ԿԱՌԱՎԱՐՈՒԹՅԱՆ 2024 ԹՎԱԿԱՆԻ ԴԵԿՏԵՄԲԵՐԻ 27-Ի N 2060-Ն ՈՐՈՇՄԱՆ N 9.1 ՀԱՎԵԼՎԱԾՈՒՄ ԿԱՏԱՐՎՈՂ ՓՈՓՈԽՈՒԹՅՈՒՆՆԵՐԸ ԵՎ ԼՐԱՑՈՒՄՆԵՐԸ</t>
  </si>
  <si>
    <t xml:space="preserve"> ՀՀ կառավարություն </t>
  </si>
  <si>
    <t>Հավելված N 5</t>
  </si>
  <si>
    <t xml:space="preserve"> 1072</t>
  </si>
  <si>
    <t xml:space="preserve"> 31010</t>
  </si>
  <si>
    <t xml:space="preserve"> Ջրամատակարարման և ջրահեռացման համակարգի հիմնանորոգում</t>
  </si>
  <si>
    <t xml:space="preserve">Չբաշխված </t>
  </si>
  <si>
    <t>այդ թվում՝ ըստ ուղղությունների</t>
  </si>
  <si>
    <t>Չբաշխված գումար</t>
  </si>
  <si>
    <t xml:space="preserve"> - Շենքերի և շինությունների կապիտալ վերանորոգում</t>
  </si>
  <si>
    <t xml:space="preserve"> 06</t>
  </si>
  <si>
    <t xml:space="preserve"> 03</t>
  </si>
  <si>
    <t xml:space="preserve"> 01</t>
  </si>
  <si>
    <t xml:space="preserve"> Ջրամատակարարաման և ջրահեռացման բարելավում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</si>
  <si>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</si>
  <si>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</si>
  <si>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1072 </t>
  </si>
  <si>
    <t xml:space="preserve"> Ջրամատակարարաման և ջրահեռացման բարելավում </t>
  </si>
  <si>
    <t xml:space="preserve"> 1072 - 31010 </t>
  </si>
  <si>
    <t xml:space="preserve"> Ջրամատակարարման և ջրահեռացման համակարգի հիմնանորոգման նախագծերի և աշխատանքների ձեռքբերում</t>
  </si>
  <si>
    <t>Ակտիվն օգտագործող կազմակերպության(ների) անվանում(ները)՛  ՀՀ ՏԿԵՆ ջրային կոմիտե</t>
  </si>
  <si>
    <t>Ջրամատակարարման և ջրահեռացման համակարգի հիմնանորոգում</t>
  </si>
  <si>
    <t xml:space="preserve"> Ջրամատակարարման և ջրահեռացման համակարգի հիմնանորոգման նախագծերի և աշխատանքների ձեռքբերում </t>
  </si>
  <si>
    <t>Հավելված N 1</t>
  </si>
  <si>
    <t xml:space="preserve"> ՀՀ  տարածքային կառավարման և ենթակառուցվածքների նախարարության ջրային կոմիտե</t>
  </si>
  <si>
    <t>Կոնդ թաղամասի և Պարոնյան, Ձորափի փողոցների բաշխիչ ցանցի վերակառուցում</t>
  </si>
  <si>
    <t>Վերակառուցվող օբյեկտներ, հատ</t>
  </si>
  <si>
    <t xml:space="preserve">ՀՀ կառավարության  2025 թվականի </t>
  </si>
  <si>
    <t>______________ ի    ___Ն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</si>
  <si>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</si>
  <si>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</si>
  <si>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</si>
  <si>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</si>
  <si>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</si>
  <si>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</si>
  <si>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Պետական մարմինների կողմից օգտագործվող ոչ ֆինանսական ակտիվների հետ գործառնություններ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</si>
  <si>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</si>
  <si>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</si>
  <si>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</si>
  <si>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</si>
  <si>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</si>
  <si>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</si>
  <si>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</si>
  <si>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</si>
  <si>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</si>
  <si>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</si>
  <si>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</si>
  <si>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Պարտադիր կապիտալ աշխատանքների ծրագրի շրջանակներում ջրամատակարարման և ջրահեռացման ենթակառուցվածքների հիմնանորոգում</t>
  </si>
  <si>
    <t>1072 - 31008</t>
  </si>
  <si>
    <t>Մի շարք համայնքներում ջրամատակարարման և ջրահեռացման համակարգերի կառուցման և վերականգնման աշխատանքներ</t>
  </si>
  <si>
    <t xml:space="preserve"> Պետական մարմինների կողմից օգտագործվող ոչ ֆինանսական ակտիվների հետ գործառնություններ</t>
  </si>
  <si>
    <t>այդ թվում` ըստ կատարողների</t>
  </si>
  <si>
    <t>ՀՀ տարածքային կառավարման և ենթակառուցվածքների նախարարության  ջրային կոմիտե</t>
  </si>
  <si>
    <t>1109-11005</t>
  </si>
  <si>
    <t>Ավարտվող շինարարական օբյեկտների ավարտական ակտերի և շահագործման թույլտվություններ ստանալու համար տեղական տուրքի վճարների ապահովում</t>
  </si>
  <si>
    <t>Ջրային կոմիտեի կողմից իրականացվող ավարտվող շինարարական օբյեկտների օբյեկտների շահագործման թույլտվությունը և ավարտական ակտը ստանալու համար տեղական տուրքի վճարների ապահովում</t>
  </si>
  <si>
    <t>1072 - 31010</t>
  </si>
  <si>
    <t>Ջրամատակարարման և ջրահեռացման համակարգի հիմնանորոգման նախագծերի և աշխատանքների ձեռքբերում</t>
  </si>
  <si>
    <t xml:space="preserve">«ՀԱՅԱUՏԱՆԻ ՀԱՆՐԱՊԵՏՈՒԹՅԱՆ 2025 ԹՎԱԿԱՆԻ ՊԵՏԱԿԱՆ ԲՅՈՒՋԵԻ ՄԱUԻՆ» OՐԵՆՔԻ N 1 ՀԱՎԵԼՎԱԾԻ N 2 ԱՂՅՈՒՍԱԿՈՒՄ ԿԱՏԱՐՎՈՂ ՎԵՐԱԲԱՇԽՈՒՄԸ, ՓՈՓՈԽՈՒԹՅՈՒՆՆԵՐԸ ԵՎ ԼՐԱՑՈՒՄՆԵՐԸ, ՀԱՅԱՍՏԱՆԻ ՀԱՆՐԱՊԵՏՈՒԹՅԱՆ ԿԱՌԱՎԱՐՈՒԹՅԱՆ 2024 ԹՎԱԿԱՆԻ ԴԵԿՏԵՄԲԵՐԻ 27-Ի N 2060-Ն ՈՐՈՇՄԱՆ N 5 ՀԱՎԵԼՎԱԾԻ N 1 ԱՂՅՈՒՍԱԿՈՒՄ ԿԱՏԱՐՎՈՂ ՓՈՓՈԽՈՒԹՅՈՒՆՆԵՐԸ ԵՎ ԼՐԱՑՈՒՄՆԵՐԸ </t>
  </si>
  <si>
    <t xml:space="preserve"> 1109</t>
  </si>
  <si>
    <t xml:space="preserve"> Ջրային տնտեսության ոլորտում ծրագրերի համակարգում և մոնիտորինգ</t>
  </si>
  <si>
    <t xml:space="preserve"> ԸՆԹԱՑԻԿ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</si>
  <si>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</si>
  <si>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ԱՅԼ 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</si>
  <si>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</si>
  <si>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</si>
  <si>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</si>
  <si>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</si>
  <si>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</si>
  <si>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</si>
  <si>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Պահուստային միջոցներ</t>
  </si>
  <si>
    <t>Հավելված N 4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</si>
  <si>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</si>
  <si>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</si>
  <si>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</si>
  <si>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</si>
  <si>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</si>
  <si>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</si>
  <si>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1072 - 31008 </t>
  </si>
  <si>
    <t>Ջրային տնտեսության ոլորտում ծրագրերի համակարգում և մոնիտորինգ</t>
  </si>
  <si>
    <t>Ջրային տնտեսության ոլորտում պետական արդյունավետ ծրագրերի մշակման և իրականացման  ապահովում</t>
  </si>
  <si>
    <t>Ջրային տնտեսության ոլորտում իրականացվող ծրագրերի ազդեցության և արդյունավետության բարելավում</t>
  </si>
  <si>
    <t xml:space="preserve">Ջրային տնտեսության ոլորտում ծրագրերի համակարգում և մոնիտորինգ </t>
  </si>
  <si>
    <t xml:space="preserve">Ծառայությունը մատուցողի անվանումը` Մասնագիտացված կազմակերպություններ </t>
  </si>
  <si>
    <t>Ավարտվող շինարարական օբյեկտների ավարտական ակտերի և շահագործման թույլտվություններ, հատ</t>
  </si>
  <si>
    <t>ՀԱՅԱՍՏԱՆԻ ՀԱՆՐԱՊԵՏՈՒԹՅԱՆ ԿԱՌԱՎԱՐՈՒԹՅԱՆ 2024 ԹՎԱԿԱՆԻ ԴԵԿՏԵՄԲԵՐԻ 27-Ի N 2060-Ն ՈՐՈՇՄԱՆ N 9 ՀԱՎԵԼՎԱԾՈՒՄ ԿԱՏԱՐՎՈՂ  ՓՈՓՈԽՈՒԹՅՈՒՆՆԵՐԸ ԵՎ ԼՐԱՑՈՒՄՆԵՐԸ</t>
  </si>
  <si>
    <t>Մալաթիա-Սեբաստիա վարչական շրջանում / Միքայելյան փողոց հ.2-ից հ.28 հասցե / կոյուղագծի կառուցման աշխատանքներ</t>
  </si>
  <si>
    <t>Մալաթիա-Սեբաստիա վարչական շրջանում / Մալաթիա փողոց հ.68 տնից մինչև Սվաճյան փողոց Ա-3 թաղամասի հ.27 շենք / կոյուղագծի կառուցման աշխատանքներ</t>
  </si>
  <si>
    <t>Մալաթիա-Սեբաստիա վարչական շրջանում / Վեգների փողոց (Շահումյան 13-րդ)՝ Մելիքյան փողոցից Օհանովի փողոցով մինչև Անդրանիկ-Օհանով փողոցների խաչմերուկ / կոյուղագծի կառուցման աշխատանքներ</t>
  </si>
  <si>
    <t>Մալաթիա-Սեբաստիա վարչական շրջանում / Շահումյան 14-րդ փողոց / կոյուղագծի կառուցման աշխատանքներ</t>
  </si>
  <si>
    <t>Մալաթիա-Սեբաստիա վարչական շրջանում / Հաղթանակ թաղամասի 2-րդ փողոց / կոյուղագծի կառուցման աշխատանքներ</t>
  </si>
  <si>
    <t>Էրեբունի վարչական շրջանում / Մուշական թաղամաս / կոյուղագծի կառուցման աշխատանքներ</t>
  </si>
  <si>
    <t>Ավան վարչական շրջանում / Դուրյան թաղամաս հ.31 շենքից հ.33 շենք / կոյուղագծի վերակառուցման  աշխատանքներ</t>
  </si>
  <si>
    <t xml:space="preserve"> ՀՀ  տարածքային կառավարման և ենթակառուցվածքների նախարարության </t>
  </si>
  <si>
    <t xml:space="preserve"> - Շենքերի և շինությունների շինարարություն</t>
  </si>
  <si>
    <t xml:space="preserve"> ՀՀ  տարածքային կառավարման և ենթակառուցվածքների նախարարություն</t>
  </si>
  <si>
    <t xml:space="preserve">Ծրագրերի, միջոցառումների անվանումները </t>
  </si>
  <si>
    <t xml:space="preserve"> Ցուցանիշների փոփոխությունը
 (ավելացումները նշված են դրական նշանով)</t>
  </si>
  <si>
    <t>Հավելված N 7</t>
  </si>
  <si>
    <t xml:space="preserve">  ՀԱՅԱՍՏԱՆԻ ՀԱՆՐԱՊԵՏՈՒԹՅԱՆ ԿԱՌԱՎԱՐՈՒԹՅԱՆ 2024 ԹՎԱԿԱՆԻ ԴԵԿՏԵՄԲԵՐԻ 27-Ի N 2060-Ն ՈՐՈՇՄԱՆ N 8 ՀԱՎԵԼՎԱԾՈՒՄ ԿԱՏԱՐՎՈՂ ՓՈՓՈԽՈՒԹՅՈՒՆԸ</t>
  </si>
  <si>
    <t>-ի  N       -Ն որոշման</t>
  </si>
  <si>
    <t>ՀՀ ԿԱՌԱՎԱՐՈՒԹՅԱՆ 2024 ԹՎԱԿԱՆԻ ԴԵԿՏԵՄԲԵՐԻ 27-Ի N 2060-Ն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</si>
  <si>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</si>
  <si>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</si>
  <si>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</si>
  <si>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</si>
  <si>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</si>
  <si>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</si>
  <si>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</si>
  <si>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</si>
  <si>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06</t>
  </si>
  <si>
    <t>Խումբ N 03</t>
  </si>
  <si>
    <t>Դաս N 01</t>
  </si>
  <si>
    <t>1072   31008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</si>
  <si>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</si>
  <si>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>ՄԱՍ II ԱՇԽԱՏԱՆՔՆԵՐ</t>
  </si>
  <si>
    <t>45231131/501</t>
  </si>
  <si>
    <t>ջրամատակարարման խողովակաշարերի հետկապված աշխատանքներ</t>
  </si>
  <si>
    <t>ՀԲՄ</t>
  </si>
  <si>
    <t>դրամ</t>
  </si>
  <si>
    <t>45231131/502</t>
  </si>
  <si>
    <t>45231131/503</t>
  </si>
  <si>
    <t>45231131/504</t>
  </si>
  <si>
    <t>45231131/505</t>
  </si>
  <si>
    <t>45231131/506</t>
  </si>
  <si>
    <t>45231131/507</t>
  </si>
  <si>
    <t>45231131/508</t>
  </si>
  <si>
    <t>45231131/509</t>
  </si>
  <si>
    <t>45231131/510</t>
  </si>
  <si>
    <t>45231131/511</t>
  </si>
  <si>
    <t>45231131/512</t>
  </si>
  <si>
    <t>45231131/513</t>
  </si>
  <si>
    <t>ՄԱՍ III ԾԱՌԱՅՈՒԹՅՈՒՆՆԵՐ</t>
  </si>
  <si>
    <t>71351540/529</t>
  </si>
  <si>
    <t>տեխնիկական հսկողության ծառայություններ</t>
  </si>
  <si>
    <t>ԳՀ</t>
  </si>
  <si>
    <t>71351540/530</t>
  </si>
  <si>
    <t>71351540/531</t>
  </si>
  <si>
    <t>71351540/532</t>
  </si>
  <si>
    <t>71351540/533</t>
  </si>
  <si>
    <t>71351540/534</t>
  </si>
  <si>
    <t>71351540/535</t>
  </si>
  <si>
    <t>71351540/536</t>
  </si>
  <si>
    <t>71351540/537</t>
  </si>
  <si>
    <t>71351540/538</t>
  </si>
  <si>
    <t>71351540/539</t>
  </si>
  <si>
    <t>71351540/540</t>
  </si>
  <si>
    <t>71351540/541</t>
  </si>
  <si>
    <t>Նուբարաշեն թաղամասի ջրամատակարարման 1-ին գոտու բաշխիչ ցանցի վերակառուցում, գոտիավորում</t>
  </si>
  <si>
    <t>Նուբարաշեն թաղամասի ջրամատակարարման 2-րդ գոտու բաշխիչ ցանցի վերակառուցում, գոտիավորում</t>
  </si>
  <si>
    <t>Նուբարաշեն թաղամասի ջրամատակարարման 3-րդ գոտու բաշխիչ ցանցի վերակառուցում, գոտիավորում</t>
  </si>
  <si>
    <t>Նուբարաշեն թաղամասի ջրամատակարարման 4-րդ գոտու բաշխիչ ցանցի վերակառուցում, գոտիավորում</t>
  </si>
  <si>
    <t>Աջափնյակ վարչական շրջան, Շինարարների, Պարսեղով, Եղիազարյան և հարակից փողոցների ջրամատակարարման բաշխիչ ցանցի բարելավում, փաթեթ-1</t>
  </si>
  <si>
    <t>ք․ Երևան, Աջափնյակ վարչական շրջանի Ջանիբեկյան, Բաշինջաղյան, Սիսակյան, Վշտունի և հարակից փողոցների ջրամատակարարման բաշխիչ ցանցի բարելավում, փաթեթ-2</t>
  </si>
  <si>
    <t>Աջափնյակ վարչական շրջանի ջրամատակարարման ցանցի վերակառուցում (գոտի - 3)</t>
  </si>
  <si>
    <t>Պռոշյան-Դեմիրճյան-Բաղրամյան փողոցներով պարփակված հատվածի բաշխիչ ցանցի վերակառուցում</t>
  </si>
  <si>
    <t>Մալաթիա-Սեբաստիա վարչական շրջանի ջրամատակարարման ցանցի բարելավում</t>
  </si>
  <si>
    <t>Արմավիրի մարզի Ակնալիճ գյուղի բաշխիչ ցանցի վերակառուցում</t>
  </si>
  <si>
    <t>Աշտարակ քաղքի Մ․ Մաշտոցի, Լինչի, Հ․ Թումանյան, Թամազյան, Գրիբոյեդովի փողոցների և հարակից նրբանցքների ջրամատակարարման բաշխիչ ցանցի վերակառուցում</t>
  </si>
  <si>
    <t>ՀՀ Լոռու մարզի ք․ Ալավերդի Սարահարթ թաղամասի բաշխիչ ցանցի վերակառուցում</t>
  </si>
  <si>
    <t>Հավելված  N 8</t>
  </si>
  <si>
    <t>ՀՀ Արագածոտնի մարզպետի աշխատակազմ</t>
  </si>
  <si>
    <t>Բաժին N 09</t>
  </si>
  <si>
    <t>Խումբ N 01</t>
  </si>
  <si>
    <t xml:space="preserve"> Նախադպրոցական կրթություն</t>
  </si>
  <si>
    <t>1236-32002</t>
  </si>
  <si>
    <t xml:space="preserve"> Մանկապարտեզների շենքերի վերակառուցում, հիմնանորոգում</t>
  </si>
  <si>
    <t xml:space="preserve"> ՄԱՍ III. ԾԱՌԱՅՈՒԹՅՈՒՆՆԵՐ</t>
  </si>
  <si>
    <t>71621100-503</t>
  </si>
  <si>
    <t xml:space="preserve"> տեխնիկական վերլուծության և խրհրդատվության ծառայություններ</t>
  </si>
  <si>
    <t xml:space="preserve"> դրամ</t>
  </si>
  <si>
    <t>71621100-504</t>
  </si>
  <si>
    <t>ՀՀ Արարատի մարզպետի աշխատակազմ</t>
  </si>
  <si>
    <t>71621100-509</t>
  </si>
  <si>
    <t>ԲՄ</t>
  </si>
  <si>
    <t>71621100-510</t>
  </si>
  <si>
    <t>71621100-511</t>
  </si>
  <si>
    <t>71621100-506</t>
  </si>
  <si>
    <t>ՀՀ Արմավիրի մարզպետի աշխատակազմ</t>
  </si>
  <si>
    <t>71621100-501</t>
  </si>
  <si>
    <t>ՀՀ Գեղարքունիքի մարզպետի աշխատակազմ</t>
  </si>
  <si>
    <t>71621100-502</t>
  </si>
  <si>
    <t>ՀՀ Լոռու մարզպետի աշխատակազմ</t>
  </si>
  <si>
    <t>ՀՀ Կոտայքի մարզպետի աշխատակազմ</t>
  </si>
  <si>
    <t>ՀՀ Շիրակի մարզպետի աշխատակազմ</t>
  </si>
  <si>
    <t>71241200-503</t>
  </si>
  <si>
    <t xml:space="preserve"> նախագծերի պատրաստում, ծախսերի գնահատում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</si>
  <si>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</si>
  <si>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</si>
  <si>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</si>
  <si>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>ՀՀ կրթության, գիտության, մշակույթի և սպորտի նախարարություն</t>
  </si>
  <si>
    <t>1236-32001</t>
  </si>
  <si>
    <t xml:space="preserve"> Մանկապարտեզների նոր շենքերի կառուցում</t>
  </si>
  <si>
    <t xml:space="preserve"> ՄԱՍ II.  ԱՇԽԱՏԱՆՔՆԵՐ</t>
  </si>
  <si>
    <t xml:space="preserve"> շինարարական աշխատանքներ մանկապարտեզների  համար</t>
  </si>
  <si>
    <t>45211228-506</t>
  </si>
  <si>
    <t>Մանկապարտեզների նոր շենքերի կառուցում</t>
  </si>
  <si>
    <t>ՀՀ Շիրակի մարզ</t>
  </si>
  <si>
    <t>Անի համայնքի Քարաբերդ բնակավայրի մանկապարտեզ</t>
  </si>
  <si>
    <t>ՀՀ ԿՐԹՈՒԹՅԱՆ, ԳԻՏՈՒԹՅԱՆ, ՄՇԱԿՈՒՅԹԻ ԵՎ ՍՊՈՐՏԻ ՆԱԽԱՐԱՐՈՒԹՅՈՒՆ</t>
  </si>
  <si>
    <t>այդ  թվում՝</t>
  </si>
  <si>
    <t xml:space="preserve"> այդ թվում՝ ըստ ուղղությունների</t>
  </si>
  <si>
    <t>Դաս</t>
  </si>
  <si>
    <t>Բաժին</t>
  </si>
  <si>
    <t>Խումբ</t>
  </si>
  <si>
    <t xml:space="preserve"> ԿՐԹՈՒԹՅՈՒՆ</t>
  </si>
  <si>
    <t>01</t>
  </si>
  <si>
    <t xml:space="preserve"> Նախադպրոցական և տարրական ընդհանուր կրթություն</t>
  </si>
  <si>
    <t xml:space="preserve"> Հանրակրթական և նախադպրոցական հաստատությունների հիմնում, կառուցում, բարելավում</t>
  </si>
  <si>
    <t xml:space="preserve">այդ թվում՝ բյուջետային ծախսերի տնտեսագիտական դասակարգման հոդվածներ
</t>
  </si>
  <si>
    <t>ՈՉ ՖԻՆԱՆՍԱԿԱՆ ԱԿՏԻՎՆԵՐԻ ԳԾՈՎ ԾԱԽՍԵՐ</t>
  </si>
  <si>
    <t>ՀԻՄՆԱԿԱՆ ՄԻՋՈՑՆԵՐ</t>
  </si>
  <si>
    <t>ՇԵՆՔԵՐ ԵՎ ՇԻՆՈՒԹՅՈՒՆՆԵՐ</t>
  </si>
  <si>
    <t>Մանկապարտեզների շենքերի վերակառուցում, հիմնանորոգում</t>
  </si>
  <si>
    <t xml:space="preserve"> ԾԱՌԱՅՈՒԹՅՈՒՆՆԵՐԻ  ԵՎ   ԱՊՐԱՆՔՆԵՐԻ  ՁԵՌՔԲԵՐՈՒՄ</t>
  </si>
  <si>
    <t xml:space="preserve"> ԱՅԼ ՄԱՍՆԱԳԻՏԱԿԱՆ ԾԱՌԱՅՈՒԹՅՈՒՆՆԵՐԻ ՁԵՌՔ ԲԵՐՈՒՄ</t>
  </si>
  <si>
    <t xml:space="preserve"> - Մասնագիտական ծառայություններ</t>
  </si>
  <si>
    <t>09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</si>
  <si>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</si>
  <si>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</si>
  <si>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</si>
  <si>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</si>
  <si>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</si>
  <si>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</si>
  <si>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Այլ պետական կազմակերպությունների կողմից օգտագործվող ոչ ֆինանսական ակտիվների հետ գործառնություններ</t>
  </si>
  <si>
    <t>1236 - 32002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</si>
  <si>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</si>
  <si>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Հանրակրթական և նախադպրոցական հաստատությունների հիմնում, կառուցում, բարելավում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</si>
  <si>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</si>
  <si>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</si>
  <si>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Շահառուների ընտրության չափորոշիչները` Նախադպրոցական կրթություն իրականացնող ուսումնական հաստատություններ </t>
  </si>
  <si>
    <t xml:space="preserve">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</si>
  <si>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</si>
  <si>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</si>
  <si>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 xml:space="preserve">Մանկապարտեզների վերանորոգման/հիմնանորոգման համար անհրաժեշտ տեխնիկական վիճակի զննության, չափագրության և նախահաշվային փաստաթղթերի քանակ, հատ </t>
  </si>
  <si>
    <r>
      <t>71621100</t>
    </r>
    <r>
      <rPr>
        <sz val="12"/>
        <color rgb="FFFF0000"/>
        <rFont val="GHEA Grapalat"/>
        <family val="3"/>
      </rPr>
      <t>/505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</si>
</sst>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[&lt;=9999999]###\-####;\(###\)\ ###\-####"/>
    <numFmt numFmtId="170" formatCode="_-* #,##0.0\ _֏_-;\-* #,##0.0\ _֏_-;_-* &quot;-&quot;?\ _֏_-;_-@_-"/>
    <numFmt numFmtId="171" formatCode="#,##0.0"/>
    <numFmt numFmtId="173" formatCode="##,##0;\(##,##0\);\-"/>
    <numFmt numFmtId="174" formatCode="0_);\(0\)"/>
    <numFmt numFmtId="175" formatCode="_-* #,##0.0\ _р_._-;\-* #,##0.0\ _р_._-;_-* &quot;-&quot;?\ _р_._-;_-@_-"/>
  </numFmts>
  <fonts count="6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sz val="10"/>
      <name val="Times Armenian"/>
      <family val="1"/>
    </font>
    <font>
      <b/>
      <sz val="10"/>
      <name val="GHEA Grapalat"/>
      <family val="2"/>
    </font>
    <font>
      <sz val="11"/>
      <color indexed="60"/>
      <name val="Calibri"/>
      <family val="2"/>
    </font>
    <font>
      <i/>
      <sz val="11"/>
      <name val="GHEA Grapalat"/>
      <family val="3"/>
    </font>
    <font>
      <b/>
      <sz val="8"/>
      <name val="GHEA Grapalat"/>
      <family val="2"/>
    </font>
    <font>
      <b/>
      <i/>
      <sz val="11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0"/>
      <name val="GHEA Grapalat"/>
      <family val="2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3"/>
    </font>
    <font>
      <sz val="12"/>
      <color rgb="FFFF0000"/>
      <name val="GHEA Grapalat"/>
      <family val="3"/>
    </font>
    <font>
      <sz val="8"/>
      <color rgb="FFFF0000"/>
      <name val="GHEA Grapalat"/>
      <family val="3"/>
    </font>
    <font>
      <b/>
      <sz val="11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color rgb="FF403931"/>
      <name val="Arial"/>
      <family val="2"/>
    </font>
    <font>
      <sz val="11"/>
      <color rgb="FF333333"/>
      <name val="GHEA Grapalat"/>
      <family val="3"/>
    </font>
    <font>
      <sz val="11"/>
      <color theme="1"/>
      <name val="Calibri"/>
      <family val="2"/>
      <charset val="204"/>
      <scheme val="minor"/>
    </font>
    <font>
      <sz val="12"/>
      <color rgb="FFFF9933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b/>
      <u/>
      <sz val="12"/>
      <name val="GHEA Grapalat"/>
      <family val="3"/>
    </font>
    <font>
      <i/>
      <sz val="12"/>
      <color rgb="FFFF0000"/>
      <name val="GHEA Grapalat"/>
      <family val="3"/>
    </font>
    <font>
      <sz val="12"/>
      <name val="GHEA Grapalat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73">
    <xf numFmtId="0" fontId="0" fillId="0" borderId="0">
      <alignment horizontal="left" vertical="top" wrapText="1"/>
    </xf>
    <xf numFmtId="165" fontId="20" fillId="0" borderId="0" applyFont="0" applyFill="0" applyBorder="0" applyAlignment="0" applyProtection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>
      <alignment horizontal="left" vertical="top" wrapText="1"/>
    </xf>
    <xf numFmtId="0" fontId="21" fillId="0" borderId="0"/>
    <xf numFmtId="0" fontId="22" fillId="0" borderId="0"/>
    <xf numFmtId="0" fontId="23" fillId="0" borderId="0"/>
    <xf numFmtId="0" fontId="22" fillId="0" borderId="0"/>
    <xf numFmtId="166" fontId="20" fillId="0" borderId="0" applyFill="0" applyBorder="0" applyProtection="0">
      <alignment horizontal="right" vertical="top"/>
    </xf>
    <xf numFmtId="0" fontId="22" fillId="0" borderId="0"/>
    <xf numFmtId="0" fontId="20" fillId="0" borderId="0">
      <alignment horizontal="left" vertical="top" wrapText="1"/>
    </xf>
    <xf numFmtId="0" fontId="23" fillId="0" borderId="0"/>
    <xf numFmtId="0" fontId="23" fillId="0" borderId="0"/>
    <xf numFmtId="0" fontId="20" fillId="0" borderId="0">
      <alignment horizontal="left" vertical="top" wrapText="1"/>
    </xf>
    <xf numFmtId="0" fontId="24" fillId="0" borderId="0"/>
    <xf numFmtId="0" fontId="21" fillId="0" borderId="0"/>
    <xf numFmtId="0" fontId="24" fillId="0" borderId="0"/>
    <xf numFmtId="43" fontId="24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164" fontId="2" fillId="0" borderId="0" applyFont="0" applyFill="0" applyBorder="0" applyAlignment="0" applyProtection="0"/>
    <xf numFmtId="0" fontId="20" fillId="0" borderId="0">
      <alignment horizontal="left" vertical="top" wrapText="1"/>
    </xf>
    <xf numFmtId="0" fontId="35" fillId="35" borderId="0" applyNumberFormat="0" applyBorder="0" applyAlignment="0" applyProtection="0"/>
    <xf numFmtId="166" fontId="37" fillId="0" borderId="0" applyFill="0" applyBorder="0" applyProtection="0">
      <alignment horizontal="right" vertical="top"/>
    </xf>
    <xf numFmtId="166" fontId="34" fillId="0" borderId="0" applyFill="0" applyBorder="0" applyProtection="0">
      <alignment horizontal="right" vertical="top"/>
    </xf>
    <xf numFmtId="166" fontId="39" fillId="0" borderId="0" applyFill="0" applyBorder="0" applyProtection="0">
      <alignment horizontal="right" vertical="top"/>
    </xf>
    <xf numFmtId="0" fontId="57" fillId="0" borderId="0"/>
    <xf numFmtId="0" fontId="24" fillId="0" borderId="0"/>
    <xf numFmtId="0" fontId="1" fillId="0" borderId="0"/>
    <xf numFmtId="43" fontId="24" fillId="0" borderId="0" applyFont="0" applyFill="0" applyBorder="0" applyAlignment="0" applyProtection="0"/>
    <xf numFmtId="0" fontId="2" fillId="0" borderId="0"/>
  </cellStyleXfs>
  <cellXfs count="454">
    <xf numFmtId="0" fontId="0" fillId="0" borderId="0" xfId="0">
      <alignment horizontal="left" vertical="top" wrapText="1"/>
    </xf>
    <xf numFmtId="0" fontId="26" fillId="33" borderId="0" xfId="0" applyFont="1" applyFill="1" applyAlignment="1">
      <alignment vertical="center" wrapText="1"/>
    </xf>
    <xf numFmtId="0" fontId="27" fillId="33" borderId="0" xfId="0" applyFont="1" applyFill="1">
      <alignment horizontal="left" vertical="top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3" fontId="28" fillId="0" borderId="0" xfId="1" applyNumberFormat="1" applyFont="1" applyAlignment="1">
      <alignment vertical="center" wrapText="1"/>
    </xf>
    <xf numFmtId="43" fontId="26" fillId="33" borderId="0" xfId="1" applyNumberFormat="1" applyFont="1" applyFill="1" applyAlignment="1">
      <alignment vertical="center" wrapText="1"/>
    </xf>
    <xf numFmtId="0" fontId="28" fillId="0" borderId="0" xfId="54" applyFont="1" applyAlignment="1">
      <alignment vertical="center" wrapText="1"/>
    </xf>
    <xf numFmtId="0" fontId="25" fillId="0" borderId="26" xfId="0" applyFont="1" applyBorder="1">
      <alignment horizontal="left" vertical="top" wrapText="1"/>
    </xf>
    <xf numFmtId="168" fontId="29" fillId="0" borderId="26" xfId="0" applyNumberFormat="1" applyFont="1" applyBorder="1" applyAlignment="1">
      <alignment horizontal="right" vertical="center" wrapText="1"/>
    </xf>
    <xf numFmtId="0" fontId="25" fillId="0" borderId="0" xfId="0" applyFont="1">
      <alignment horizontal="left" vertical="top" wrapText="1"/>
    </xf>
    <xf numFmtId="49" fontId="31" fillId="0" borderId="26" xfId="0" applyNumberFormat="1" applyFont="1" applyBorder="1" applyAlignment="1">
      <alignment horizontal="center" vertical="center" textRotation="90" wrapText="1"/>
    </xf>
    <xf numFmtId="0" fontId="31" fillId="0" borderId="26" xfId="0" applyFont="1" applyBorder="1" applyAlignment="1">
      <alignment horizontal="center" vertical="center" wrapText="1"/>
    </xf>
    <xf numFmtId="169" fontId="28" fillId="0" borderId="26" xfId="0" applyNumberFormat="1" applyFont="1" applyBorder="1" applyAlignment="1">
      <alignment horizontal="right" vertical="center" wrapText="1"/>
    </xf>
    <xf numFmtId="167" fontId="31" fillId="0" borderId="28" xfId="0" applyNumberFormat="1" applyFont="1" applyBorder="1" applyAlignment="1">
      <alignment horizontal="right" vertical="center" wrapText="1"/>
    </xf>
    <xf numFmtId="169" fontId="31" fillId="0" borderId="28" xfId="0" applyNumberFormat="1" applyFont="1" applyBorder="1" applyAlignment="1">
      <alignment horizontal="right" vertical="center" wrapText="1"/>
    </xf>
    <xf numFmtId="0" fontId="28" fillId="0" borderId="26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167" fontId="28" fillId="0" borderId="26" xfId="0" applyNumberFormat="1" applyFont="1" applyBorder="1" applyAlignment="1">
      <alignment horizontal="right" vertical="center" wrapText="1"/>
    </xf>
    <xf numFmtId="0" fontId="25" fillId="34" borderId="26" xfId="0" applyFont="1" applyFill="1" applyBorder="1">
      <alignment horizontal="left" vertical="top" wrapText="1"/>
    </xf>
    <xf numFmtId="0" fontId="25" fillId="0" borderId="26" xfId="0" applyFont="1" applyBorder="1" applyAlignment="1">
      <alignment horizontal="center" vertical="center" wrapText="1"/>
    </xf>
    <xf numFmtId="167" fontId="25" fillId="0" borderId="0" xfId="0" applyNumberFormat="1" applyFont="1">
      <alignment horizontal="left" vertical="top" wrapText="1"/>
    </xf>
    <xf numFmtId="0" fontId="30" fillId="0" borderId="26" xfId="0" applyFont="1" applyBorder="1" applyAlignment="1">
      <alignment horizontal="center" vertical="center" wrapText="1"/>
    </xf>
    <xf numFmtId="166" fontId="30" fillId="0" borderId="26" xfId="48" applyFont="1" applyBorder="1" applyAlignment="1">
      <alignment horizontal="right" vertical="center"/>
    </xf>
    <xf numFmtId="166" fontId="25" fillId="0" borderId="26" xfId="0" applyNumberFormat="1" applyFont="1" applyBorder="1">
      <alignment horizontal="left" vertical="top" wrapText="1"/>
    </xf>
    <xf numFmtId="166" fontId="30" fillId="0" borderId="26" xfId="65" applyFont="1" applyBorder="1">
      <alignment horizontal="right" vertical="top"/>
    </xf>
    <xf numFmtId="0" fontId="25" fillId="0" borderId="26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center" vertical="top" wrapText="1"/>
    </xf>
    <xf numFmtId="0" fontId="38" fillId="0" borderId="26" xfId="0" applyFont="1" applyBorder="1">
      <alignment horizontal="left" vertical="top" wrapText="1"/>
    </xf>
    <xf numFmtId="166" fontId="38" fillId="0" borderId="26" xfId="67" applyFont="1" applyBorder="1">
      <alignment horizontal="right" vertical="top"/>
    </xf>
    <xf numFmtId="166" fontId="36" fillId="0" borderId="26" xfId="67" applyFont="1" applyBorder="1">
      <alignment horizontal="right" vertical="top"/>
    </xf>
    <xf numFmtId="0" fontId="25" fillId="0" borderId="0" xfId="0" applyFont="1" applyAlignment="1">
      <alignment horizontal="right" vertical="top"/>
    </xf>
    <xf numFmtId="0" fontId="36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 wrapText="1"/>
    </xf>
    <xf numFmtId="0" fontId="28" fillId="0" borderId="20" xfId="0" applyFont="1" applyBorder="1">
      <alignment horizontal="left" vertical="top" wrapText="1"/>
    </xf>
    <xf numFmtId="166" fontId="30" fillId="34" borderId="26" xfId="66" applyFont="1" applyFill="1" applyBorder="1">
      <alignment horizontal="right" vertical="top"/>
    </xf>
    <xf numFmtId="0" fontId="25" fillId="0" borderId="26" xfId="0" applyFont="1" applyBorder="1" applyAlignment="1">
      <alignment horizontal="right" vertical="top" wrapText="1"/>
    </xf>
    <xf numFmtId="166" fontId="30" fillId="34" borderId="26" xfId="65" applyFont="1" applyFill="1" applyBorder="1">
      <alignment horizontal="right" vertical="top"/>
    </xf>
    <xf numFmtId="0" fontId="30" fillId="0" borderId="26" xfId="0" applyFont="1" applyBorder="1">
      <alignment horizontal="left" vertical="top" wrapText="1"/>
    </xf>
    <xf numFmtId="0" fontId="30" fillId="34" borderId="26" xfId="0" applyFont="1" applyFill="1" applyBorder="1">
      <alignment horizontal="left" vertical="top" wrapText="1"/>
    </xf>
    <xf numFmtId="0" fontId="36" fillId="34" borderId="26" xfId="0" applyFont="1" applyFill="1" applyBorder="1">
      <alignment horizontal="left" vertical="top" wrapText="1"/>
    </xf>
    <xf numFmtId="0" fontId="28" fillId="34" borderId="26" xfId="0" applyFont="1" applyFill="1" applyBorder="1" applyAlignment="1">
      <alignment horizontal="center" vertical="center" wrapText="1"/>
    </xf>
    <xf numFmtId="0" fontId="28" fillId="0" borderId="26" xfId="0" applyFont="1" applyBorder="1">
      <alignment horizontal="left" vertical="top" wrapText="1"/>
    </xf>
    <xf numFmtId="0" fontId="28" fillId="34" borderId="26" xfId="0" applyFont="1" applyFill="1" applyBorder="1">
      <alignment horizontal="left" vertical="top" wrapText="1"/>
    </xf>
    <xf numFmtId="166" fontId="36" fillId="34" borderId="26" xfId="67" applyFont="1" applyFill="1" applyBorder="1">
      <alignment horizontal="right" vertical="top"/>
    </xf>
    <xf numFmtId="43" fontId="28" fillId="34" borderId="0" xfId="1" applyNumberFormat="1" applyFont="1" applyFill="1" applyAlignment="1">
      <alignment vertical="center" wrapText="1"/>
    </xf>
    <xf numFmtId="0" fontId="28" fillId="34" borderId="0" xfId="0" applyFont="1" applyFill="1" applyAlignment="1">
      <alignment vertical="center" wrapText="1"/>
    </xf>
    <xf numFmtId="0" fontId="43" fillId="0" borderId="0" xfId="0" applyFont="1" applyAlignment="1">
      <alignment vertical="center"/>
    </xf>
    <xf numFmtId="168" fontId="30" fillId="0" borderId="0" xfId="1" applyNumberFormat="1" applyFont="1" applyFill="1" applyBorder="1" applyAlignment="1">
      <alignment horizontal="right" vertical="center"/>
    </xf>
    <xf numFmtId="0" fontId="45" fillId="0" borderId="0" xfId="0" applyFont="1">
      <alignment horizontal="left" vertical="top" wrapText="1"/>
    </xf>
    <xf numFmtId="0" fontId="44" fillId="0" borderId="26" xfId="0" applyFont="1" applyBorder="1" applyAlignment="1">
      <alignment horizontal="center" vertical="center" wrapText="1"/>
    </xf>
    <xf numFmtId="166" fontId="44" fillId="34" borderId="26" xfId="65" applyFont="1" applyFill="1" applyBorder="1">
      <alignment horizontal="right" vertical="top"/>
    </xf>
    <xf numFmtId="0" fontId="45" fillId="0" borderId="26" xfId="0" applyFont="1" applyBorder="1">
      <alignment horizontal="left" vertical="top" wrapText="1"/>
    </xf>
    <xf numFmtId="0" fontId="44" fillId="0" borderId="26" xfId="0" applyFont="1" applyBorder="1" applyAlignment="1">
      <alignment horizontal="center" vertical="top" wrapText="1"/>
    </xf>
    <xf numFmtId="0" fontId="44" fillId="0" borderId="26" xfId="0" applyFont="1" applyBorder="1">
      <alignment horizontal="left" vertical="top" wrapText="1"/>
    </xf>
    <xf numFmtId="166" fontId="44" fillId="0" borderId="26" xfId="65" applyFont="1" applyBorder="1">
      <alignment horizontal="right" vertical="top"/>
    </xf>
    <xf numFmtId="0" fontId="45" fillId="0" borderId="26" xfId="0" applyFont="1" applyBorder="1" applyAlignment="1">
      <alignment horizontal="center" vertical="top" wrapText="1"/>
    </xf>
    <xf numFmtId="166" fontId="45" fillId="0" borderId="26" xfId="48" applyFont="1" applyBorder="1">
      <alignment horizontal="right" vertical="top"/>
    </xf>
    <xf numFmtId="0" fontId="46" fillId="0" borderId="0" xfId="0" applyFont="1">
      <alignment horizontal="left" vertical="top" wrapText="1"/>
    </xf>
    <xf numFmtId="0" fontId="25" fillId="33" borderId="30" xfId="0" applyFont="1" applyFill="1" applyBorder="1">
      <alignment horizontal="left" vertical="top" wrapText="1"/>
    </xf>
    <xf numFmtId="0" fontId="25" fillId="33" borderId="31" xfId="0" applyFont="1" applyFill="1" applyBorder="1">
      <alignment horizontal="left" vertical="top" wrapText="1"/>
    </xf>
    <xf numFmtId="0" fontId="29" fillId="33" borderId="30" xfId="0" applyFont="1" applyFill="1" applyBorder="1" applyAlignment="1">
      <alignment horizontal="center" vertical="center" wrapText="1"/>
    </xf>
    <xf numFmtId="0" fontId="29" fillId="33" borderId="30" xfId="0" applyFont="1" applyFill="1" applyBorder="1" applyAlignment="1">
      <alignment horizontal="left" vertical="center" wrapText="1"/>
    </xf>
    <xf numFmtId="0" fontId="29" fillId="33" borderId="0" xfId="0" applyFont="1" applyFill="1" applyAlignment="1">
      <alignment vertical="center" wrapText="1"/>
    </xf>
    <xf numFmtId="0" fontId="45" fillId="0" borderId="16" xfId="0" applyFont="1" applyBorder="1">
      <alignment horizontal="left" vertical="top" wrapText="1"/>
    </xf>
    <xf numFmtId="0" fontId="44" fillId="0" borderId="16" xfId="0" applyFont="1" applyBorder="1" applyAlignment="1">
      <alignment horizontal="center" vertical="top" wrapText="1"/>
    </xf>
    <xf numFmtId="166" fontId="44" fillId="0" borderId="16" xfId="65" applyFont="1" applyBorder="1">
      <alignment horizontal="right" vertical="top"/>
    </xf>
    <xf numFmtId="166" fontId="44" fillId="0" borderId="28" xfId="65" applyFont="1" applyBorder="1">
      <alignment horizontal="right" vertical="top"/>
    </xf>
    <xf numFmtId="0" fontId="27" fillId="34" borderId="0" xfId="1" applyNumberFormat="1" applyFont="1" applyFill="1" applyBorder="1" applyAlignment="1" applyProtection="1">
      <alignment vertical="center" wrapText="1"/>
      <protection locked="0"/>
    </xf>
    <xf numFmtId="0" fontId="25" fillId="33" borderId="26" xfId="0" applyFont="1" applyFill="1" applyBorder="1">
      <alignment horizontal="left" vertical="top" wrapText="1"/>
    </xf>
    <xf numFmtId="166" fontId="28" fillId="0" borderId="26" xfId="48" applyFont="1" applyFill="1" applyBorder="1" applyAlignment="1">
      <alignment horizontal="right" vertical="center"/>
    </xf>
    <xf numFmtId="0" fontId="28" fillId="0" borderId="0" xfId="0" applyFont="1">
      <alignment horizontal="left" vertical="top" wrapText="1"/>
    </xf>
    <xf numFmtId="0" fontId="48" fillId="0" borderId="26" xfId="0" applyFont="1" applyBorder="1">
      <alignment horizontal="left" vertical="top" wrapText="1"/>
    </xf>
    <xf numFmtId="166" fontId="48" fillId="0" borderId="26" xfId="48" applyFont="1" applyBorder="1" applyAlignment="1">
      <alignment horizontal="right" vertical="center"/>
    </xf>
    <xf numFmtId="166" fontId="47" fillId="0" borderId="26" xfId="48" applyFont="1" applyBorder="1" applyAlignment="1">
      <alignment horizontal="right" vertical="center"/>
    </xf>
    <xf numFmtId="0" fontId="29" fillId="0" borderId="26" xfId="0" applyFont="1" applyBorder="1" applyAlignment="1">
      <alignment horizontal="center" vertical="center" wrapText="1"/>
    </xf>
    <xf numFmtId="0" fontId="29" fillId="0" borderId="26" xfId="0" applyFont="1" applyBorder="1">
      <alignment horizontal="left" vertical="top" wrapText="1"/>
    </xf>
    <xf numFmtId="166" fontId="29" fillId="0" borderId="26" xfId="48" applyFont="1" applyBorder="1" applyAlignment="1">
      <alignment horizontal="right" vertical="center"/>
    </xf>
    <xf numFmtId="0" fontId="28" fillId="0" borderId="30" xfId="0" applyFont="1" applyBorder="1">
      <alignment horizontal="left" vertical="top" wrapText="1"/>
    </xf>
    <xf numFmtId="170" fontId="29" fillId="0" borderId="30" xfId="0" applyNumberFormat="1" applyFont="1" applyBorder="1" applyAlignment="1">
      <alignment horizontal="right" vertical="top" wrapText="1"/>
    </xf>
    <xf numFmtId="0" fontId="29" fillId="0" borderId="0" xfId="50" applyFont="1" applyAlignment="1">
      <alignment horizontal="left" vertical="center" wrapText="1"/>
    </xf>
    <xf numFmtId="0" fontId="28" fillId="0" borderId="30" xfId="0" applyFont="1" applyBorder="1" applyAlignment="1">
      <alignment horizontal="right" vertical="top" wrapText="1"/>
    </xf>
    <xf numFmtId="0" fontId="28" fillId="0" borderId="0" xfId="50" applyFont="1" applyAlignment="1">
      <alignment horizontal="left" vertical="center" wrapText="1"/>
    </xf>
    <xf numFmtId="170" fontId="28" fillId="0" borderId="30" xfId="0" applyNumberFormat="1" applyFont="1" applyBorder="1" applyAlignment="1">
      <alignment horizontal="right" vertical="top" wrapText="1"/>
    </xf>
    <xf numFmtId="168" fontId="28" fillId="0" borderId="30" xfId="50" applyNumberFormat="1" applyFont="1" applyBorder="1" applyAlignment="1">
      <alignment horizontal="left" vertical="center" wrapText="1"/>
    </xf>
    <xf numFmtId="0" fontId="49" fillId="0" borderId="30" xfId="0" applyFont="1" applyBorder="1">
      <alignment horizontal="left" vertical="top" wrapText="1"/>
    </xf>
    <xf numFmtId="0" fontId="48" fillId="0" borderId="30" xfId="0" applyFont="1" applyBorder="1">
      <alignment horizontal="left" vertical="top" wrapText="1"/>
    </xf>
    <xf numFmtId="0" fontId="28" fillId="0" borderId="30" xfId="61" applyFont="1" applyBorder="1">
      <alignment horizontal="left" vertical="top" wrapText="1"/>
    </xf>
    <xf numFmtId="0" fontId="28" fillId="0" borderId="30" xfId="50" applyFont="1" applyBorder="1" applyAlignment="1">
      <alignment vertical="center" wrapText="1"/>
    </xf>
    <xf numFmtId="0" fontId="25" fillId="0" borderId="30" xfId="0" applyFont="1" applyBorder="1">
      <alignment horizontal="left" vertical="top" wrapText="1"/>
    </xf>
    <xf numFmtId="0" fontId="30" fillId="33" borderId="30" xfId="0" applyFont="1" applyFill="1" applyBorder="1" applyAlignment="1">
      <alignment horizontal="center" vertical="center" wrapText="1"/>
    </xf>
    <xf numFmtId="0" fontId="30" fillId="33" borderId="30" xfId="0" applyFont="1" applyFill="1" applyBorder="1" applyAlignment="1">
      <alignment horizontal="left" vertical="center" wrapText="1"/>
    </xf>
    <xf numFmtId="0" fontId="30" fillId="33" borderId="0" xfId="0" applyFont="1" applyFill="1" applyAlignment="1">
      <alignment vertical="center" wrapText="1"/>
    </xf>
    <xf numFmtId="43" fontId="30" fillId="33" borderId="0" xfId="1" applyNumberFormat="1" applyFont="1" applyFill="1" applyAlignment="1">
      <alignment vertical="center" wrapText="1"/>
    </xf>
    <xf numFmtId="0" fontId="25" fillId="33" borderId="30" xfId="0" applyFont="1" applyFill="1" applyBorder="1" applyAlignment="1">
      <alignment horizontal="center" vertical="center" wrapText="1"/>
    </xf>
    <xf numFmtId="0" fontId="38" fillId="33" borderId="30" xfId="0" applyFont="1" applyFill="1" applyBorder="1" applyAlignment="1">
      <alignment horizontal="center" vertical="center" wrapText="1"/>
    </xf>
    <xf numFmtId="0" fontId="38" fillId="33" borderId="30" xfId="0" applyFont="1" applyFill="1" applyBorder="1" applyAlignment="1">
      <alignment horizontal="left" vertical="center" wrapText="1"/>
    </xf>
    <xf numFmtId="0" fontId="38" fillId="33" borderId="0" xfId="0" applyFont="1" applyFill="1" applyAlignment="1">
      <alignment vertical="center" wrapText="1"/>
    </xf>
    <xf numFmtId="43" fontId="38" fillId="33" borderId="0" xfId="1" applyNumberFormat="1" applyFont="1" applyFill="1" applyAlignment="1">
      <alignment vertical="center" wrapText="1"/>
    </xf>
    <xf numFmtId="0" fontId="30" fillId="0" borderId="26" xfId="0" applyFont="1" applyBorder="1" applyAlignment="1">
      <alignment horizontal="left" vertical="center" wrapText="1"/>
    </xf>
    <xf numFmtId="167" fontId="30" fillId="33" borderId="30" xfId="0" applyNumberFormat="1" applyFont="1" applyFill="1" applyBorder="1" applyAlignment="1">
      <alignment horizontal="right" vertical="center" wrapText="1"/>
    </xf>
    <xf numFmtId="167" fontId="38" fillId="33" borderId="30" xfId="0" applyNumberFormat="1" applyFont="1" applyFill="1" applyBorder="1" applyAlignment="1">
      <alignment horizontal="right" vertical="center" wrapText="1"/>
    </xf>
    <xf numFmtId="166" fontId="30" fillId="0" borderId="30" xfId="65" applyFont="1" applyBorder="1">
      <alignment horizontal="right" vertical="top"/>
    </xf>
    <xf numFmtId="0" fontId="30" fillId="0" borderId="30" xfId="0" applyFont="1" applyBorder="1">
      <alignment horizontal="left" vertical="top" wrapText="1"/>
    </xf>
    <xf numFmtId="0" fontId="25" fillId="34" borderId="30" xfId="0" applyFont="1" applyFill="1" applyBorder="1">
      <alignment horizontal="left" vertical="top" wrapText="1"/>
    </xf>
    <xf numFmtId="0" fontId="30" fillId="34" borderId="30" xfId="0" applyFont="1" applyFill="1" applyBorder="1">
      <alignment horizontal="left" vertical="top" wrapText="1"/>
    </xf>
    <xf numFmtId="0" fontId="44" fillId="0" borderId="30" xfId="0" applyFont="1" applyBorder="1">
      <alignment horizontal="left" vertical="top" wrapText="1"/>
    </xf>
    <xf numFmtId="166" fontId="25" fillId="0" borderId="26" xfId="65" applyFont="1" applyBorder="1">
      <alignment horizontal="right" vertical="top"/>
    </xf>
    <xf numFmtId="0" fontId="25" fillId="0" borderId="30" xfId="0" applyFont="1" applyBorder="1" applyAlignment="1">
      <alignment horizontal="center" vertical="center" wrapText="1"/>
    </xf>
    <xf numFmtId="0" fontId="42" fillId="0" borderId="30" xfId="0" applyFont="1" applyBorder="1" applyAlignment="1">
      <alignment wrapText="1"/>
    </xf>
    <xf numFmtId="0" fontId="42" fillId="34" borderId="30" xfId="0" applyFont="1" applyFill="1" applyBorder="1" applyAlignment="1">
      <alignment wrapText="1"/>
    </xf>
    <xf numFmtId="0" fontId="36" fillId="34" borderId="30" xfId="0" applyFont="1" applyFill="1" applyBorder="1">
      <alignment horizontal="left" vertical="top" wrapText="1"/>
    </xf>
    <xf numFmtId="166" fontId="36" fillId="0" borderId="30" xfId="67" applyFont="1" applyBorder="1">
      <alignment horizontal="right" vertical="top"/>
    </xf>
    <xf numFmtId="0" fontId="36" fillId="0" borderId="30" xfId="0" applyFont="1" applyBorder="1" applyAlignment="1">
      <alignment horizontal="center" vertical="top" wrapText="1"/>
    </xf>
    <xf numFmtId="166" fontId="25" fillId="0" borderId="30" xfId="0" applyNumberFormat="1" applyFont="1" applyBorder="1">
      <alignment horizontal="left" vertical="top" wrapText="1"/>
    </xf>
    <xf numFmtId="0" fontId="38" fillId="0" borderId="30" xfId="0" applyFont="1" applyBorder="1">
      <alignment horizontal="left" vertical="top" wrapText="1"/>
    </xf>
    <xf numFmtId="166" fontId="38" fillId="0" borderId="30" xfId="67" applyFont="1" applyBorder="1">
      <alignment horizontal="right" vertical="top"/>
    </xf>
    <xf numFmtId="0" fontId="30" fillId="34" borderId="0" xfId="44" applyFont="1" applyFill="1"/>
    <xf numFmtId="0" fontId="30" fillId="33" borderId="0" xfId="44" applyFont="1" applyFill="1"/>
    <xf numFmtId="0" fontId="25" fillId="34" borderId="0" xfId="0" applyFont="1" applyFill="1" applyAlignment="1">
      <alignment horizontal="center" vertical="center" wrapText="1"/>
    </xf>
    <xf numFmtId="0" fontId="25" fillId="34" borderId="0" xfId="0" applyFont="1" applyFill="1" applyAlignment="1">
      <alignment horizontal="center" vertical="top" wrapText="1"/>
    </xf>
    <xf numFmtId="171" fontId="36" fillId="34" borderId="0" xfId="0" applyNumberFormat="1" applyFont="1" applyFill="1" applyAlignment="1">
      <alignment horizontal="right" vertical="top"/>
    </xf>
    <xf numFmtId="0" fontId="25" fillId="34" borderId="0" xfId="0" applyFont="1" applyFill="1">
      <alignment horizontal="left" vertical="top" wrapText="1"/>
    </xf>
    <xf numFmtId="0" fontId="25" fillId="34" borderId="30" xfId="0" applyFont="1" applyFill="1" applyBorder="1" applyAlignment="1">
      <alignment horizontal="center" vertical="center" wrapText="1"/>
    </xf>
    <xf numFmtId="171" fontId="30" fillId="34" borderId="30" xfId="65" applyNumberFormat="1" applyFont="1" applyFill="1" applyBorder="1">
      <alignment horizontal="right" vertical="top"/>
    </xf>
    <xf numFmtId="171" fontId="25" fillId="34" borderId="0" xfId="0" applyNumberFormat="1" applyFont="1" applyFill="1">
      <alignment horizontal="left" vertical="top" wrapText="1"/>
    </xf>
    <xf numFmtId="0" fontId="25" fillId="34" borderId="30" xfId="0" applyFont="1" applyFill="1" applyBorder="1" applyAlignment="1">
      <alignment horizontal="center" vertical="top" wrapText="1"/>
    </xf>
    <xf numFmtId="0" fontId="30" fillId="34" borderId="30" xfId="0" applyFont="1" applyFill="1" applyBorder="1" applyAlignment="1">
      <alignment horizontal="center" vertical="center" wrapText="1"/>
    </xf>
    <xf numFmtId="0" fontId="30" fillId="34" borderId="30" xfId="0" applyFont="1" applyFill="1" applyBorder="1" applyAlignment="1">
      <alignment horizontal="center" vertical="top" wrapText="1"/>
    </xf>
    <xf numFmtId="171" fontId="30" fillId="34" borderId="30" xfId="0" applyNumberFormat="1" applyFont="1" applyFill="1" applyBorder="1" applyAlignment="1">
      <alignment horizontal="right" vertical="top" wrapText="1"/>
    </xf>
    <xf numFmtId="0" fontId="25" fillId="34" borderId="0" xfId="0" applyFont="1" applyFill="1" applyAlignment="1"/>
    <xf numFmtId="171" fontId="25" fillId="34" borderId="0" xfId="0" applyNumberFormat="1" applyFont="1" applyFill="1" applyAlignment="1">
      <alignment horizontal="right" vertical="top" wrapText="1"/>
    </xf>
    <xf numFmtId="166" fontId="30" fillId="34" borderId="30" xfId="65" applyFont="1" applyFill="1" applyBorder="1">
      <alignment horizontal="right" vertical="top"/>
    </xf>
    <xf numFmtId="171" fontId="25" fillId="34" borderId="30" xfId="0" applyNumberFormat="1" applyFont="1" applyFill="1" applyBorder="1" applyAlignment="1">
      <alignment horizontal="right" vertical="center" wrapText="1"/>
    </xf>
    <xf numFmtId="0" fontId="50" fillId="0" borderId="0" xfId="0" applyFont="1">
      <alignment horizontal="left" vertical="top" wrapText="1"/>
    </xf>
    <xf numFmtId="0" fontId="51" fillId="0" borderId="0" xfId="45" applyFont="1" applyAlignment="1">
      <alignment vertical="center"/>
    </xf>
    <xf numFmtId="0" fontId="51" fillId="0" borderId="0" xfId="46" applyFont="1" applyAlignment="1">
      <alignment horizontal="right" vertical="center"/>
    </xf>
    <xf numFmtId="0" fontId="51" fillId="0" borderId="0" xfId="46" applyFont="1" applyAlignment="1">
      <alignment horizontal="center" vertical="center"/>
    </xf>
    <xf numFmtId="0" fontId="52" fillId="0" borderId="0" xfId="0" applyFont="1">
      <alignment horizontal="left" vertical="top" wrapText="1"/>
    </xf>
    <xf numFmtId="0" fontId="25" fillId="0" borderId="0" xfId="45" applyFont="1" applyAlignment="1">
      <alignment vertical="center"/>
    </xf>
    <xf numFmtId="0" fontId="25" fillId="0" borderId="0" xfId="45" applyFont="1" applyAlignment="1">
      <alignment horizontal="center" vertical="center"/>
    </xf>
    <xf numFmtId="0" fontId="28" fillId="0" borderId="0" xfId="45" applyFont="1" applyAlignment="1">
      <alignment vertical="center"/>
    </xf>
    <xf numFmtId="0" fontId="41" fillId="0" borderId="0" xfId="45" applyFont="1" applyAlignment="1">
      <alignment vertical="center"/>
    </xf>
    <xf numFmtId="0" fontId="28" fillId="0" borderId="33" xfId="46" applyFont="1" applyBorder="1" applyAlignment="1">
      <alignment vertical="center"/>
    </xf>
    <xf numFmtId="0" fontId="28" fillId="0" borderId="28" xfId="46" applyFont="1" applyBorder="1" applyAlignment="1">
      <alignment horizontal="center" vertical="center"/>
    </xf>
    <xf numFmtId="0" fontId="28" fillId="0" borderId="28" xfId="46" applyFont="1" applyBorder="1" applyAlignment="1">
      <alignment horizontal="center" vertical="center" wrapText="1"/>
    </xf>
    <xf numFmtId="166" fontId="29" fillId="0" borderId="30" xfId="48" applyFont="1" applyFill="1" applyBorder="1" applyAlignment="1">
      <alignment horizontal="center" vertical="top"/>
    </xf>
    <xf numFmtId="0" fontId="53" fillId="34" borderId="0" xfId="45" applyFont="1" applyFill="1" applyAlignment="1">
      <alignment vertical="center"/>
    </xf>
    <xf numFmtId="0" fontId="53" fillId="0" borderId="0" xfId="45" applyFont="1" applyAlignment="1">
      <alignment vertical="center"/>
    </xf>
    <xf numFmtId="166" fontId="29" fillId="0" borderId="30" xfId="65" applyFont="1" applyBorder="1" applyAlignment="1">
      <alignment horizontal="center" vertical="top"/>
    </xf>
    <xf numFmtId="0" fontId="29" fillId="0" borderId="25" xfId="46" applyFont="1" applyBorder="1" applyAlignment="1">
      <alignment horizontal="left" vertical="center" wrapText="1"/>
    </xf>
    <xf numFmtId="0" fontId="54" fillId="34" borderId="30" xfId="46" applyFont="1" applyFill="1" applyBorder="1" applyAlignment="1">
      <alignment vertical="center" wrapText="1"/>
    </xf>
    <xf numFmtId="0" fontId="29" fillId="34" borderId="35" xfId="49" applyFont="1" applyFill="1" applyBorder="1" applyAlignment="1">
      <alignment vertical="center"/>
    </xf>
    <xf numFmtId="167" fontId="29" fillId="34" borderId="30" xfId="46" applyNumberFormat="1" applyFont="1" applyFill="1" applyBorder="1" applyAlignment="1">
      <alignment horizontal="center" vertical="center"/>
    </xf>
    <xf numFmtId="0" fontId="28" fillId="0" borderId="30" xfId="46" applyFont="1" applyBorder="1" applyAlignment="1">
      <alignment horizontal="center" vertical="center" wrapText="1"/>
    </xf>
    <xf numFmtId="3" fontId="28" fillId="34" borderId="30" xfId="46" applyNumberFormat="1" applyFont="1" applyFill="1" applyBorder="1" applyAlignment="1">
      <alignment horizontal="center" vertical="center" wrapText="1"/>
    </xf>
    <xf numFmtId="0" fontId="28" fillId="34" borderId="30" xfId="46" applyFont="1" applyFill="1" applyBorder="1" applyAlignment="1">
      <alignment horizontal="center" vertical="center" wrapText="1"/>
    </xf>
    <xf numFmtId="167" fontId="28" fillId="34" borderId="30" xfId="46" applyNumberFormat="1" applyFont="1" applyFill="1" applyBorder="1" applyAlignment="1">
      <alignment horizontal="center" vertical="center"/>
    </xf>
    <xf numFmtId="37" fontId="25" fillId="0" borderId="30" xfId="46" applyNumberFormat="1" applyFont="1" applyBorder="1" applyAlignment="1">
      <alignment horizontal="center" vertical="center"/>
    </xf>
    <xf numFmtId="0" fontId="29" fillId="34" borderId="30" xfId="49" applyFont="1" applyFill="1" applyBorder="1" applyAlignment="1">
      <alignment vertical="center"/>
    </xf>
    <xf numFmtId="0" fontId="28" fillId="0" borderId="16" xfId="46" applyFont="1" applyBorder="1" applyAlignment="1">
      <alignment horizontal="center" vertical="center" wrapText="1"/>
    </xf>
    <xf numFmtId="37" fontId="41" fillId="0" borderId="30" xfId="46" applyNumberFormat="1" applyFont="1" applyBorder="1" applyAlignment="1">
      <alignment horizontal="center" vertical="center"/>
    </xf>
    <xf numFmtId="0" fontId="55" fillId="0" borderId="30" xfId="0" applyFont="1" applyBorder="1">
      <alignment horizontal="left" vertical="top" wrapText="1"/>
    </xf>
    <xf numFmtId="0" fontId="56" fillId="0" borderId="30" xfId="0" applyFont="1" applyBorder="1">
      <alignment horizontal="left" vertical="top" wrapText="1"/>
    </xf>
    <xf numFmtId="37" fontId="28" fillId="0" borderId="30" xfId="46" applyNumberFormat="1" applyFont="1" applyBorder="1" applyAlignment="1">
      <alignment horizontal="center" vertical="center"/>
    </xf>
    <xf numFmtId="0" fontId="28" fillId="34" borderId="16" xfId="46" applyFont="1" applyFill="1" applyBorder="1" applyAlignment="1">
      <alignment horizontal="center" vertical="center" wrapText="1"/>
    </xf>
    <xf numFmtId="37" fontId="28" fillId="34" borderId="30" xfId="46" applyNumberFormat="1" applyFont="1" applyFill="1" applyBorder="1" applyAlignment="1">
      <alignment horizontal="center" vertical="center"/>
    </xf>
    <xf numFmtId="3" fontId="28" fillId="0" borderId="30" xfId="0" applyNumberFormat="1" applyFont="1" applyBorder="1" applyAlignment="1">
      <alignment horizontal="center" vertical="top" wrapText="1"/>
    </xf>
    <xf numFmtId="0" fontId="55" fillId="0" borderId="0" xfId="0" applyFont="1">
      <alignment horizontal="left" vertical="top" wrapText="1"/>
    </xf>
    <xf numFmtId="4" fontId="28" fillId="0" borderId="0" xfId="0" applyNumberFormat="1" applyFont="1" applyAlignment="1">
      <alignment horizontal="center" vertical="top" wrapText="1"/>
    </xf>
    <xf numFmtId="0" fontId="30" fillId="0" borderId="0" xfId="45" applyFont="1" applyAlignment="1">
      <alignment vertical="center"/>
    </xf>
    <xf numFmtId="0" fontId="30" fillId="34" borderId="0" xfId="45" applyFont="1" applyFill="1" applyAlignment="1">
      <alignment vertical="center"/>
    </xf>
    <xf numFmtId="0" fontId="42" fillId="0" borderId="26" xfId="0" applyFont="1" applyBorder="1" applyAlignment="1">
      <alignment horizontal="left" vertical="center" wrapText="1"/>
    </xf>
    <xf numFmtId="0" fontId="42" fillId="0" borderId="26" xfId="0" quotePrefix="1" applyFont="1" applyBorder="1" applyAlignment="1">
      <alignment horizontal="left" vertical="center" wrapText="1"/>
    </xf>
    <xf numFmtId="0" fontId="36" fillId="0" borderId="0" xfId="0" applyFont="1" applyAlignment="1">
      <alignment horizontal="right" vertical="top"/>
    </xf>
    <xf numFmtId="0" fontId="40" fillId="0" borderId="13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right" vertical="top" wrapText="1"/>
    </xf>
    <xf numFmtId="0" fontId="25" fillId="0" borderId="13" xfId="0" applyFont="1" applyBorder="1" applyAlignment="1">
      <alignment horizontal="center" vertical="center" wrapText="1"/>
    </xf>
    <xf numFmtId="167" fontId="29" fillId="36" borderId="30" xfId="1" applyNumberFormat="1" applyFont="1" applyFill="1" applyBorder="1" applyAlignment="1">
      <alignment horizontal="center" vertical="center" wrapText="1"/>
    </xf>
    <xf numFmtId="167" fontId="28" fillId="34" borderId="0" xfId="68" applyNumberFormat="1" applyFont="1" applyFill="1"/>
    <xf numFmtId="0" fontId="28" fillId="34" borderId="0" xfId="68" applyFont="1" applyFill="1"/>
    <xf numFmtId="0" fontId="28" fillId="0" borderId="0" xfId="0" applyFont="1" applyAlignment="1">
      <alignment horizontal="left" vertical="center" wrapText="1"/>
    </xf>
    <xf numFmtId="0" fontId="28" fillId="37" borderId="30" xfId="0" applyFont="1" applyFill="1" applyBorder="1" applyAlignment="1">
      <alignment wrapText="1"/>
    </xf>
    <xf numFmtId="39" fontId="28" fillId="37" borderId="18" xfId="0" applyNumberFormat="1" applyFont="1" applyFill="1" applyBorder="1" applyAlignment="1">
      <alignment horizontal="right" vertical="center" wrapText="1"/>
    </xf>
    <xf numFmtId="0" fontId="28" fillId="34" borderId="0" xfId="0" applyFont="1" applyFill="1" applyAlignment="1"/>
    <xf numFmtId="0" fontId="28" fillId="0" borderId="0" xfId="68" applyFont="1" applyAlignment="1">
      <alignment horizontal="left" vertical="center" wrapText="1"/>
    </xf>
    <xf numFmtId="0" fontId="28" fillId="34" borderId="30" xfId="0" applyFont="1" applyFill="1" applyBorder="1" applyAlignment="1">
      <alignment vertical="top" wrapText="1"/>
    </xf>
    <xf numFmtId="167" fontId="28" fillId="34" borderId="18" xfId="0" applyNumberFormat="1" applyFont="1" applyFill="1" applyBorder="1" applyAlignment="1">
      <alignment horizontal="right" vertical="top" wrapText="1"/>
    </xf>
    <xf numFmtId="0" fontId="28" fillId="34" borderId="0" xfId="0" applyFont="1" applyFill="1" applyAlignment="1">
      <alignment vertical="top"/>
    </xf>
    <xf numFmtId="0" fontId="28" fillId="0" borderId="30" xfId="0" applyFont="1" applyBorder="1" applyAlignment="1">
      <alignment horizontal="left" vertical="center" wrapText="1"/>
    </xf>
    <xf numFmtId="0" fontId="28" fillId="0" borderId="25" xfId="0" applyFont="1" applyBorder="1" applyAlignment="1">
      <alignment vertical="center"/>
    </xf>
    <xf numFmtId="167" fontId="28" fillId="0" borderId="30" xfId="0" applyNumberFormat="1" applyFont="1" applyBorder="1" applyAlignment="1">
      <alignment horizontal="right" vertical="center" wrapText="1"/>
    </xf>
    <xf numFmtId="0" fontId="28" fillId="34" borderId="0" xfId="0" applyFont="1" applyFill="1" applyAlignment="1">
      <alignment horizontal="left" vertical="center" wrapText="1"/>
    </xf>
    <xf numFmtId="0" fontId="28" fillId="0" borderId="30" xfId="0" applyFont="1" applyBorder="1" applyAlignment="1">
      <alignment horizontal="center" vertical="center" wrapText="1"/>
    </xf>
    <xf numFmtId="166" fontId="28" fillId="0" borderId="30" xfId="48" applyFont="1" applyFill="1" applyBorder="1" applyAlignment="1">
      <alignment horizontal="center" vertical="center"/>
    </xf>
    <xf numFmtId="173" fontId="28" fillId="0" borderId="30" xfId="48" applyNumberFormat="1" applyFont="1" applyFill="1" applyBorder="1" applyAlignment="1">
      <alignment horizontal="center" vertical="center"/>
    </xf>
    <xf numFmtId="0" fontId="28" fillId="34" borderId="0" xfId="68" applyFont="1" applyFill="1" applyAlignment="1">
      <alignment horizontal="left" vertical="center" wrapText="1"/>
    </xf>
    <xf numFmtId="0" fontId="51" fillId="34" borderId="0" xfId="68" applyFont="1" applyFill="1"/>
    <xf numFmtId="0" fontId="51" fillId="34" borderId="0" xfId="68" applyFont="1" applyFill="1" applyAlignment="1">
      <alignment vertical="center"/>
    </xf>
    <xf numFmtId="0" fontId="51" fillId="34" borderId="0" xfId="68" applyFont="1" applyFill="1" applyAlignment="1">
      <alignment horizontal="center" vertical="center"/>
    </xf>
    <xf numFmtId="0" fontId="28" fillId="34" borderId="25" xfId="0" applyFont="1" applyFill="1" applyBorder="1" applyAlignment="1">
      <alignment vertical="center"/>
    </xf>
    <xf numFmtId="167" fontId="28" fillId="34" borderId="30" xfId="0" applyNumberFormat="1" applyFont="1" applyFill="1" applyBorder="1" applyAlignment="1">
      <alignment horizontal="right" vertical="center" wrapText="1"/>
    </xf>
    <xf numFmtId="0" fontId="28" fillId="34" borderId="30" xfId="0" applyFont="1" applyFill="1" applyBorder="1">
      <alignment horizontal="left" vertical="top" wrapText="1"/>
    </xf>
    <xf numFmtId="0" fontId="28" fillId="0" borderId="30" xfId="0" applyFont="1" applyBorder="1" applyAlignment="1">
      <alignment vertical="top" wrapText="1"/>
    </xf>
    <xf numFmtId="0" fontId="28" fillId="0" borderId="18" xfId="0" applyFont="1" applyBorder="1">
      <alignment horizontal="left" vertical="top" wrapText="1"/>
    </xf>
    <xf numFmtId="0" fontId="28" fillId="0" borderId="31" xfId="0" applyFont="1" applyBorder="1" applyAlignment="1">
      <alignment vertical="top" wrapText="1"/>
    </xf>
    <xf numFmtId="0" fontId="28" fillId="34" borderId="30" xfId="0" applyFont="1" applyFill="1" applyBorder="1" applyAlignment="1">
      <alignment horizontal="center" vertical="top" wrapText="1"/>
    </xf>
    <xf numFmtId="0" fontId="28" fillId="0" borderId="31" xfId="0" applyFont="1" applyBorder="1" applyAlignment="1">
      <alignment vertical="center" wrapText="1"/>
    </xf>
    <xf numFmtId="0" fontId="28" fillId="0" borderId="25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28" fillId="0" borderId="30" xfId="0" applyFont="1" applyBorder="1" applyAlignment="1">
      <alignment vertical="center" wrapText="1"/>
    </xf>
    <xf numFmtId="167" fontId="29" fillId="36" borderId="18" xfId="1" applyNumberFormat="1" applyFont="1" applyFill="1" applyBorder="1" applyAlignment="1">
      <alignment horizontal="center" vertical="center" wrapText="1"/>
    </xf>
    <xf numFmtId="0" fontId="28" fillId="0" borderId="30" xfId="0" applyFont="1" applyBorder="1" applyAlignment="1">
      <alignment vertical="center"/>
    </xf>
    <xf numFmtId="0" fontId="28" fillId="34" borderId="31" xfId="0" applyFont="1" applyFill="1" applyBorder="1" applyAlignment="1">
      <alignment vertical="center"/>
    </xf>
    <xf numFmtId="0" fontId="28" fillId="34" borderId="0" xfId="0" applyFont="1" applyFill="1" applyAlignment="1">
      <alignment vertical="center"/>
    </xf>
    <xf numFmtId="174" fontId="28" fillId="0" borderId="30" xfId="0" applyNumberFormat="1" applyFont="1" applyBorder="1" applyAlignment="1">
      <alignment horizontal="center" vertical="center"/>
    </xf>
    <xf numFmtId="0" fontId="58" fillId="34" borderId="0" xfId="0" applyFont="1" applyFill="1" applyAlignment="1">
      <alignment horizontal="left" vertical="center" wrapText="1"/>
    </xf>
    <xf numFmtId="0" fontId="28" fillId="34" borderId="25" xfId="0" applyFont="1" applyFill="1" applyBorder="1" applyAlignment="1">
      <alignment vertical="center" wrapText="1"/>
    </xf>
    <xf numFmtId="0" fontId="28" fillId="34" borderId="18" xfId="0" applyFont="1" applyFill="1" applyBorder="1" applyAlignment="1">
      <alignment vertical="center" wrapText="1"/>
    </xf>
    <xf numFmtId="0" fontId="28" fillId="34" borderId="30" xfId="0" applyFont="1" applyFill="1" applyBorder="1" applyAlignment="1">
      <alignment horizontal="center" vertical="center" wrapText="1"/>
    </xf>
    <xf numFmtId="0" fontId="29" fillId="34" borderId="30" xfId="69" applyFont="1" applyFill="1" applyBorder="1" applyAlignment="1">
      <alignment horizontal="center" vertical="center" wrapText="1"/>
    </xf>
    <xf numFmtId="0" fontId="29" fillId="34" borderId="30" xfId="0" applyFont="1" applyFill="1" applyBorder="1" applyAlignment="1">
      <alignment horizontal="center" vertical="center" wrapText="1"/>
    </xf>
    <xf numFmtId="0" fontId="29" fillId="0" borderId="30" xfId="69" applyFont="1" applyBorder="1" applyAlignment="1">
      <alignment horizontal="left" vertical="center" wrapText="1"/>
    </xf>
    <xf numFmtId="166" fontId="29" fillId="34" borderId="30" xfId="48" applyFont="1" applyFill="1" applyBorder="1" applyAlignment="1">
      <alignment horizontal="center" vertical="center"/>
    </xf>
    <xf numFmtId="0" fontId="28" fillId="34" borderId="30" xfId="70" applyFont="1" applyFill="1" applyBorder="1" applyAlignment="1">
      <alignment horizontal="center"/>
    </xf>
    <xf numFmtId="0" fontId="28" fillId="34" borderId="30" xfId="70" applyFont="1" applyFill="1" applyBorder="1" applyAlignment="1">
      <alignment horizontal="left"/>
    </xf>
    <xf numFmtId="167" fontId="28" fillId="0" borderId="30" xfId="70" applyNumberFormat="1" applyFont="1" applyBorder="1"/>
    <xf numFmtId="43" fontId="28" fillId="34" borderId="30" xfId="71" applyFont="1" applyFill="1" applyBorder="1"/>
    <xf numFmtId="0" fontId="28" fillId="34" borderId="30" xfId="70" applyFont="1" applyFill="1" applyBorder="1"/>
    <xf numFmtId="0" fontId="59" fillId="34" borderId="0" xfId="70" applyFont="1" applyFill="1"/>
    <xf numFmtId="0" fontId="47" fillId="34" borderId="18" xfId="69" applyFont="1" applyFill="1" applyBorder="1" applyAlignment="1">
      <alignment horizontal="left" vertical="center" wrapText="1"/>
    </xf>
    <xf numFmtId="167" fontId="47" fillId="34" borderId="30" xfId="62" applyNumberFormat="1" applyFont="1" applyFill="1" applyBorder="1" applyAlignment="1">
      <alignment vertical="center"/>
    </xf>
    <xf numFmtId="168" fontId="47" fillId="34" borderId="30" xfId="62" applyNumberFormat="1" applyFont="1" applyFill="1" applyBorder="1" applyAlignment="1">
      <alignment vertical="center"/>
    </xf>
    <xf numFmtId="0" fontId="60" fillId="34" borderId="0" xfId="70" applyFont="1" applyFill="1"/>
    <xf numFmtId="0" fontId="28" fillId="34" borderId="30" xfId="69" applyFont="1" applyFill="1" applyBorder="1" applyAlignment="1">
      <alignment horizontal="center" vertical="center" wrapText="1"/>
    </xf>
    <xf numFmtId="0" fontId="61" fillId="34" borderId="30" xfId="69" applyFont="1" applyFill="1" applyBorder="1" applyAlignment="1">
      <alignment horizontal="center" vertical="center" wrapText="1"/>
    </xf>
    <xf numFmtId="175" fontId="28" fillId="34" borderId="0" xfId="68" applyNumberFormat="1" applyFont="1" applyFill="1"/>
    <xf numFmtId="171" fontId="28" fillId="34" borderId="30" xfId="69" applyNumberFormat="1" applyFont="1" applyFill="1" applyBorder="1" applyAlignment="1">
      <alignment horizontal="center" vertical="center" wrapText="1"/>
    </xf>
    <xf numFmtId="49" fontId="29" fillId="34" borderId="30" xfId="69" applyNumberFormat="1" applyFont="1" applyFill="1" applyBorder="1" applyAlignment="1">
      <alignment horizontal="center" vertical="center" textRotation="90" wrapText="1"/>
    </xf>
    <xf numFmtId="0" fontId="61" fillId="34" borderId="30" xfId="72" applyFont="1" applyFill="1" applyBorder="1" applyAlignment="1">
      <alignment horizontal="center" vertical="center" wrapText="1"/>
    </xf>
    <xf numFmtId="0" fontId="48" fillId="34" borderId="30" xfId="72" applyFont="1" applyFill="1" applyBorder="1" applyAlignment="1">
      <alignment horizontal="center" vertical="center" wrapText="1"/>
    </xf>
    <xf numFmtId="168" fontId="29" fillId="0" borderId="30" xfId="69" applyNumberFormat="1" applyFont="1" applyBorder="1" applyAlignment="1">
      <alignment horizontal="center" vertical="center" wrapText="1"/>
    </xf>
    <xf numFmtId="168" fontId="29" fillId="34" borderId="30" xfId="69" applyNumberFormat="1" applyFont="1" applyFill="1" applyBorder="1" applyAlignment="1">
      <alignment horizontal="center" vertical="center" wrapText="1"/>
    </xf>
    <xf numFmtId="0" fontId="25" fillId="34" borderId="29" xfId="0" applyFont="1" applyFill="1" applyBorder="1" applyAlignment="1"/>
    <xf numFmtId="0" fontId="28" fillId="34" borderId="30" xfId="68" applyFont="1" applyFill="1" applyBorder="1" applyAlignment="1">
      <alignment horizontal="center"/>
    </xf>
    <xf numFmtId="168" fontId="28" fillId="34" borderId="30" xfId="69" applyNumberFormat="1" applyFont="1" applyFill="1" applyBorder="1" applyAlignment="1">
      <alignment vertical="center" wrapText="1"/>
    </xf>
    <xf numFmtId="0" fontId="25" fillId="34" borderId="30" xfId="0" applyFont="1" applyFill="1" applyBorder="1" applyAlignment="1"/>
    <xf numFmtId="0" fontId="47" fillId="34" borderId="18" xfId="69" applyFont="1" applyFill="1" applyBorder="1" applyAlignment="1">
      <alignment horizontal="center" vertical="center" wrapText="1"/>
    </xf>
    <xf numFmtId="168" fontId="47" fillId="34" borderId="30" xfId="48" applyNumberFormat="1" applyFont="1" applyFill="1" applyBorder="1" applyAlignment="1">
      <alignment horizontal="center" vertical="center"/>
    </xf>
    <xf numFmtId="0" fontId="28" fillId="34" borderId="30" xfId="0" applyFont="1" applyFill="1" applyBorder="1" applyAlignment="1">
      <alignment horizontal="center"/>
    </xf>
    <xf numFmtId="168" fontId="28" fillId="34" borderId="30" xfId="72" applyNumberFormat="1" applyFont="1" applyFill="1" applyBorder="1"/>
    <xf numFmtId="168" fontId="29" fillId="34" borderId="30" xfId="72" applyNumberFormat="1" applyFont="1" applyFill="1" applyBorder="1" applyAlignment="1">
      <alignment vertical="center"/>
    </xf>
    <xf numFmtId="0" fontId="28" fillId="34" borderId="18" xfId="0" applyFont="1" applyFill="1" applyBorder="1" applyAlignment="1">
      <alignment horizontal="center"/>
    </xf>
    <xf numFmtId="0" fontId="36" fillId="34" borderId="18" xfId="0" applyFont="1" applyFill="1" applyBorder="1">
      <alignment horizontal="left" vertical="top" wrapText="1"/>
    </xf>
    <xf numFmtId="0" fontId="29" fillId="34" borderId="30" xfId="0" applyFont="1" applyFill="1" applyBorder="1">
      <alignment horizontal="left" vertical="top" wrapText="1"/>
    </xf>
    <xf numFmtId="0" fontId="28" fillId="34" borderId="0" xfId="0" applyFont="1" applyFill="1">
      <alignment horizontal="left" vertical="top" wrapText="1"/>
    </xf>
    <xf numFmtId="167" fontId="28" fillId="34" borderId="30" xfId="1" applyNumberFormat="1" applyFont="1" applyFill="1" applyBorder="1" applyAlignment="1">
      <alignment horizontal="center" vertical="center" wrapText="1"/>
    </xf>
    <xf numFmtId="0" fontId="48" fillId="34" borderId="30" xfId="53" applyFont="1" applyFill="1" applyBorder="1">
      <alignment horizontal="left" vertical="top" wrapText="1"/>
    </xf>
    <xf numFmtId="0" fontId="48" fillId="34" borderId="0" xfId="0" applyFont="1" applyFill="1">
      <alignment horizontal="left" vertical="top" wrapText="1"/>
    </xf>
    <xf numFmtId="168" fontId="28" fillId="34" borderId="30" xfId="1" applyNumberFormat="1" applyFont="1" applyFill="1" applyBorder="1" applyAlignment="1">
      <alignment horizontal="right" vertical="center" wrapText="1"/>
    </xf>
    <xf numFmtId="0" fontId="51" fillId="34" borderId="0" xfId="0" applyFont="1" applyFill="1">
      <alignment horizontal="left" vertical="top" wrapText="1"/>
    </xf>
    <xf numFmtId="0" fontId="62" fillId="34" borderId="0" xfId="0" applyFont="1" applyFill="1">
      <alignment horizontal="left" vertical="top" wrapText="1"/>
    </xf>
    <xf numFmtId="0" fontId="30" fillId="0" borderId="30" xfId="0" applyFont="1" applyBorder="1" applyAlignment="1">
      <alignment horizontal="center" vertical="center" wrapText="1"/>
    </xf>
    <xf numFmtId="0" fontId="42" fillId="34" borderId="0" xfId="0" applyFont="1" applyFill="1" applyAlignment="1">
      <alignment horizontal="left" vertical="center" wrapText="1"/>
    </xf>
    <xf numFmtId="0" fontId="42" fillId="0" borderId="0" xfId="0" applyFont="1" applyAlignment="1">
      <alignment horizontal="left" vertical="center" wrapText="1"/>
    </xf>
    <xf numFmtId="0" fontId="28" fillId="34" borderId="30" xfId="0" applyFont="1" applyFill="1" applyBorder="1" applyAlignment="1">
      <alignment vertical="center" wrapText="1"/>
    </xf>
    <xf numFmtId="0" fontId="29" fillId="34" borderId="30" xfId="0" applyFont="1" applyFill="1" applyBorder="1" applyAlignment="1">
      <alignment vertical="center" wrapText="1"/>
    </xf>
    <xf numFmtId="43" fontId="29" fillId="34" borderId="30" xfId="0" applyNumberFormat="1" applyFont="1" applyFill="1" applyBorder="1" applyAlignment="1">
      <alignment vertical="center" wrapText="1"/>
    </xf>
    <xf numFmtId="43" fontId="28" fillId="34" borderId="30" xfId="1" applyNumberFormat="1" applyFont="1" applyFill="1" applyBorder="1" applyAlignment="1">
      <alignment vertical="center" wrapText="1"/>
    </xf>
    <xf numFmtId="0" fontId="28" fillId="0" borderId="30" xfId="69" applyFont="1" applyBorder="1" applyAlignment="1">
      <alignment horizontal="left" vertical="center" wrapText="1"/>
    </xf>
    <xf numFmtId="167" fontId="28" fillId="34" borderId="30" xfId="1" applyNumberFormat="1" applyFont="1" applyFill="1" applyBorder="1" applyAlignment="1">
      <alignment horizontal="right" vertical="center" wrapText="1"/>
    </xf>
    <xf numFmtId="0" fontId="28" fillId="34" borderId="16" xfId="0" applyFont="1" applyFill="1" applyBorder="1" applyAlignment="1">
      <alignment horizontal="center"/>
    </xf>
    <xf numFmtId="0" fontId="28" fillId="34" borderId="29" xfId="0" applyFont="1" applyFill="1" applyBorder="1" applyAlignment="1">
      <alignment horizontal="center"/>
    </xf>
    <xf numFmtId="0" fontId="28" fillId="34" borderId="30" xfId="0" applyFont="1" applyFill="1" applyBorder="1" applyAlignment="1"/>
    <xf numFmtId="165" fontId="29" fillId="34" borderId="30" xfId="1" applyFont="1" applyFill="1" applyBorder="1" applyAlignment="1">
      <alignment vertical="center" wrapText="1"/>
    </xf>
    <xf numFmtId="0" fontId="29" fillId="34" borderId="0" xfId="0" applyFont="1" applyFill="1" applyAlignment="1">
      <alignment vertical="center" wrapText="1"/>
    </xf>
    <xf numFmtId="43" fontId="29" fillId="34" borderId="30" xfId="1" applyNumberFormat="1" applyFont="1" applyFill="1" applyBorder="1" applyAlignment="1">
      <alignment vertical="center" wrapText="1"/>
    </xf>
    <xf numFmtId="0" fontId="29" fillId="34" borderId="18" xfId="0" applyFont="1" applyFill="1" applyBorder="1" applyAlignment="1">
      <alignment horizontal="center" vertical="center" wrapText="1"/>
    </xf>
    <xf numFmtId="167" fontId="29" fillId="0" borderId="30" xfId="69" applyNumberFormat="1" applyFont="1" applyBorder="1" applyAlignment="1">
      <alignment horizontal="center" vertical="center" wrapText="1"/>
    </xf>
    <xf numFmtId="165" fontId="28" fillId="34" borderId="30" xfId="1" applyFont="1" applyFill="1" applyBorder="1" applyAlignment="1">
      <alignment horizontal="right" vertical="center" wrapText="1"/>
    </xf>
    <xf numFmtId="167" fontId="29" fillId="34" borderId="30" xfId="1" applyNumberFormat="1" applyFont="1" applyFill="1" applyBorder="1" applyAlignment="1">
      <alignment horizontal="right" vertical="center" wrapText="1"/>
    </xf>
    <xf numFmtId="166" fontId="29" fillId="34" borderId="30" xfId="48" applyFont="1" applyFill="1" applyBorder="1" applyAlignment="1">
      <alignment horizontal="right" vertical="center"/>
    </xf>
    <xf numFmtId="171" fontId="28" fillId="34" borderId="30" xfId="69" applyNumberFormat="1" applyFont="1" applyFill="1" applyBorder="1" applyAlignment="1">
      <alignment horizontal="right" vertical="center" wrapText="1"/>
    </xf>
    <xf numFmtId="167" fontId="29" fillId="34" borderId="30" xfId="69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horizontal="center" vertical="center" wrapText="1"/>
    </xf>
    <xf numFmtId="0" fontId="28" fillId="34" borderId="18" xfId="0" applyFont="1" applyFill="1" applyBorder="1">
      <alignment horizontal="left" vertical="top" wrapText="1"/>
    </xf>
    <xf numFmtId="0" fontId="29" fillId="34" borderId="30" xfId="0" applyFont="1" applyFill="1" applyBorder="1" applyAlignment="1">
      <alignment horizontal="left" vertical="center" wrapText="1"/>
    </xf>
    <xf numFmtId="0" fontId="63" fillId="34" borderId="0" xfId="0" applyFont="1" applyFill="1">
      <alignment horizontal="left" vertical="top" wrapText="1"/>
    </xf>
    <xf numFmtId="49" fontId="29" fillId="0" borderId="0" xfId="0" applyNumberFormat="1" applyFont="1" applyAlignment="1">
      <alignment horizontal="center" vertical="center" wrapText="1"/>
    </xf>
    <xf numFmtId="167" fontId="29" fillId="0" borderId="0" xfId="0" applyNumberFormat="1" applyFont="1" applyAlignment="1">
      <alignment horizontal="center" vertical="center" wrapText="1"/>
    </xf>
    <xf numFmtId="167" fontId="31" fillId="0" borderId="26" xfId="0" applyNumberFormat="1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 wrapText="1"/>
    </xf>
    <xf numFmtId="166" fontId="28" fillId="34" borderId="26" xfId="48" applyFont="1" applyFill="1" applyBorder="1" applyAlignment="1">
      <alignment horizontal="right" vertical="center"/>
    </xf>
    <xf numFmtId="0" fontId="51" fillId="0" borderId="30" xfId="0" applyFont="1" applyBorder="1" applyAlignment="1">
      <alignment horizontal="center" vertical="center" wrapText="1"/>
    </xf>
    <xf numFmtId="166" fontId="28" fillId="34" borderId="30" xfId="48" applyFont="1" applyFill="1" applyBorder="1" applyAlignment="1">
      <alignment horizontal="right" vertical="center"/>
    </xf>
    <xf numFmtId="166" fontId="28" fillId="0" borderId="30" xfId="48" applyFont="1" applyFill="1" applyBorder="1" applyAlignment="1">
      <alignment horizontal="right" vertical="center"/>
    </xf>
    <xf numFmtId="0" fontId="63" fillId="0" borderId="0" xfId="0" applyFont="1">
      <alignment horizontal="left" vertical="top" wrapText="1"/>
    </xf>
    <xf numFmtId="167" fontId="28" fillId="34" borderId="30" xfId="1" applyNumberFormat="1" applyFont="1" applyFill="1" applyBorder="1" applyAlignment="1">
      <alignment vertical="center" wrapText="1"/>
    </xf>
    <xf numFmtId="168" fontId="28" fillId="34" borderId="30" xfId="1" applyNumberFormat="1" applyFont="1" applyFill="1" applyBorder="1" applyAlignment="1">
      <alignment vertical="center" wrapText="1"/>
    </xf>
    <xf numFmtId="167" fontId="48" fillId="34" borderId="30" xfId="1" applyNumberFormat="1" applyFont="1" applyFill="1" applyBorder="1" applyAlignment="1">
      <alignment vertical="center" wrapText="1"/>
    </xf>
    <xf numFmtId="0" fontId="47" fillId="34" borderId="30" xfId="53" applyFont="1" applyFill="1" applyBorder="1">
      <alignment horizontal="left" vertical="top" wrapText="1"/>
    </xf>
    <xf numFmtId="167" fontId="47" fillId="34" borderId="30" xfId="1" applyNumberFormat="1" applyFont="1" applyFill="1" applyBorder="1" applyAlignment="1">
      <alignment horizontal="right" vertical="center" wrapText="1"/>
    </xf>
    <xf numFmtId="49" fontId="28" fillId="34" borderId="30" xfId="0" applyNumberFormat="1" applyFont="1" applyFill="1" applyBorder="1" applyAlignment="1">
      <alignment vertical="top" wrapText="1"/>
    </xf>
    <xf numFmtId="0" fontId="28" fillId="34" borderId="28" xfId="0" applyFont="1" applyFill="1" applyBorder="1" applyAlignment="1"/>
    <xf numFmtId="49" fontId="29" fillId="34" borderId="30" xfId="0" applyNumberFormat="1" applyFont="1" applyFill="1" applyBorder="1" applyAlignment="1">
      <alignment vertical="top" wrapText="1"/>
    </xf>
    <xf numFmtId="0" fontId="29" fillId="34" borderId="18" xfId="0" applyFont="1" applyFill="1" applyBorder="1" applyAlignment="1">
      <alignment vertical="top" wrapText="1"/>
    </xf>
    <xf numFmtId="0" fontId="29" fillId="34" borderId="0" xfId="0" applyFont="1" applyFill="1">
      <alignment horizontal="left" vertical="top" wrapText="1"/>
    </xf>
    <xf numFmtId="0" fontId="28" fillId="34" borderId="18" xfId="0" applyFont="1" applyFill="1" applyBorder="1" applyAlignment="1">
      <alignment horizontal="left" vertical="center" wrapText="1"/>
    </xf>
    <xf numFmtId="0" fontId="28" fillId="33" borderId="0" xfId="0" applyFont="1" applyFill="1" applyAlignment="1">
      <alignment vertical="center" wrapText="1"/>
    </xf>
    <xf numFmtId="0" fontId="28" fillId="0" borderId="10" xfId="0" applyFont="1" applyBorder="1" applyAlignment="1">
      <alignment horizontal="right" wrapText="1"/>
    </xf>
    <xf numFmtId="0" fontId="28" fillId="0" borderId="11" xfId="0" applyFont="1" applyBorder="1" applyAlignment="1">
      <alignment horizontal="center" vertical="top" wrapText="1"/>
    </xf>
    <xf numFmtId="0" fontId="28" fillId="0" borderId="19" xfId="0" applyFont="1" applyBorder="1">
      <alignment horizontal="left" vertical="top" wrapText="1"/>
    </xf>
    <xf numFmtId="0" fontId="28" fillId="0" borderId="15" xfId="0" applyFont="1" applyBorder="1">
      <alignment horizontal="left" vertical="top" wrapText="1"/>
    </xf>
    <xf numFmtId="0" fontId="29" fillId="0" borderId="13" xfId="0" applyFont="1" applyBorder="1">
      <alignment horizontal="left" vertical="top" wrapText="1"/>
    </xf>
    <xf numFmtId="170" fontId="28" fillId="0" borderId="26" xfId="0" applyNumberFormat="1" applyFont="1" applyBorder="1" applyAlignment="1">
      <alignment horizontal="right" vertical="center" wrapText="1"/>
    </xf>
    <xf numFmtId="0" fontId="28" fillId="0" borderId="11" xfId="0" applyFont="1" applyBorder="1">
      <alignment horizontal="left" vertical="top" wrapText="1"/>
    </xf>
    <xf numFmtId="0" fontId="28" fillId="0" borderId="12" xfId="0" applyFont="1" applyBorder="1">
      <alignment horizontal="left" vertical="top" wrapText="1"/>
    </xf>
    <xf numFmtId="0" fontId="28" fillId="0" borderId="13" xfId="0" applyFont="1" applyBorder="1">
      <alignment horizontal="left" vertical="top" wrapText="1"/>
    </xf>
    <xf numFmtId="0" fontId="28" fillId="0" borderId="26" xfId="0" applyFont="1" applyBorder="1" applyAlignment="1">
      <alignment horizontal="right" vertical="top" wrapText="1"/>
    </xf>
    <xf numFmtId="0" fontId="29" fillId="0" borderId="12" xfId="0" applyFont="1" applyBorder="1">
      <alignment horizontal="left" vertical="top" wrapText="1"/>
    </xf>
    <xf numFmtId="166" fontId="29" fillId="0" borderId="26" xfId="48" applyFont="1" applyFill="1" applyBorder="1">
      <alignment horizontal="right" vertical="top"/>
    </xf>
    <xf numFmtId="0" fontId="51" fillId="0" borderId="11" xfId="0" applyFont="1" applyBorder="1">
      <alignment horizontal="left" vertical="top" wrapText="1"/>
    </xf>
    <xf numFmtId="0" fontId="51" fillId="0" borderId="12" xfId="0" applyFont="1" applyBorder="1">
      <alignment horizontal="left" vertical="top" wrapText="1"/>
    </xf>
    <xf numFmtId="170" fontId="29" fillId="0" borderId="26" xfId="0" applyNumberFormat="1" applyFont="1" applyBorder="1" applyAlignment="1">
      <alignment horizontal="right" vertical="top" wrapText="1"/>
    </xf>
    <xf numFmtId="0" fontId="28" fillId="33" borderId="0" xfId="0" applyFont="1" applyFill="1">
      <alignment horizontal="left" vertical="top" wrapText="1"/>
    </xf>
    <xf numFmtId="166" fontId="28" fillId="0" borderId="26" xfId="48" applyFont="1" applyBorder="1">
      <alignment horizontal="right" vertical="top"/>
    </xf>
    <xf numFmtId="0" fontId="28" fillId="0" borderId="17" xfId="0" applyFont="1" applyBorder="1">
      <alignment horizontal="left" vertical="top" wrapText="1"/>
    </xf>
    <xf numFmtId="0" fontId="28" fillId="0" borderId="29" xfId="0" applyFont="1" applyBorder="1">
      <alignment horizontal="left" vertical="top" wrapText="1"/>
    </xf>
    <xf numFmtId="0" fontId="28" fillId="33" borderId="30" xfId="0" applyFont="1" applyFill="1" applyBorder="1">
      <alignment horizontal="left" vertical="top" wrapText="1"/>
    </xf>
    <xf numFmtId="0" fontId="48" fillId="34" borderId="26" xfId="0" applyFont="1" applyFill="1" applyBorder="1">
      <alignment horizontal="left" vertical="top" wrapText="1"/>
    </xf>
    <xf numFmtId="0" fontId="51" fillId="0" borderId="26" xfId="0" applyFont="1" applyBorder="1">
      <alignment horizontal="left" vertical="top" wrapText="1"/>
    </xf>
    <xf numFmtId="0" fontId="48" fillId="34" borderId="30" xfId="0" applyFont="1" applyFill="1" applyBorder="1">
      <alignment horizontal="left" vertical="top" wrapText="1"/>
    </xf>
    <xf numFmtId="166" fontId="48" fillId="0" borderId="30" xfId="67" applyFont="1" applyBorder="1">
      <alignment horizontal="right" vertical="top"/>
    </xf>
    <xf numFmtId="166" fontId="28" fillId="0" borderId="30" xfId="48" applyFont="1" applyBorder="1">
      <alignment horizontal="right" vertical="top"/>
    </xf>
    <xf numFmtId="166" fontId="48" fillId="0" borderId="26" xfId="67" applyFont="1" applyBorder="1">
      <alignment horizontal="right" vertical="top"/>
    </xf>
    <xf numFmtId="0" fontId="28" fillId="0" borderId="26" xfId="0" applyFont="1" applyBorder="1" applyAlignment="1"/>
    <xf numFmtId="0" fontId="28" fillId="0" borderId="0" xfId="0" applyFont="1" applyAlignment="1"/>
    <xf numFmtId="166" fontId="28" fillId="0" borderId="26" xfId="0" applyNumberFormat="1" applyFont="1" applyBorder="1" applyAlignment="1">
      <alignment horizontal="right"/>
    </xf>
    <xf numFmtId="49" fontId="28" fillId="0" borderId="30" xfId="0" applyNumberFormat="1" applyFont="1" applyBorder="1" applyAlignment="1">
      <alignment vertical="top"/>
    </xf>
    <xf numFmtId="49" fontId="29" fillId="0" borderId="30" xfId="0" applyNumberFormat="1" applyFont="1" applyBorder="1" applyAlignment="1">
      <alignment vertical="top"/>
    </xf>
    <xf numFmtId="0" fontId="28" fillId="0" borderId="0" xfId="0" applyFont="1" applyAlignment="1">
      <alignment horizontal="right"/>
    </xf>
    <xf numFmtId="0" fontId="28" fillId="0" borderId="30" xfId="0" applyFont="1" applyBorder="1" applyAlignment="1">
      <alignment horizontal="center" vertical="top" wrapText="1"/>
    </xf>
    <xf numFmtId="0" fontId="29" fillId="34" borderId="30" xfId="46" applyFont="1" applyFill="1" applyBorder="1" applyAlignment="1">
      <alignment horizontal="left" vertical="center" wrapText="1"/>
    </xf>
    <xf numFmtId="0" fontId="28" fillId="34" borderId="30" xfId="0" applyFont="1" applyFill="1" applyBorder="1">
      <alignment horizontal="left" vertical="top" wrapText="1"/>
    </xf>
    <xf numFmtId="166" fontId="45" fillId="34" borderId="26" xfId="48" applyFont="1" applyFill="1" applyBorder="1">
      <alignment horizontal="right" vertical="top"/>
    </xf>
    <xf numFmtId="166" fontId="28" fillId="34" borderId="26" xfId="48" applyFont="1" applyFill="1" applyBorder="1">
      <alignment horizontal="right" vertical="top"/>
    </xf>
    <xf numFmtId="0" fontId="44" fillId="0" borderId="26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30" fillId="0" borderId="0" xfId="44" applyFont="1" applyAlignment="1">
      <alignment horizontal="right" vertical="center"/>
    </xf>
    <xf numFmtId="0" fontId="30" fillId="0" borderId="0" xfId="0" applyFont="1" applyAlignment="1">
      <alignment horizontal="center" vertical="center" wrapText="1"/>
    </xf>
    <xf numFmtId="0" fontId="44" fillId="0" borderId="16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left" vertical="center" wrapText="1"/>
    </xf>
    <xf numFmtId="0" fontId="29" fillId="34" borderId="0" xfId="44" applyFont="1" applyFill="1" applyAlignment="1">
      <alignment horizontal="right" vertical="center"/>
    </xf>
    <xf numFmtId="0" fontId="29" fillId="0" borderId="0" xfId="44" applyFont="1" applyAlignment="1">
      <alignment horizontal="right" vertical="center"/>
    </xf>
    <xf numFmtId="0" fontId="29" fillId="0" borderId="0" xfId="0" applyFont="1" applyAlignment="1">
      <alignment horizontal="center" vertical="center" wrapText="1"/>
    </xf>
    <xf numFmtId="167" fontId="28" fillId="0" borderId="0" xfId="0" applyNumberFormat="1" applyFont="1" applyAlignment="1">
      <alignment horizontal="right" vertical="center" wrapText="1"/>
    </xf>
    <xf numFmtId="49" fontId="31" fillId="0" borderId="14" xfId="0" applyNumberFormat="1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49" fontId="31" fillId="0" borderId="15" xfId="0" applyNumberFormat="1" applyFont="1" applyBorder="1" applyAlignment="1">
      <alignment horizontal="center" vertical="center" wrapText="1"/>
    </xf>
    <xf numFmtId="49" fontId="31" fillId="0" borderId="22" xfId="0" applyNumberFormat="1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167" fontId="29" fillId="0" borderId="13" xfId="0" applyNumberFormat="1" applyFont="1" applyBorder="1" applyAlignment="1">
      <alignment horizontal="center" vertical="center" wrapText="1"/>
    </xf>
    <xf numFmtId="167" fontId="29" fillId="0" borderId="25" xfId="0" applyNumberFormat="1" applyFont="1" applyBorder="1" applyAlignment="1">
      <alignment horizontal="center" vertical="center" wrapText="1"/>
    </xf>
    <xf numFmtId="167" fontId="29" fillId="0" borderId="18" xfId="0" applyNumberFormat="1" applyFont="1" applyBorder="1" applyAlignment="1">
      <alignment horizontal="center" vertical="center" wrapText="1"/>
    </xf>
    <xf numFmtId="167" fontId="31" fillId="0" borderId="27" xfId="0" applyNumberFormat="1" applyFont="1" applyBorder="1" applyAlignment="1">
      <alignment horizontal="center" vertical="center" wrapText="1"/>
    </xf>
    <xf numFmtId="167" fontId="31" fillId="0" borderId="22" xfId="0" applyNumberFormat="1" applyFont="1" applyBorder="1" applyAlignment="1">
      <alignment horizontal="center" vertical="center" wrapText="1"/>
    </xf>
    <xf numFmtId="167" fontId="31" fillId="0" borderId="13" xfId="0" applyNumberFormat="1" applyFont="1" applyBorder="1" applyAlignment="1">
      <alignment horizontal="center" vertical="center" wrapText="1"/>
    </xf>
    <xf numFmtId="167" fontId="31" fillId="0" borderId="25" xfId="0" applyNumberFormat="1" applyFont="1" applyBorder="1" applyAlignment="1">
      <alignment horizontal="center" vertical="center" wrapText="1"/>
    </xf>
    <xf numFmtId="167" fontId="31" fillId="0" borderId="18" xfId="0" applyNumberFormat="1" applyFont="1" applyBorder="1" applyAlignment="1">
      <alignment horizontal="center" vertical="center" wrapText="1"/>
    </xf>
    <xf numFmtId="0" fontId="28" fillId="34" borderId="30" xfId="0" applyFont="1" applyFill="1" applyBorder="1" applyAlignment="1">
      <alignment horizontal="center"/>
    </xf>
    <xf numFmtId="0" fontId="29" fillId="34" borderId="0" xfId="50" applyFont="1" applyFill="1" applyAlignment="1">
      <alignment horizontal="right" vertical="center"/>
    </xf>
    <xf numFmtId="0" fontId="28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166" fontId="30" fillId="0" borderId="26" xfId="0" applyNumberFormat="1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34" borderId="0" xfId="44" applyFont="1" applyFill="1" applyAlignment="1">
      <alignment horizontal="right"/>
    </xf>
    <xf numFmtId="0" fontId="30" fillId="33" borderId="0" xfId="44" applyFont="1" applyFill="1" applyAlignment="1">
      <alignment horizontal="right"/>
    </xf>
    <xf numFmtId="0" fontId="30" fillId="33" borderId="0" xfId="0" applyFont="1" applyFill="1" applyAlignment="1">
      <alignment horizontal="center" vertical="center" wrapText="1"/>
    </xf>
    <xf numFmtId="0" fontId="36" fillId="0" borderId="0" xfId="0" applyFont="1" applyAlignment="1">
      <alignment horizontal="right" vertical="top" wrapText="1"/>
    </xf>
    <xf numFmtId="0" fontId="25" fillId="34" borderId="14" xfId="0" applyFont="1" applyFill="1" applyBorder="1" applyAlignment="1">
      <alignment horizontal="center" vertical="top" wrapText="1"/>
    </xf>
    <xf numFmtId="0" fontId="25" fillId="34" borderId="27" xfId="0" applyFont="1" applyFill="1" applyBorder="1" applyAlignment="1">
      <alignment horizontal="center" vertical="top" wrapText="1"/>
    </xf>
    <xf numFmtId="0" fontId="25" fillId="34" borderId="30" xfId="0" applyFont="1" applyFill="1" applyBorder="1" applyAlignment="1">
      <alignment horizontal="center" vertical="center" wrapText="1"/>
    </xf>
    <xf numFmtId="0" fontId="25" fillId="34" borderId="30" xfId="55" applyFont="1" applyFill="1" applyBorder="1" applyAlignment="1">
      <alignment horizontal="center" vertical="center" wrapText="1"/>
    </xf>
    <xf numFmtId="171" fontId="25" fillId="34" borderId="30" xfId="0" applyNumberFormat="1" applyFont="1" applyFill="1" applyBorder="1" applyAlignment="1">
      <alignment horizontal="center" vertical="center" wrapText="1"/>
    </xf>
    <xf numFmtId="0" fontId="30" fillId="0" borderId="30" xfId="0" applyFont="1" applyBorder="1" applyAlignment="1">
      <alignment horizontal="left" vertical="top"/>
    </xf>
    <xf numFmtId="0" fontId="29" fillId="34" borderId="30" xfId="0" applyFont="1" applyFill="1" applyBorder="1" applyAlignment="1">
      <alignment horizontal="left" vertical="center" wrapText="1"/>
    </xf>
    <xf numFmtId="0" fontId="29" fillId="0" borderId="30" xfId="0" applyFont="1" applyBorder="1">
      <alignment horizontal="left" vertical="top" wrapText="1"/>
    </xf>
    <xf numFmtId="0" fontId="29" fillId="34" borderId="16" xfId="0" applyFont="1" applyFill="1" applyBorder="1" applyAlignment="1">
      <alignment horizontal="center" vertical="center" wrapText="1"/>
    </xf>
    <xf numFmtId="0" fontId="29" fillId="34" borderId="29" xfId="0" applyFont="1" applyFill="1" applyBorder="1" applyAlignment="1">
      <alignment horizontal="center" vertical="center" wrapText="1"/>
    </xf>
    <xf numFmtId="0" fontId="29" fillId="34" borderId="28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top"/>
    </xf>
    <xf numFmtId="0" fontId="30" fillId="0" borderId="29" xfId="0" applyFont="1" applyBorder="1" applyAlignment="1">
      <alignment horizontal="center" vertical="top"/>
    </xf>
    <xf numFmtId="0" fontId="30" fillId="0" borderId="28" xfId="0" applyFont="1" applyBorder="1" applyAlignment="1">
      <alignment horizontal="center" vertical="top"/>
    </xf>
    <xf numFmtId="0" fontId="29" fillId="34" borderId="30" xfId="0" applyFont="1" applyFill="1" applyBorder="1" applyAlignment="1">
      <alignment horizontal="center" vertical="center" wrapText="1"/>
    </xf>
    <xf numFmtId="0" fontId="30" fillId="34" borderId="26" xfId="0" applyFont="1" applyFill="1" applyBorder="1">
      <alignment horizontal="left" vertical="top" wrapText="1"/>
    </xf>
    <xf numFmtId="0" fontId="30" fillId="0" borderId="26" xfId="0" applyFont="1" applyBorder="1">
      <alignment horizontal="left" vertical="top" wrapText="1"/>
    </xf>
    <xf numFmtId="0" fontId="30" fillId="0" borderId="30" xfId="0" applyFont="1" applyBorder="1">
      <alignment horizontal="left" vertical="top" wrapText="1"/>
    </xf>
    <xf numFmtId="0" fontId="30" fillId="34" borderId="26" xfId="0" applyFont="1" applyFill="1" applyBorder="1" applyAlignment="1">
      <alignment horizontal="left" vertical="top"/>
    </xf>
    <xf numFmtId="0" fontId="29" fillId="33" borderId="0" xfId="0" applyFont="1" applyFill="1" applyAlignment="1">
      <alignment horizontal="center" vertical="top" wrapText="1"/>
    </xf>
    <xf numFmtId="0" fontId="25" fillId="0" borderId="26" xfId="0" applyFont="1" applyBorder="1" applyAlignment="1">
      <alignment horizontal="center" vertical="center" wrapText="1"/>
    </xf>
    <xf numFmtId="0" fontId="28" fillId="34" borderId="30" xfId="0" applyFont="1" applyFill="1" applyBorder="1" applyAlignment="1">
      <alignment horizontal="center" vertical="center" wrapText="1"/>
    </xf>
    <xf numFmtId="0" fontId="29" fillId="34" borderId="18" xfId="0" applyFont="1" applyFill="1" applyBorder="1" applyAlignment="1">
      <alignment horizontal="center" vertical="center" wrapText="1"/>
    </xf>
    <xf numFmtId="0" fontId="30" fillId="34" borderId="30" xfId="0" applyFont="1" applyFill="1" applyBorder="1" applyAlignment="1">
      <alignment horizontal="center" vertical="top" wrapText="1"/>
    </xf>
    <xf numFmtId="0" fontId="25" fillId="34" borderId="30" xfId="0" applyFont="1" applyFill="1" applyBorder="1" applyAlignment="1">
      <alignment horizontal="center" vertical="top" wrapText="1"/>
    </xf>
    <xf numFmtId="0" fontId="30" fillId="0" borderId="13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18" xfId="0" applyFont="1" applyBorder="1" applyAlignment="1">
      <alignment horizontal="left" vertical="top"/>
    </xf>
    <xf numFmtId="0" fontId="30" fillId="0" borderId="26" xfId="0" applyFont="1" applyBorder="1" applyAlignment="1">
      <alignment horizontal="left" vertical="top"/>
    </xf>
    <xf numFmtId="0" fontId="30" fillId="34" borderId="30" xfId="0" applyFont="1" applyFill="1" applyBorder="1">
      <alignment horizontal="left" vertical="top" wrapText="1"/>
    </xf>
    <xf numFmtId="0" fontId="28" fillId="34" borderId="30" xfId="0" applyFont="1" applyFill="1" applyBorder="1" applyAlignment="1">
      <alignment horizontal="center" vertical="top" wrapText="1"/>
    </xf>
    <xf numFmtId="0" fontId="29" fillId="36" borderId="30" xfId="0" applyFont="1" applyFill="1" applyBorder="1">
      <alignment horizontal="left" vertical="top" wrapText="1"/>
    </xf>
    <xf numFmtId="0" fontId="28" fillId="37" borderId="30" xfId="0" applyFont="1" applyFill="1" applyBorder="1" applyAlignment="1">
      <alignment horizontal="center" vertical="center" wrapText="1"/>
    </xf>
    <xf numFmtId="0" fontId="28" fillId="34" borderId="30" xfId="0" applyFont="1" applyFill="1" applyBorder="1">
      <alignment horizontal="left" vertical="top" wrapText="1"/>
    </xf>
    <xf numFmtId="0" fontId="28" fillId="34" borderId="31" xfId="0" applyFont="1" applyFill="1" applyBorder="1">
      <alignment horizontal="left" vertical="top" wrapText="1"/>
    </xf>
    <xf numFmtId="0" fontId="28" fillId="34" borderId="25" xfId="0" applyFont="1" applyFill="1" applyBorder="1">
      <alignment horizontal="left" vertical="top" wrapText="1"/>
    </xf>
    <xf numFmtId="0" fontId="29" fillId="36" borderId="31" xfId="0" applyFont="1" applyFill="1" applyBorder="1">
      <alignment horizontal="left" vertical="top" wrapText="1"/>
    </xf>
    <xf numFmtId="0" fontId="29" fillId="36" borderId="25" xfId="0" applyFont="1" applyFill="1" applyBorder="1">
      <alignment horizontal="left" vertical="top" wrapText="1"/>
    </xf>
    <xf numFmtId="0" fontId="29" fillId="36" borderId="18" xfId="0" applyFont="1" applyFill="1" applyBorder="1">
      <alignment horizontal="left" vertical="top" wrapText="1"/>
    </xf>
    <xf numFmtId="0" fontId="28" fillId="34" borderId="18" xfId="0" applyFont="1" applyFill="1" applyBorder="1">
      <alignment horizontal="left" vertical="top" wrapText="1"/>
    </xf>
    <xf numFmtId="0" fontId="28" fillId="34" borderId="31" xfId="0" applyFont="1" applyFill="1" applyBorder="1" applyAlignment="1">
      <alignment horizontal="center" vertical="top" wrapText="1"/>
    </xf>
    <xf numFmtId="0" fontId="28" fillId="34" borderId="25" xfId="0" applyFont="1" applyFill="1" applyBorder="1" applyAlignment="1">
      <alignment horizontal="center" vertical="top" wrapText="1"/>
    </xf>
    <xf numFmtId="0" fontId="28" fillId="34" borderId="18" xfId="0" applyFont="1" applyFill="1" applyBorder="1" applyAlignment="1">
      <alignment horizontal="center" vertical="top" wrapText="1"/>
    </xf>
    <xf numFmtId="0" fontId="28" fillId="37" borderId="31" xfId="0" applyFont="1" applyFill="1" applyBorder="1" applyAlignment="1">
      <alignment horizontal="center" vertical="center" wrapText="1"/>
    </xf>
    <xf numFmtId="0" fontId="28" fillId="37" borderId="25" xfId="0" applyFont="1" applyFill="1" applyBorder="1" applyAlignment="1">
      <alignment horizontal="center" vertical="center" wrapText="1"/>
    </xf>
    <xf numFmtId="0" fontId="29" fillId="34" borderId="34" xfId="46" applyFont="1" applyFill="1" applyBorder="1" applyAlignment="1">
      <alignment horizontal="left" vertical="center" wrapText="1"/>
    </xf>
    <xf numFmtId="0" fontId="29" fillId="34" borderId="25" xfId="46" applyFont="1" applyFill="1" applyBorder="1" applyAlignment="1">
      <alignment horizontal="left" vertical="center" wrapText="1"/>
    </xf>
    <xf numFmtId="0" fontId="29" fillId="34" borderId="18" xfId="46" applyFont="1" applyFill="1" applyBorder="1" applyAlignment="1">
      <alignment horizontal="left" vertical="center" wrapText="1"/>
    </xf>
    <xf numFmtId="0" fontId="29" fillId="34" borderId="31" xfId="46" applyFont="1" applyFill="1" applyBorder="1" applyAlignment="1">
      <alignment horizontal="center" vertical="center" wrapText="1"/>
    </xf>
    <xf numFmtId="0" fontId="29" fillId="34" borderId="25" xfId="46" applyFont="1" applyFill="1" applyBorder="1" applyAlignment="1">
      <alignment horizontal="center" vertical="center" wrapText="1"/>
    </xf>
    <xf numFmtId="0" fontId="29" fillId="34" borderId="18" xfId="46" applyFont="1" applyFill="1" applyBorder="1" applyAlignment="1">
      <alignment horizontal="center" vertical="center" wrapText="1"/>
    </xf>
    <xf numFmtId="49" fontId="30" fillId="0" borderId="31" xfId="0" applyNumberFormat="1" applyFont="1" applyBorder="1" applyAlignment="1">
      <alignment horizontal="center" vertical="center" wrapText="1"/>
    </xf>
    <xf numFmtId="49" fontId="30" fillId="0" borderId="25" xfId="0" applyNumberFormat="1" applyFont="1" applyBorder="1" applyAlignment="1">
      <alignment horizontal="center" vertical="center" wrapText="1"/>
    </xf>
    <xf numFmtId="49" fontId="30" fillId="0" borderId="18" xfId="0" applyNumberFormat="1" applyFont="1" applyBorder="1" applyAlignment="1">
      <alignment horizontal="center" vertical="center" wrapText="1"/>
    </xf>
    <xf numFmtId="0" fontId="29" fillId="0" borderId="0" xfId="46" applyFont="1" applyAlignment="1">
      <alignment horizontal="right" vertical="center"/>
    </xf>
    <xf numFmtId="0" fontId="29" fillId="0" borderId="0" xfId="46" applyFont="1" applyAlignment="1">
      <alignment horizontal="center" vertical="center" wrapText="1"/>
    </xf>
    <xf numFmtId="0" fontId="28" fillId="0" borderId="17" xfId="45" applyFont="1" applyBorder="1" applyAlignment="1">
      <alignment horizontal="center" vertical="center"/>
    </xf>
    <xf numFmtId="0" fontId="28" fillId="0" borderId="32" xfId="45" applyFont="1" applyBorder="1" applyAlignment="1">
      <alignment horizontal="center" vertical="center"/>
    </xf>
    <xf numFmtId="0" fontId="28" fillId="0" borderId="17" xfId="46" applyFont="1" applyBorder="1" applyAlignment="1">
      <alignment horizontal="center" vertical="center"/>
    </xf>
    <xf numFmtId="0" fontId="28" fillId="0" borderId="32" xfId="46" applyFont="1" applyBorder="1" applyAlignment="1">
      <alignment horizontal="center" vertical="center"/>
    </xf>
    <xf numFmtId="0" fontId="28" fillId="0" borderId="17" xfId="46" applyFont="1" applyBorder="1" applyAlignment="1">
      <alignment horizontal="center" vertical="center" wrapText="1"/>
    </xf>
    <xf numFmtId="0" fontId="28" fillId="0" borderId="32" xfId="46" applyFont="1" applyBorder="1" applyAlignment="1">
      <alignment horizontal="center" vertical="center" wrapText="1"/>
    </xf>
    <xf numFmtId="0" fontId="28" fillId="0" borderId="20" xfId="46" applyFont="1" applyBorder="1" applyAlignment="1">
      <alignment horizontal="center" vertical="center" wrapText="1"/>
    </xf>
    <xf numFmtId="0" fontId="28" fillId="0" borderId="30" xfId="46" applyFont="1" applyBorder="1" applyAlignment="1">
      <alignment horizontal="center" vertical="center" wrapText="1"/>
    </xf>
    <xf numFmtId="166" fontId="48" fillId="0" borderId="26" xfId="48" applyFont="1" applyFill="1" applyBorder="1" applyAlignment="1">
      <alignment horizontal="right" vertical="center"/>
    </xf>
    <xf numFmtId="166" fontId="30" fillId="0" borderId="26" xfId="65" applyFont="1" applyFill="1" applyBorder="1">
      <alignment horizontal="right" vertical="top"/>
    </xf>
    <xf numFmtId="166" fontId="29" fillId="34" borderId="30" xfId="46" applyNumberFormat="1" applyFont="1" applyFill="1" applyBorder="1" applyAlignment="1">
      <alignment horizontal="center" vertical="center"/>
    </xf>
  </cellXfs>
  <cellStyles count="7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0" xfId="71"/>
    <cellStyle name="Comma 15" xfId="57"/>
    <cellStyle name="Comma 19" xfId="62"/>
    <cellStyle name="Comma 4 2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/>
    <cellStyle name="Normal" xfId="0" builtinId="0" customBuiltin="1"/>
    <cellStyle name="Normal 10 3" xfId="70"/>
    <cellStyle name="Normal 11 2" xfId="58"/>
    <cellStyle name="Normal 12" xfId="53"/>
    <cellStyle name="Normal 12 3" xfId="60"/>
    <cellStyle name="Normal 12 3 2" xfId="63"/>
    <cellStyle name="Normal 18" xfId="68"/>
    <cellStyle name="Normal 2" xfId="43"/>
    <cellStyle name="Normal 2 2" xfId="51"/>
    <cellStyle name="Normal 2 3" xfId="44"/>
    <cellStyle name="Normal 2 3 2 2" xfId="56"/>
    <cellStyle name="Normal 2 4" xfId="69"/>
    <cellStyle name="Normal 2 5 3" xfId="61"/>
    <cellStyle name="Normal 2 6" xfId="72"/>
    <cellStyle name="Normal 2_IV-ՀՐԱՏԱՊ ՓՈՒԼԵՐՈՎ" xfId="45"/>
    <cellStyle name="Normal 5" xfId="55"/>
    <cellStyle name="Normal 5 2" xfId="46"/>
    <cellStyle name="Normal 5 3" xfId="54"/>
    <cellStyle name="Normal 6 2" xfId="47"/>
    <cellStyle name="Normal 8" xfId="50"/>
    <cellStyle name="Note" xfId="16" builtinId="10" customBuiltin="1"/>
    <cellStyle name="Output" xfId="11" builtinId="21" customBuiltin="1"/>
    <cellStyle name="SN_241" xfId="48"/>
    <cellStyle name="SN_b" xfId="65"/>
    <cellStyle name="SN_it" xfId="67"/>
    <cellStyle name="SN10_bold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34" zoomScaleNormal="100" zoomScaleSheetLayoutView="90" workbookViewId="0">
      <selection activeCell="G18" sqref="G18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59" customWidth="1"/>
    <col min="7" max="7" width="40.28515625" style="59" customWidth="1"/>
  </cols>
  <sheetData>
    <row r="1" spans="1:16" ht="16.5" x14ac:dyDescent="0.25">
      <c r="A1" s="350" t="s">
        <v>91</v>
      </c>
      <c r="B1" s="350"/>
      <c r="C1" s="350"/>
      <c r="D1" s="350"/>
      <c r="E1" s="350"/>
      <c r="F1" s="350"/>
      <c r="G1" s="350"/>
    </row>
    <row r="2" spans="1:16" s="48" customFormat="1" ht="16.5" x14ac:dyDescent="0.25">
      <c r="G2" s="49" t="s">
        <v>95</v>
      </c>
    </row>
    <row r="3" spans="1:16" s="48" customFormat="1" ht="16.5" x14ac:dyDescent="0.25">
      <c r="G3" s="49" t="s">
        <v>96</v>
      </c>
    </row>
    <row r="4" spans="1:16" s="48" customFormat="1" ht="16.5" x14ac:dyDescent="0.25"/>
    <row r="5" spans="1:16" s="48" customFormat="1" ht="54.75" customHeight="1" x14ac:dyDescent="0.25">
      <c r="A5" s="351" t="s">
        <v>126</v>
      </c>
      <c r="B5" s="351"/>
      <c r="C5" s="351"/>
      <c r="D5" s="351"/>
      <c r="E5" s="351"/>
      <c r="F5" s="351"/>
      <c r="G5" s="351"/>
    </row>
    <row r="6" spans="1:16" s="48" customFormat="1" ht="16.5" x14ac:dyDescent="0.25">
      <c r="B6" s="34"/>
      <c r="C6" s="34"/>
      <c r="D6" s="34"/>
      <c r="E6" s="34"/>
      <c r="F6" s="34"/>
      <c r="G6" s="175"/>
    </row>
    <row r="7" spans="1:16" s="48" customFormat="1" ht="86.25" customHeight="1" x14ac:dyDescent="0.25">
      <c r="A7" s="347" t="s">
        <v>97</v>
      </c>
      <c r="B7" s="347" t="s">
        <v>7</v>
      </c>
      <c r="C7" s="347"/>
      <c r="D7" s="352" t="s">
        <v>98</v>
      </c>
      <c r="E7" s="352" t="s">
        <v>99</v>
      </c>
      <c r="F7" s="352" t="s">
        <v>100</v>
      </c>
      <c r="G7" s="263" t="s">
        <v>33</v>
      </c>
    </row>
    <row r="8" spans="1:16" s="50" customFormat="1" ht="16.5" x14ac:dyDescent="0.25">
      <c r="A8" s="347"/>
      <c r="B8" s="347"/>
      <c r="C8" s="347"/>
      <c r="D8" s="353"/>
      <c r="E8" s="353"/>
      <c r="F8" s="353"/>
      <c r="G8" s="347" t="s">
        <v>36</v>
      </c>
    </row>
    <row r="9" spans="1:16" s="50" customFormat="1" ht="33" x14ac:dyDescent="0.25">
      <c r="A9" s="347"/>
      <c r="B9" s="51" t="s">
        <v>1</v>
      </c>
      <c r="C9" s="51" t="s">
        <v>2</v>
      </c>
      <c r="D9" s="354"/>
      <c r="E9" s="354"/>
      <c r="F9" s="354"/>
      <c r="G9" s="347"/>
    </row>
    <row r="10" spans="1:16" ht="21" customHeight="1" x14ac:dyDescent="0.25">
      <c r="A10" s="348" t="s">
        <v>101</v>
      </c>
      <c r="B10" s="348"/>
      <c r="C10" s="348"/>
      <c r="D10" s="348"/>
      <c r="E10" s="348"/>
      <c r="F10" s="348"/>
      <c r="G10" s="52">
        <f>G11+G17+G21</f>
        <v>0</v>
      </c>
    </row>
    <row r="11" spans="1:16" ht="22.5" customHeight="1" x14ac:dyDescent="0.25">
      <c r="A11" s="348" t="s">
        <v>5</v>
      </c>
      <c r="B11" s="348"/>
      <c r="C11" s="348"/>
      <c r="D11" s="348"/>
      <c r="E11" s="348"/>
      <c r="F11" s="348"/>
      <c r="G11" s="52">
        <f>G12+G15</f>
        <v>0</v>
      </c>
    </row>
    <row r="12" spans="1:16" ht="49.5" x14ac:dyDescent="0.25">
      <c r="A12" s="53"/>
      <c r="B12" s="54" t="s">
        <v>104</v>
      </c>
      <c r="C12" s="53"/>
      <c r="D12" s="55" t="s">
        <v>105</v>
      </c>
      <c r="E12" s="55" t="s">
        <v>106</v>
      </c>
      <c r="F12" s="55" t="s">
        <v>107</v>
      </c>
      <c r="G12" s="56">
        <f>G13+G14</f>
        <v>-1185750</v>
      </c>
    </row>
    <row r="13" spans="1:16" ht="66" x14ac:dyDescent="0.25">
      <c r="A13" s="53"/>
      <c r="B13" s="53"/>
      <c r="C13" s="57" t="s">
        <v>116</v>
      </c>
      <c r="D13" s="60" t="s">
        <v>115</v>
      </c>
      <c r="E13" s="60" t="s">
        <v>117</v>
      </c>
      <c r="F13" s="61" t="s">
        <v>118</v>
      </c>
      <c r="G13" s="58">
        <f>'3'!G20</f>
        <v>964552</v>
      </c>
    </row>
    <row r="14" spans="1:16" ht="49.5" x14ac:dyDescent="0.25">
      <c r="A14" s="53"/>
      <c r="B14" s="54"/>
      <c r="C14" s="21" t="s">
        <v>124</v>
      </c>
      <c r="D14" s="27" t="s">
        <v>89</v>
      </c>
      <c r="E14" s="27" t="s">
        <v>125</v>
      </c>
      <c r="F14" s="27" t="s">
        <v>103</v>
      </c>
      <c r="G14" s="108">
        <f>'3'!G29</f>
        <v>-2150302</v>
      </c>
    </row>
    <row r="15" spans="1:16" ht="49.5" x14ac:dyDescent="0.25">
      <c r="A15" s="65"/>
      <c r="B15" s="66">
        <v>1109</v>
      </c>
      <c r="C15" s="65"/>
      <c r="D15" s="107" t="s">
        <v>147</v>
      </c>
      <c r="E15" s="107" t="s">
        <v>148</v>
      </c>
      <c r="F15" s="107" t="s">
        <v>149</v>
      </c>
      <c r="G15" s="67">
        <f>G16</f>
        <v>1185750</v>
      </c>
    </row>
    <row r="16" spans="1:16" ht="82.5" x14ac:dyDescent="0.25">
      <c r="A16" s="53"/>
      <c r="B16" s="53"/>
      <c r="C16" s="57" t="s">
        <v>121</v>
      </c>
      <c r="D16" s="70" t="s">
        <v>122</v>
      </c>
      <c r="E16" s="70" t="s">
        <v>123</v>
      </c>
      <c r="F16" s="70" t="s">
        <v>102</v>
      </c>
      <c r="G16" s="345">
        <f>'3'!G48</f>
        <v>1185750</v>
      </c>
      <c r="H16" s="69"/>
      <c r="I16" s="69"/>
      <c r="J16" s="69"/>
      <c r="K16" s="69"/>
      <c r="L16" s="69"/>
      <c r="M16" s="69"/>
      <c r="N16" s="69"/>
      <c r="O16" s="69"/>
      <c r="P16" s="69"/>
    </row>
    <row r="17" spans="1:32" s="265" customFormat="1" ht="17.25" x14ac:dyDescent="0.25">
      <c r="A17" s="355" t="s">
        <v>258</v>
      </c>
      <c r="B17" s="355"/>
      <c r="C17" s="355"/>
      <c r="D17" s="355"/>
      <c r="E17" s="355"/>
      <c r="F17" s="355"/>
      <c r="G17" s="268">
        <f>+G18</f>
        <v>0</v>
      </c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64"/>
      <c r="T17" s="264"/>
      <c r="U17" s="264"/>
      <c r="V17" s="264"/>
      <c r="W17" s="264"/>
      <c r="X17" s="264"/>
      <c r="Y17" s="264"/>
      <c r="Z17" s="264"/>
      <c r="AA17" s="264"/>
      <c r="AB17" s="264"/>
      <c r="AC17" s="264"/>
      <c r="AD17" s="264"/>
      <c r="AE17" s="264"/>
      <c r="AF17" s="264"/>
    </row>
    <row r="18" spans="1:32" s="215" customFormat="1" ht="86.25" x14ac:dyDescent="0.25">
      <c r="A18" s="266"/>
      <c r="B18" s="222" t="s">
        <v>286</v>
      </c>
      <c r="C18" s="267"/>
      <c r="D18" s="267" t="s">
        <v>287</v>
      </c>
      <c r="E18" s="267" t="s">
        <v>288</v>
      </c>
      <c r="F18" s="267" t="s">
        <v>289</v>
      </c>
      <c r="G18" s="268">
        <f>+G19+G20</f>
        <v>0</v>
      </c>
    </row>
    <row r="19" spans="1:32" s="215" customFormat="1" ht="86.25" x14ac:dyDescent="0.25">
      <c r="A19" s="266"/>
      <c r="B19" s="220"/>
      <c r="C19" s="266" t="s">
        <v>290</v>
      </c>
      <c r="D19" s="266" t="s">
        <v>264</v>
      </c>
      <c r="E19" s="266" t="s">
        <v>291</v>
      </c>
      <c r="F19" s="266" t="s">
        <v>292</v>
      </c>
      <c r="G19" s="269">
        <f>+'3'!G95</f>
        <v>-79764.800000000017</v>
      </c>
    </row>
    <row r="20" spans="1:32" s="215" customFormat="1" ht="86.25" x14ac:dyDescent="0.25">
      <c r="A20" s="266"/>
      <c r="B20" s="220"/>
      <c r="C20" s="266" t="s">
        <v>293</v>
      </c>
      <c r="D20" s="266" t="s">
        <v>281</v>
      </c>
      <c r="E20" s="266" t="s">
        <v>294</v>
      </c>
      <c r="F20" s="266" t="s">
        <v>292</v>
      </c>
      <c r="G20" s="280">
        <f>+'3'!G104</f>
        <v>79764.800000000017</v>
      </c>
    </row>
    <row r="21" spans="1:32" ht="30.75" customHeight="1" x14ac:dyDescent="0.25">
      <c r="A21" s="349" t="s">
        <v>108</v>
      </c>
      <c r="B21" s="349"/>
      <c r="C21" s="349"/>
      <c r="D21" s="349"/>
      <c r="E21" s="349"/>
      <c r="F21" s="349"/>
      <c r="G21" s="68">
        <f t="shared" ref="G21" si="0">G22</f>
        <v>0</v>
      </c>
    </row>
    <row r="22" spans="1:32" ht="66" x14ac:dyDescent="0.25">
      <c r="A22" s="53"/>
      <c r="B22" s="54" t="s">
        <v>109</v>
      </c>
      <c r="C22" s="53"/>
      <c r="D22" s="55" t="s">
        <v>110</v>
      </c>
      <c r="E22" s="55" t="s">
        <v>111</v>
      </c>
      <c r="F22" s="55" t="s">
        <v>112</v>
      </c>
      <c r="G22" s="56">
        <f>G23+G24</f>
        <v>0</v>
      </c>
    </row>
    <row r="23" spans="1:32" ht="82.5" x14ac:dyDescent="0.25">
      <c r="A23" s="53"/>
      <c r="B23" s="53"/>
      <c r="C23" s="57" t="s">
        <v>113</v>
      </c>
      <c r="D23" s="53" t="s">
        <v>110</v>
      </c>
      <c r="E23" s="53" t="s">
        <v>114</v>
      </c>
      <c r="F23" s="53" t="s">
        <v>102</v>
      </c>
      <c r="G23" s="58">
        <f>'3'!G68</f>
        <v>2150302</v>
      </c>
    </row>
    <row r="24" spans="1:32" ht="82.5" x14ac:dyDescent="0.25">
      <c r="A24" s="53"/>
      <c r="B24" s="53"/>
      <c r="C24" s="57" t="s">
        <v>113</v>
      </c>
      <c r="D24" s="53" t="s">
        <v>110</v>
      </c>
      <c r="E24" s="53" t="s">
        <v>114</v>
      </c>
      <c r="F24" s="53" t="s">
        <v>102</v>
      </c>
      <c r="G24" s="58">
        <f>'3'!G76</f>
        <v>-2150302</v>
      </c>
    </row>
  </sheetData>
  <mergeCells count="12">
    <mergeCell ref="G8:G9"/>
    <mergeCell ref="A10:F10"/>
    <mergeCell ref="A11:F11"/>
    <mergeCell ref="A21:F21"/>
    <mergeCell ref="A1:G1"/>
    <mergeCell ref="A7:A9"/>
    <mergeCell ref="B7:C8"/>
    <mergeCell ref="D7:D9"/>
    <mergeCell ref="E7:E9"/>
    <mergeCell ref="F7:F9"/>
    <mergeCell ref="A17:F17"/>
    <mergeCell ref="A5:G5"/>
  </mergeCells>
  <pageMargins left="0.2" right="0.2" top="0.2" bottom="0.2" header="0.2" footer="0.2"/>
  <pageSetup paperSize="9" scale="70" orientation="landscape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31" zoomScaleNormal="100" zoomScaleSheetLayoutView="90" workbookViewId="0">
      <selection activeCell="H50" sqref="H50"/>
    </sheetView>
  </sheetViews>
  <sheetFormatPr defaultColWidth="8" defaultRowHeight="11.25" customHeight="1" x14ac:dyDescent="0.25"/>
  <cols>
    <col min="1" max="1" width="7.85546875" style="297" customWidth="1"/>
    <col min="2" max="2" width="8.7109375" style="297" customWidth="1"/>
    <col min="3" max="3" width="84.42578125" style="297" customWidth="1"/>
    <col min="4" max="4" width="22.5703125" style="297" customWidth="1"/>
    <col min="5" max="5" width="20.7109375" style="297" customWidth="1"/>
    <col min="6" max="6" width="23.5703125" style="297" customWidth="1"/>
    <col min="7" max="7" width="18.7109375" style="297" customWidth="1"/>
    <col min="8" max="8" width="19.140625" style="297" customWidth="1"/>
    <col min="9" max="16384" width="8" style="297"/>
  </cols>
  <sheetData>
    <row r="1" spans="1:8" s="288" customFormat="1" ht="18.75" customHeight="1" x14ac:dyDescent="0.25">
      <c r="A1" s="356" t="s">
        <v>31</v>
      </c>
      <c r="B1" s="356"/>
      <c r="C1" s="356"/>
      <c r="D1" s="356"/>
      <c r="E1" s="356"/>
      <c r="F1" s="356"/>
      <c r="G1" s="356"/>
      <c r="H1" s="356"/>
    </row>
    <row r="2" spans="1:8" s="3" customFormat="1" ht="19.5" customHeight="1" x14ac:dyDescent="0.25">
      <c r="A2" s="357" t="s">
        <v>43</v>
      </c>
      <c r="B2" s="357"/>
      <c r="C2" s="357"/>
      <c r="D2" s="357"/>
      <c r="E2" s="357"/>
      <c r="F2" s="357"/>
      <c r="G2" s="357"/>
      <c r="H2" s="357"/>
    </row>
    <row r="3" spans="1:8" s="3" customFormat="1" ht="17.25" customHeight="1" x14ac:dyDescent="0.25">
      <c r="A3" s="357" t="s">
        <v>0</v>
      </c>
      <c r="B3" s="357"/>
      <c r="C3" s="357"/>
      <c r="D3" s="357"/>
      <c r="E3" s="357"/>
      <c r="F3" s="357"/>
      <c r="G3" s="357"/>
      <c r="H3" s="357"/>
    </row>
    <row r="4" spans="1:8" s="3" customFormat="1" ht="52.5" customHeight="1" x14ac:dyDescent="0.25">
      <c r="A4" s="358" t="s">
        <v>44</v>
      </c>
      <c r="B4" s="358"/>
      <c r="C4" s="358"/>
      <c r="D4" s="358"/>
      <c r="E4" s="358"/>
      <c r="F4" s="358"/>
      <c r="G4" s="358"/>
      <c r="H4" s="358"/>
    </row>
    <row r="5" spans="1:8" s="3" customFormat="1" ht="17.25" customHeight="1" x14ac:dyDescent="0.25">
      <c r="A5" s="289"/>
      <c r="B5" s="289"/>
      <c r="C5" s="285"/>
      <c r="D5" s="290"/>
      <c r="E5" s="290"/>
      <c r="F5" s="290"/>
      <c r="G5" s="359" t="s">
        <v>42</v>
      </c>
      <c r="H5" s="359"/>
    </row>
    <row r="6" spans="1:8" s="3" customFormat="1" ht="36.75" customHeight="1" x14ac:dyDescent="0.25">
      <c r="A6" s="360" t="s">
        <v>17</v>
      </c>
      <c r="B6" s="361"/>
      <c r="C6" s="364" t="s">
        <v>18</v>
      </c>
      <c r="D6" s="367" t="s">
        <v>33</v>
      </c>
      <c r="E6" s="368"/>
      <c r="F6" s="368"/>
      <c r="G6" s="368"/>
      <c r="H6" s="369"/>
    </row>
    <row r="7" spans="1:8" s="4" customFormat="1" ht="17.25" x14ac:dyDescent="0.25">
      <c r="A7" s="362"/>
      <c r="B7" s="363"/>
      <c r="C7" s="365"/>
      <c r="D7" s="370" t="s">
        <v>19</v>
      </c>
      <c r="E7" s="372" t="s">
        <v>4</v>
      </c>
      <c r="F7" s="373"/>
      <c r="G7" s="373"/>
      <c r="H7" s="374"/>
    </row>
    <row r="8" spans="1:8" s="4" customFormat="1" ht="109.5" customHeight="1" x14ac:dyDescent="0.25">
      <c r="A8" s="12" t="s">
        <v>1</v>
      </c>
      <c r="B8" s="12" t="s">
        <v>2</v>
      </c>
      <c r="C8" s="366"/>
      <c r="D8" s="371"/>
      <c r="E8" s="291" t="s">
        <v>20</v>
      </c>
      <c r="F8" s="291" t="s">
        <v>21</v>
      </c>
      <c r="G8" s="291" t="s">
        <v>22</v>
      </c>
      <c r="H8" s="291" t="s">
        <v>23</v>
      </c>
    </row>
    <row r="9" spans="1:8" s="4" customFormat="1" ht="30.75" customHeight="1" x14ac:dyDescent="0.25">
      <c r="A9" s="12"/>
      <c r="B9" s="12"/>
      <c r="C9" s="13" t="s">
        <v>24</v>
      </c>
      <c r="D9" s="78">
        <f>SUM(E9:H9)</f>
        <v>-1265514.7999999998</v>
      </c>
      <c r="E9" s="10">
        <f>E11+E38</f>
        <v>219499.6</v>
      </c>
      <c r="F9" s="10">
        <f t="shared" ref="F9:H9" si="0">F11+F38</f>
        <v>-1485014.4</v>
      </c>
      <c r="G9" s="10">
        <f t="shared" si="0"/>
        <v>0</v>
      </c>
      <c r="H9" s="10">
        <f t="shared" si="0"/>
        <v>0</v>
      </c>
    </row>
    <row r="10" spans="1:8" s="3" customFormat="1" ht="17.25" customHeight="1" x14ac:dyDescent="0.25">
      <c r="A10" s="12"/>
      <c r="B10" s="12"/>
      <c r="C10" s="13" t="s">
        <v>25</v>
      </c>
      <c r="D10" s="78"/>
      <c r="E10" s="15"/>
      <c r="F10" s="16"/>
      <c r="G10" s="15"/>
      <c r="H10" s="14"/>
    </row>
    <row r="11" spans="1:8" s="5" customFormat="1" ht="51.75" customHeight="1" x14ac:dyDescent="0.25">
      <c r="A11" s="17"/>
      <c r="B11" s="18"/>
      <c r="C11" s="18" t="s">
        <v>26</v>
      </c>
      <c r="D11" s="78">
        <f>SUM(E11:H11)</f>
        <v>-1185750</v>
      </c>
      <c r="E11" s="10">
        <f>E13+E28</f>
        <v>299264.40000000002</v>
      </c>
      <c r="F11" s="10">
        <f>F13+F28</f>
        <v>-1485014.4</v>
      </c>
      <c r="G11" s="10">
        <f t="shared" ref="G11:H11" si="1">G13+G28</f>
        <v>0</v>
      </c>
      <c r="H11" s="10">
        <f t="shared" si="1"/>
        <v>0</v>
      </c>
    </row>
    <row r="12" spans="1:8" s="5" customFormat="1" ht="17.25" customHeight="1" x14ac:dyDescent="0.25">
      <c r="A12" s="17"/>
      <c r="B12" s="17"/>
      <c r="C12" s="17" t="s">
        <v>27</v>
      </c>
      <c r="D12" s="78"/>
      <c r="E12" s="19"/>
      <c r="F12" s="14"/>
      <c r="G12" s="19"/>
      <c r="H12" s="14"/>
    </row>
    <row r="13" spans="1:8" s="64" customFormat="1" ht="51.75" x14ac:dyDescent="0.25">
      <c r="A13" s="62">
        <v>1072</v>
      </c>
      <c r="B13" s="62">
        <v>31008</v>
      </c>
      <c r="C13" s="63" t="s">
        <v>115</v>
      </c>
      <c r="D13" s="10">
        <f>SUM(E13:H13)</f>
        <v>964552</v>
      </c>
      <c r="E13" s="10">
        <f>SUM(E15:E27)</f>
        <v>0</v>
      </c>
      <c r="F13" s="10">
        <f t="shared" ref="F13:H13" si="2">SUM(F15:F27)</f>
        <v>964552</v>
      </c>
      <c r="G13" s="10">
        <f t="shared" si="2"/>
        <v>0</v>
      </c>
      <c r="H13" s="10">
        <f t="shared" si="2"/>
        <v>0</v>
      </c>
    </row>
    <row r="14" spans="1:8" s="72" customFormat="1" ht="17.25" x14ac:dyDescent="0.25">
      <c r="A14" s="17"/>
      <c r="B14" s="17"/>
      <c r="C14" s="43" t="s">
        <v>4</v>
      </c>
      <c r="D14" s="71"/>
      <c r="E14" s="71"/>
      <c r="F14" s="71"/>
      <c r="G14" s="71"/>
      <c r="H14" s="71"/>
    </row>
    <row r="15" spans="1:8" s="72" customFormat="1" ht="41.25" customHeight="1" x14ac:dyDescent="0.25">
      <c r="A15" s="17"/>
      <c r="B15" s="292"/>
      <c r="C15" s="173" t="s">
        <v>216</v>
      </c>
      <c r="D15" s="293">
        <f>SUM(E15:H15)</f>
        <v>66775</v>
      </c>
      <c r="E15" s="293"/>
      <c r="F15" s="71">
        <f>'8 '!G13+'8 '!G27</f>
        <v>66775</v>
      </c>
      <c r="G15" s="71"/>
      <c r="H15" s="71"/>
    </row>
    <row r="16" spans="1:8" s="72" customFormat="1" ht="39.75" customHeight="1" x14ac:dyDescent="0.25">
      <c r="A16" s="17"/>
      <c r="B16" s="292"/>
      <c r="C16" s="173" t="s">
        <v>217</v>
      </c>
      <c r="D16" s="293">
        <f t="shared" ref="D16:D27" si="3">SUM(E16:H16)</f>
        <v>87569</v>
      </c>
      <c r="E16" s="293"/>
      <c r="F16" s="71">
        <f>'8 '!G14+'8 '!G28</f>
        <v>87569</v>
      </c>
      <c r="G16" s="71"/>
      <c r="H16" s="71"/>
    </row>
    <row r="17" spans="1:8" s="72" customFormat="1" ht="39.75" customHeight="1" x14ac:dyDescent="0.25">
      <c r="A17" s="17"/>
      <c r="B17" s="292"/>
      <c r="C17" s="173" t="s">
        <v>218</v>
      </c>
      <c r="D17" s="293">
        <f t="shared" si="3"/>
        <v>102227</v>
      </c>
      <c r="E17" s="293"/>
      <c r="F17" s="71">
        <f>'8 '!G15+'8 '!G29</f>
        <v>102227</v>
      </c>
      <c r="G17" s="71"/>
      <c r="H17" s="71"/>
    </row>
    <row r="18" spans="1:8" s="72" customFormat="1" ht="34.5" x14ac:dyDescent="0.25">
      <c r="A18" s="17"/>
      <c r="B18" s="292"/>
      <c r="C18" s="173" t="s">
        <v>219</v>
      </c>
      <c r="D18" s="293">
        <f t="shared" si="3"/>
        <v>58263</v>
      </c>
      <c r="E18" s="293"/>
      <c r="F18" s="71">
        <f>'8 '!G16+'8 '!G30</f>
        <v>58263</v>
      </c>
      <c r="G18" s="71"/>
      <c r="H18" s="71"/>
    </row>
    <row r="19" spans="1:8" s="72" customFormat="1" ht="58.5" customHeight="1" x14ac:dyDescent="0.25">
      <c r="A19" s="17"/>
      <c r="B19" s="292"/>
      <c r="C19" s="173" t="s">
        <v>220</v>
      </c>
      <c r="D19" s="293">
        <f t="shared" si="3"/>
        <v>86478</v>
      </c>
      <c r="E19" s="293"/>
      <c r="F19" s="71">
        <f>'8 '!G17+'8 '!G31</f>
        <v>86478</v>
      </c>
      <c r="G19" s="71"/>
      <c r="H19" s="71"/>
    </row>
    <row r="20" spans="1:8" s="72" customFormat="1" ht="60" customHeight="1" x14ac:dyDescent="0.25">
      <c r="A20" s="17"/>
      <c r="B20" s="292"/>
      <c r="C20" s="173" t="s">
        <v>221</v>
      </c>
      <c r="D20" s="293">
        <f t="shared" si="3"/>
        <v>118477</v>
      </c>
      <c r="E20" s="293"/>
      <c r="F20" s="71">
        <f>'8 '!G18+'8 '!G32</f>
        <v>118477</v>
      </c>
      <c r="G20" s="71"/>
      <c r="H20" s="71"/>
    </row>
    <row r="21" spans="1:8" s="72" customFormat="1" ht="45" customHeight="1" x14ac:dyDescent="0.25">
      <c r="A21" s="17"/>
      <c r="B21" s="292"/>
      <c r="C21" s="173" t="s">
        <v>222</v>
      </c>
      <c r="D21" s="293">
        <f t="shared" si="3"/>
        <v>90817</v>
      </c>
      <c r="E21" s="293"/>
      <c r="F21" s="71">
        <f>'8 '!G19+'8 '!G33</f>
        <v>90817</v>
      </c>
      <c r="G21" s="71"/>
      <c r="H21" s="71"/>
    </row>
    <row r="22" spans="1:8" s="72" customFormat="1" ht="43.5" customHeight="1" x14ac:dyDescent="0.25">
      <c r="A22" s="17"/>
      <c r="B22" s="292"/>
      <c r="C22" s="173" t="s">
        <v>223</v>
      </c>
      <c r="D22" s="293">
        <f t="shared" si="3"/>
        <v>43378</v>
      </c>
      <c r="E22" s="293"/>
      <c r="F22" s="71">
        <f>'8 '!G20+'8 '!G34</f>
        <v>43378</v>
      </c>
      <c r="G22" s="71"/>
      <c r="H22" s="71"/>
    </row>
    <row r="23" spans="1:8" s="72" customFormat="1" ht="40.5" customHeight="1" x14ac:dyDescent="0.25">
      <c r="A23" s="17"/>
      <c r="B23" s="292"/>
      <c r="C23" s="174" t="s">
        <v>93</v>
      </c>
      <c r="D23" s="293">
        <f t="shared" si="3"/>
        <v>106873</v>
      </c>
      <c r="E23" s="293"/>
      <c r="F23" s="71">
        <f>'8 '!G21+'8 '!G35</f>
        <v>106873</v>
      </c>
      <c r="G23" s="71"/>
      <c r="H23" s="71"/>
    </row>
    <row r="24" spans="1:8" s="72" customFormat="1" ht="41.25" customHeight="1" x14ac:dyDescent="0.25">
      <c r="A24" s="17"/>
      <c r="B24" s="292"/>
      <c r="C24" s="173" t="s">
        <v>224</v>
      </c>
      <c r="D24" s="293">
        <f t="shared" si="3"/>
        <v>101058</v>
      </c>
      <c r="E24" s="293"/>
      <c r="F24" s="71">
        <f>'8 '!G22+'8 '!G36</f>
        <v>101058</v>
      </c>
      <c r="G24" s="71"/>
      <c r="H24" s="71"/>
    </row>
    <row r="25" spans="1:8" s="72" customFormat="1" ht="40.5" customHeight="1" x14ac:dyDescent="0.25">
      <c r="A25" s="17"/>
      <c r="B25" s="292"/>
      <c r="C25" s="173" t="s">
        <v>227</v>
      </c>
      <c r="D25" s="71">
        <f t="shared" si="3"/>
        <v>25810</v>
      </c>
      <c r="E25" s="71"/>
      <c r="F25" s="71">
        <f>'8 '!G23+'8 '!G37</f>
        <v>25810</v>
      </c>
      <c r="G25" s="71"/>
      <c r="H25" s="71"/>
    </row>
    <row r="26" spans="1:8" s="72" customFormat="1" ht="39.75" customHeight="1" x14ac:dyDescent="0.25">
      <c r="A26" s="17"/>
      <c r="B26" s="292"/>
      <c r="C26" s="173" t="s">
        <v>225</v>
      </c>
      <c r="D26" s="71">
        <f t="shared" si="3"/>
        <v>26040</v>
      </c>
      <c r="E26" s="71"/>
      <c r="F26" s="71">
        <f>'8 '!G24+'8 '!G38</f>
        <v>26040</v>
      </c>
      <c r="G26" s="71"/>
      <c r="H26" s="71"/>
    </row>
    <row r="27" spans="1:8" s="72" customFormat="1" ht="63" customHeight="1" x14ac:dyDescent="0.25">
      <c r="A27" s="17"/>
      <c r="B27" s="292"/>
      <c r="C27" s="173" t="s">
        <v>226</v>
      </c>
      <c r="D27" s="71">
        <f t="shared" si="3"/>
        <v>50787</v>
      </c>
      <c r="E27" s="71"/>
      <c r="F27" s="71">
        <f>'8 '!G25+'8 '!G39</f>
        <v>50787</v>
      </c>
      <c r="G27" s="71"/>
      <c r="H27" s="71"/>
    </row>
    <row r="28" spans="1:8" s="72" customFormat="1" ht="26.25" customHeight="1" x14ac:dyDescent="0.25">
      <c r="A28" s="76" t="s">
        <v>71</v>
      </c>
      <c r="B28" s="76" t="s">
        <v>72</v>
      </c>
      <c r="C28" s="77" t="s">
        <v>73</v>
      </c>
      <c r="D28" s="78">
        <f>SUM(E28:H28)</f>
        <v>-2150302</v>
      </c>
      <c r="E28" s="78">
        <f>SUM(E30:E37)</f>
        <v>299264.40000000002</v>
      </c>
      <c r="F28" s="78">
        <f>SUM(F30:F37)</f>
        <v>-2449566.4</v>
      </c>
      <c r="G28" s="78">
        <f t="shared" ref="G28:H28" si="4">SUM(G30:G37)</f>
        <v>0</v>
      </c>
      <c r="H28" s="78">
        <f t="shared" si="4"/>
        <v>0</v>
      </c>
    </row>
    <row r="29" spans="1:8" s="72" customFormat="1" ht="17.25" x14ac:dyDescent="0.25">
      <c r="A29" s="17"/>
      <c r="B29" s="17"/>
      <c r="C29" s="43" t="s">
        <v>4</v>
      </c>
      <c r="D29" s="71"/>
      <c r="E29" s="71"/>
      <c r="F29" s="71"/>
      <c r="G29" s="71"/>
      <c r="H29" s="71"/>
    </row>
    <row r="30" spans="1:8" s="72" customFormat="1" ht="34.5" x14ac:dyDescent="0.3">
      <c r="A30" s="194"/>
      <c r="B30" s="294"/>
      <c r="C30" s="110" t="s">
        <v>154</v>
      </c>
      <c r="D30" s="295">
        <f t="shared" ref="D30:D36" si="5">SUM(E30:H30)</f>
        <v>23063</v>
      </c>
      <c r="E30" s="296">
        <v>23063</v>
      </c>
      <c r="F30" s="296"/>
      <c r="G30" s="296"/>
      <c r="H30" s="296"/>
    </row>
    <row r="31" spans="1:8" s="72" customFormat="1" ht="51.75" x14ac:dyDescent="0.3">
      <c r="A31" s="194"/>
      <c r="B31" s="294"/>
      <c r="C31" s="110" t="s">
        <v>155</v>
      </c>
      <c r="D31" s="295">
        <f t="shared" si="5"/>
        <v>27040.799999999999</v>
      </c>
      <c r="E31" s="296">
        <v>27040.799999999999</v>
      </c>
      <c r="F31" s="296"/>
      <c r="G31" s="296"/>
      <c r="H31" s="296"/>
    </row>
    <row r="32" spans="1:8" s="72" customFormat="1" ht="51.75" x14ac:dyDescent="0.3">
      <c r="A32" s="194"/>
      <c r="B32" s="294"/>
      <c r="C32" s="110" t="s">
        <v>156</v>
      </c>
      <c r="D32" s="295">
        <f t="shared" si="5"/>
        <v>54478.1</v>
      </c>
      <c r="E32" s="296">
        <v>54478.1</v>
      </c>
      <c r="F32" s="296"/>
      <c r="G32" s="296"/>
      <c r="H32" s="296"/>
    </row>
    <row r="33" spans="1:12" s="72" customFormat="1" ht="34.5" x14ac:dyDescent="0.3">
      <c r="A33" s="194"/>
      <c r="B33" s="294"/>
      <c r="C33" s="110" t="s">
        <v>157</v>
      </c>
      <c r="D33" s="295">
        <f t="shared" si="5"/>
        <v>12171.3</v>
      </c>
      <c r="E33" s="296">
        <v>12171.3</v>
      </c>
      <c r="F33" s="296"/>
      <c r="G33" s="296"/>
      <c r="H33" s="296"/>
    </row>
    <row r="34" spans="1:12" s="72" customFormat="1" ht="34.5" x14ac:dyDescent="0.3">
      <c r="A34" s="194"/>
      <c r="B34" s="294"/>
      <c r="C34" s="111" t="s">
        <v>158</v>
      </c>
      <c r="D34" s="295">
        <f t="shared" si="5"/>
        <v>26401.8</v>
      </c>
      <c r="E34" s="296">
        <v>26401.8</v>
      </c>
      <c r="F34" s="296"/>
      <c r="G34" s="296"/>
      <c r="H34" s="296"/>
    </row>
    <row r="35" spans="1:12" s="72" customFormat="1" ht="34.5" x14ac:dyDescent="0.3">
      <c r="A35" s="194"/>
      <c r="B35" s="294"/>
      <c r="C35" s="110" t="s">
        <v>159</v>
      </c>
      <c r="D35" s="295">
        <f t="shared" si="5"/>
        <v>156109.4</v>
      </c>
      <c r="E35" s="296">
        <v>156109.4</v>
      </c>
      <c r="F35" s="296"/>
      <c r="G35" s="296"/>
      <c r="H35" s="296"/>
    </row>
    <row r="36" spans="1:12" s="72" customFormat="1" ht="34.5" x14ac:dyDescent="0.3">
      <c r="A36" s="194"/>
      <c r="B36" s="294"/>
      <c r="C36" s="110" t="s">
        <v>160</v>
      </c>
      <c r="D36" s="295">
        <f t="shared" si="5"/>
        <v>7968.2</v>
      </c>
      <c r="E36" s="296"/>
      <c r="F36" s="296">
        <v>7968.2</v>
      </c>
      <c r="G36" s="296"/>
      <c r="H36" s="296"/>
    </row>
    <row r="37" spans="1:12" s="72" customFormat="1" ht="23.25" customHeight="1" x14ac:dyDescent="0.25">
      <c r="A37" s="17"/>
      <c r="B37" s="17"/>
      <c r="C37" s="73" t="s">
        <v>74</v>
      </c>
      <c r="D37" s="74">
        <f>SUM(E37:H37)</f>
        <v>-2457534.6</v>
      </c>
      <c r="E37" s="74">
        <v>0</v>
      </c>
      <c r="F37" s="451">
        <f>-F13-'3'!G55-E28-F36</f>
        <v>-2457534.6</v>
      </c>
      <c r="G37" s="75"/>
      <c r="H37" s="75"/>
    </row>
    <row r="38" spans="1:12" s="181" customFormat="1" ht="34.5" x14ac:dyDescent="0.3">
      <c r="A38" s="235"/>
      <c r="B38" s="236"/>
      <c r="C38" s="236" t="s">
        <v>267</v>
      </c>
      <c r="D38" s="281">
        <f>SUM(E38:H38)</f>
        <v>-79764.800000000017</v>
      </c>
      <c r="E38" s="282">
        <f>+E40</f>
        <v>-79764.800000000017</v>
      </c>
      <c r="F38" s="74">
        <f t="shared" ref="F38:H38" si="6">+F40</f>
        <v>0</v>
      </c>
      <c r="G38" s="74">
        <f t="shared" si="6"/>
        <v>0</v>
      </c>
      <c r="H38" s="74">
        <f t="shared" si="6"/>
        <v>0</v>
      </c>
      <c r="I38" s="237"/>
      <c r="J38" s="237"/>
      <c r="K38" s="237"/>
      <c r="L38" s="237"/>
    </row>
    <row r="39" spans="1:12" s="181" customFormat="1" ht="17.25" x14ac:dyDescent="0.3">
      <c r="A39" s="235"/>
      <c r="B39" s="235"/>
      <c r="C39" s="235" t="s">
        <v>27</v>
      </c>
      <c r="D39" s="283"/>
      <c r="E39" s="283"/>
      <c r="F39" s="238"/>
      <c r="G39" s="238"/>
      <c r="H39" s="238"/>
    </row>
    <row r="40" spans="1:12" s="181" customFormat="1" ht="17.25" x14ac:dyDescent="0.3">
      <c r="A40" s="221">
        <v>1236</v>
      </c>
      <c r="B40" s="222">
        <v>32001</v>
      </c>
      <c r="C40" s="223" t="s">
        <v>264</v>
      </c>
      <c r="D40" s="284">
        <f>SUM(E40:H40)</f>
        <v>-79764.800000000017</v>
      </c>
      <c r="E40" s="282">
        <f>+E42</f>
        <v>-79764.800000000017</v>
      </c>
      <c r="F40" s="224">
        <f t="shared" ref="F40:H40" si="7">+F42</f>
        <v>0</v>
      </c>
      <c r="G40" s="224">
        <f t="shared" si="7"/>
        <v>0</v>
      </c>
      <c r="H40" s="224">
        <f t="shared" si="7"/>
        <v>0</v>
      </c>
    </row>
    <row r="41" spans="1:12" s="230" customFormat="1" ht="17.25" x14ac:dyDescent="0.3">
      <c r="A41" s="225"/>
      <c r="B41" s="225"/>
      <c r="C41" s="226" t="s">
        <v>12</v>
      </c>
      <c r="D41" s="227"/>
      <c r="E41" s="228"/>
      <c r="F41" s="228"/>
      <c r="G41" s="228"/>
      <c r="H41" s="228"/>
    </row>
    <row r="42" spans="1:12" s="234" customFormat="1" ht="17.25" x14ac:dyDescent="0.3">
      <c r="A42" s="229"/>
      <c r="B42" s="229"/>
      <c r="C42" s="231" t="s">
        <v>265</v>
      </c>
      <c r="D42" s="232">
        <f>SUM(E42:H42)</f>
        <v>-79764.800000000017</v>
      </c>
      <c r="E42" s="233">
        <f>+E43</f>
        <v>-79764.800000000017</v>
      </c>
      <c r="F42" s="233">
        <f t="shared" ref="F42:H42" si="8">+F43</f>
        <v>0</v>
      </c>
      <c r="G42" s="233">
        <f t="shared" si="8"/>
        <v>0</v>
      </c>
      <c r="H42" s="233">
        <f t="shared" si="8"/>
        <v>0</v>
      </c>
    </row>
    <row r="43" spans="1:12" s="72" customFormat="1" ht="17.25" x14ac:dyDescent="0.3">
      <c r="A43" s="194"/>
      <c r="B43" s="294"/>
      <c r="C43" s="110" t="s">
        <v>266</v>
      </c>
      <c r="D43" s="295">
        <f t="shared" ref="D43" si="9">+E43+F43+G43+H43</f>
        <v>-79764.800000000017</v>
      </c>
      <c r="E43" s="296">
        <f>+'8 '!G45</f>
        <v>-79764.800000000017</v>
      </c>
      <c r="F43" s="296"/>
      <c r="G43" s="296"/>
      <c r="H43" s="296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19685039370078741" bottom="0.19685039370078741" header="0.19685039370078741" footer="0.19685039370078741"/>
  <pageSetup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G176"/>
  <sheetViews>
    <sheetView topLeftCell="A136" zoomScale="80" zoomScaleNormal="80" zoomScaleSheetLayoutView="90" workbookViewId="0">
      <selection activeCell="N12" sqref="N12"/>
    </sheetView>
  </sheetViews>
  <sheetFormatPr defaultColWidth="8" defaultRowHeight="16.5" customHeight="1" x14ac:dyDescent="0.3"/>
  <cols>
    <col min="1" max="1" width="8.85546875" style="337" customWidth="1"/>
    <col min="2" max="2" width="8.140625" style="337" customWidth="1"/>
    <col min="3" max="3" width="8" style="337"/>
    <col min="4" max="4" width="10.5703125" style="337" customWidth="1"/>
    <col min="5" max="5" width="15.5703125" style="337" customWidth="1"/>
    <col min="6" max="6" width="65.85546875" style="337" customWidth="1"/>
    <col min="7" max="7" width="31.85546875" style="337" customWidth="1"/>
    <col min="8" max="16384" width="8" style="337"/>
  </cols>
  <sheetData>
    <row r="1" spans="1:7" s="8" customFormat="1" ht="21" customHeight="1" x14ac:dyDescent="0.25">
      <c r="A1" s="376" t="s">
        <v>34</v>
      </c>
      <c r="B1" s="376"/>
      <c r="C1" s="376"/>
      <c r="D1" s="376"/>
      <c r="E1" s="376"/>
      <c r="F1" s="376"/>
      <c r="G1" s="376"/>
    </row>
    <row r="2" spans="1:7" s="309" customFormat="1" ht="13.5" customHeight="1" x14ac:dyDescent="0.25">
      <c r="A2" s="357" t="s">
        <v>43</v>
      </c>
      <c r="B2" s="357"/>
      <c r="C2" s="357"/>
      <c r="D2" s="357"/>
      <c r="E2" s="357"/>
      <c r="F2" s="357"/>
      <c r="G2" s="357"/>
    </row>
    <row r="3" spans="1:7" s="309" customFormat="1" ht="29.25" customHeight="1" x14ac:dyDescent="0.25">
      <c r="A3" s="357" t="s">
        <v>0</v>
      </c>
      <c r="B3" s="357"/>
      <c r="C3" s="357"/>
      <c r="D3" s="357"/>
      <c r="E3" s="357"/>
      <c r="F3" s="357"/>
      <c r="G3" s="357"/>
    </row>
    <row r="4" spans="1:7" s="309" customFormat="1" ht="52.5" customHeight="1" x14ac:dyDescent="0.25">
      <c r="A4" s="358" t="s">
        <v>45</v>
      </c>
      <c r="B4" s="358"/>
      <c r="C4" s="358"/>
      <c r="D4" s="358"/>
      <c r="E4" s="358"/>
      <c r="F4" s="358"/>
      <c r="G4" s="358"/>
    </row>
    <row r="5" spans="1:7" s="72" customFormat="1" ht="36" customHeight="1" x14ac:dyDescent="0.3">
      <c r="G5" s="310"/>
    </row>
    <row r="6" spans="1:7" s="72" customFormat="1" ht="116.25" customHeight="1" x14ac:dyDescent="0.25">
      <c r="A6" s="377" t="s">
        <v>6</v>
      </c>
      <c r="B6" s="378"/>
      <c r="C6" s="379"/>
      <c r="D6" s="377" t="s">
        <v>7</v>
      </c>
      <c r="E6" s="379"/>
      <c r="F6" s="377" t="s">
        <v>8</v>
      </c>
      <c r="G6" s="342" t="s">
        <v>3</v>
      </c>
    </row>
    <row r="7" spans="1:7" s="72" customFormat="1" ht="34.5" x14ac:dyDescent="0.25">
      <c r="A7" s="311" t="s">
        <v>271</v>
      </c>
      <c r="B7" s="311" t="s">
        <v>272</v>
      </c>
      <c r="C7" s="311" t="s">
        <v>270</v>
      </c>
      <c r="D7" s="311" t="s">
        <v>9</v>
      </c>
      <c r="E7" s="311" t="s">
        <v>10</v>
      </c>
      <c r="F7" s="380"/>
      <c r="G7" s="17" t="s">
        <v>15</v>
      </c>
    </row>
    <row r="8" spans="1:7" s="72" customFormat="1" ht="23.25" customHeight="1" x14ac:dyDescent="0.25">
      <c r="A8" s="312"/>
      <c r="B8" s="312"/>
      <c r="C8" s="312"/>
      <c r="D8" s="312"/>
      <c r="E8" s="313"/>
      <c r="F8" s="314" t="s">
        <v>11</v>
      </c>
      <c r="G8" s="315">
        <f>G10+G56+G84</f>
        <v>0</v>
      </c>
    </row>
    <row r="9" spans="1:7" s="72" customFormat="1" ht="24.75" customHeight="1" x14ac:dyDescent="0.25">
      <c r="A9" s="316"/>
      <c r="B9" s="316"/>
      <c r="C9" s="316"/>
      <c r="D9" s="316"/>
      <c r="E9" s="317"/>
      <c r="F9" s="318" t="s">
        <v>12</v>
      </c>
      <c r="G9" s="319"/>
    </row>
    <row r="10" spans="1:7" s="72" customFormat="1" ht="38.25" customHeight="1" x14ac:dyDescent="0.25">
      <c r="A10" s="316"/>
      <c r="B10" s="316"/>
      <c r="C10" s="316"/>
      <c r="D10" s="316"/>
      <c r="E10" s="317"/>
      <c r="F10" s="320" t="s">
        <v>5</v>
      </c>
      <c r="G10" s="321">
        <f>G12</f>
        <v>0</v>
      </c>
    </row>
    <row r="11" spans="1:7" s="72" customFormat="1" ht="16.5" customHeight="1" x14ac:dyDescent="0.25">
      <c r="A11" s="316"/>
      <c r="B11" s="316"/>
      <c r="C11" s="316"/>
      <c r="D11" s="316"/>
      <c r="E11" s="317"/>
      <c r="F11" s="318" t="s">
        <v>12</v>
      </c>
      <c r="G11" s="319"/>
    </row>
    <row r="12" spans="1:7" s="72" customFormat="1" ht="34.5" x14ac:dyDescent="0.25">
      <c r="A12" s="42" t="s">
        <v>78</v>
      </c>
      <c r="B12" s="42"/>
      <c r="C12" s="42"/>
      <c r="D12" s="322"/>
      <c r="E12" s="323"/>
      <c r="F12" s="44" t="s">
        <v>82</v>
      </c>
      <c r="G12" s="321">
        <f t="shared" ref="G12" si="0">G14</f>
        <v>0</v>
      </c>
    </row>
    <row r="13" spans="1:7" s="72" customFormat="1" ht="21.75" customHeight="1" x14ac:dyDescent="0.25">
      <c r="A13" s="42"/>
      <c r="B13" s="42"/>
      <c r="C13" s="42"/>
      <c r="D13" s="322"/>
      <c r="E13" s="323"/>
      <c r="F13" s="44" t="s">
        <v>12</v>
      </c>
      <c r="G13" s="319"/>
    </row>
    <row r="14" spans="1:7" s="72" customFormat="1" ht="20.25" customHeight="1" x14ac:dyDescent="0.25">
      <c r="A14" s="42"/>
      <c r="B14" s="42" t="s">
        <v>79</v>
      </c>
      <c r="C14" s="42"/>
      <c r="D14" s="322"/>
      <c r="E14" s="323"/>
      <c r="F14" s="44" t="s">
        <v>83</v>
      </c>
      <c r="G14" s="321">
        <f t="shared" ref="G14" si="1">G16</f>
        <v>0</v>
      </c>
    </row>
    <row r="15" spans="1:7" s="72" customFormat="1" ht="16.5" customHeight="1" x14ac:dyDescent="0.25">
      <c r="A15" s="42"/>
      <c r="B15" s="42"/>
      <c r="C15" s="42"/>
      <c r="D15" s="322"/>
      <c r="E15" s="323"/>
      <c r="F15" s="44" t="s">
        <v>12</v>
      </c>
      <c r="G15" s="319"/>
    </row>
    <row r="16" spans="1:7" s="325" customFormat="1" ht="16.5" customHeight="1" x14ac:dyDescent="0.25">
      <c r="A16" s="42"/>
      <c r="B16" s="42"/>
      <c r="C16" s="42" t="s">
        <v>80</v>
      </c>
      <c r="D16" s="322"/>
      <c r="E16" s="322"/>
      <c r="F16" s="44" t="s">
        <v>83</v>
      </c>
      <c r="G16" s="324">
        <f>G18+G46</f>
        <v>0</v>
      </c>
    </row>
    <row r="17" spans="1:7" s="325" customFormat="1" ht="20.25" customHeight="1" x14ac:dyDescent="0.25">
      <c r="A17" s="322"/>
      <c r="B17" s="322"/>
      <c r="C17" s="322"/>
      <c r="D17" s="322"/>
      <c r="E17" s="322"/>
      <c r="F17" s="44" t="s">
        <v>12</v>
      </c>
      <c r="G17" s="319"/>
    </row>
    <row r="18" spans="1:7" s="325" customFormat="1" ht="18.75" customHeight="1" x14ac:dyDescent="0.25">
      <c r="A18" s="316"/>
      <c r="B18" s="316"/>
      <c r="C18" s="316"/>
      <c r="D18" s="316">
        <v>1072</v>
      </c>
      <c r="E18" s="316"/>
      <c r="F18" s="43" t="s">
        <v>81</v>
      </c>
      <c r="G18" s="326">
        <f>G20+G29</f>
        <v>-1185750</v>
      </c>
    </row>
    <row r="19" spans="1:7" s="325" customFormat="1" ht="16.5" customHeight="1" x14ac:dyDescent="0.25">
      <c r="A19" s="327"/>
      <c r="B19" s="327"/>
      <c r="C19" s="327"/>
      <c r="D19" s="327"/>
      <c r="E19" s="327"/>
      <c r="F19" s="35" t="s">
        <v>12</v>
      </c>
      <c r="G19" s="328"/>
    </row>
    <row r="20" spans="1:7" s="325" customFormat="1" ht="51.75" x14ac:dyDescent="0.25">
      <c r="A20" s="43"/>
      <c r="B20" s="43"/>
      <c r="C20" s="43"/>
      <c r="D20" s="43"/>
      <c r="E20" s="43">
        <v>31008</v>
      </c>
      <c r="F20" s="329" t="s">
        <v>115</v>
      </c>
      <c r="G20" s="326">
        <f>G22</f>
        <v>964552</v>
      </c>
    </row>
    <row r="21" spans="1:7" s="325" customFormat="1" ht="16.5" customHeight="1" x14ac:dyDescent="0.25">
      <c r="A21" s="43"/>
      <c r="B21" s="43"/>
      <c r="C21" s="43"/>
      <c r="D21" s="43"/>
      <c r="E21" s="43"/>
      <c r="F21" s="43" t="s">
        <v>13</v>
      </c>
      <c r="G21" s="326"/>
    </row>
    <row r="22" spans="1:7" s="325" customFormat="1" ht="34.5" x14ac:dyDescent="0.25">
      <c r="A22" s="43"/>
      <c r="B22" s="43"/>
      <c r="C22" s="43"/>
      <c r="D22" s="43"/>
      <c r="E22" s="43"/>
      <c r="F22" s="330" t="s">
        <v>92</v>
      </c>
      <c r="G22" s="326">
        <f>G24</f>
        <v>964552</v>
      </c>
    </row>
    <row r="23" spans="1:7" s="325" customFormat="1" ht="16.5" customHeight="1" x14ac:dyDescent="0.25">
      <c r="A23" s="43"/>
      <c r="B23" s="43"/>
      <c r="C23" s="43"/>
      <c r="D23" s="43"/>
      <c r="E23" s="43"/>
      <c r="F23" s="43" t="s">
        <v>14</v>
      </c>
      <c r="G23" s="326"/>
    </row>
    <row r="24" spans="1:7" s="325" customFormat="1" ht="16.5" customHeight="1" x14ac:dyDescent="0.25">
      <c r="A24" s="43"/>
      <c r="B24" s="43"/>
      <c r="C24" s="43"/>
      <c r="D24" s="43"/>
      <c r="E24" s="43"/>
      <c r="F24" s="43" t="s">
        <v>11</v>
      </c>
      <c r="G24" s="326">
        <f t="shared" ref="G24:G27" si="2">G25</f>
        <v>964552</v>
      </c>
    </row>
    <row r="25" spans="1:7" s="325" customFormat="1" ht="16.5" customHeight="1" x14ac:dyDescent="0.25">
      <c r="A25" s="43"/>
      <c r="B25" s="43"/>
      <c r="C25" s="43"/>
      <c r="D25" s="43"/>
      <c r="E25" s="43"/>
      <c r="F25" s="43" t="s">
        <v>28</v>
      </c>
      <c r="G25" s="326">
        <f t="shared" si="2"/>
        <v>964552</v>
      </c>
    </row>
    <row r="26" spans="1:7" s="325" customFormat="1" ht="16.5" customHeight="1" x14ac:dyDescent="0.25">
      <c r="A26" s="43"/>
      <c r="B26" s="43"/>
      <c r="C26" s="43"/>
      <c r="D26" s="43"/>
      <c r="E26" s="43"/>
      <c r="F26" s="43" t="s">
        <v>29</v>
      </c>
      <c r="G26" s="326">
        <f t="shared" si="2"/>
        <v>964552</v>
      </c>
    </row>
    <row r="27" spans="1:7" s="325" customFormat="1" ht="16.5" customHeight="1" x14ac:dyDescent="0.25">
      <c r="A27" s="43"/>
      <c r="B27" s="43"/>
      <c r="C27" s="43"/>
      <c r="D27" s="43"/>
      <c r="E27" s="43"/>
      <c r="F27" s="43" t="s">
        <v>32</v>
      </c>
      <c r="G27" s="326">
        <f t="shared" si="2"/>
        <v>964552</v>
      </c>
    </row>
    <row r="28" spans="1:7" s="325" customFormat="1" ht="16.5" customHeight="1" x14ac:dyDescent="0.25">
      <c r="A28" s="43"/>
      <c r="B28" s="43"/>
      <c r="C28" s="43"/>
      <c r="D28" s="43"/>
      <c r="E28" s="43"/>
      <c r="F28" s="43" t="s">
        <v>77</v>
      </c>
      <c r="G28" s="326">
        <f>'2'!D13</f>
        <v>964552</v>
      </c>
    </row>
    <row r="29" spans="1:7" s="256" customFormat="1" ht="34.5" x14ac:dyDescent="0.25">
      <c r="A29" s="43"/>
      <c r="B29" s="43"/>
      <c r="C29" s="43"/>
      <c r="D29" s="43"/>
      <c r="E29" s="43" t="s">
        <v>72</v>
      </c>
      <c r="F29" s="43" t="s">
        <v>73</v>
      </c>
      <c r="G29" s="326">
        <f>G31+G39</f>
        <v>-2150302</v>
      </c>
    </row>
    <row r="30" spans="1:7" s="256" customFormat="1" ht="17.25" x14ac:dyDescent="0.25">
      <c r="A30" s="43"/>
      <c r="B30" s="43"/>
      <c r="C30" s="43"/>
      <c r="D30" s="43"/>
      <c r="E30" s="43"/>
      <c r="F30" s="43" t="s">
        <v>13</v>
      </c>
      <c r="G30" s="331"/>
    </row>
    <row r="31" spans="1:7" s="256" customFormat="1" ht="34.5" x14ac:dyDescent="0.25">
      <c r="A31" s="79"/>
      <c r="B31" s="79"/>
      <c r="C31" s="79"/>
      <c r="D31" s="79"/>
      <c r="E31" s="79"/>
      <c r="F31" s="332" t="s">
        <v>161</v>
      </c>
      <c r="G31" s="333">
        <f>G33</f>
        <v>307232.60000000003</v>
      </c>
    </row>
    <row r="32" spans="1:7" s="256" customFormat="1" ht="34.5" x14ac:dyDescent="0.25">
      <c r="A32" s="79"/>
      <c r="B32" s="79"/>
      <c r="C32" s="79"/>
      <c r="D32" s="79"/>
      <c r="E32" s="79"/>
      <c r="F32" s="79" t="s">
        <v>14</v>
      </c>
      <c r="G32" s="79"/>
    </row>
    <row r="33" spans="1:7" s="256" customFormat="1" ht="17.25" x14ac:dyDescent="0.25">
      <c r="A33" s="79"/>
      <c r="B33" s="79"/>
      <c r="C33" s="79"/>
      <c r="D33" s="79"/>
      <c r="E33" s="79"/>
      <c r="F33" s="79" t="s">
        <v>11</v>
      </c>
      <c r="G33" s="334">
        <f t="shared" ref="G33:G35" si="3">G34</f>
        <v>307232.60000000003</v>
      </c>
    </row>
    <row r="34" spans="1:7" s="256" customFormat="1" ht="17.25" x14ac:dyDescent="0.25">
      <c r="A34" s="79"/>
      <c r="B34" s="79"/>
      <c r="C34" s="79"/>
      <c r="D34" s="79"/>
      <c r="E34" s="79"/>
      <c r="F34" s="79" t="s">
        <v>28</v>
      </c>
      <c r="G34" s="334">
        <f t="shared" si="3"/>
        <v>307232.60000000003</v>
      </c>
    </row>
    <row r="35" spans="1:7" s="256" customFormat="1" ht="17.25" x14ac:dyDescent="0.25">
      <c r="A35" s="79"/>
      <c r="B35" s="79"/>
      <c r="C35" s="79"/>
      <c r="D35" s="79"/>
      <c r="E35" s="79"/>
      <c r="F35" s="79" t="s">
        <v>29</v>
      </c>
      <c r="G35" s="334">
        <f t="shared" si="3"/>
        <v>307232.60000000003</v>
      </c>
    </row>
    <row r="36" spans="1:7" s="256" customFormat="1" ht="17.25" x14ac:dyDescent="0.25">
      <c r="A36" s="79"/>
      <c r="B36" s="79"/>
      <c r="C36" s="79"/>
      <c r="D36" s="79"/>
      <c r="E36" s="79"/>
      <c r="F36" s="79" t="s">
        <v>32</v>
      </c>
      <c r="G36" s="334">
        <f>G37+G38</f>
        <v>307232.60000000003</v>
      </c>
    </row>
    <row r="37" spans="1:7" s="256" customFormat="1" ht="17.25" x14ac:dyDescent="0.25">
      <c r="A37" s="79"/>
      <c r="B37" s="79"/>
      <c r="C37" s="79"/>
      <c r="D37" s="79"/>
      <c r="E37" s="79"/>
      <c r="F37" s="79" t="s">
        <v>162</v>
      </c>
      <c r="G37" s="334">
        <f>'2'!E28</f>
        <v>299264.40000000002</v>
      </c>
    </row>
    <row r="38" spans="1:7" s="256" customFormat="1" ht="17.25" x14ac:dyDescent="0.25">
      <c r="A38" s="79"/>
      <c r="B38" s="79"/>
      <c r="C38" s="79"/>
      <c r="D38" s="79"/>
      <c r="E38" s="79"/>
      <c r="F38" s="79" t="s">
        <v>77</v>
      </c>
      <c r="G38" s="334">
        <f>'2'!F36</f>
        <v>7968.2</v>
      </c>
    </row>
    <row r="39" spans="1:7" s="256" customFormat="1" ht="17.25" x14ac:dyDescent="0.25">
      <c r="A39" s="43"/>
      <c r="B39" s="43"/>
      <c r="C39" s="43"/>
      <c r="D39" s="43"/>
      <c r="E39" s="43"/>
      <c r="F39" s="330" t="s">
        <v>35</v>
      </c>
      <c r="G39" s="335">
        <f>G41</f>
        <v>-2457534.6</v>
      </c>
    </row>
    <row r="40" spans="1:7" s="256" customFormat="1" ht="34.5" x14ac:dyDescent="0.25">
      <c r="A40" s="43"/>
      <c r="B40" s="43"/>
      <c r="C40" s="43"/>
      <c r="D40" s="43"/>
      <c r="E40" s="43"/>
      <c r="F40" s="43" t="s">
        <v>14</v>
      </c>
      <c r="G40" s="43"/>
    </row>
    <row r="41" spans="1:7" ht="16.5" customHeight="1" x14ac:dyDescent="0.3">
      <c r="A41" s="336"/>
      <c r="B41" s="336"/>
      <c r="C41" s="336"/>
      <c r="D41" s="336"/>
      <c r="E41" s="43"/>
      <c r="F41" s="43" t="s">
        <v>11</v>
      </c>
      <c r="G41" s="326">
        <f t="shared" ref="G41:G44" si="4">G42</f>
        <v>-2457534.6</v>
      </c>
    </row>
    <row r="42" spans="1:7" ht="16.5" customHeight="1" x14ac:dyDescent="0.3">
      <c r="A42" s="336"/>
      <c r="B42" s="336"/>
      <c r="C42" s="336"/>
      <c r="D42" s="336"/>
      <c r="E42" s="43"/>
      <c r="F42" s="43" t="s">
        <v>28</v>
      </c>
      <c r="G42" s="326">
        <f t="shared" si="4"/>
        <v>-2457534.6</v>
      </c>
    </row>
    <row r="43" spans="1:7" ht="16.5" customHeight="1" x14ac:dyDescent="0.3">
      <c r="A43" s="336"/>
      <c r="B43" s="336"/>
      <c r="C43" s="336"/>
      <c r="D43" s="336"/>
      <c r="E43" s="43"/>
      <c r="F43" s="43" t="s">
        <v>29</v>
      </c>
      <c r="G43" s="326">
        <f t="shared" si="4"/>
        <v>-2457534.6</v>
      </c>
    </row>
    <row r="44" spans="1:7" ht="16.5" customHeight="1" x14ac:dyDescent="0.3">
      <c r="A44" s="336"/>
      <c r="B44" s="336"/>
      <c r="C44" s="336"/>
      <c r="D44" s="336"/>
      <c r="E44" s="43"/>
      <c r="F44" s="43" t="s">
        <v>32</v>
      </c>
      <c r="G44" s="326">
        <f t="shared" si="4"/>
        <v>-2457534.6</v>
      </c>
    </row>
    <row r="45" spans="1:7" ht="16.5" customHeight="1" x14ac:dyDescent="0.3">
      <c r="A45" s="336"/>
      <c r="B45" s="336"/>
      <c r="C45" s="336"/>
      <c r="D45" s="336"/>
      <c r="E45" s="43"/>
      <c r="F45" s="43" t="s">
        <v>77</v>
      </c>
      <c r="G45" s="326">
        <f>'2'!D37</f>
        <v>-2457534.6</v>
      </c>
    </row>
    <row r="46" spans="1:7" ht="34.5" x14ac:dyDescent="0.3">
      <c r="A46" s="336"/>
      <c r="B46" s="336"/>
      <c r="C46" s="336"/>
      <c r="D46" s="43" t="s">
        <v>127</v>
      </c>
      <c r="E46" s="43"/>
      <c r="F46" s="43" t="s">
        <v>128</v>
      </c>
      <c r="G46" s="338">
        <f>G48</f>
        <v>1185750</v>
      </c>
    </row>
    <row r="47" spans="1:7" ht="16.5" customHeight="1" x14ac:dyDescent="0.3">
      <c r="A47" s="336"/>
      <c r="B47" s="336"/>
      <c r="C47" s="336"/>
      <c r="D47" s="43"/>
      <c r="E47" s="43"/>
      <c r="F47" s="43" t="s">
        <v>12</v>
      </c>
      <c r="G47" s="336"/>
    </row>
    <row r="48" spans="1:7" ht="51.75" x14ac:dyDescent="0.3">
      <c r="A48" s="336"/>
      <c r="B48" s="336"/>
      <c r="C48" s="336"/>
      <c r="D48" s="43"/>
      <c r="E48" s="43">
        <v>11005</v>
      </c>
      <c r="F48" s="43" t="s">
        <v>122</v>
      </c>
      <c r="G48" s="338">
        <f>G50</f>
        <v>1185750</v>
      </c>
    </row>
    <row r="49" spans="1:7" s="325" customFormat="1" ht="16.5" customHeight="1" x14ac:dyDescent="0.25">
      <c r="A49" s="43"/>
      <c r="B49" s="43"/>
      <c r="C49" s="43"/>
      <c r="D49" s="43"/>
      <c r="E49" s="43"/>
      <c r="F49" s="43" t="s">
        <v>13</v>
      </c>
      <c r="G49" s="326"/>
    </row>
    <row r="50" spans="1:7" s="325" customFormat="1" ht="34.5" x14ac:dyDescent="0.25">
      <c r="A50" s="43"/>
      <c r="B50" s="43"/>
      <c r="C50" s="43"/>
      <c r="D50" s="43"/>
      <c r="E50" s="43"/>
      <c r="F50" s="330" t="s">
        <v>92</v>
      </c>
      <c r="G50" s="326">
        <f>G52</f>
        <v>1185750</v>
      </c>
    </row>
    <row r="51" spans="1:7" s="325" customFormat="1" ht="16.5" customHeight="1" x14ac:dyDescent="0.25">
      <c r="A51" s="43"/>
      <c r="B51" s="43"/>
      <c r="C51" s="43"/>
      <c r="D51" s="43"/>
      <c r="E51" s="43"/>
      <c r="F51" s="43" t="s">
        <v>14</v>
      </c>
      <c r="G51" s="326"/>
    </row>
    <row r="52" spans="1:7" s="325" customFormat="1" ht="16.5" customHeight="1" x14ac:dyDescent="0.25">
      <c r="A52" s="43"/>
      <c r="B52" s="43"/>
      <c r="C52" s="43"/>
      <c r="D52" s="43"/>
      <c r="E52" s="43"/>
      <c r="F52" s="43" t="s">
        <v>11</v>
      </c>
      <c r="G52" s="326">
        <f t="shared" ref="G52:G54" si="5">G53</f>
        <v>1185750</v>
      </c>
    </row>
    <row r="53" spans="1:7" s="325" customFormat="1" ht="16.5" customHeight="1" x14ac:dyDescent="0.25">
      <c r="A53" s="43"/>
      <c r="B53" s="43"/>
      <c r="C53" s="43"/>
      <c r="D53" s="43"/>
      <c r="E53" s="43"/>
      <c r="F53" s="43" t="s">
        <v>129</v>
      </c>
      <c r="G53" s="326">
        <f t="shared" si="5"/>
        <v>1185750</v>
      </c>
    </row>
    <row r="54" spans="1:7" s="325" customFormat="1" ht="17.25" x14ac:dyDescent="0.25">
      <c r="A54" s="43"/>
      <c r="B54" s="43"/>
      <c r="C54" s="43"/>
      <c r="D54" s="43"/>
      <c r="E54" s="43"/>
      <c r="F54" s="43" t="s">
        <v>131</v>
      </c>
      <c r="G54" s="326">
        <f t="shared" si="5"/>
        <v>1185750</v>
      </c>
    </row>
    <row r="55" spans="1:7" s="325" customFormat="1" ht="50.25" customHeight="1" x14ac:dyDescent="0.25">
      <c r="A55" s="43"/>
      <c r="B55" s="43"/>
      <c r="C55" s="43"/>
      <c r="D55" s="43"/>
      <c r="E55" s="43"/>
      <c r="F55" s="43" t="s">
        <v>130</v>
      </c>
      <c r="G55" s="346">
        <v>1185750</v>
      </c>
    </row>
    <row r="56" spans="1:7" s="256" customFormat="1" ht="28.5" customHeight="1" x14ac:dyDescent="0.25">
      <c r="A56" s="203"/>
      <c r="B56" s="203"/>
      <c r="C56" s="203"/>
      <c r="D56" s="220"/>
      <c r="E56" s="220"/>
      <c r="F56" s="255" t="s">
        <v>108</v>
      </c>
      <c r="G56" s="80">
        <f>+G58</f>
        <v>0</v>
      </c>
    </row>
    <row r="57" spans="1:7" s="256" customFormat="1" ht="28.5" customHeight="1" x14ac:dyDescent="0.25">
      <c r="A57" s="203"/>
      <c r="B57" s="203"/>
      <c r="C57" s="203"/>
      <c r="D57" s="220"/>
      <c r="E57" s="220"/>
      <c r="F57" s="79" t="s">
        <v>12</v>
      </c>
      <c r="G57" s="80"/>
    </row>
    <row r="58" spans="1:7" s="81" customFormat="1" ht="36" customHeight="1" x14ac:dyDescent="0.25">
      <c r="A58" s="79" t="s">
        <v>132</v>
      </c>
      <c r="B58" s="79"/>
      <c r="C58" s="79"/>
      <c r="D58" s="79"/>
      <c r="E58" s="79"/>
      <c r="F58" s="79" t="s">
        <v>133</v>
      </c>
      <c r="G58" s="80">
        <f t="shared" ref="G58" si="6">G60</f>
        <v>0</v>
      </c>
    </row>
    <row r="59" spans="1:7" s="83" customFormat="1" ht="18.75" customHeight="1" x14ac:dyDescent="0.25">
      <c r="A59" s="79"/>
      <c r="B59" s="79"/>
      <c r="C59" s="79"/>
      <c r="D59" s="79"/>
      <c r="E59" s="79"/>
      <c r="F59" s="79" t="s">
        <v>12</v>
      </c>
      <c r="G59" s="82"/>
    </row>
    <row r="60" spans="1:7" s="81" customFormat="1" ht="18.75" customHeight="1" x14ac:dyDescent="0.25">
      <c r="A60" s="79"/>
      <c r="B60" s="79" t="s">
        <v>80</v>
      </c>
      <c r="C60" s="79"/>
      <c r="D60" s="79"/>
      <c r="E60" s="79"/>
      <c r="F60" s="79" t="s">
        <v>134</v>
      </c>
      <c r="G60" s="80">
        <f t="shared" ref="G60" si="7">G62</f>
        <v>0</v>
      </c>
    </row>
    <row r="61" spans="1:7" s="83" customFormat="1" ht="18.75" customHeight="1" x14ac:dyDescent="0.25">
      <c r="A61" s="79"/>
      <c r="B61" s="79"/>
      <c r="C61" s="79"/>
      <c r="D61" s="79"/>
      <c r="E61" s="79"/>
      <c r="F61" s="79" t="s">
        <v>12</v>
      </c>
      <c r="G61" s="82"/>
    </row>
    <row r="62" spans="1:7" s="81" customFormat="1" ht="18.75" customHeight="1" x14ac:dyDescent="0.25">
      <c r="A62" s="79"/>
      <c r="B62" s="79"/>
      <c r="C62" s="79" t="s">
        <v>80</v>
      </c>
      <c r="D62" s="79"/>
      <c r="E62" s="79"/>
      <c r="F62" s="79" t="s">
        <v>135</v>
      </c>
      <c r="G62" s="80">
        <f t="shared" ref="G62" si="8">G64</f>
        <v>0</v>
      </c>
    </row>
    <row r="63" spans="1:7" s="83" customFormat="1" ht="18.75" customHeight="1" x14ac:dyDescent="0.25">
      <c r="A63" s="79"/>
      <c r="B63" s="79"/>
      <c r="C63" s="79"/>
      <c r="D63" s="79"/>
      <c r="E63" s="79"/>
      <c r="F63" s="79" t="s">
        <v>12</v>
      </c>
      <c r="G63" s="82"/>
    </row>
    <row r="64" spans="1:7" s="83" customFormat="1" ht="18.75" customHeight="1" x14ac:dyDescent="0.25">
      <c r="A64" s="79"/>
      <c r="B64" s="79"/>
      <c r="C64" s="79"/>
      <c r="D64" s="79"/>
      <c r="E64" s="79"/>
      <c r="F64" s="79" t="s">
        <v>35</v>
      </c>
      <c r="G64" s="80">
        <f t="shared" ref="G64" si="9">G66</f>
        <v>0</v>
      </c>
    </row>
    <row r="65" spans="1:7" s="83" customFormat="1" ht="18.75" customHeight="1" x14ac:dyDescent="0.25">
      <c r="A65" s="79"/>
      <c r="B65" s="79"/>
      <c r="C65" s="79"/>
      <c r="D65" s="79"/>
      <c r="E65" s="79"/>
      <c r="F65" s="79" t="s">
        <v>12</v>
      </c>
      <c r="G65" s="82"/>
    </row>
    <row r="66" spans="1:7" s="83" customFormat="1" ht="18.75" customHeight="1" x14ac:dyDescent="0.25">
      <c r="A66" s="79"/>
      <c r="B66" s="79"/>
      <c r="C66" s="79"/>
      <c r="D66" s="79" t="s">
        <v>136</v>
      </c>
      <c r="E66" s="79"/>
      <c r="F66" s="79" t="s">
        <v>135</v>
      </c>
      <c r="G66" s="84">
        <f t="shared" ref="G66" si="10">G68+G76</f>
        <v>0</v>
      </c>
    </row>
    <row r="67" spans="1:7" s="83" customFormat="1" ht="18.75" customHeight="1" x14ac:dyDescent="0.25">
      <c r="A67" s="79"/>
      <c r="B67" s="79"/>
      <c r="C67" s="79"/>
      <c r="D67" s="79"/>
      <c r="E67" s="79"/>
      <c r="F67" s="79" t="s">
        <v>12</v>
      </c>
      <c r="G67" s="79"/>
    </row>
    <row r="68" spans="1:7" s="83" customFormat="1" ht="18.75" customHeight="1" x14ac:dyDescent="0.25">
      <c r="A68" s="79"/>
      <c r="B68" s="79"/>
      <c r="C68" s="79"/>
      <c r="D68" s="79"/>
      <c r="E68" s="86" t="s">
        <v>137</v>
      </c>
      <c r="F68" s="79" t="s">
        <v>135</v>
      </c>
      <c r="G68" s="85">
        <f>G70</f>
        <v>2150302</v>
      </c>
    </row>
    <row r="69" spans="1:7" s="83" customFormat="1" ht="18.75" customHeight="1" x14ac:dyDescent="0.25">
      <c r="A69" s="79"/>
      <c r="B69" s="79"/>
      <c r="C69" s="79"/>
      <c r="D69" s="79"/>
      <c r="E69" s="79"/>
      <c r="F69" s="79" t="s">
        <v>13</v>
      </c>
      <c r="G69" s="85"/>
    </row>
    <row r="70" spans="1:7" s="83" customFormat="1" ht="18.75" customHeight="1" x14ac:dyDescent="0.25">
      <c r="A70" s="79"/>
      <c r="B70" s="79"/>
      <c r="C70" s="79"/>
      <c r="D70" s="79"/>
      <c r="E70" s="79"/>
      <c r="F70" s="87" t="s">
        <v>35</v>
      </c>
      <c r="G70" s="85">
        <f t="shared" ref="G70" si="11">G72</f>
        <v>2150302</v>
      </c>
    </row>
    <row r="71" spans="1:7" s="83" customFormat="1" ht="18.75" customHeight="1" x14ac:dyDescent="0.25">
      <c r="A71" s="79"/>
      <c r="B71" s="79"/>
      <c r="C71" s="79"/>
      <c r="D71" s="79"/>
      <c r="E71" s="79"/>
      <c r="F71" s="79" t="s">
        <v>14</v>
      </c>
      <c r="G71" s="85"/>
    </row>
    <row r="72" spans="1:7" s="83" customFormat="1" ht="18.75" customHeight="1" x14ac:dyDescent="0.25">
      <c r="A72" s="79"/>
      <c r="B72" s="79"/>
      <c r="C72" s="79"/>
      <c r="D72" s="79"/>
      <c r="E72" s="79"/>
      <c r="F72" s="88" t="s">
        <v>11</v>
      </c>
      <c r="G72" s="85">
        <f t="shared" ref="G72:G74" si="12">G73</f>
        <v>2150302</v>
      </c>
    </row>
    <row r="73" spans="1:7" s="83" customFormat="1" ht="18.75" customHeight="1" x14ac:dyDescent="0.25">
      <c r="A73" s="79"/>
      <c r="B73" s="79"/>
      <c r="C73" s="79"/>
      <c r="D73" s="79"/>
      <c r="E73" s="79"/>
      <c r="F73" s="88" t="s">
        <v>129</v>
      </c>
      <c r="G73" s="85">
        <f t="shared" si="12"/>
        <v>2150302</v>
      </c>
    </row>
    <row r="74" spans="1:7" s="83" customFormat="1" ht="18.75" customHeight="1" x14ac:dyDescent="0.25">
      <c r="A74" s="79"/>
      <c r="B74" s="79"/>
      <c r="C74" s="79"/>
      <c r="D74" s="79"/>
      <c r="E74" s="79"/>
      <c r="F74" s="88" t="s">
        <v>131</v>
      </c>
      <c r="G74" s="85">
        <f t="shared" si="12"/>
        <v>2150302</v>
      </c>
    </row>
    <row r="75" spans="1:7" s="83" customFormat="1" ht="18.75" customHeight="1" x14ac:dyDescent="0.25">
      <c r="A75" s="79"/>
      <c r="B75" s="79"/>
      <c r="C75" s="79"/>
      <c r="D75" s="79"/>
      <c r="E75" s="79"/>
      <c r="F75" s="79" t="s">
        <v>138</v>
      </c>
      <c r="G75" s="85">
        <f>-G29</f>
        <v>2150302</v>
      </c>
    </row>
    <row r="76" spans="1:7" s="83" customFormat="1" ht="18.75" customHeight="1" x14ac:dyDescent="0.25">
      <c r="A76" s="89"/>
      <c r="B76" s="89"/>
      <c r="C76" s="89"/>
      <c r="D76" s="79"/>
      <c r="E76" s="86" t="s">
        <v>137</v>
      </c>
      <c r="F76" s="79" t="s">
        <v>135</v>
      </c>
      <c r="G76" s="85">
        <f t="shared" ref="G76" si="13">G78</f>
        <v>-2150302</v>
      </c>
    </row>
    <row r="77" spans="1:7" s="83" customFormat="1" ht="18.75" customHeight="1" x14ac:dyDescent="0.25">
      <c r="A77" s="89"/>
      <c r="B77" s="89"/>
      <c r="C77" s="89"/>
      <c r="D77" s="79"/>
      <c r="E77" s="79"/>
      <c r="F77" s="79" t="s">
        <v>13</v>
      </c>
      <c r="G77" s="85"/>
    </row>
    <row r="78" spans="1:7" s="83" customFormat="1" ht="18.75" customHeight="1" x14ac:dyDescent="0.25">
      <c r="A78" s="89"/>
      <c r="B78" s="89"/>
      <c r="C78" s="89"/>
      <c r="D78" s="79"/>
      <c r="E78" s="79"/>
      <c r="F78" s="87" t="s">
        <v>35</v>
      </c>
      <c r="G78" s="85">
        <f t="shared" ref="G78" si="14">G80</f>
        <v>-2150302</v>
      </c>
    </row>
    <row r="79" spans="1:7" s="83" customFormat="1" ht="18.75" customHeight="1" x14ac:dyDescent="0.25">
      <c r="A79" s="89"/>
      <c r="B79" s="89"/>
      <c r="C79" s="89"/>
      <c r="D79" s="79"/>
      <c r="E79" s="79"/>
      <c r="F79" s="79" t="s">
        <v>14</v>
      </c>
      <c r="G79" s="85"/>
    </row>
    <row r="80" spans="1:7" s="83" customFormat="1" ht="18.75" customHeight="1" x14ac:dyDescent="0.25">
      <c r="A80" s="89"/>
      <c r="B80" s="89"/>
      <c r="C80" s="89"/>
      <c r="D80" s="79"/>
      <c r="E80" s="79"/>
      <c r="F80" s="88" t="s">
        <v>11</v>
      </c>
      <c r="G80" s="85">
        <f t="shared" ref="G80:G82" si="15">G81</f>
        <v>-2150302</v>
      </c>
    </row>
    <row r="81" spans="1:7" s="83" customFormat="1" ht="18.75" customHeight="1" x14ac:dyDescent="0.25">
      <c r="A81" s="89"/>
      <c r="B81" s="89"/>
      <c r="C81" s="89"/>
      <c r="D81" s="79"/>
      <c r="E81" s="79"/>
      <c r="F81" s="88" t="s">
        <v>129</v>
      </c>
      <c r="G81" s="85">
        <f t="shared" si="15"/>
        <v>-2150302</v>
      </c>
    </row>
    <row r="82" spans="1:7" s="83" customFormat="1" ht="18.75" customHeight="1" x14ac:dyDescent="0.25">
      <c r="A82" s="89"/>
      <c r="B82" s="89"/>
      <c r="C82" s="89"/>
      <c r="D82" s="79"/>
      <c r="E82" s="79"/>
      <c r="F82" s="88" t="s">
        <v>131</v>
      </c>
      <c r="G82" s="85">
        <f t="shared" si="15"/>
        <v>-2150302</v>
      </c>
    </row>
    <row r="83" spans="1:7" s="83" customFormat="1" ht="18.75" customHeight="1" x14ac:dyDescent="0.25">
      <c r="A83" s="89"/>
      <c r="B83" s="89"/>
      <c r="C83" s="89"/>
      <c r="D83" s="79"/>
      <c r="E83" s="79"/>
      <c r="F83" s="79" t="s">
        <v>138</v>
      </c>
      <c r="G83" s="85">
        <f>-G75</f>
        <v>-2150302</v>
      </c>
    </row>
    <row r="84" spans="1:7" s="256" customFormat="1" ht="34.5" x14ac:dyDescent="0.25">
      <c r="A84" s="203"/>
      <c r="B84" s="203"/>
      <c r="C84" s="203"/>
      <c r="D84" s="220"/>
      <c r="E84" s="220"/>
      <c r="F84" s="255" t="s">
        <v>258</v>
      </c>
      <c r="G84" s="80">
        <f>+G85</f>
        <v>0</v>
      </c>
    </row>
    <row r="85" spans="1:7" s="256" customFormat="1" ht="17.649999999999999" customHeight="1" x14ac:dyDescent="0.25">
      <c r="A85" s="339" t="s">
        <v>285</v>
      </c>
      <c r="B85" s="187"/>
      <c r="C85" s="187"/>
      <c r="D85" s="266"/>
      <c r="E85" s="187"/>
      <c r="F85" s="203" t="s">
        <v>273</v>
      </c>
      <c r="G85" s="80">
        <f>+G87</f>
        <v>0</v>
      </c>
    </row>
    <row r="86" spans="1:7" s="256" customFormat="1" ht="16.899999999999999" customHeight="1" x14ac:dyDescent="0.25">
      <c r="A86" s="339"/>
      <c r="B86" s="187"/>
      <c r="C86" s="187"/>
      <c r="D86" s="266"/>
      <c r="E86" s="207"/>
      <c r="F86" s="203" t="s">
        <v>12</v>
      </c>
      <c r="G86" s="80"/>
    </row>
    <row r="87" spans="1:7" s="256" customFormat="1" ht="17.25" x14ac:dyDescent="0.25">
      <c r="A87" s="339"/>
      <c r="B87" s="303" t="s">
        <v>274</v>
      </c>
      <c r="C87" s="187"/>
      <c r="D87" s="266"/>
      <c r="E87" s="187"/>
      <c r="F87" s="203" t="s">
        <v>275</v>
      </c>
      <c r="G87" s="80">
        <f t="shared" ref="G87" si="16">+G89</f>
        <v>0</v>
      </c>
    </row>
    <row r="88" spans="1:7" s="256" customFormat="1" ht="16.899999999999999" customHeight="1" x14ac:dyDescent="0.25">
      <c r="A88" s="339"/>
      <c r="B88" s="303"/>
      <c r="C88" s="187"/>
      <c r="D88" s="266"/>
      <c r="E88" s="187"/>
      <c r="F88" s="203" t="s">
        <v>12</v>
      </c>
      <c r="G88" s="80"/>
    </row>
    <row r="89" spans="1:7" s="256" customFormat="1" ht="17.25" x14ac:dyDescent="0.25">
      <c r="A89" s="339"/>
      <c r="B89" s="303"/>
      <c r="C89" s="303" t="s">
        <v>274</v>
      </c>
      <c r="D89" s="266"/>
      <c r="E89" s="187"/>
      <c r="F89" s="203" t="s">
        <v>232</v>
      </c>
      <c r="G89" s="80">
        <f t="shared" ref="G89" si="17">+G91</f>
        <v>0</v>
      </c>
    </row>
    <row r="90" spans="1:7" s="256" customFormat="1" ht="16.899999999999999" customHeight="1" x14ac:dyDescent="0.25">
      <c r="A90" s="339"/>
      <c r="B90" s="303"/>
      <c r="C90" s="303"/>
      <c r="D90" s="266"/>
      <c r="E90" s="187"/>
      <c r="F90" s="286" t="s">
        <v>12</v>
      </c>
      <c r="G90" s="80"/>
    </row>
    <row r="91" spans="1:7" s="256" customFormat="1" ht="34.5" x14ac:dyDescent="0.25">
      <c r="A91" s="339"/>
      <c r="B91" s="303"/>
      <c r="C91" s="303"/>
      <c r="D91" s="266"/>
      <c r="E91" s="187"/>
      <c r="F91" s="308" t="s">
        <v>258</v>
      </c>
      <c r="G91" s="80">
        <f>+G93</f>
        <v>0</v>
      </c>
    </row>
    <row r="92" spans="1:7" s="256" customFormat="1" ht="16.899999999999999" customHeight="1" x14ac:dyDescent="0.25">
      <c r="A92" s="339"/>
      <c r="B92" s="303"/>
      <c r="C92" s="303"/>
      <c r="D92" s="266"/>
      <c r="E92" s="187"/>
      <c r="F92" s="286" t="s">
        <v>12</v>
      </c>
      <c r="G92" s="80"/>
    </row>
    <row r="93" spans="1:7" s="307" customFormat="1" ht="39.4" customHeight="1" x14ac:dyDescent="0.25">
      <c r="A93" s="340"/>
      <c r="B93" s="305"/>
      <c r="C93" s="305"/>
      <c r="D93" s="222">
        <v>1236</v>
      </c>
      <c r="E93" s="187"/>
      <c r="F93" s="306" t="s">
        <v>276</v>
      </c>
      <c r="G93" s="80">
        <f>+G95+G104</f>
        <v>0</v>
      </c>
    </row>
    <row r="94" spans="1:7" s="256" customFormat="1" ht="16.899999999999999" customHeight="1" x14ac:dyDescent="0.3">
      <c r="A94" s="339"/>
      <c r="B94" s="303"/>
      <c r="C94" s="303"/>
      <c r="D94" s="187"/>
      <c r="E94" s="250"/>
      <c r="F94" s="203" t="s">
        <v>12</v>
      </c>
      <c r="G94" s="257"/>
    </row>
    <row r="95" spans="1:7" s="256" customFormat="1" ht="17.25" x14ac:dyDescent="0.25">
      <c r="A95" s="339"/>
      <c r="B95" s="303"/>
      <c r="C95" s="303"/>
      <c r="D95" s="187"/>
      <c r="E95" s="220">
        <v>32001</v>
      </c>
      <c r="F95" s="270" t="s">
        <v>264</v>
      </c>
      <c r="G95" s="298">
        <f t="shared" ref="G95" si="18">+G97</f>
        <v>-79764.800000000017</v>
      </c>
    </row>
    <row r="96" spans="1:7" s="256" customFormat="1" ht="16.149999999999999" customHeight="1" x14ac:dyDescent="0.3">
      <c r="A96" s="339"/>
      <c r="B96" s="303"/>
      <c r="C96" s="303"/>
      <c r="D96" s="187"/>
      <c r="E96" s="272"/>
      <c r="F96" s="203" t="s">
        <v>13</v>
      </c>
      <c r="G96" s="299"/>
    </row>
    <row r="97" spans="1:7" s="259" customFormat="1" ht="36.6" customHeight="1" x14ac:dyDescent="0.3">
      <c r="A97" s="339"/>
      <c r="B97" s="303"/>
      <c r="C97" s="303"/>
      <c r="D97" s="187"/>
      <c r="E97" s="273"/>
      <c r="F97" s="258" t="s">
        <v>258</v>
      </c>
      <c r="G97" s="300">
        <f t="shared" ref="G97" si="19">+G99</f>
        <v>-79764.800000000017</v>
      </c>
    </row>
    <row r="98" spans="1:7" s="256" customFormat="1" ht="51.75" x14ac:dyDescent="0.3">
      <c r="A98" s="339"/>
      <c r="B98" s="303"/>
      <c r="C98" s="303"/>
      <c r="D98" s="187"/>
      <c r="E98" s="250"/>
      <c r="F98" s="203" t="s">
        <v>277</v>
      </c>
      <c r="G98" s="299"/>
    </row>
    <row r="99" spans="1:7" s="256" customFormat="1" ht="16.899999999999999" customHeight="1" x14ac:dyDescent="0.3">
      <c r="A99" s="339"/>
      <c r="B99" s="303"/>
      <c r="C99" s="303"/>
      <c r="D99" s="187"/>
      <c r="E99" s="273"/>
      <c r="F99" s="207" t="s">
        <v>11</v>
      </c>
      <c r="G99" s="298">
        <f t="shared" ref="G99" si="20">G100</f>
        <v>-79764.800000000017</v>
      </c>
    </row>
    <row r="100" spans="1:7" s="256" customFormat="1" ht="16.899999999999999" customHeight="1" x14ac:dyDescent="0.3">
      <c r="A100" s="339"/>
      <c r="B100" s="303"/>
      <c r="C100" s="303"/>
      <c r="D100" s="187"/>
      <c r="E100" s="273"/>
      <c r="F100" s="203" t="s">
        <v>278</v>
      </c>
      <c r="G100" s="299">
        <f t="shared" ref="G100:G102" si="21">+G101</f>
        <v>-79764.800000000017</v>
      </c>
    </row>
    <row r="101" spans="1:7" s="256" customFormat="1" ht="16.149999999999999" customHeight="1" x14ac:dyDescent="0.3">
      <c r="A101" s="339"/>
      <c r="B101" s="303"/>
      <c r="C101" s="303"/>
      <c r="D101" s="187"/>
      <c r="E101" s="250"/>
      <c r="F101" s="203" t="s">
        <v>279</v>
      </c>
      <c r="G101" s="299">
        <f t="shared" si="21"/>
        <v>-79764.800000000017</v>
      </c>
    </row>
    <row r="102" spans="1:7" s="256" customFormat="1" ht="16.149999999999999" customHeight="1" x14ac:dyDescent="0.3">
      <c r="A102" s="339"/>
      <c r="B102" s="303"/>
      <c r="C102" s="303"/>
      <c r="D102" s="187"/>
      <c r="E102" s="250"/>
      <c r="F102" s="205" t="s">
        <v>280</v>
      </c>
      <c r="G102" s="299">
        <f t="shared" si="21"/>
        <v>-79764.800000000017</v>
      </c>
    </row>
    <row r="103" spans="1:7" s="256" customFormat="1" ht="16.149999999999999" customHeight="1" x14ac:dyDescent="0.3">
      <c r="A103" s="339"/>
      <c r="B103" s="303"/>
      <c r="C103" s="303"/>
      <c r="D103" s="187"/>
      <c r="E103" s="250"/>
      <c r="F103" s="205" t="s">
        <v>162</v>
      </c>
      <c r="G103" s="299">
        <f>+'4'!D50</f>
        <v>-79764.800000000017</v>
      </c>
    </row>
    <row r="104" spans="1:7" s="261" customFormat="1" ht="34.5" x14ac:dyDescent="0.25">
      <c r="A104" s="339"/>
      <c r="B104" s="303"/>
      <c r="C104" s="303"/>
      <c r="D104" s="187"/>
      <c r="E104" s="222">
        <v>32002</v>
      </c>
      <c r="F104" s="287" t="s">
        <v>281</v>
      </c>
      <c r="G104" s="281">
        <f>+G106+G113+G120+G127+G134+G141+G148+G155+G162+G169</f>
        <v>79764.800000000017</v>
      </c>
    </row>
    <row r="105" spans="1:7" s="261" customFormat="1" ht="17.25" x14ac:dyDescent="0.3">
      <c r="A105" s="339"/>
      <c r="B105" s="303"/>
      <c r="C105" s="303"/>
      <c r="D105" s="187"/>
      <c r="E105" s="274"/>
      <c r="F105" s="203" t="s">
        <v>13</v>
      </c>
      <c r="G105" s="271"/>
    </row>
    <row r="106" spans="1:7" s="262" customFormat="1" ht="36.6" customHeight="1" x14ac:dyDescent="0.3">
      <c r="A106" s="339"/>
      <c r="B106" s="303"/>
      <c r="C106" s="303"/>
      <c r="D106" s="187"/>
      <c r="E106" s="274"/>
      <c r="F106" s="301" t="s">
        <v>229</v>
      </c>
      <c r="G106" s="302">
        <f t="shared" ref="G106" si="22">+G108</f>
        <v>9185</v>
      </c>
    </row>
    <row r="107" spans="1:7" s="261" customFormat="1" ht="51.75" x14ac:dyDescent="0.3">
      <c r="A107" s="339"/>
      <c r="B107" s="303"/>
      <c r="C107" s="303"/>
      <c r="D107" s="187"/>
      <c r="E107" s="274"/>
      <c r="F107" s="203" t="s">
        <v>277</v>
      </c>
      <c r="G107" s="260"/>
    </row>
    <row r="108" spans="1:7" s="261" customFormat="1" ht="16.899999999999999" customHeight="1" x14ac:dyDescent="0.3">
      <c r="A108" s="339"/>
      <c r="B108" s="303"/>
      <c r="C108" s="303"/>
      <c r="D108" s="187"/>
      <c r="E108" s="274"/>
      <c r="F108" s="207" t="s">
        <v>11</v>
      </c>
      <c r="G108" s="271">
        <f t="shared" ref="G108" si="23">G109</f>
        <v>9185</v>
      </c>
    </row>
    <row r="109" spans="1:7" s="261" customFormat="1" ht="16.899999999999999" customHeight="1" x14ac:dyDescent="0.3">
      <c r="A109" s="339"/>
      <c r="B109" s="303"/>
      <c r="C109" s="303"/>
      <c r="D109" s="187"/>
      <c r="E109" s="274"/>
      <c r="F109" s="203" t="s">
        <v>129</v>
      </c>
      <c r="G109" s="260">
        <f t="shared" ref="G109:G110" si="24">+G110</f>
        <v>9185</v>
      </c>
    </row>
    <row r="110" spans="1:7" s="261" customFormat="1" ht="34.5" x14ac:dyDescent="0.3">
      <c r="A110" s="339"/>
      <c r="B110" s="303"/>
      <c r="C110" s="303"/>
      <c r="D110" s="187"/>
      <c r="E110" s="274"/>
      <c r="F110" s="203" t="s">
        <v>282</v>
      </c>
      <c r="G110" s="260">
        <f t="shared" si="24"/>
        <v>9185</v>
      </c>
    </row>
    <row r="111" spans="1:7" s="261" customFormat="1" ht="34.5" x14ac:dyDescent="0.3">
      <c r="A111" s="339"/>
      <c r="B111" s="303"/>
      <c r="C111" s="303"/>
      <c r="D111" s="187"/>
      <c r="E111" s="274"/>
      <c r="F111" s="205" t="s">
        <v>283</v>
      </c>
      <c r="G111" s="260">
        <f>+G112</f>
        <v>9185</v>
      </c>
    </row>
    <row r="112" spans="1:7" s="261" customFormat="1" ht="18" customHeight="1" x14ac:dyDescent="0.3">
      <c r="A112" s="339"/>
      <c r="B112" s="303"/>
      <c r="C112" s="303"/>
      <c r="D112" s="187"/>
      <c r="E112" s="274"/>
      <c r="F112" s="205" t="s">
        <v>284</v>
      </c>
      <c r="G112" s="260">
        <f>+'8 '!G47</f>
        <v>9185</v>
      </c>
    </row>
    <row r="113" spans="1:7" s="262" customFormat="1" ht="36.6" customHeight="1" x14ac:dyDescent="0.3">
      <c r="A113" s="339"/>
      <c r="B113" s="303"/>
      <c r="C113" s="303"/>
      <c r="D113" s="187"/>
      <c r="E113" s="274"/>
      <c r="F113" s="301" t="s">
        <v>240</v>
      </c>
      <c r="G113" s="302">
        <f t="shared" ref="G113" si="25">+G115</f>
        <v>18276.900000000001</v>
      </c>
    </row>
    <row r="114" spans="1:7" s="261" customFormat="1" ht="51.75" x14ac:dyDescent="0.3">
      <c r="A114" s="339"/>
      <c r="B114" s="303"/>
      <c r="C114" s="303"/>
      <c r="D114" s="187"/>
      <c r="E114" s="274"/>
      <c r="F114" s="203" t="s">
        <v>277</v>
      </c>
      <c r="G114" s="260"/>
    </row>
    <row r="115" spans="1:7" s="261" customFormat="1" ht="16.899999999999999" customHeight="1" x14ac:dyDescent="0.3">
      <c r="A115" s="339"/>
      <c r="B115" s="303"/>
      <c r="C115" s="303"/>
      <c r="D115" s="187"/>
      <c r="E115" s="274"/>
      <c r="F115" s="207" t="s">
        <v>11</v>
      </c>
      <c r="G115" s="271">
        <f t="shared" ref="G115" si="26">G116</f>
        <v>18276.900000000001</v>
      </c>
    </row>
    <row r="116" spans="1:7" s="261" customFormat="1" ht="16.899999999999999" customHeight="1" x14ac:dyDescent="0.3">
      <c r="A116" s="339"/>
      <c r="B116" s="303"/>
      <c r="C116" s="303"/>
      <c r="D116" s="187"/>
      <c r="E116" s="274"/>
      <c r="F116" s="203" t="s">
        <v>129</v>
      </c>
      <c r="G116" s="260">
        <f t="shared" ref="G116:G117" si="27">+G117</f>
        <v>18276.900000000001</v>
      </c>
    </row>
    <row r="117" spans="1:7" s="261" customFormat="1" ht="34.5" x14ac:dyDescent="0.3">
      <c r="A117" s="339"/>
      <c r="B117" s="303"/>
      <c r="C117" s="303"/>
      <c r="D117" s="187"/>
      <c r="E117" s="274"/>
      <c r="F117" s="203" t="s">
        <v>282</v>
      </c>
      <c r="G117" s="260">
        <f t="shared" si="27"/>
        <v>18276.900000000001</v>
      </c>
    </row>
    <row r="118" spans="1:7" s="261" customFormat="1" ht="34.5" x14ac:dyDescent="0.3">
      <c r="A118" s="339"/>
      <c r="B118" s="303"/>
      <c r="C118" s="303"/>
      <c r="D118" s="187"/>
      <c r="E118" s="274"/>
      <c r="F118" s="205" t="s">
        <v>283</v>
      </c>
      <c r="G118" s="260">
        <f>+G119</f>
        <v>18276.900000000001</v>
      </c>
    </row>
    <row r="119" spans="1:7" s="261" customFormat="1" ht="18" customHeight="1" x14ac:dyDescent="0.3">
      <c r="A119" s="339"/>
      <c r="B119" s="303"/>
      <c r="C119" s="303"/>
      <c r="D119" s="187"/>
      <c r="E119" s="274"/>
      <c r="F119" s="205" t="s">
        <v>284</v>
      </c>
      <c r="G119" s="260">
        <f>+'8 '!G54</f>
        <v>18276.900000000001</v>
      </c>
    </row>
    <row r="120" spans="1:7" s="262" customFormat="1" ht="36.6" customHeight="1" x14ac:dyDescent="0.3">
      <c r="A120" s="339"/>
      <c r="B120" s="303"/>
      <c r="C120" s="303"/>
      <c r="D120" s="187"/>
      <c r="E120" s="274"/>
      <c r="F120" s="301" t="s">
        <v>246</v>
      </c>
      <c r="G120" s="302">
        <f t="shared" ref="G120" si="28">+G122</f>
        <v>1911.6</v>
      </c>
    </row>
    <row r="121" spans="1:7" s="261" customFormat="1" ht="51.75" x14ac:dyDescent="0.3">
      <c r="A121" s="339"/>
      <c r="B121" s="303"/>
      <c r="C121" s="303"/>
      <c r="D121" s="187"/>
      <c r="E121" s="274"/>
      <c r="F121" s="203" t="s">
        <v>277</v>
      </c>
      <c r="G121" s="260"/>
    </row>
    <row r="122" spans="1:7" s="261" customFormat="1" ht="16.899999999999999" customHeight="1" x14ac:dyDescent="0.3">
      <c r="A122" s="339"/>
      <c r="B122" s="303"/>
      <c r="C122" s="303"/>
      <c r="D122" s="187"/>
      <c r="E122" s="274"/>
      <c r="F122" s="207" t="s">
        <v>11</v>
      </c>
      <c r="G122" s="271">
        <f t="shared" ref="G122" si="29">G123</f>
        <v>1911.6</v>
      </c>
    </row>
    <row r="123" spans="1:7" s="261" customFormat="1" ht="16.899999999999999" customHeight="1" x14ac:dyDescent="0.3">
      <c r="A123" s="339"/>
      <c r="B123" s="303"/>
      <c r="C123" s="303"/>
      <c r="D123" s="187"/>
      <c r="E123" s="274"/>
      <c r="F123" s="203" t="s">
        <v>129</v>
      </c>
      <c r="G123" s="260">
        <f t="shared" ref="G123:G124" si="30">+G124</f>
        <v>1911.6</v>
      </c>
    </row>
    <row r="124" spans="1:7" s="261" customFormat="1" ht="34.5" x14ac:dyDescent="0.3">
      <c r="A124" s="339"/>
      <c r="B124" s="303"/>
      <c r="C124" s="303"/>
      <c r="D124" s="187"/>
      <c r="E124" s="274"/>
      <c r="F124" s="203" t="s">
        <v>282</v>
      </c>
      <c r="G124" s="260">
        <f t="shared" si="30"/>
        <v>1911.6</v>
      </c>
    </row>
    <row r="125" spans="1:7" s="261" customFormat="1" ht="34.5" x14ac:dyDescent="0.3">
      <c r="A125" s="339"/>
      <c r="B125" s="303"/>
      <c r="C125" s="303"/>
      <c r="D125" s="187"/>
      <c r="E125" s="274"/>
      <c r="F125" s="205" t="s">
        <v>283</v>
      </c>
      <c r="G125" s="260">
        <f>+G126</f>
        <v>1911.6</v>
      </c>
    </row>
    <row r="126" spans="1:7" s="261" customFormat="1" ht="18" customHeight="1" x14ac:dyDescent="0.3">
      <c r="A126" s="339"/>
      <c r="B126" s="303"/>
      <c r="C126" s="303"/>
      <c r="D126" s="187"/>
      <c r="E126" s="274"/>
      <c r="F126" s="205" t="s">
        <v>284</v>
      </c>
      <c r="G126" s="260">
        <f>+'8 '!G64</f>
        <v>1911.6</v>
      </c>
    </row>
    <row r="127" spans="1:7" s="262" customFormat="1" ht="36.6" customHeight="1" x14ac:dyDescent="0.3">
      <c r="A127" s="339"/>
      <c r="B127" s="303"/>
      <c r="C127" s="303"/>
      <c r="D127" s="187"/>
      <c r="E127" s="274"/>
      <c r="F127" s="301" t="s">
        <v>248</v>
      </c>
      <c r="G127" s="302">
        <f t="shared" ref="G127" si="31">+G129</f>
        <v>14842.8</v>
      </c>
    </row>
    <row r="128" spans="1:7" s="261" customFormat="1" ht="51.75" x14ac:dyDescent="0.3">
      <c r="A128" s="339"/>
      <c r="B128" s="303"/>
      <c r="C128" s="303"/>
      <c r="D128" s="187"/>
      <c r="E128" s="274"/>
      <c r="F128" s="203" t="s">
        <v>277</v>
      </c>
      <c r="G128" s="260"/>
    </row>
    <row r="129" spans="1:7" s="261" customFormat="1" ht="16.899999999999999" customHeight="1" x14ac:dyDescent="0.3">
      <c r="A129" s="339"/>
      <c r="B129" s="303"/>
      <c r="C129" s="303"/>
      <c r="D129" s="187"/>
      <c r="E129" s="274"/>
      <c r="F129" s="207" t="s">
        <v>11</v>
      </c>
      <c r="G129" s="271">
        <f t="shared" ref="G129" si="32">G130</f>
        <v>14842.8</v>
      </c>
    </row>
    <row r="130" spans="1:7" s="261" customFormat="1" ht="16.899999999999999" customHeight="1" x14ac:dyDescent="0.3">
      <c r="A130" s="339"/>
      <c r="B130" s="303"/>
      <c r="C130" s="303"/>
      <c r="D130" s="187"/>
      <c r="E130" s="274"/>
      <c r="F130" s="203" t="s">
        <v>129</v>
      </c>
      <c r="G130" s="260">
        <f t="shared" ref="G130:G131" si="33">+G131</f>
        <v>14842.8</v>
      </c>
    </row>
    <row r="131" spans="1:7" s="261" customFormat="1" ht="34.5" x14ac:dyDescent="0.3">
      <c r="A131" s="339"/>
      <c r="B131" s="303"/>
      <c r="C131" s="303"/>
      <c r="D131" s="187"/>
      <c r="E131" s="274"/>
      <c r="F131" s="203" t="s">
        <v>282</v>
      </c>
      <c r="G131" s="260">
        <f t="shared" si="33"/>
        <v>14842.8</v>
      </c>
    </row>
    <row r="132" spans="1:7" s="261" customFormat="1" ht="34.5" x14ac:dyDescent="0.3">
      <c r="A132" s="339"/>
      <c r="B132" s="303"/>
      <c r="C132" s="303"/>
      <c r="D132" s="187"/>
      <c r="E132" s="274"/>
      <c r="F132" s="205" t="s">
        <v>283</v>
      </c>
      <c r="G132" s="260">
        <f>+G133</f>
        <v>14842.8</v>
      </c>
    </row>
    <row r="133" spans="1:7" s="261" customFormat="1" ht="18" customHeight="1" x14ac:dyDescent="0.3">
      <c r="A133" s="339"/>
      <c r="B133" s="303"/>
      <c r="C133" s="303"/>
      <c r="D133" s="187"/>
      <c r="E133" s="274"/>
      <c r="F133" s="205" t="s">
        <v>284</v>
      </c>
      <c r="G133" s="260">
        <f>+'8 '!G70</f>
        <v>14842.8</v>
      </c>
    </row>
    <row r="134" spans="1:7" s="262" customFormat="1" ht="36.6" customHeight="1" x14ac:dyDescent="0.3">
      <c r="A134" s="339"/>
      <c r="B134" s="303"/>
      <c r="C134" s="303"/>
      <c r="D134" s="187"/>
      <c r="E134" s="274"/>
      <c r="F134" s="301" t="s">
        <v>250</v>
      </c>
      <c r="G134" s="302">
        <f t="shared" ref="G134" si="34">+G136</f>
        <v>13450.8</v>
      </c>
    </row>
    <row r="135" spans="1:7" s="261" customFormat="1" ht="51.75" x14ac:dyDescent="0.3">
      <c r="A135" s="339"/>
      <c r="B135" s="303"/>
      <c r="C135" s="303"/>
      <c r="D135" s="187"/>
      <c r="E135" s="274"/>
      <c r="F135" s="203" t="s">
        <v>277</v>
      </c>
      <c r="G135" s="260"/>
    </row>
    <row r="136" spans="1:7" s="261" customFormat="1" ht="16.899999999999999" customHeight="1" x14ac:dyDescent="0.3">
      <c r="A136" s="339"/>
      <c r="B136" s="303"/>
      <c r="C136" s="303"/>
      <c r="D136" s="187"/>
      <c r="E136" s="274"/>
      <c r="F136" s="207" t="s">
        <v>11</v>
      </c>
      <c r="G136" s="271">
        <f t="shared" ref="G136" si="35">G137</f>
        <v>13450.8</v>
      </c>
    </row>
    <row r="137" spans="1:7" s="261" customFormat="1" ht="16.899999999999999" customHeight="1" x14ac:dyDescent="0.3">
      <c r="A137" s="339"/>
      <c r="B137" s="303"/>
      <c r="C137" s="303"/>
      <c r="D137" s="187"/>
      <c r="E137" s="274"/>
      <c r="F137" s="203" t="s">
        <v>129</v>
      </c>
      <c r="G137" s="260">
        <f t="shared" ref="G137:G138" si="36">+G138</f>
        <v>13450.8</v>
      </c>
    </row>
    <row r="138" spans="1:7" s="261" customFormat="1" ht="34.5" x14ac:dyDescent="0.3">
      <c r="A138" s="339"/>
      <c r="B138" s="303"/>
      <c r="C138" s="303"/>
      <c r="D138" s="187"/>
      <c r="E138" s="274"/>
      <c r="F138" s="203" t="s">
        <v>282</v>
      </c>
      <c r="G138" s="260">
        <f t="shared" si="36"/>
        <v>13450.8</v>
      </c>
    </row>
    <row r="139" spans="1:7" s="261" customFormat="1" ht="34.5" x14ac:dyDescent="0.3">
      <c r="A139" s="339"/>
      <c r="B139" s="303"/>
      <c r="C139" s="303"/>
      <c r="D139" s="187"/>
      <c r="E139" s="274"/>
      <c r="F139" s="205" t="s">
        <v>283</v>
      </c>
      <c r="G139" s="260">
        <f>+G140</f>
        <v>13450.8</v>
      </c>
    </row>
    <row r="140" spans="1:7" s="261" customFormat="1" ht="18" customHeight="1" x14ac:dyDescent="0.3">
      <c r="A140" s="339"/>
      <c r="B140" s="303"/>
      <c r="C140" s="303"/>
      <c r="D140" s="187"/>
      <c r="E140" s="274"/>
      <c r="F140" s="205" t="s">
        <v>284</v>
      </c>
      <c r="G140" s="260">
        <f>+'8 '!G77</f>
        <v>13450.8</v>
      </c>
    </row>
    <row r="141" spans="1:7" s="262" customFormat="1" ht="36.6" customHeight="1" x14ac:dyDescent="0.3">
      <c r="A141" s="339"/>
      <c r="B141" s="303"/>
      <c r="C141" s="303"/>
      <c r="D141" s="187"/>
      <c r="E141" s="274"/>
      <c r="F141" s="301" t="s">
        <v>251</v>
      </c>
      <c r="G141" s="302">
        <f t="shared" ref="G141" si="37">+G143</f>
        <v>4607.5</v>
      </c>
    </row>
    <row r="142" spans="1:7" s="261" customFormat="1" ht="51.75" x14ac:dyDescent="0.3">
      <c r="A142" s="339"/>
      <c r="B142" s="303"/>
      <c r="C142" s="303"/>
      <c r="D142" s="187"/>
      <c r="E142" s="274"/>
      <c r="F142" s="203" t="s">
        <v>277</v>
      </c>
      <c r="G142" s="260"/>
    </row>
    <row r="143" spans="1:7" s="261" customFormat="1" ht="16.899999999999999" customHeight="1" x14ac:dyDescent="0.3">
      <c r="A143" s="339"/>
      <c r="B143" s="303"/>
      <c r="C143" s="303"/>
      <c r="D143" s="187"/>
      <c r="E143" s="274"/>
      <c r="F143" s="207" t="s">
        <v>11</v>
      </c>
      <c r="G143" s="271">
        <f t="shared" ref="G143" si="38">G144</f>
        <v>4607.5</v>
      </c>
    </row>
    <row r="144" spans="1:7" s="261" customFormat="1" ht="16.899999999999999" customHeight="1" x14ac:dyDescent="0.3">
      <c r="A144" s="339"/>
      <c r="B144" s="303"/>
      <c r="C144" s="303"/>
      <c r="D144" s="187"/>
      <c r="E144" s="274"/>
      <c r="F144" s="203" t="s">
        <v>129</v>
      </c>
      <c r="G144" s="260">
        <f t="shared" ref="G144:G145" si="39">+G145</f>
        <v>4607.5</v>
      </c>
    </row>
    <row r="145" spans="1:7" s="261" customFormat="1" ht="34.5" x14ac:dyDescent="0.3">
      <c r="A145" s="339"/>
      <c r="B145" s="303"/>
      <c r="C145" s="303"/>
      <c r="D145" s="187"/>
      <c r="E145" s="274"/>
      <c r="F145" s="203" t="s">
        <v>282</v>
      </c>
      <c r="G145" s="260">
        <f t="shared" si="39"/>
        <v>4607.5</v>
      </c>
    </row>
    <row r="146" spans="1:7" s="261" customFormat="1" ht="34.5" x14ac:dyDescent="0.3">
      <c r="A146" s="339"/>
      <c r="B146" s="303"/>
      <c r="C146" s="303"/>
      <c r="D146" s="187"/>
      <c r="E146" s="274"/>
      <c r="F146" s="205" t="s">
        <v>283</v>
      </c>
      <c r="G146" s="260">
        <f>+G147</f>
        <v>4607.5</v>
      </c>
    </row>
    <row r="147" spans="1:7" s="261" customFormat="1" ht="18" customHeight="1" x14ac:dyDescent="0.3">
      <c r="A147" s="339"/>
      <c r="B147" s="303"/>
      <c r="C147" s="303"/>
      <c r="D147" s="187"/>
      <c r="E147" s="274"/>
      <c r="F147" s="205" t="s">
        <v>284</v>
      </c>
      <c r="G147" s="260">
        <f>+'8 '!G83</f>
        <v>4607.5</v>
      </c>
    </row>
    <row r="148" spans="1:7" s="262" customFormat="1" ht="36.6" customHeight="1" x14ac:dyDescent="0.3">
      <c r="A148" s="339"/>
      <c r="B148" s="303"/>
      <c r="C148" s="303"/>
      <c r="D148" s="187"/>
      <c r="E148" s="274"/>
      <c r="F148" s="301" t="s">
        <v>252</v>
      </c>
      <c r="G148" s="302">
        <f t="shared" ref="G148" si="40">+G150</f>
        <v>3905.6</v>
      </c>
    </row>
    <row r="149" spans="1:7" s="261" customFormat="1" ht="51.75" x14ac:dyDescent="0.3">
      <c r="A149" s="339"/>
      <c r="B149" s="303"/>
      <c r="C149" s="303"/>
      <c r="D149" s="187"/>
      <c r="E149" s="274"/>
      <c r="F149" s="203" t="s">
        <v>277</v>
      </c>
      <c r="G149" s="260"/>
    </row>
    <row r="150" spans="1:7" s="261" customFormat="1" ht="16.899999999999999" customHeight="1" x14ac:dyDescent="0.3">
      <c r="A150" s="339"/>
      <c r="B150" s="303"/>
      <c r="C150" s="303"/>
      <c r="D150" s="187"/>
      <c r="E150" s="274"/>
      <c r="F150" s="207" t="s">
        <v>11</v>
      </c>
      <c r="G150" s="271">
        <f t="shared" ref="G150" si="41">G151</f>
        <v>3905.6</v>
      </c>
    </row>
    <row r="151" spans="1:7" s="261" customFormat="1" ht="16.899999999999999" customHeight="1" x14ac:dyDescent="0.3">
      <c r="A151" s="339"/>
      <c r="B151" s="303"/>
      <c r="C151" s="303"/>
      <c r="D151" s="187"/>
      <c r="E151" s="274"/>
      <c r="F151" s="203" t="s">
        <v>129</v>
      </c>
      <c r="G151" s="260">
        <f t="shared" ref="G151:G152" si="42">+G152</f>
        <v>3905.6</v>
      </c>
    </row>
    <row r="152" spans="1:7" s="261" customFormat="1" ht="34.5" x14ac:dyDescent="0.3">
      <c r="A152" s="339"/>
      <c r="B152" s="303"/>
      <c r="C152" s="303"/>
      <c r="D152" s="187"/>
      <c r="E152" s="274"/>
      <c r="F152" s="203" t="s">
        <v>282</v>
      </c>
      <c r="G152" s="260">
        <f t="shared" si="42"/>
        <v>3905.6</v>
      </c>
    </row>
    <row r="153" spans="1:7" s="261" customFormat="1" ht="34.5" x14ac:dyDescent="0.3">
      <c r="A153" s="339"/>
      <c r="B153" s="303"/>
      <c r="C153" s="303"/>
      <c r="D153" s="187"/>
      <c r="E153" s="274"/>
      <c r="F153" s="205" t="s">
        <v>283</v>
      </c>
      <c r="G153" s="260">
        <f>+G154</f>
        <v>3905.6</v>
      </c>
    </row>
    <row r="154" spans="1:7" s="261" customFormat="1" ht="18" customHeight="1" x14ac:dyDescent="0.3">
      <c r="A154" s="339"/>
      <c r="B154" s="303"/>
      <c r="C154" s="303"/>
      <c r="D154" s="187"/>
      <c r="E154" s="274"/>
      <c r="F154" s="205" t="s">
        <v>284</v>
      </c>
      <c r="G154" s="260">
        <f>+'8 '!G89</f>
        <v>3905.6</v>
      </c>
    </row>
    <row r="155" spans="1:7" s="262" customFormat="1" ht="36.6" customHeight="1" x14ac:dyDescent="0.25">
      <c r="A155" s="339"/>
      <c r="B155" s="303"/>
      <c r="C155" s="303"/>
      <c r="D155" s="187"/>
      <c r="E155" s="375"/>
      <c r="F155" s="301" t="s">
        <v>255</v>
      </c>
      <c r="G155" s="302">
        <f t="shared" ref="G155" si="43">+G157</f>
        <v>1795.6</v>
      </c>
    </row>
    <row r="156" spans="1:7" s="261" customFormat="1" ht="51.75" x14ac:dyDescent="0.25">
      <c r="A156" s="339"/>
      <c r="B156" s="303"/>
      <c r="C156" s="303"/>
      <c r="D156" s="187"/>
      <c r="E156" s="375"/>
      <c r="F156" s="203" t="s">
        <v>277</v>
      </c>
      <c r="G156" s="260"/>
    </row>
    <row r="157" spans="1:7" s="261" customFormat="1" ht="16.899999999999999" customHeight="1" x14ac:dyDescent="0.25">
      <c r="A157" s="339"/>
      <c r="B157" s="303"/>
      <c r="C157" s="303"/>
      <c r="D157" s="187"/>
      <c r="E157" s="375"/>
      <c r="F157" s="207" t="s">
        <v>11</v>
      </c>
      <c r="G157" s="271">
        <f t="shared" ref="G157" si="44">G158</f>
        <v>1795.6</v>
      </c>
    </row>
    <row r="158" spans="1:7" s="261" customFormat="1" ht="16.899999999999999" customHeight="1" x14ac:dyDescent="0.25">
      <c r="A158" s="339"/>
      <c r="B158" s="303"/>
      <c r="C158" s="303"/>
      <c r="D158" s="187"/>
      <c r="E158" s="375"/>
      <c r="F158" s="203" t="s">
        <v>129</v>
      </c>
      <c r="G158" s="260">
        <f t="shared" ref="G158:G159" si="45">+G159</f>
        <v>1795.6</v>
      </c>
    </row>
    <row r="159" spans="1:7" s="261" customFormat="1" ht="34.5" x14ac:dyDescent="0.25">
      <c r="A159" s="339"/>
      <c r="B159" s="303"/>
      <c r="C159" s="303"/>
      <c r="D159" s="187"/>
      <c r="E159" s="375"/>
      <c r="F159" s="203" t="s">
        <v>282</v>
      </c>
      <c r="G159" s="260">
        <f t="shared" si="45"/>
        <v>1795.6</v>
      </c>
    </row>
    <row r="160" spans="1:7" s="261" customFormat="1" ht="34.5" x14ac:dyDescent="0.25">
      <c r="A160" s="339"/>
      <c r="B160" s="303"/>
      <c r="C160" s="303"/>
      <c r="D160" s="187"/>
      <c r="E160" s="375"/>
      <c r="F160" s="205" t="s">
        <v>283</v>
      </c>
      <c r="G160" s="260">
        <f>+G161</f>
        <v>1795.6</v>
      </c>
    </row>
    <row r="161" spans="1:7" s="261" customFormat="1" ht="18" customHeight="1" x14ac:dyDescent="0.25">
      <c r="A161" s="339"/>
      <c r="B161" s="303"/>
      <c r="C161" s="303"/>
      <c r="D161" s="187"/>
      <c r="E161" s="375"/>
      <c r="F161" s="205" t="s">
        <v>284</v>
      </c>
      <c r="G161" s="260">
        <f>+'8 '!G95</f>
        <v>1795.6</v>
      </c>
    </row>
    <row r="162" spans="1:7" s="262" customFormat="1" ht="36.6" customHeight="1" x14ac:dyDescent="0.3">
      <c r="A162" s="339"/>
      <c r="B162" s="303"/>
      <c r="C162" s="303"/>
      <c r="D162" s="187"/>
      <c r="E162" s="274"/>
      <c r="F162" s="301" t="s">
        <v>256</v>
      </c>
      <c r="G162" s="302">
        <f t="shared" ref="G162" si="46">+G164</f>
        <v>3595.7</v>
      </c>
    </row>
    <row r="163" spans="1:7" s="261" customFormat="1" ht="51.75" x14ac:dyDescent="0.3">
      <c r="A163" s="339"/>
      <c r="B163" s="303"/>
      <c r="C163" s="303"/>
      <c r="D163" s="187"/>
      <c r="E163" s="274"/>
      <c r="F163" s="203" t="s">
        <v>277</v>
      </c>
      <c r="G163" s="260"/>
    </row>
    <row r="164" spans="1:7" s="261" customFormat="1" ht="16.899999999999999" customHeight="1" x14ac:dyDescent="0.3">
      <c r="A164" s="339"/>
      <c r="B164" s="303"/>
      <c r="C164" s="303"/>
      <c r="D164" s="187"/>
      <c r="E164" s="274"/>
      <c r="F164" s="207" t="s">
        <v>11</v>
      </c>
      <c r="G164" s="271">
        <f t="shared" ref="G164" si="47">G165</f>
        <v>3595.7</v>
      </c>
    </row>
    <row r="165" spans="1:7" s="261" customFormat="1" ht="16.899999999999999" customHeight="1" x14ac:dyDescent="0.3">
      <c r="A165" s="339"/>
      <c r="B165" s="303"/>
      <c r="C165" s="303"/>
      <c r="D165" s="187"/>
      <c r="E165" s="274"/>
      <c r="F165" s="203" t="s">
        <v>129</v>
      </c>
      <c r="G165" s="260">
        <f t="shared" ref="G165:G166" si="48">+G166</f>
        <v>3595.7</v>
      </c>
    </row>
    <row r="166" spans="1:7" s="261" customFormat="1" ht="34.5" x14ac:dyDescent="0.3">
      <c r="A166" s="339"/>
      <c r="B166" s="303"/>
      <c r="C166" s="303"/>
      <c r="D166" s="187"/>
      <c r="E166" s="274"/>
      <c r="F166" s="203" t="s">
        <v>282</v>
      </c>
      <c r="G166" s="260">
        <f t="shared" si="48"/>
        <v>3595.7</v>
      </c>
    </row>
    <row r="167" spans="1:7" s="261" customFormat="1" ht="34.5" x14ac:dyDescent="0.3">
      <c r="A167" s="339"/>
      <c r="B167" s="303"/>
      <c r="C167" s="303"/>
      <c r="D167" s="187"/>
      <c r="E167" s="274"/>
      <c r="F167" s="205" t="s">
        <v>283</v>
      </c>
      <c r="G167" s="260">
        <f>+G168</f>
        <v>3595.7</v>
      </c>
    </row>
    <row r="168" spans="1:7" s="261" customFormat="1" ht="18" customHeight="1" x14ac:dyDescent="0.3">
      <c r="A168" s="339"/>
      <c r="B168" s="303"/>
      <c r="C168" s="303"/>
      <c r="D168" s="187"/>
      <c r="E168" s="274"/>
      <c r="F168" s="205" t="s">
        <v>284</v>
      </c>
      <c r="G168" s="260">
        <f>+'8 '!G102</f>
        <v>3595.7</v>
      </c>
    </row>
    <row r="169" spans="1:7" s="262" customFormat="1" ht="36.6" customHeight="1" x14ac:dyDescent="0.3">
      <c r="A169" s="339"/>
      <c r="B169" s="303"/>
      <c r="C169" s="303"/>
      <c r="D169" s="187"/>
      <c r="E169" s="274"/>
      <c r="F169" s="301" t="s">
        <v>257</v>
      </c>
      <c r="G169" s="302">
        <f t="shared" ref="G169" si="49">+G171</f>
        <v>8193.2999999999993</v>
      </c>
    </row>
    <row r="170" spans="1:7" s="261" customFormat="1" ht="51.75" x14ac:dyDescent="0.3">
      <c r="A170" s="339"/>
      <c r="B170" s="303"/>
      <c r="C170" s="303"/>
      <c r="D170" s="187"/>
      <c r="E170" s="274"/>
      <c r="F170" s="203" t="s">
        <v>277</v>
      </c>
      <c r="G170" s="260"/>
    </row>
    <row r="171" spans="1:7" s="261" customFormat="1" ht="16.899999999999999" customHeight="1" x14ac:dyDescent="0.3">
      <c r="A171" s="339"/>
      <c r="B171" s="303"/>
      <c r="C171" s="303"/>
      <c r="D171" s="187"/>
      <c r="E171" s="274"/>
      <c r="F171" s="207" t="s">
        <v>11</v>
      </c>
      <c r="G171" s="271">
        <f t="shared" ref="G171" si="50">G172</f>
        <v>8193.2999999999993</v>
      </c>
    </row>
    <row r="172" spans="1:7" s="261" customFormat="1" ht="16.899999999999999" customHeight="1" x14ac:dyDescent="0.3">
      <c r="A172" s="339"/>
      <c r="B172" s="303"/>
      <c r="C172" s="303"/>
      <c r="D172" s="187"/>
      <c r="E172" s="274"/>
      <c r="F172" s="203" t="s">
        <v>129</v>
      </c>
      <c r="G172" s="260">
        <f t="shared" ref="G172:G173" si="51">+G173</f>
        <v>8193.2999999999993</v>
      </c>
    </row>
    <row r="173" spans="1:7" s="261" customFormat="1" ht="34.5" x14ac:dyDescent="0.3">
      <c r="A173" s="339"/>
      <c r="B173" s="303"/>
      <c r="C173" s="303"/>
      <c r="D173" s="187"/>
      <c r="E173" s="274"/>
      <c r="F173" s="203" t="s">
        <v>282</v>
      </c>
      <c r="G173" s="260">
        <f t="shared" si="51"/>
        <v>8193.2999999999993</v>
      </c>
    </row>
    <row r="174" spans="1:7" s="261" customFormat="1" ht="34.5" x14ac:dyDescent="0.3">
      <c r="A174" s="339"/>
      <c r="B174" s="303"/>
      <c r="C174" s="303"/>
      <c r="D174" s="187"/>
      <c r="E174" s="274"/>
      <c r="F174" s="205" t="s">
        <v>283</v>
      </c>
      <c r="G174" s="260">
        <f>+G175</f>
        <v>8193.2999999999993</v>
      </c>
    </row>
    <row r="175" spans="1:7" s="261" customFormat="1" ht="18" customHeight="1" x14ac:dyDescent="0.3">
      <c r="A175" s="339"/>
      <c r="B175" s="303"/>
      <c r="C175" s="303"/>
      <c r="D175" s="187"/>
      <c r="E175" s="304"/>
      <c r="F175" s="205" t="s">
        <v>284</v>
      </c>
      <c r="G175" s="260">
        <f>+'8 '!G110</f>
        <v>8193.2999999999993</v>
      </c>
    </row>
    <row r="176" spans="1:7" ht="16.5" customHeight="1" x14ac:dyDescent="0.3">
      <c r="G176" s="341"/>
    </row>
  </sheetData>
  <mergeCells count="8">
    <mergeCell ref="E155:E161"/>
    <mergeCell ref="A1:G1"/>
    <mergeCell ref="A2:G2"/>
    <mergeCell ref="A3:G3"/>
    <mergeCell ref="A4:G4"/>
    <mergeCell ref="A6:C6"/>
    <mergeCell ref="D6:E6"/>
    <mergeCell ref="F6:F7"/>
  </mergeCells>
  <pageMargins left="0.15748031496062992" right="0.23622047244094491" top="0.15748031496062992" bottom="0.15748031496062992" header="0.15748031496062992" footer="0.15748031496062992"/>
  <pageSetup scale="67" orientation="portrait" r:id="rId1"/>
  <rowBreaks count="3" manualBreakCount="3">
    <brk id="45" max="16383" man="1"/>
    <brk id="96" max="6" man="1"/>
    <brk id="13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53"/>
  <sheetViews>
    <sheetView topLeftCell="A30" zoomScaleNormal="100" zoomScaleSheetLayoutView="90" workbookViewId="0">
      <selection activeCell="D47" sqref="D47"/>
    </sheetView>
  </sheetViews>
  <sheetFormatPr defaultColWidth="8" defaultRowHeight="17.25" customHeight="1" x14ac:dyDescent="0.25"/>
  <cols>
    <col min="1" max="1" width="10.140625" style="4" customWidth="1"/>
    <col min="2" max="2" width="12.140625" style="4" customWidth="1"/>
    <col min="3" max="3" width="84.140625" style="3" customWidth="1"/>
    <col min="4" max="4" width="31.85546875" style="6" customWidth="1"/>
    <col min="5" max="5" width="18.28515625" style="6" bestFit="1" customWidth="1"/>
    <col min="6" max="6" width="18.5703125" style="6" bestFit="1" customWidth="1"/>
    <col min="7" max="7" width="16.42578125" style="3" customWidth="1"/>
    <col min="8" max="16384" width="8" style="3"/>
  </cols>
  <sheetData>
    <row r="1" spans="1:9" s="47" customFormat="1" ht="21" customHeight="1" x14ac:dyDescent="0.3">
      <c r="A1" s="383" t="s">
        <v>139</v>
      </c>
      <c r="B1" s="383"/>
      <c r="C1" s="383"/>
      <c r="D1" s="383"/>
      <c r="E1" s="46"/>
      <c r="F1" s="46"/>
    </row>
    <row r="2" spans="1:9" s="1" customFormat="1" ht="16.5" customHeight="1" x14ac:dyDescent="0.3">
      <c r="A2" s="384" t="s">
        <v>43</v>
      </c>
      <c r="B2" s="384"/>
      <c r="C2" s="384"/>
      <c r="D2" s="384"/>
      <c r="E2" s="7"/>
      <c r="F2" s="7"/>
    </row>
    <row r="3" spans="1:9" s="1" customFormat="1" ht="16.5" customHeight="1" x14ac:dyDescent="0.3">
      <c r="A3" s="384" t="s">
        <v>0</v>
      </c>
      <c r="B3" s="384"/>
      <c r="C3" s="384"/>
      <c r="D3" s="384"/>
      <c r="E3" s="7"/>
      <c r="F3" s="7"/>
    </row>
    <row r="4" spans="1:9" s="1" customFormat="1" ht="52.5" customHeight="1" x14ac:dyDescent="0.25">
      <c r="A4" s="385" t="s">
        <v>50</v>
      </c>
      <c r="B4" s="385"/>
      <c r="C4" s="385"/>
      <c r="D4" s="385"/>
      <c r="E4" s="7"/>
      <c r="F4" s="7"/>
    </row>
    <row r="6" spans="1:9" s="11" customFormat="1" ht="16.5" x14ac:dyDescent="0.25">
      <c r="A6" s="386" t="s">
        <v>46</v>
      </c>
      <c r="B6" s="386"/>
      <c r="C6" s="386"/>
      <c r="D6" s="386"/>
    </row>
    <row r="7" spans="1:9" s="11" customFormat="1" ht="105" customHeight="1" x14ac:dyDescent="0.25">
      <c r="A7" s="382" t="s">
        <v>47</v>
      </c>
      <c r="B7" s="382"/>
      <c r="C7" s="382" t="s">
        <v>48</v>
      </c>
      <c r="D7" s="176" t="s">
        <v>30</v>
      </c>
    </row>
    <row r="8" spans="1:9" s="11" customFormat="1" ht="30" customHeight="1" x14ac:dyDescent="0.25">
      <c r="A8" s="382"/>
      <c r="B8" s="382"/>
      <c r="C8" s="382"/>
      <c r="D8" s="381" t="s">
        <v>36</v>
      </c>
    </row>
    <row r="9" spans="1:9" s="11" customFormat="1" ht="50.25" customHeight="1" x14ac:dyDescent="0.25">
      <c r="A9" s="23" t="s">
        <v>9</v>
      </c>
      <c r="B9" s="23" t="s">
        <v>41</v>
      </c>
      <c r="C9" s="382"/>
      <c r="D9" s="381"/>
      <c r="F9" s="22"/>
      <c r="G9" s="22"/>
      <c r="H9" s="22"/>
      <c r="I9" s="22"/>
    </row>
    <row r="10" spans="1:9" s="11" customFormat="1" ht="30.75" customHeight="1" x14ac:dyDescent="0.25">
      <c r="A10" s="21"/>
      <c r="B10" s="21"/>
      <c r="C10" s="23" t="s">
        <v>37</v>
      </c>
      <c r="D10" s="36">
        <f>D12+D46</f>
        <v>-1265514.8</v>
      </c>
    </row>
    <row r="11" spans="1:9" s="11" customFormat="1" ht="16.5" x14ac:dyDescent="0.25">
      <c r="A11" s="21"/>
      <c r="B11" s="21"/>
      <c r="C11" s="9" t="s">
        <v>12</v>
      </c>
      <c r="D11" s="25"/>
    </row>
    <row r="12" spans="1:9" s="11" customFormat="1" ht="33" x14ac:dyDescent="0.25">
      <c r="A12" s="21"/>
      <c r="B12" s="21"/>
      <c r="C12" s="23" t="s">
        <v>38</v>
      </c>
      <c r="D12" s="26">
        <f>D14+D31</f>
        <v>-1185750</v>
      </c>
      <c r="E12" s="22"/>
      <c r="F12" s="22"/>
      <c r="G12" s="22"/>
      <c r="H12" s="22"/>
    </row>
    <row r="13" spans="1:9" s="11" customFormat="1" ht="16.5" x14ac:dyDescent="0.25">
      <c r="A13" s="21"/>
      <c r="B13" s="21"/>
      <c r="C13" s="9" t="s">
        <v>49</v>
      </c>
      <c r="D13" s="25"/>
    </row>
    <row r="14" spans="1:9" s="93" customFormat="1" ht="51.75" customHeight="1" x14ac:dyDescent="0.25">
      <c r="A14" s="91">
        <v>1072</v>
      </c>
      <c r="B14" s="91">
        <v>31008</v>
      </c>
      <c r="C14" s="92" t="s">
        <v>115</v>
      </c>
      <c r="D14" s="101">
        <f>D16</f>
        <v>964552</v>
      </c>
      <c r="F14" s="94"/>
      <c r="G14" s="94"/>
      <c r="H14" s="94"/>
      <c r="I14" s="94"/>
    </row>
    <row r="15" spans="1:9" s="93" customFormat="1" ht="17.25" customHeight="1" x14ac:dyDescent="0.25">
      <c r="A15" s="91"/>
      <c r="B15" s="91"/>
      <c r="C15" s="95" t="s">
        <v>119</v>
      </c>
      <c r="D15" s="101"/>
      <c r="F15" s="94"/>
      <c r="G15" s="94"/>
      <c r="H15" s="94"/>
      <c r="I15" s="94"/>
    </row>
    <row r="16" spans="1:9" s="98" customFormat="1" ht="34.5" customHeight="1" x14ac:dyDescent="0.25">
      <c r="A16" s="96"/>
      <c r="B16" s="96"/>
      <c r="C16" s="97" t="s">
        <v>120</v>
      </c>
      <c r="D16" s="102">
        <f>SUM(D18:D30)</f>
        <v>964552</v>
      </c>
      <c r="F16" s="99"/>
      <c r="G16" s="99"/>
      <c r="H16" s="99"/>
      <c r="I16" s="99"/>
    </row>
    <row r="17" spans="1:4" ht="17.25" customHeight="1" x14ac:dyDescent="0.25">
      <c r="A17" s="21"/>
      <c r="B17" s="21"/>
      <c r="C17" s="28" t="s">
        <v>75</v>
      </c>
      <c r="D17" s="31"/>
    </row>
    <row r="18" spans="1:4" ht="33" x14ac:dyDescent="0.25">
      <c r="A18" s="21"/>
      <c r="B18" s="21"/>
      <c r="C18" s="41" t="str">
        <f>'2'!C15</f>
        <v>Նուբարաշեն թաղամասի ջրամատակարարման 1-ին գոտու բաշխիչ ցանցի վերակառուցում, գոտիավորում</v>
      </c>
      <c r="D18" s="31">
        <f>'2'!F15</f>
        <v>66775</v>
      </c>
    </row>
    <row r="19" spans="1:4" ht="33" x14ac:dyDescent="0.25">
      <c r="A19" s="21"/>
      <c r="B19" s="21"/>
      <c r="C19" s="41" t="str">
        <f>'2'!C16</f>
        <v>Նուբարաշեն թաղամասի ջրամատակարարման 2-րդ գոտու բաշխիչ ցանցի վերակառուցում, գոտիավորում</v>
      </c>
      <c r="D19" s="31">
        <f>'2'!F16</f>
        <v>87569</v>
      </c>
    </row>
    <row r="20" spans="1:4" ht="33" x14ac:dyDescent="0.25">
      <c r="A20" s="21"/>
      <c r="B20" s="21"/>
      <c r="C20" s="41" t="str">
        <f>'2'!C17</f>
        <v>Նուբարաշեն թաղամասի ջրամատակարարման 3-րդ գոտու բաշխիչ ցանցի վերակառուցում, գոտիավորում</v>
      </c>
      <c r="D20" s="31">
        <f>'2'!F17</f>
        <v>102227</v>
      </c>
    </row>
    <row r="21" spans="1:4" ht="33" x14ac:dyDescent="0.25">
      <c r="A21" s="21"/>
      <c r="B21" s="21"/>
      <c r="C21" s="41" t="str">
        <f>'2'!C18</f>
        <v>Նուբարաշեն թաղամասի ջրամատակարարման 4-րդ գոտու բաշխիչ ցանցի վերակառուցում, գոտիավորում</v>
      </c>
      <c r="D21" s="31">
        <f>'2'!F18</f>
        <v>58263</v>
      </c>
    </row>
    <row r="22" spans="1:4" ht="49.5" x14ac:dyDescent="0.25">
      <c r="A22" s="21"/>
      <c r="B22" s="21"/>
      <c r="C22" s="41" t="str">
        <f>'2'!C19</f>
        <v>Աջափնյակ վարչական շրջան, Շինարարների, Պարսեղով, Եղիազարյան և հարակից փողոցների ջրամատակարարման բաշխիչ ցանցի բարելավում, փաթեթ-1</v>
      </c>
      <c r="D22" s="31">
        <f>'2'!F19</f>
        <v>86478</v>
      </c>
    </row>
    <row r="23" spans="1:4" ht="39" customHeight="1" x14ac:dyDescent="0.25">
      <c r="A23" s="21"/>
      <c r="B23" s="21"/>
      <c r="C23" s="41" t="str">
        <f>'2'!C20</f>
        <v>ք․ Երևան, Աջափնյակ վարչական շրջանի Ջանիբեկյան, Բաշինջաղյան, Սիսակյան, Վշտունի և հարակից փողոցների ջրամատակարարման բաշխիչ ցանցի բարելավում, փաթեթ-2</v>
      </c>
      <c r="D23" s="31">
        <f>'2'!F20</f>
        <v>118477</v>
      </c>
    </row>
    <row r="24" spans="1:4" ht="33" x14ac:dyDescent="0.25">
      <c r="A24" s="21"/>
      <c r="B24" s="21"/>
      <c r="C24" s="41" t="str">
        <f>'2'!C21</f>
        <v>Աջափնյակ վարչական շրջանի ջրամատակարարման ցանցի վերակառուցում (գոտի - 3)</v>
      </c>
      <c r="D24" s="31">
        <f>'2'!F21</f>
        <v>90817</v>
      </c>
    </row>
    <row r="25" spans="1:4" ht="33" x14ac:dyDescent="0.25">
      <c r="A25" s="21"/>
      <c r="B25" s="21"/>
      <c r="C25" s="41" t="str">
        <f>'2'!C22</f>
        <v>Պռոշյան-Դեմիրճյան-Բաղրամյան փողոցներով պարփակված հատվածի բաշխիչ ցանցի վերակառուցում</v>
      </c>
      <c r="D25" s="31">
        <f>'2'!F22</f>
        <v>43378</v>
      </c>
    </row>
    <row r="26" spans="1:4" ht="20.25" customHeight="1" x14ac:dyDescent="0.25">
      <c r="A26" s="21"/>
      <c r="B26" s="21"/>
      <c r="C26" s="41" t="str">
        <f>'2'!C23</f>
        <v>Կոնդ թաղամասի և Պարոնյան, Ձորափի փողոցների բաշխիչ ցանցի վերակառուցում</v>
      </c>
      <c r="D26" s="31">
        <f>'2'!F23</f>
        <v>106873</v>
      </c>
    </row>
    <row r="27" spans="1:4" ht="33" x14ac:dyDescent="0.25">
      <c r="A27" s="21"/>
      <c r="B27" s="21"/>
      <c r="C27" s="41" t="str">
        <f>'2'!C24</f>
        <v>Մալաթիա-Սեբաստիա վարչական շրջանի ջրամատակարարման ցանցի բարելավում</v>
      </c>
      <c r="D27" s="31">
        <f>'2'!F24</f>
        <v>101058</v>
      </c>
    </row>
    <row r="28" spans="1:4" ht="33" x14ac:dyDescent="0.25">
      <c r="A28" s="21"/>
      <c r="B28" s="21"/>
      <c r="C28" s="41" t="str">
        <f>'2'!C25</f>
        <v>ՀՀ Լոռու մարզի ք․ Ալավերդի Սարահարթ թաղամասի բաշխիչ ցանցի վերակառուցում</v>
      </c>
      <c r="D28" s="31">
        <f>'2'!F25</f>
        <v>25810</v>
      </c>
    </row>
    <row r="29" spans="1:4" x14ac:dyDescent="0.25">
      <c r="A29" s="21"/>
      <c r="B29" s="21"/>
      <c r="C29" s="41" t="str">
        <f>'2'!C26</f>
        <v>Արմավիրի մարզի Ակնալիճ գյուղի բաշխիչ ցանցի վերակառուցում</v>
      </c>
      <c r="D29" s="31">
        <f>'2'!F26</f>
        <v>26040</v>
      </c>
    </row>
    <row r="30" spans="1:4" ht="49.5" x14ac:dyDescent="0.25">
      <c r="A30" s="21"/>
      <c r="B30" s="21"/>
      <c r="C30" s="41" t="str">
        <f>'2'!C27</f>
        <v>Աշտարակ քաղքի Մ․ Մաշտոցի, Լինչի, Հ․ Թումանյան, Թամազյան, Գրիբոյեդովի փողոցների և հարակից նրբանցքների ջրամատակարարման բաշխիչ ցանցի վերակառուցում</v>
      </c>
      <c r="D30" s="31">
        <f>'2'!F27</f>
        <v>50787</v>
      </c>
    </row>
    <row r="31" spans="1:4" ht="30" customHeight="1" x14ac:dyDescent="0.25">
      <c r="A31" s="23" t="s">
        <v>71</v>
      </c>
      <c r="B31" s="23" t="s">
        <v>72</v>
      </c>
      <c r="C31" s="100" t="s">
        <v>73</v>
      </c>
      <c r="D31" s="24">
        <f>D33+D43</f>
        <v>-2150302</v>
      </c>
    </row>
    <row r="32" spans="1:4" ht="17.25" customHeight="1" x14ac:dyDescent="0.25">
      <c r="A32" s="109"/>
      <c r="B32" s="109"/>
      <c r="C32" s="114" t="s">
        <v>13</v>
      </c>
      <c r="D32" s="115"/>
    </row>
    <row r="33" spans="1:4" ht="33" x14ac:dyDescent="0.25">
      <c r="A33" s="109"/>
      <c r="B33" s="109"/>
      <c r="C33" s="116" t="s">
        <v>163</v>
      </c>
      <c r="D33" s="117">
        <f>SUM(D35:D41)</f>
        <v>307232.60000000003</v>
      </c>
    </row>
    <row r="34" spans="1:4" ht="17.25" customHeight="1" x14ac:dyDescent="0.25">
      <c r="A34" s="109"/>
      <c r="B34" s="109"/>
      <c r="C34" s="114" t="s">
        <v>75</v>
      </c>
      <c r="D34" s="113"/>
    </row>
    <row r="35" spans="1:4" ht="33" x14ac:dyDescent="0.25">
      <c r="A35" s="109"/>
      <c r="B35" s="109"/>
      <c r="C35" s="112" t="s">
        <v>154</v>
      </c>
      <c r="D35" s="113">
        <f>'2'!D30</f>
        <v>23063</v>
      </c>
    </row>
    <row r="36" spans="1:4" ht="41.25" customHeight="1" x14ac:dyDescent="0.25">
      <c r="A36" s="109"/>
      <c r="B36" s="109"/>
      <c r="C36" s="112" t="s">
        <v>155</v>
      </c>
      <c r="D36" s="113">
        <f>'2'!D31</f>
        <v>27040.799999999999</v>
      </c>
    </row>
    <row r="37" spans="1:4" ht="49.5" x14ac:dyDescent="0.25">
      <c r="A37" s="109"/>
      <c r="B37" s="109"/>
      <c r="C37" s="112" t="s">
        <v>156</v>
      </c>
      <c r="D37" s="113">
        <f>'2'!D32</f>
        <v>54478.1</v>
      </c>
    </row>
    <row r="38" spans="1:4" ht="33" x14ac:dyDescent="0.25">
      <c r="A38" s="109"/>
      <c r="B38" s="109"/>
      <c r="C38" s="112" t="s">
        <v>157</v>
      </c>
      <c r="D38" s="113">
        <f>'2'!D33</f>
        <v>12171.3</v>
      </c>
    </row>
    <row r="39" spans="1:4" ht="33" x14ac:dyDescent="0.25">
      <c r="A39" s="109"/>
      <c r="B39" s="109"/>
      <c r="C39" s="112" t="s">
        <v>158</v>
      </c>
      <c r="D39" s="113">
        <f>'2'!D34</f>
        <v>26401.8</v>
      </c>
    </row>
    <row r="40" spans="1:4" ht="33" x14ac:dyDescent="0.25">
      <c r="A40" s="109"/>
      <c r="B40" s="109"/>
      <c r="C40" s="112" t="s">
        <v>159</v>
      </c>
      <c r="D40" s="113">
        <f>'2'!D35</f>
        <v>156109.4</v>
      </c>
    </row>
    <row r="41" spans="1:4" ht="33" x14ac:dyDescent="0.25">
      <c r="A41" s="109"/>
      <c r="B41" s="109"/>
      <c r="C41" s="112" t="s">
        <v>160</v>
      </c>
      <c r="D41" s="113">
        <f>'2'!D36</f>
        <v>7968.2</v>
      </c>
    </row>
    <row r="42" spans="1:4" ht="17.25" customHeight="1" x14ac:dyDescent="0.25">
      <c r="A42" s="21"/>
      <c r="B42" s="21"/>
      <c r="C42" s="28" t="s">
        <v>13</v>
      </c>
      <c r="D42" s="25"/>
    </row>
    <row r="43" spans="1:4" ht="17.25" customHeight="1" x14ac:dyDescent="0.25">
      <c r="A43" s="21"/>
      <c r="B43" s="21"/>
      <c r="C43" s="29" t="s">
        <v>35</v>
      </c>
      <c r="D43" s="30">
        <f>+D45</f>
        <v>-2457534.6</v>
      </c>
    </row>
    <row r="44" spans="1:4" ht="17.25" customHeight="1" x14ac:dyDescent="0.25">
      <c r="A44" s="21"/>
      <c r="B44" s="21"/>
      <c r="C44" s="28" t="s">
        <v>75</v>
      </c>
      <c r="D44" s="31"/>
    </row>
    <row r="45" spans="1:4" ht="17.25" customHeight="1" x14ac:dyDescent="0.25">
      <c r="A45" s="21"/>
      <c r="B45" s="21"/>
      <c r="C45" s="41" t="s">
        <v>76</v>
      </c>
      <c r="D45" s="45">
        <f>'2'!D37</f>
        <v>-2457534.6</v>
      </c>
    </row>
    <row r="46" spans="1:4" ht="34.5" x14ac:dyDescent="0.25">
      <c r="A46" s="239"/>
      <c r="B46" s="239"/>
      <c r="C46" s="240" t="s">
        <v>267</v>
      </c>
      <c r="D46" s="284">
        <f>+D48</f>
        <v>-79764.800000000017</v>
      </c>
    </row>
    <row r="47" spans="1:4" ht="17.25" customHeight="1" x14ac:dyDescent="0.25">
      <c r="A47" s="239"/>
      <c r="B47" s="239"/>
      <c r="C47" s="241" t="s">
        <v>268</v>
      </c>
      <c r="D47" s="242"/>
    </row>
    <row r="48" spans="1:4" ht="17.25" customHeight="1" x14ac:dyDescent="0.25">
      <c r="A48" s="221">
        <v>1236</v>
      </c>
      <c r="B48" s="222">
        <v>32001</v>
      </c>
      <c r="C48" s="223" t="s">
        <v>264</v>
      </c>
      <c r="D48" s="243">
        <f>+D50</f>
        <v>-79764.800000000017</v>
      </c>
    </row>
    <row r="49" spans="1:4" ht="17.25" customHeight="1" x14ac:dyDescent="0.3">
      <c r="A49" s="244"/>
      <c r="B49" s="244"/>
      <c r="C49" s="245" t="s">
        <v>13</v>
      </c>
      <c r="D49" s="246"/>
    </row>
    <row r="50" spans="1:4" ht="17.25" customHeight="1" x14ac:dyDescent="0.3">
      <c r="A50" s="247"/>
      <c r="B50" s="247"/>
      <c r="C50" s="248" t="s">
        <v>258</v>
      </c>
      <c r="D50" s="249">
        <f>+D52</f>
        <v>-79764.800000000017</v>
      </c>
    </row>
    <row r="51" spans="1:4" ht="17.25" customHeight="1" x14ac:dyDescent="0.3">
      <c r="A51" s="247"/>
      <c r="B51" s="247"/>
      <c r="C51" s="253" t="s">
        <v>269</v>
      </c>
      <c r="D51" s="251"/>
    </row>
    <row r="52" spans="1:4" ht="17.25" customHeight="1" x14ac:dyDescent="0.25">
      <c r="A52" s="194"/>
      <c r="B52" s="194"/>
      <c r="C52" s="231" t="s">
        <v>265</v>
      </c>
      <c r="D52" s="252">
        <f>+D53</f>
        <v>-79764.800000000017</v>
      </c>
    </row>
    <row r="53" spans="1:4" x14ac:dyDescent="0.25">
      <c r="A53" s="109"/>
      <c r="B53" s="109"/>
      <c r="C53" s="254" t="str">
        <f>+'2'!C43</f>
        <v>Անի համայնքի Քարաբերդ բնակավայրի մանկապարտեզ</v>
      </c>
      <c r="D53" s="113">
        <f>+'2'!D43</f>
        <v>-79764.800000000017</v>
      </c>
    </row>
  </sheetData>
  <mergeCells count="8">
    <mergeCell ref="D8:D9"/>
    <mergeCell ref="A7:B8"/>
    <mergeCell ref="C7:C9"/>
    <mergeCell ref="A1:D1"/>
    <mergeCell ref="A2:D2"/>
    <mergeCell ref="A3:D3"/>
    <mergeCell ref="A4:D4"/>
    <mergeCell ref="A6:D6"/>
  </mergeCells>
  <pageMargins left="0.19685039370078741" right="0.19685039370078741" top="0.15748031496062992" bottom="0.15748031496062992" header="0.15748031496062992" footer="0.15748031496062992"/>
  <pageSetup scale="75" orientation="portrait" r:id="rId1"/>
  <rowBreaks count="1" manualBreakCount="1">
    <brk id="30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H11"/>
  <sheetViews>
    <sheetView zoomScaleNormal="100" zoomScaleSheetLayoutView="100" workbookViewId="0">
      <selection activeCell="K15" sqref="K15"/>
    </sheetView>
  </sheetViews>
  <sheetFormatPr defaultColWidth="9.140625" defaultRowHeight="16.5" x14ac:dyDescent="0.25"/>
  <cols>
    <col min="1" max="1" width="12" style="120" customWidth="1"/>
    <col min="2" max="2" width="14.140625" style="121" customWidth="1"/>
    <col min="3" max="3" width="66.7109375" style="123" customWidth="1"/>
    <col min="4" max="4" width="30" style="132" customWidth="1"/>
    <col min="5" max="5" width="15.42578125" style="123" customWidth="1"/>
    <col min="6" max="6" width="18.28515625" style="123" customWidth="1"/>
    <col min="7" max="16384" width="9.140625" style="123"/>
  </cols>
  <sheetData>
    <row r="1" spans="1:8" s="47" customFormat="1" ht="17.25" x14ac:dyDescent="0.3">
      <c r="A1" s="383" t="s">
        <v>70</v>
      </c>
      <c r="B1" s="383"/>
      <c r="C1" s="383"/>
      <c r="D1" s="383"/>
      <c r="E1" s="118"/>
      <c r="F1" s="118"/>
      <c r="G1" s="46"/>
      <c r="H1" s="46"/>
    </row>
    <row r="2" spans="1:8" s="1" customFormat="1" x14ac:dyDescent="0.3">
      <c r="A2" s="384" t="s">
        <v>43</v>
      </c>
      <c r="B2" s="384"/>
      <c r="C2" s="384"/>
      <c r="D2" s="384"/>
      <c r="E2" s="119"/>
      <c r="F2" s="119"/>
      <c r="G2" s="7"/>
      <c r="H2" s="7"/>
    </row>
    <row r="3" spans="1:8" s="1" customFormat="1" x14ac:dyDescent="0.3">
      <c r="A3" s="384" t="s">
        <v>0</v>
      </c>
      <c r="B3" s="384"/>
      <c r="C3" s="384"/>
      <c r="D3" s="384"/>
      <c r="E3" s="119"/>
      <c r="F3" s="119"/>
      <c r="G3" s="7"/>
      <c r="H3" s="7"/>
    </row>
    <row r="4" spans="1:8" s="1" customFormat="1" ht="40.5" customHeight="1" x14ac:dyDescent="0.25">
      <c r="A4" s="385" t="s">
        <v>167</v>
      </c>
      <c r="B4" s="385"/>
      <c r="C4" s="385"/>
      <c r="D4" s="385"/>
      <c r="E4" s="93"/>
      <c r="F4" s="93"/>
      <c r="G4" s="7"/>
      <c r="H4" s="7"/>
    </row>
    <row r="5" spans="1:8" x14ac:dyDescent="0.25">
      <c r="C5" s="121"/>
      <c r="D5" s="122" t="s">
        <v>63</v>
      </c>
    </row>
    <row r="6" spans="1:8" ht="38.25" customHeight="1" x14ac:dyDescent="0.25">
      <c r="A6" s="389" t="s">
        <v>7</v>
      </c>
      <c r="B6" s="389"/>
      <c r="C6" s="390" t="s">
        <v>164</v>
      </c>
      <c r="D6" s="391" t="s">
        <v>165</v>
      </c>
    </row>
    <row r="7" spans="1:8" ht="42.75" customHeight="1" x14ac:dyDescent="0.25">
      <c r="A7" s="124" t="s">
        <v>9</v>
      </c>
      <c r="B7" s="124" t="s">
        <v>10</v>
      </c>
      <c r="C7" s="390"/>
      <c r="D7" s="391"/>
    </row>
    <row r="8" spans="1:8" x14ac:dyDescent="0.25">
      <c r="A8" s="387"/>
      <c r="B8" s="388"/>
      <c r="C8" s="106" t="s">
        <v>11</v>
      </c>
      <c r="D8" s="125">
        <f>+D10</f>
        <v>307232.60000000003</v>
      </c>
      <c r="E8" s="126"/>
      <c r="F8" s="126"/>
    </row>
    <row r="9" spans="1:8" x14ac:dyDescent="0.25">
      <c r="A9" s="124"/>
      <c r="B9" s="127"/>
      <c r="C9" s="105" t="s">
        <v>4</v>
      </c>
      <c r="D9" s="125"/>
    </row>
    <row r="10" spans="1:8" ht="17.25" x14ac:dyDescent="0.25">
      <c r="A10" s="128">
        <v>1072</v>
      </c>
      <c r="B10" s="129"/>
      <c r="C10" s="79" t="s">
        <v>81</v>
      </c>
      <c r="D10" s="130">
        <f>+D11</f>
        <v>307232.60000000003</v>
      </c>
    </row>
    <row r="11" spans="1:8" s="131" customFormat="1" ht="34.5" x14ac:dyDescent="0.3">
      <c r="A11" s="124"/>
      <c r="B11" s="127">
        <v>31010</v>
      </c>
      <c r="C11" s="79" t="s">
        <v>73</v>
      </c>
      <c r="D11" s="134">
        <f>'2'!E28+'2'!F36</f>
        <v>307232.60000000003</v>
      </c>
    </row>
  </sheetData>
  <mergeCells count="8">
    <mergeCell ref="A8:B8"/>
    <mergeCell ref="A1:D1"/>
    <mergeCell ref="A2:D2"/>
    <mergeCell ref="A3:D3"/>
    <mergeCell ref="A4:D4"/>
    <mergeCell ref="A6:B6"/>
    <mergeCell ref="C6:C7"/>
    <mergeCell ref="D6:D7"/>
  </mergeCells>
  <pageMargins left="0.7" right="0.7" top="0.75" bottom="0.75" header="0.3" footer="0.3"/>
  <pageSetup paperSize="9" scale="8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J47"/>
  <sheetViews>
    <sheetView view="pageBreakPreview" topLeftCell="A46" zoomScaleNormal="100" zoomScaleSheetLayoutView="100" workbookViewId="0">
      <selection activeCell="F13" sqref="F13:J13"/>
    </sheetView>
  </sheetViews>
  <sheetFormatPr defaultColWidth="9.140625" defaultRowHeight="16.5" x14ac:dyDescent="0.25"/>
  <cols>
    <col min="1" max="1" width="5.7109375" style="11" customWidth="1"/>
    <col min="2" max="3" width="8.5703125" style="11" customWidth="1"/>
    <col min="4" max="4" width="16.7109375" style="11" customWidth="1"/>
    <col min="5" max="5" width="9.5703125" style="11" customWidth="1"/>
    <col min="6" max="6" width="11.42578125" style="11" customWidth="1"/>
    <col min="7" max="7" width="9.5703125" style="11" customWidth="1"/>
    <col min="8" max="8" width="14.85546875" style="11" customWidth="1"/>
    <col min="9" max="9" width="56.7109375" style="11" customWidth="1"/>
    <col min="10" max="10" width="59.28515625" style="11" customWidth="1"/>
    <col min="11" max="16384" width="9.140625" style="11"/>
  </cols>
  <sheetData>
    <row r="1" spans="1:10" s="3" customFormat="1" ht="17.25" customHeight="1" x14ac:dyDescent="0.3">
      <c r="A1" s="384" t="s">
        <v>39</v>
      </c>
      <c r="B1" s="384"/>
      <c r="C1" s="384"/>
      <c r="D1" s="384"/>
      <c r="E1" s="384"/>
      <c r="F1" s="384"/>
      <c r="G1" s="384"/>
      <c r="H1" s="384"/>
      <c r="I1" s="384"/>
      <c r="J1" s="384"/>
    </row>
    <row r="2" spans="1:10" s="1" customFormat="1" ht="16.5" customHeight="1" x14ac:dyDescent="0.3">
      <c r="A2" s="384" t="s">
        <v>43</v>
      </c>
      <c r="B2" s="384"/>
      <c r="C2" s="384"/>
      <c r="D2" s="384"/>
      <c r="E2" s="384"/>
      <c r="F2" s="384"/>
      <c r="G2" s="384"/>
      <c r="H2" s="384"/>
      <c r="I2" s="384"/>
      <c r="J2" s="384"/>
    </row>
    <row r="3" spans="1:10" s="1" customFormat="1" ht="16.5" customHeight="1" x14ac:dyDescent="0.3">
      <c r="A3" s="384" t="s">
        <v>0</v>
      </c>
      <c r="B3" s="384"/>
      <c r="C3" s="384"/>
      <c r="D3" s="384"/>
      <c r="E3" s="384"/>
      <c r="F3" s="384"/>
      <c r="G3" s="384"/>
      <c r="H3" s="384"/>
      <c r="I3" s="384"/>
      <c r="J3" s="384"/>
    </row>
    <row r="5" spans="1:10" s="2" customFormat="1" ht="57.75" customHeight="1" x14ac:dyDescent="0.25">
      <c r="A5" s="406" t="s">
        <v>153</v>
      </c>
      <c r="B5" s="406"/>
      <c r="C5" s="406"/>
      <c r="D5" s="406"/>
      <c r="E5" s="406"/>
      <c r="F5" s="406"/>
      <c r="G5" s="406"/>
      <c r="H5" s="406"/>
      <c r="I5" s="406"/>
      <c r="J5" s="406"/>
    </row>
    <row r="6" spans="1:10" x14ac:dyDescent="0.25">
      <c r="J6" s="177"/>
    </row>
    <row r="7" spans="1:10" ht="61.9" customHeight="1" x14ac:dyDescent="0.25">
      <c r="A7" s="407" t="s">
        <v>51</v>
      </c>
      <c r="B7" s="407" t="s">
        <v>52</v>
      </c>
      <c r="C7" s="407"/>
      <c r="D7" s="407" t="s">
        <v>53</v>
      </c>
      <c r="E7" s="407"/>
      <c r="F7" s="407"/>
      <c r="G7" s="407"/>
      <c r="H7" s="407" t="s">
        <v>54</v>
      </c>
      <c r="I7" s="407" t="s">
        <v>55</v>
      </c>
      <c r="J7" s="178" t="s">
        <v>33</v>
      </c>
    </row>
    <row r="8" spans="1:10" ht="49.5" x14ac:dyDescent="0.25">
      <c r="A8" s="407"/>
      <c r="B8" s="21" t="s">
        <v>56</v>
      </c>
      <c r="C8" s="21" t="s">
        <v>57</v>
      </c>
      <c r="D8" s="21" t="s">
        <v>56</v>
      </c>
      <c r="E8" s="21" t="s">
        <v>57</v>
      </c>
      <c r="F8" s="21" t="s">
        <v>58</v>
      </c>
      <c r="G8" s="21" t="s">
        <v>59</v>
      </c>
      <c r="H8" s="407"/>
      <c r="I8" s="407"/>
      <c r="J8" s="21" t="s">
        <v>16</v>
      </c>
    </row>
    <row r="9" spans="1:10" ht="30" customHeight="1" x14ac:dyDescent="0.25">
      <c r="A9" s="405" t="s">
        <v>60</v>
      </c>
      <c r="B9" s="405"/>
      <c r="C9" s="405"/>
      <c r="D9" s="405"/>
      <c r="E9" s="405"/>
      <c r="F9" s="405"/>
      <c r="G9" s="405"/>
      <c r="H9" s="405"/>
      <c r="I9" s="405"/>
      <c r="J9" s="38">
        <f>J10+J27+J38</f>
        <v>0</v>
      </c>
    </row>
    <row r="10" spans="1:10" ht="30" customHeight="1" x14ac:dyDescent="0.25">
      <c r="A10" s="405" t="s">
        <v>61</v>
      </c>
      <c r="B10" s="405"/>
      <c r="C10" s="405"/>
      <c r="D10" s="405"/>
      <c r="E10" s="405"/>
      <c r="F10" s="405"/>
      <c r="G10" s="405"/>
      <c r="H10" s="405"/>
      <c r="I10" s="405"/>
      <c r="J10" s="38">
        <f>J11+J21</f>
        <v>0</v>
      </c>
    </row>
    <row r="11" spans="1:10" ht="30" customHeight="1" x14ac:dyDescent="0.25">
      <c r="A11" s="20"/>
      <c r="B11" s="40" t="s">
        <v>84</v>
      </c>
      <c r="C11" s="402" t="s">
        <v>85</v>
      </c>
      <c r="D11" s="402"/>
      <c r="E11" s="402"/>
      <c r="F11" s="402"/>
      <c r="G11" s="402"/>
      <c r="H11" s="402"/>
      <c r="I11" s="402"/>
      <c r="J11" s="38">
        <f>J12+J17</f>
        <v>-1185750</v>
      </c>
    </row>
    <row r="12" spans="1:10" ht="39.75" customHeight="1" x14ac:dyDescent="0.25">
      <c r="A12" s="105"/>
      <c r="B12" s="106"/>
      <c r="C12" s="106"/>
      <c r="D12" s="39" t="s">
        <v>146</v>
      </c>
      <c r="E12" s="403" t="s">
        <v>115</v>
      </c>
      <c r="F12" s="403"/>
      <c r="G12" s="403"/>
      <c r="H12" s="403"/>
      <c r="I12" s="403"/>
      <c r="J12" s="26">
        <f>'1'!G13</f>
        <v>964552</v>
      </c>
    </row>
    <row r="13" spans="1:10" ht="33" customHeight="1" x14ac:dyDescent="0.25">
      <c r="A13" s="105"/>
      <c r="B13" s="106"/>
      <c r="C13" s="106"/>
      <c r="D13" s="106"/>
      <c r="E13" s="9"/>
      <c r="F13" s="403" t="s">
        <v>117</v>
      </c>
      <c r="G13" s="403"/>
      <c r="H13" s="403"/>
      <c r="I13" s="403"/>
      <c r="J13" s="403"/>
    </row>
    <row r="14" spans="1:10" ht="30" customHeight="1" x14ac:dyDescent="0.25">
      <c r="A14" s="105"/>
      <c r="B14" s="106"/>
      <c r="C14" s="106"/>
      <c r="D14" s="106"/>
      <c r="E14" s="9"/>
      <c r="F14" s="9"/>
      <c r="G14" s="403" t="s">
        <v>118</v>
      </c>
      <c r="H14" s="403"/>
      <c r="I14" s="403"/>
      <c r="J14" s="403"/>
    </row>
    <row r="15" spans="1:10" ht="30" customHeight="1" x14ac:dyDescent="0.25">
      <c r="A15" s="105"/>
      <c r="B15" s="106"/>
      <c r="C15" s="106"/>
      <c r="D15" s="106"/>
      <c r="E15" s="9"/>
      <c r="F15" s="9"/>
      <c r="G15" s="9"/>
      <c r="H15" s="403" t="s">
        <v>88</v>
      </c>
      <c r="I15" s="403"/>
      <c r="J15" s="403"/>
    </row>
    <row r="16" spans="1:10" ht="30" customHeight="1" x14ac:dyDescent="0.25">
      <c r="A16" s="105"/>
      <c r="B16" s="106"/>
      <c r="C16" s="106"/>
      <c r="D16" s="106"/>
      <c r="E16" s="106"/>
      <c r="F16" s="106"/>
      <c r="G16" s="106"/>
      <c r="H16" s="106"/>
      <c r="I16" s="9" t="s">
        <v>94</v>
      </c>
      <c r="J16" s="37">
        <v>13</v>
      </c>
    </row>
    <row r="17" spans="1:10" ht="32.25" customHeight="1" x14ac:dyDescent="0.25">
      <c r="A17" s="9"/>
      <c r="B17" s="9"/>
      <c r="C17" s="9"/>
      <c r="D17" s="39" t="s">
        <v>86</v>
      </c>
      <c r="E17" s="403" t="s">
        <v>73</v>
      </c>
      <c r="F17" s="403"/>
      <c r="G17" s="403"/>
      <c r="H17" s="403"/>
      <c r="I17" s="403"/>
      <c r="J17" s="26">
        <f>'1'!G14</f>
        <v>-2150302</v>
      </c>
    </row>
    <row r="18" spans="1:10" ht="39" customHeight="1" x14ac:dyDescent="0.25">
      <c r="A18" s="9"/>
      <c r="B18" s="9"/>
      <c r="C18" s="9"/>
      <c r="D18" s="9"/>
      <c r="E18" s="9"/>
      <c r="F18" s="403" t="s">
        <v>87</v>
      </c>
      <c r="G18" s="403"/>
      <c r="H18" s="403"/>
      <c r="I18" s="403"/>
      <c r="J18" s="403"/>
    </row>
    <row r="19" spans="1:10" ht="30" customHeight="1" x14ac:dyDescent="0.25">
      <c r="A19" s="9"/>
      <c r="B19" s="9"/>
      <c r="C19" s="9"/>
      <c r="D19" s="9"/>
      <c r="E19" s="9"/>
      <c r="F19" s="9"/>
      <c r="G19" s="403" t="s">
        <v>40</v>
      </c>
      <c r="H19" s="403"/>
      <c r="I19" s="403"/>
      <c r="J19" s="403"/>
    </row>
    <row r="20" spans="1:10" ht="30" customHeight="1" x14ac:dyDescent="0.25">
      <c r="A20" s="9"/>
      <c r="B20" s="9"/>
      <c r="C20" s="9"/>
      <c r="D20" s="9"/>
      <c r="E20" s="9"/>
      <c r="F20" s="9"/>
      <c r="G20" s="9"/>
      <c r="H20" s="403" t="s">
        <v>88</v>
      </c>
      <c r="I20" s="403"/>
      <c r="J20" s="403"/>
    </row>
    <row r="21" spans="1:10" ht="30" customHeight="1" x14ac:dyDescent="0.25">
      <c r="A21" s="20"/>
      <c r="B21" s="40">
        <v>1109</v>
      </c>
      <c r="C21" s="402" t="s">
        <v>150</v>
      </c>
      <c r="D21" s="402"/>
      <c r="E21" s="402"/>
      <c r="F21" s="402"/>
      <c r="G21" s="402"/>
      <c r="H21" s="402"/>
      <c r="I21" s="402"/>
      <c r="J21" s="38">
        <f>J22</f>
        <v>1185750</v>
      </c>
    </row>
    <row r="22" spans="1:10" ht="35.25" customHeight="1" x14ac:dyDescent="0.25">
      <c r="A22" s="105"/>
      <c r="B22" s="106"/>
      <c r="C22" s="106"/>
      <c r="D22" s="39" t="s">
        <v>121</v>
      </c>
      <c r="E22" s="403" t="s">
        <v>122</v>
      </c>
      <c r="F22" s="403"/>
      <c r="G22" s="403"/>
      <c r="H22" s="403"/>
      <c r="I22" s="403"/>
      <c r="J22" s="452">
        <f>'1'!G16</f>
        <v>1185750</v>
      </c>
    </row>
    <row r="23" spans="1:10" ht="33" customHeight="1" x14ac:dyDescent="0.25">
      <c r="A23" s="105"/>
      <c r="B23" s="106"/>
      <c r="C23" s="106"/>
      <c r="D23" s="106"/>
      <c r="E23" s="9"/>
      <c r="F23" s="403" t="s">
        <v>123</v>
      </c>
      <c r="G23" s="403"/>
      <c r="H23" s="403"/>
      <c r="I23" s="403"/>
      <c r="J23" s="403"/>
    </row>
    <row r="24" spans="1:10" ht="30" customHeight="1" x14ac:dyDescent="0.25">
      <c r="A24" s="105"/>
      <c r="B24" s="106"/>
      <c r="C24" s="106"/>
      <c r="D24" s="106"/>
      <c r="E24" s="9"/>
      <c r="F24" s="9"/>
      <c r="G24" s="403" t="s">
        <v>102</v>
      </c>
      <c r="H24" s="403"/>
      <c r="I24" s="403"/>
      <c r="J24" s="403"/>
    </row>
    <row r="25" spans="1:10" ht="30" customHeight="1" x14ac:dyDescent="0.25">
      <c r="A25" s="105"/>
      <c r="B25" s="106"/>
      <c r="C25" s="106"/>
      <c r="D25" s="106"/>
      <c r="E25" s="9"/>
      <c r="F25" s="9"/>
      <c r="G25" s="9"/>
      <c r="H25" s="403" t="s">
        <v>151</v>
      </c>
      <c r="I25" s="403"/>
      <c r="J25" s="403"/>
    </row>
    <row r="26" spans="1:10" ht="36" customHeight="1" x14ac:dyDescent="0.25">
      <c r="A26" s="105"/>
      <c r="B26" s="106"/>
      <c r="C26" s="106"/>
      <c r="D26" s="106"/>
      <c r="E26" s="106"/>
      <c r="F26" s="106"/>
      <c r="G26" s="106"/>
      <c r="H26" s="106"/>
      <c r="I26" s="9" t="s">
        <v>152</v>
      </c>
      <c r="J26" s="37">
        <v>13</v>
      </c>
    </row>
    <row r="27" spans="1:10" ht="30" customHeight="1" x14ac:dyDescent="0.25">
      <c r="A27" s="392" t="s">
        <v>258</v>
      </c>
      <c r="B27" s="392"/>
      <c r="C27" s="392"/>
      <c r="D27" s="392"/>
      <c r="E27" s="392"/>
      <c r="F27" s="392"/>
      <c r="G27" s="392"/>
      <c r="H27" s="392"/>
      <c r="I27" s="392"/>
      <c r="J27" s="103">
        <f>+J28</f>
        <v>0</v>
      </c>
    </row>
    <row r="28" spans="1:10" s="47" customFormat="1" ht="18" customHeight="1" x14ac:dyDescent="0.25">
      <c r="A28" s="398"/>
      <c r="B28" s="222">
        <v>1236</v>
      </c>
      <c r="C28" s="393" t="s">
        <v>295</v>
      </c>
      <c r="D28" s="393"/>
      <c r="E28" s="393"/>
      <c r="F28" s="393"/>
      <c r="G28" s="393"/>
      <c r="H28" s="393"/>
      <c r="I28" s="393"/>
      <c r="J28" s="103">
        <f>+J29+J33</f>
        <v>0</v>
      </c>
    </row>
    <row r="29" spans="1:10" s="276" customFormat="1" ht="18" customHeight="1" x14ac:dyDescent="0.25">
      <c r="A29" s="399"/>
      <c r="B29" s="395"/>
      <c r="C29" s="395"/>
      <c r="D29" s="222" t="s">
        <v>290</v>
      </c>
      <c r="E29" s="394" t="s">
        <v>264</v>
      </c>
      <c r="F29" s="394"/>
      <c r="G29" s="394"/>
      <c r="H29" s="394"/>
      <c r="I29" s="394"/>
      <c r="J29" s="277">
        <f>+'1'!G19</f>
        <v>-79764.800000000017</v>
      </c>
    </row>
    <row r="30" spans="1:10" s="47" customFormat="1" ht="33.950000000000003" customHeight="1" x14ac:dyDescent="0.25">
      <c r="A30" s="399"/>
      <c r="B30" s="396"/>
      <c r="C30" s="396"/>
      <c r="D30" s="401"/>
      <c r="E30" s="401"/>
      <c r="F30" s="394" t="s">
        <v>296</v>
      </c>
      <c r="G30" s="394"/>
      <c r="H30" s="394"/>
      <c r="I30" s="394"/>
      <c r="J30" s="394"/>
    </row>
    <row r="31" spans="1:10" s="47" customFormat="1" ht="17.649999999999999" customHeight="1" x14ac:dyDescent="0.25">
      <c r="A31" s="399"/>
      <c r="B31" s="396"/>
      <c r="C31" s="396"/>
      <c r="D31" s="401"/>
      <c r="E31" s="401"/>
      <c r="F31" s="401"/>
      <c r="G31" s="394" t="s">
        <v>297</v>
      </c>
      <c r="H31" s="394"/>
      <c r="I31" s="394"/>
      <c r="J31" s="394"/>
    </row>
    <row r="32" spans="1:10" s="47" customFormat="1" ht="18" customHeight="1" x14ac:dyDescent="0.25">
      <c r="A32" s="399"/>
      <c r="B32" s="396"/>
      <c r="C32" s="396"/>
      <c r="D32" s="401"/>
      <c r="E32" s="401"/>
      <c r="F32" s="401"/>
      <c r="G32" s="222"/>
      <c r="H32" s="394" t="s">
        <v>298</v>
      </c>
      <c r="I32" s="394"/>
      <c r="J32" s="394"/>
    </row>
    <row r="33" spans="1:10" s="276" customFormat="1" ht="17.649999999999999" customHeight="1" x14ac:dyDescent="0.25">
      <c r="A33" s="399"/>
      <c r="B33" s="396"/>
      <c r="C33" s="396"/>
      <c r="D33" s="222" t="s">
        <v>293</v>
      </c>
      <c r="E33" s="393" t="s">
        <v>299</v>
      </c>
      <c r="F33" s="393"/>
      <c r="G33" s="393"/>
      <c r="H33" s="393"/>
      <c r="I33" s="393"/>
      <c r="J33" s="275">
        <f>+'1'!G20</f>
        <v>79764.800000000017</v>
      </c>
    </row>
    <row r="34" spans="1:10" s="47" customFormat="1" ht="33.950000000000003" customHeight="1" x14ac:dyDescent="0.25">
      <c r="A34" s="399"/>
      <c r="B34" s="396"/>
      <c r="C34" s="396"/>
      <c r="D34" s="401"/>
      <c r="E34" s="401"/>
      <c r="F34" s="393" t="s">
        <v>300</v>
      </c>
      <c r="G34" s="393"/>
      <c r="H34" s="393"/>
      <c r="I34" s="393"/>
      <c r="J34" s="393"/>
    </row>
    <row r="35" spans="1:10" s="47" customFormat="1" ht="17.649999999999999" customHeight="1" x14ac:dyDescent="0.25">
      <c r="A35" s="399"/>
      <c r="B35" s="396"/>
      <c r="C35" s="396"/>
      <c r="D35" s="401"/>
      <c r="E35" s="401"/>
      <c r="F35" s="401"/>
      <c r="G35" s="393" t="s">
        <v>297</v>
      </c>
      <c r="H35" s="393"/>
      <c r="I35" s="393"/>
      <c r="J35" s="393"/>
    </row>
    <row r="36" spans="1:10" s="47" customFormat="1" ht="33.950000000000003" customHeight="1" x14ac:dyDescent="0.25">
      <c r="A36" s="399"/>
      <c r="B36" s="396"/>
      <c r="C36" s="396"/>
      <c r="D36" s="401"/>
      <c r="E36" s="401"/>
      <c r="F36" s="401"/>
      <c r="G36" s="401"/>
      <c r="H36" s="393" t="s">
        <v>301</v>
      </c>
      <c r="I36" s="393"/>
      <c r="J36" s="393"/>
    </row>
    <row r="37" spans="1:10" s="47" customFormat="1" ht="86.25" x14ac:dyDescent="0.25">
      <c r="A37" s="400"/>
      <c r="B37" s="397"/>
      <c r="C37" s="397"/>
      <c r="D37" s="401"/>
      <c r="E37" s="401"/>
      <c r="F37" s="401"/>
      <c r="G37" s="401"/>
      <c r="H37" s="220"/>
      <c r="I37" s="211" t="s">
        <v>302</v>
      </c>
      <c r="J37" s="266">
        <f>+'7'!J41+'7'!J47+'7'!J53+'7'!J59+'7'!J65+'7'!J71+'7'!J77+'7'!J83+'7'!J89+'7'!J95</f>
        <v>37</v>
      </c>
    </row>
    <row r="38" spans="1:10" ht="30" customHeight="1" x14ac:dyDescent="0.25">
      <c r="A38" s="392" t="s">
        <v>69</v>
      </c>
      <c r="B38" s="392"/>
      <c r="C38" s="392"/>
      <c r="D38" s="392"/>
      <c r="E38" s="392"/>
      <c r="F38" s="392"/>
      <c r="G38" s="392"/>
      <c r="H38" s="392"/>
      <c r="I38" s="392"/>
      <c r="J38" s="103">
        <f t="shared" ref="J38" si="0">J39</f>
        <v>0</v>
      </c>
    </row>
    <row r="39" spans="1:10" ht="30" customHeight="1" x14ac:dyDescent="0.25">
      <c r="A39" s="90"/>
      <c r="B39" s="104" t="s">
        <v>140</v>
      </c>
      <c r="C39" s="404" t="s">
        <v>141</v>
      </c>
      <c r="D39" s="404"/>
      <c r="E39" s="404"/>
      <c r="F39" s="404"/>
      <c r="G39" s="404"/>
      <c r="H39" s="404"/>
      <c r="I39" s="404"/>
      <c r="J39" s="103">
        <f t="shared" ref="J39" si="1">J40+J44</f>
        <v>0</v>
      </c>
    </row>
    <row r="40" spans="1:10" ht="30" customHeight="1" x14ac:dyDescent="0.25">
      <c r="A40" s="90"/>
      <c r="B40" s="90"/>
      <c r="C40" s="90"/>
      <c r="D40" s="104" t="s">
        <v>142</v>
      </c>
      <c r="E40" s="404" t="s">
        <v>110</v>
      </c>
      <c r="F40" s="404"/>
      <c r="G40" s="404"/>
      <c r="H40" s="404"/>
      <c r="I40" s="404"/>
      <c r="J40" s="103">
        <f>'1'!G23</f>
        <v>2150302</v>
      </c>
    </row>
    <row r="41" spans="1:10" ht="39.75" customHeight="1" x14ac:dyDescent="0.25">
      <c r="A41" s="90"/>
      <c r="B41" s="90"/>
      <c r="C41" s="90"/>
      <c r="D41" s="90"/>
      <c r="E41" s="90"/>
      <c r="F41" s="404" t="s">
        <v>143</v>
      </c>
      <c r="G41" s="404"/>
      <c r="H41" s="404"/>
      <c r="I41" s="404"/>
      <c r="J41" s="404"/>
    </row>
    <row r="42" spans="1:10" ht="30" customHeight="1" x14ac:dyDescent="0.25">
      <c r="A42" s="90"/>
      <c r="B42" s="90"/>
      <c r="C42" s="90"/>
      <c r="D42" s="90"/>
      <c r="E42" s="90"/>
      <c r="F42" s="90"/>
      <c r="G42" s="404" t="s">
        <v>144</v>
      </c>
      <c r="H42" s="404"/>
      <c r="I42" s="404"/>
      <c r="J42" s="404"/>
    </row>
    <row r="43" spans="1:10" ht="30" customHeight="1" x14ac:dyDescent="0.25">
      <c r="A43" s="90"/>
      <c r="B43" s="90"/>
      <c r="C43" s="90"/>
      <c r="D43" s="90"/>
      <c r="E43" s="90"/>
      <c r="F43" s="90"/>
      <c r="G43" s="90"/>
      <c r="H43" s="404" t="s">
        <v>145</v>
      </c>
      <c r="I43" s="404"/>
      <c r="J43" s="404"/>
    </row>
    <row r="44" spans="1:10" ht="30" customHeight="1" x14ac:dyDescent="0.25">
      <c r="A44" s="90"/>
      <c r="B44" s="90"/>
      <c r="C44" s="90"/>
      <c r="D44" s="104" t="s">
        <v>142</v>
      </c>
      <c r="E44" s="404" t="s">
        <v>110</v>
      </c>
      <c r="F44" s="404"/>
      <c r="G44" s="404"/>
      <c r="H44" s="404"/>
      <c r="I44" s="404"/>
      <c r="J44" s="103">
        <f>'1'!G24</f>
        <v>-2150302</v>
      </c>
    </row>
    <row r="45" spans="1:10" ht="36.75" customHeight="1" x14ac:dyDescent="0.25">
      <c r="A45" s="90"/>
      <c r="B45" s="90"/>
      <c r="C45" s="90"/>
      <c r="D45" s="90"/>
      <c r="E45" s="90"/>
      <c r="F45" s="404" t="s">
        <v>143</v>
      </c>
      <c r="G45" s="404"/>
      <c r="H45" s="404"/>
      <c r="I45" s="404"/>
      <c r="J45" s="404"/>
    </row>
    <row r="46" spans="1:10" ht="30" customHeight="1" x14ac:dyDescent="0.25">
      <c r="A46" s="90"/>
      <c r="B46" s="90"/>
      <c r="C46" s="90"/>
      <c r="D46" s="90"/>
      <c r="E46" s="90"/>
      <c r="F46" s="90"/>
      <c r="G46" s="404" t="s">
        <v>144</v>
      </c>
      <c r="H46" s="404"/>
      <c r="I46" s="404"/>
      <c r="J46" s="404"/>
    </row>
    <row r="47" spans="1:10" ht="30" customHeight="1" x14ac:dyDescent="0.25">
      <c r="A47" s="90"/>
      <c r="B47" s="90"/>
      <c r="C47" s="90"/>
      <c r="D47" s="90"/>
      <c r="E47" s="90"/>
      <c r="F47" s="90"/>
      <c r="G47" s="90"/>
      <c r="H47" s="404" t="s">
        <v>145</v>
      </c>
      <c r="I47" s="404"/>
      <c r="J47" s="404"/>
    </row>
  </sheetData>
  <mergeCells count="55">
    <mergeCell ref="C11:I11"/>
    <mergeCell ref="E17:I17"/>
    <mergeCell ref="F18:J18"/>
    <mergeCell ref="G19:J19"/>
    <mergeCell ref="H20:J20"/>
    <mergeCell ref="E12:I12"/>
    <mergeCell ref="F13:J13"/>
    <mergeCell ref="G14:J14"/>
    <mergeCell ref="H15:J15"/>
    <mergeCell ref="A1:J1"/>
    <mergeCell ref="A9:I9"/>
    <mergeCell ref="A10:I10"/>
    <mergeCell ref="A3:J3"/>
    <mergeCell ref="A5:J5"/>
    <mergeCell ref="A2:J2"/>
    <mergeCell ref="A7:A8"/>
    <mergeCell ref="B7:C7"/>
    <mergeCell ref="D7:G7"/>
    <mergeCell ref="H7:H8"/>
    <mergeCell ref="I7:I8"/>
    <mergeCell ref="G46:J46"/>
    <mergeCell ref="H47:J47"/>
    <mergeCell ref="A38:I38"/>
    <mergeCell ref="C39:I39"/>
    <mergeCell ref="E40:I40"/>
    <mergeCell ref="F41:J41"/>
    <mergeCell ref="G42:J42"/>
    <mergeCell ref="H43:J43"/>
    <mergeCell ref="E44:I44"/>
    <mergeCell ref="F35:F37"/>
    <mergeCell ref="G35:J35"/>
    <mergeCell ref="G36:G37"/>
    <mergeCell ref="H36:J36"/>
    <mergeCell ref="F45:J45"/>
    <mergeCell ref="C21:I21"/>
    <mergeCell ref="E22:I22"/>
    <mergeCell ref="F23:J23"/>
    <mergeCell ref="G24:J24"/>
    <mergeCell ref="H25:J25"/>
    <mergeCell ref="A27:I27"/>
    <mergeCell ref="C28:I28"/>
    <mergeCell ref="E29:I29"/>
    <mergeCell ref="C29:C37"/>
    <mergeCell ref="B29:B37"/>
    <mergeCell ref="A28:A37"/>
    <mergeCell ref="D30:D32"/>
    <mergeCell ref="D34:D37"/>
    <mergeCell ref="F34:J34"/>
    <mergeCell ref="F30:J30"/>
    <mergeCell ref="F31:F32"/>
    <mergeCell ref="G31:J31"/>
    <mergeCell ref="H32:J32"/>
    <mergeCell ref="E33:I33"/>
    <mergeCell ref="E30:E32"/>
    <mergeCell ref="E34:E37"/>
  </mergeCells>
  <pageMargins left="0.33" right="0.2" top="0.2" bottom="0.2" header="0.2" footer="0.2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0"/>
  <sheetViews>
    <sheetView topLeftCell="A109" zoomScaleNormal="100" zoomScaleSheetLayoutView="82" workbookViewId="0">
      <selection activeCell="J37" sqref="J37"/>
    </sheetView>
  </sheetViews>
  <sheetFormatPr defaultColWidth="9.140625" defaultRowHeight="16.5" x14ac:dyDescent="0.25"/>
  <cols>
    <col min="1" max="1" width="5.7109375" style="11" customWidth="1"/>
    <col min="2" max="3" width="8.5703125" style="11" customWidth="1"/>
    <col min="4" max="4" width="20.5703125" style="11" customWidth="1"/>
    <col min="5" max="5" width="12.28515625" style="11" customWidth="1"/>
    <col min="6" max="6" width="11.42578125" style="11" customWidth="1"/>
    <col min="7" max="7" width="9.5703125" style="11" customWidth="1"/>
    <col min="8" max="8" width="20.7109375" style="11" customWidth="1"/>
    <col min="9" max="9" width="51.42578125" style="11" customWidth="1"/>
    <col min="10" max="10" width="34.85546875" style="11" customWidth="1"/>
    <col min="11" max="16384" width="9.140625" style="11"/>
  </cols>
  <sheetData>
    <row r="1" spans="1:10" s="3" customFormat="1" ht="17.25" customHeight="1" x14ac:dyDescent="0.3">
      <c r="A1" s="384" t="s">
        <v>166</v>
      </c>
      <c r="B1" s="384"/>
      <c r="C1" s="384"/>
      <c r="D1" s="384"/>
      <c r="E1" s="384"/>
      <c r="F1" s="384"/>
      <c r="G1" s="384"/>
      <c r="H1" s="384"/>
      <c r="I1" s="384"/>
      <c r="J1" s="384"/>
    </row>
    <row r="2" spans="1:10" s="1" customFormat="1" ht="16.5" customHeight="1" x14ac:dyDescent="0.3">
      <c r="A2" s="384" t="s">
        <v>43</v>
      </c>
      <c r="B2" s="384"/>
      <c r="C2" s="384"/>
      <c r="D2" s="384"/>
      <c r="E2" s="384"/>
      <c r="F2" s="384"/>
      <c r="G2" s="384"/>
      <c r="H2" s="384"/>
      <c r="I2" s="384"/>
      <c r="J2" s="384"/>
    </row>
    <row r="3" spans="1:10" s="1" customFormat="1" ht="16.5" customHeight="1" x14ac:dyDescent="0.3">
      <c r="A3" s="384" t="s">
        <v>0</v>
      </c>
      <c r="B3" s="384"/>
      <c r="C3" s="384"/>
      <c r="D3" s="384"/>
      <c r="E3" s="384"/>
      <c r="F3" s="384"/>
      <c r="G3" s="384"/>
      <c r="H3" s="384"/>
      <c r="I3" s="384"/>
      <c r="J3" s="384"/>
    </row>
    <row r="4" spans="1:10" x14ac:dyDescent="0.25">
      <c r="J4" s="32"/>
    </row>
    <row r="5" spans="1:10" s="2" customFormat="1" ht="57.75" customHeight="1" x14ac:dyDescent="0.25">
      <c r="A5" s="406" t="s">
        <v>68</v>
      </c>
      <c r="B5" s="406"/>
      <c r="C5" s="406"/>
      <c r="D5" s="406"/>
      <c r="E5" s="406"/>
      <c r="F5" s="406"/>
      <c r="G5" s="406"/>
      <c r="H5" s="406"/>
      <c r="I5" s="406"/>
      <c r="J5" s="406"/>
    </row>
    <row r="7" spans="1:10" x14ac:dyDescent="0.25">
      <c r="J7" s="33" t="s">
        <v>63</v>
      </c>
    </row>
    <row r="8" spans="1:10" ht="82.5" customHeight="1" x14ac:dyDescent="0.25">
      <c r="A8" s="407" t="s">
        <v>64</v>
      </c>
      <c r="B8" s="407" t="s">
        <v>52</v>
      </c>
      <c r="C8" s="407"/>
      <c r="D8" s="407" t="s">
        <v>53</v>
      </c>
      <c r="E8" s="407"/>
      <c r="F8" s="407"/>
      <c r="G8" s="407"/>
      <c r="H8" s="407" t="s">
        <v>54</v>
      </c>
      <c r="I8" s="407" t="s">
        <v>55</v>
      </c>
      <c r="J8" s="109" t="s">
        <v>33</v>
      </c>
    </row>
    <row r="9" spans="1:10" ht="93.75" customHeight="1" x14ac:dyDescent="0.25">
      <c r="A9" s="407"/>
      <c r="B9" s="21" t="s">
        <v>65</v>
      </c>
      <c r="C9" s="21" t="s">
        <v>66</v>
      </c>
      <c r="D9" s="21" t="s">
        <v>56</v>
      </c>
      <c r="E9" s="21" t="s">
        <v>66</v>
      </c>
      <c r="F9" s="21" t="s">
        <v>67</v>
      </c>
      <c r="G9" s="21" t="s">
        <v>59</v>
      </c>
      <c r="H9" s="407"/>
      <c r="I9" s="407"/>
      <c r="J9" s="21" t="s">
        <v>16</v>
      </c>
    </row>
    <row r="10" spans="1:10" ht="23.25" customHeight="1" x14ac:dyDescent="0.25">
      <c r="A10" s="415" t="s">
        <v>60</v>
      </c>
      <c r="B10" s="415"/>
      <c r="C10" s="415"/>
      <c r="D10" s="415"/>
      <c r="E10" s="415"/>
      <c r="F10" s="415"/>
      <c r="G10" s="415"/>
      <c r="H10" s="415"/>
      <c r="I10" s="415"/>
      <c r="J10" s="26">
        <f>J11+J17+J30+J36+J42+J48+J54+J60+J66+J72+J78+J84+J90+J96</f>
        <v>0</v>
      </c>
    </row>
    <row r="11" spans="1:10" ht="30" customHeight="1" x14ac:dyDescent="0.25">
      <c r="A11" s="392" t="s">
        <v>163</v>
      </c>
      <c r="B11" s="392"/>
      <c r="C11" s="392"/>
      <c r="D11" s="392"/>
      <c r="E11" s="392"/>
      <c r="F11" s="392"/>
      <c r="G11" s="392"/>
      <c r="H11" s="392"/>
      <c r="I11" s="392"/>
      <c r="J11" s="103">
        <f t="shared" ref="J11:J12" si="0">J12</f>
        <v>307232.60000000003</v>
      </c>
    </row>
    <row r="12" spans="1:10" ht="30" customHeight="1" x14ac:dyDescent="0.25">
      <c r="A12" s="105"/>
      <c r="B12" s="106" t="s">
        <v>84</v>
      </c>
      <c r="C12" s="416" t="s">
        <v>85</v>
      </c>
      <c r="D12" s="416"/>
      <c r="E12" s="416"/>
      <c r="F12" s="416"/>
      <c r="G12" s="416"/>
      <c r="H12" s="416"/>
      <c r="I12" s="416"/>
      <c r="J12" s="133">
        <f t="shared" si="0"/>
        <v>307232.60000000003</v>
      </c>
    </row>
    <row r="13" spans="1:10" ht="31.5" customHeight="1" x14ac:dyDescent="0.25">
      <c r="A13" s="90"/>
      <c r="B13" s="90"/>
      <c r="C13" s="90"/>
      <c r="D13" s="104" t="s">
        <v>86</v>
      </c>
      <c r="E13" s="404" t="s">
        <v>73</v>
      </c>
      <c r="F13" s="404"/>
      <c r="G13" s="404"/>
      <c r="H13" s="404"/>
      <c r="I13" s="404"/>
      <c r="J13" s="103">
        <f>'2'!D30+'2'!D31+'2'!D32+'2'!D33+'2'!D34+'2'!D35+'2'!D36</f>
        <v>307232.60000000003</v>
      </c>
    </row>
    <row r="14" spans="1:10" ht="39" customHeight="1" x14ac:dyDescent="0.25">
      <c r="A14" s="90"/>
      <c r="B14" s="90"/>
      <c r="C14" s="90"/>
      <c r="D14" s="90"/>
      <c r="E14" s="90"/>
      <c r="F14" s="404" t="s">
        <v>87</v>
      </c>
      <c r="G14" s="404"/>
      <c r="H14" s="404"/>
      <c r="I14" s="404"/>
      <c r="J14" s="404"/>
    </row>
    <row r="15" spans="1:10" ht="30" customHeight="1" x14ac:dyDescent="0.25">
      <c r="A15" s="90"/>
      <c r="B15" s="90"/>
      <c r="C15" s="90"/>
      <c r="D15" s="90"/>
      <c r="E15" s="90"/>
      <c r="F15" s="90"/>
      <c r="G15" s="404" t="s">
        <v>40</v>
      </c>
      <c r="H15" s="404"/>
      <c r="I15" s="404"/>
      <c r="J15" s="404"/>
    </row>
    <row r="16" spans="1:10" ht="30" customHeight="1" x14ac:dyDescent="0.25">
      <c r="A16" s="90"/>
      <c r="B16" s="90"/>
      <c r="C16" s="90"/>
      <c r="D16" s="90"/>
      <c r="E16" s="90"/>
      <c r="F16" s="90"/>
      <c r="G16" s="90"/>
      <c r="H16" s="404" t="s">
        <v>88</v>
      </c>
      <c r="I16" s="404"/>
      <c r="J16" s="404"/>
    </row>
    <row r="17" spans="1:10" ht="30" customHeight="1" x14ac:dyDescent="0.25">
      <c r="A17" s="415" t="s">
        <v>92</v>
      </c>
      <c r="B17" s="415"/>
      <c r="C17" s="415"/>
      <c r="D17" s="415"/>
      <c r="E17" s="415"/>
      <c r="F17" s="415"/>
      <c r="G17" s="415"/>
      <c r="H17" s="415"/>
      <c r="I17" s="415"/>
      <c r="J17" s="26">
        <f>J18+J24</f>
        <v>2150302</v>
      </c>
    </row>
    <row r="18" spans="1:10" ht="30" customHeight="1" x14ac:dyDescent="0.25">
      <c r="A18" s="20"/>
      <c r="B18" s="40" t="s">
        <v>84</v>
      </c>
      <c r="C18" s="402" t="s">
        <v>85</v>
      </c>
      <c r="D18" s="402"/>
      <c r="E18" s="402"/>
      <c r="F18" s="402"/>
      <c r="G18" s="402"/>
      <c r="H18" s="402"/>
      <c r="I18" s="402"/>
      <c r="J18" s="38">
        <f>J19</f>
        <v>964552</v>
      </c>
    </row>
    <row r="19" spans="1:10" ht="39.75" customHeight="1" x14ac:dyDescent="0.25">
      <c r="A19" s="105"/>
      <c r="B19" s="106"/>
      <c r="C19" s="106"/>
      <c r="D19" s="39" t="s">
        <v>146</v>
      </c>
      <c r="E19" s="403" t="s">
        <v>115</v>
      </c>
      <c r="F19" s="403"/>
      <c r="G19" s="403"/>
      <c r="H19" s="403"/>
      <c r="I19" s="403"/>
      <c r="J19" s="26">
        <f>'1'!G13</f>
        <v>964552</v>
      </c>
    </row>
    <row r="20" spans="1:10" ht="33" customHeight="1" x14ac:dyDescent="0.25">
      <c r="A20" s="105"/>
      <c r="B20" s="106"/>
      <c r="C20" s="106"/>
      <c r="D20" s="106"/>
      <c r="E20" s="9"/>
      <c r="F20" s="403" t="s">
        <v>117</v>
      </c>
      <c r="G20" s="403"/>
      <c r="H20" s="403"/>
      <c r="I20" s="403"/>
      <c r="J20" s="403"/>
    </row>
    <row r="21" spans="1:10" ht="30" customHeight="1" x14ac:dyDescent="0.25">
      <c r="A21" s="105"/>
      <c r="B21" s="106"/>
      <c r="C21" s="106"/>
      <c r="D21" s="106"/>
      <c r="E21" s="9"/>
      <c r="F21" s="9"/>
      <c r="G21" s="403" t="s">
        <v>118</v>
      </c>
      <c r="H21" s="403"/>
      <c r="I21" s="403"/>
      <c r="J21" s="403"/>
    </row>
    <row r="22" spans="1:10" ht="30" customHeight="1" x14ac:dyDescent="0.25">
      <c r="A22" s="105"/>
      <c r="B22" s="106"/>
      <c r="C22" s="106"/>
      <c r="D22" s="106"/>
      <c r="E22" s="9"/>
      <c r="F22" s="9"/>
      <c r="G22" s="9"/>
      <c r="H22" s="403" t="s">
        <v>88</v>
      </c>
      <c r="I22" s="403"/>
      <c r="J22" s="403"/>
    </row>
    <row r="23" spans="1:10" ht="30" customHeight="1" x14ac:dyDescent="0.25">
      <c r="A23" s="105"/>
      <c r="B23" s="106"/>
      <c r="C23" s="106"/>
      <c r="D23" s="106"/>
      <c r="E23" s="106"/>
      <c r="F23" s="106"/>
      <c r="G23" s="106"/>
      <c r="H23" s="106"/>
      <c r="I23" s="9" t="str">
        <f>'6'!I16</f>
        <v>Վերակառուցվող օբյեկտներ, հատ</v>
      </c>
      <c r="J23" s="37">
        <f>'6'!J16</f>
        <v>13</v>
      </c>
    </row>
    <row r="24" spans="1:10" ht="30" customHeight="1" x14ac:dyDescent="0.25">
      <c r="A24" s="20"/>
      <c r="B24" s="40">
        <v>1109</v>
      </c>
      <c r="C24" s="402" t="s">
        <v>150</v>
      </c>
      <c r="D24" s="402"/>
      <c r="E24" s="402"/>
      <c r="F24" s="402"/>
      <c r="G24" s="402"/>
      <c r="H24" s="402"/>
      <c r="I24" s="402"/>
      <c r="J24" s="38">
        <f>J25</f>
        <v>1185750</v>
      </c>
    </row>
    <row r="25" spans="1:10" ht="35.25" customHeight="1" x14ac:dyDescent="0.25">
      <c r="A25" s="105"/>
      <c r="B25" s="106"/>
      <c r="C25" s="106"/>
      <c r="D25" s="39" t="s">
        <v>121</v>
      </c>
      <c r="E25" s="403" t="s">
        <v>122</v>
      </c>
      <c r="F25" s="403"/>
      <c r="G25" s="403"/>
      <c r="H25" s="403"/>
      <c r="I25" s="403"/>
      <c r="J25" s="452">
        <f>'6'!J22</f>
        <v>1185750</v>
      </c>
    </row>
    <row r="26" spans="1:10" ht="33" customHeight="1" x14ac:dyDescent="0.25">
      <c r="A26" s="105"/>
      <c r="B26" s="106"/>
      <c r="C26" s="106"/>
      <c r="D26" s="106"/>
      <c r="E26" s="9"/>
      <c r="F26" s="403" t="s">
        <v>123</v>
      </c>
      <c r="G26" s="403"/>
      <c r="H26" s="403"/>
      <c r="I26" s="403"/>
      <c r="J26" s="403"/>
    </row>
    <row r="27" spans="1:10" ht="30" customHeight="1" x14ac:dyDescent="0.25">
      <c r="A27" s="105"/>
      <c r="B27" s="106"/>
      <c r="C27" s="106"/>
      <c r="D27" s="106"/>
      <c r="E27" s="9"/>
      <c r="F27" s="9"/>
      <c r="G27" s="403" t="s">
        <v>102</v>
      </c>
      <c r="H27" s="403"/>
      <c r="I27" s="403"/>
      <c r="J27" s="403"/>
    </row>
    <row r="28" spans="1:10" ht="30" customHeight="1" x14ac:dyDescent="0.25">
      <c r="A28" s="105"/>
      <c r="B28" s="106"/>
      <c r="C28" s="106"/>
      <c r="D28" s="106"/>
      <c r="E28" s="9"/>
      <c r="F28" s="9"/>
      <c r="G28" s="9"/>
      <c r="H28" s="403" t="s">
        <v>151</v>
      </c>
      <c r="I28" s="403"/>
      <c r="J28" s="403"/>
    </row>
    <row r="29" spans="1:10" ht="49.5" x14ac:dyDescent="0.25">
      <c r="A29" s="105"/>
      <c r="B29" s="106"/>
      <c r="C29" s="106"/>
      <c r="D29" s="106"/>
      <c r="E29" s="106"/>
      <c r="F29" s="106"/>
      <c r="G29" s="106"/>
      <c r="H29" s="106"/>
      <c r="I29" s="9" t="s">
        <v>152</v>
      </c>
      <c r="J29" s="37">
        <v>13</v>
      </c>
    </row>
    <row r="30" spans="1:10" ht="30" customHeight="1" x14ac:dyDescent="0.25">
      <c r="A30" s="392" t="s">
        <v>258</v>
      </c>
      <c r="B30" s="392"/>
      <c r="C30" s="392"/>
      <c r="D30" s="392"/>
      <c r="E30" s="392"/>
      <c r="F30" s="392"/>
      <c r="G30" s="392"/>
      <c r="H30" s="392"/>
      <c r="I30" s="392"/>
      <c r="J30" s="103">
        <f>+J31</f>
        <v>-79764.800000000017</v>
      </c>
    </row>
    <row r="31" spans="1:10" s="47" customFormat="1" ht="18" customHeight="1" x14ac:dyDescent="0.25">
      <c r="A31" s="411"/>
      <c r="B31" s="222">
        <v>1236</v>
      </c>
      <c r="C31" s="393" t="s">
        <v>295</v>
      </c>
      <c r="D31" s="393"/>
      <c r="E31" s="393"/>
      <c r="F31" s="393"/>
      <c r="G31" s="393"/>
      <c r="H31" s="393"/>
      <c r="I31" s="393"/>
      <c r="J31" s="284">
        <f>+J32</f>
        <v>-79764.800000000017</v>
      </c>
    </row>
    <row r="32" spans="1:10" s="276" customFormat="1" ht="18" customHeight="1" x14ac:dyDescent="0.25">
      <c r="A32" s="411"/>
      <c r="B32" s="410"/>
      <c r="C32" s="410"/>
      <c r="D32" s="222" t="s">
        <v>290</v>
      </c>
      <c r="E32" s="394" t="s">
        <v>264</v>
      </c>
      <c r="F32" s="394"/>
      <c r="G32" s="394"/>
      <c r="H32" s="394"/>
      <c r="I32" s="394"/>
      <c r="J32" s="277">
        <f>+'3'!G97</f>
        <v>-79764.800000000017</v>
      </c>
    </row>
    <row r="33" spans="1:50" s="47" customFormat="1" ht="33.950000000000003" customHeight="1" x14ac:dyDescent="0.25">
      <c r="A33" s="411"/>
      <c r="B33" s="410"/>
      <c r="C33" s="410"/>
      <c r="D33" s="401"/>
      <c r="E33" s="401"/>
      <c r="F33" s="394" t="s">
        <v>296</v>
      </c>
      <c r="G33" s="394"/>
      <c r="H33" s="394"/>
      <c r="I33" s="394"/>
      <c r="J33" s="394"/>
    </row>
    <row r="34" spans="1:50" s="47" customFormat="1" ht="17.649999999999999" customHeight="1" x14ac:dyDescent="0.25">
      <c r="A34" s="411"/>
      <c r="B34" s="410"/>
      <c r="C34" s="410"/>
      <c r="D34" s="401"/>
      <c r="E34" s="401"/>
      <c r="F34" s="401"/>
      <c r="G34" s="394" t="s">
        <v>297</v>
      </c>
      <c r="H34" s="394"/>
      <c r="I34" s="394"/>
      <c r="J34" s="394"/>
    </row>
    <row r="35" spans="1:50" s="47" customFormat="1" ht="18" customHeight="1" x14ac:dyDescent="0.25">
      <c r="A35" s="411"/>
      <c r="B35" s="410"/>
      <c r="C35" s="410"/>
      <c r="D35" s="401"/>
      <c r="E35" s="401"/>
      <c r="F35" s="401"/>
      <c r="G35" s="222"/>
      <c r="H35" s="394" t="s">
        <v>298</v>
      </c>
      <c r="I35" s="394"/>
      <c r="J35" s="394"/>
    </row>
    <row r="36" spans="1:50" ht="30" customHeight="1" x14ac:dyDescent="0.25">
      <c r="A36" s="392" t="s">
        <v>229</v>
      </c>
      <c r="B36" s="392"/>
      <c r="C36" s="392"/>
      <c r="D36" s="392"/>
      <c r="E36" s="392"/>
      <c r="F36" s="392"/>
      <c r="G36" s="392"/>
      <c r="H36" s="392"/>
      <c r="I36" s="392"/>
      <c r="J36" s="103">
        <f>+J37</f>
        <v>9185</v>
      </c>
    </row>
    <row r="37" spans="1:50" s="276" customFormat="1" ht="17.649999999999999" customHeight="1" x14ac:dyDescent="0.25">
      <c r="A37" s="408"/>
      <c r="B37" s="408"/>
      <c r="C37" s="408"/>
      <c r="D37" s="278" t="s">
        <v>293</v>
      </c>
      <c r="E37" s="393" t="s">
        <v>299</v>
      </c>
      <c r="F37" s="393"/>
      <c r="G37" s="393"/>
      <c r="H37" s="393"/>
      <c r="I37" s="393"/>
      <c r="J37" s="275">
        <f>+'3'!G106</f>
        <v>9185</v>
      </c>
    </row>
    <row r="38" spans="1:50" s="47" customFormat="1" ht="33.950000000000003" customHeight="1" x14ac:dyDescent="0.25">
      <c r="A38" s="408"/>
      <c r="B38" s="408"/>
      <c r="C38" s="408"/>
      <c r="D38" s="409"/>
      <c r="E38" s="401"/>
      <c r="F38" s="393" t="s">
        <v>300</v>
      </c>
      <c r="G38" s="393"/>
      <c r="H38" s="393"/>
      <c r="I38" s="393"/>
      <c r="J38" s="393"/>
    </row>
    <row r="39" spans="1:50" s="47" customFormat="1" ht="17.649999999999999" customHeight="1" x14ac:dyDescent="0.25">
      <c r="A39" s="408"/>
      <c r="B39" s="408"/>
      <c r="C39" s="408"/>
      <c r="D39" s="409"/>
      <c r="E39" s="401"/>
      <c r="F39" s="401"/>
      <c r="G39" s="393" t="s">
        <v>297</v>
      </c>
      <c r="H39" s="393"/>
      <c r="I39" s="393"/>
      <c r="J39" s="393"/>
    </row>
    <row r="40" spans="1:50" s="47" customFormat="1" ht="33.950000000000003" customHeight="1" x14ac:dyDescent="0.25">
      <c r="A40" s="408"/>
      <c r="B40" s="408"/>
      <c r="C40" s="408"/>
      <c r="D40" s="409"/>
      <c r="E40" s="401"/>
      <c r="F40" s="401"/>
      <c r="G40" s="401"/>
      <c r="H40" s="393" t="s">
        <v>301</v>
      </c>
      <c r="I40" s="393"/>
      <c r="J40" s="393"/>
    </row>
    <row r="41" spans="1:50" s="47" customFormat="1" ht="103.5" x14ac:dyDescent="0.25">
      <c r="A41" s="408"/>
      <c r="B41" s="408"/>
      <c r="C41" s="408"/>
      <c r="D41" s="409"/>
      <c r="E41" s="401"/>
      <c r="F41" s="401"/>
      <c r="G41" s="401"/>
      <c r="H41" s="220"/>
      <c r="I41" s="211" t="s">
        <v>302</v>
      </c>
      <c r="J41" s="266">
        <v>5</v>
      </c>
    </row>
    <row r="42" spans="1:50" ht="30" customHeight="1" x14ac:dyDescent="0.25">
      <c r="A42" s="392" t="s">
        <v>240</v>
      </c>
      <c r="B42" s="392"/>
      <c r="C42" s="392"/>
      <c r="D42" s="392"/>
      <c r="E42" s="392"/>
      <c r="F42" s="392"/>
      <c r="G42" s="392"/>
      <c r="H42" s="392"/>
      <c r="I42" s="392"/>
      <c r="J42" s="103">
        <f>+J43</f>
        <v>18276.900000000001</v>
      </c>
    </row>
    <row r="43" spans="1:50" s="276" customFormat="1" ht="17.649999999999999" customHeight="1" x14ac:dyDescent="0.25">
      <c r="A43" s="408"/>
      <c r="B43" s="408"/>
      <c r="C43" s="408"/>
      <c r="D43" s="278" t="s">
        <v>293</v>
      </c>
      <c r="E43" s="393" t="s">
        <v>299</v>
      </c>
      <c r="F43" s="393"/>
      <c r="G43" s="393"/>
      <c r="H43" s="393"/>
      <c r="I43" s="393"/>
      <c r="J43" s="275">
        <f>+'3'!G113</f>
        <v>18276.900000000001</v>
      </c>
    </row>
    <row r="44" spans="1:50" s="47" customFormat="1" ht="33.950000000000003" customHeight="1" x14ac:dyDescent="0.25">
      <c r="A44" s="408"/>
      <c r="B44" s="408"/>
      <c r="C44" s="408"/>
      <c r="D44" s="409"/>
      <c r="E44" s="401"/>
      <c r="F44" s="393" t="s">
        <v>300</v>
      </c>
      <c r="G44" s="393"/>
      <c r="H44" s="393"/>
      <c r="I44" s="393"/>
      <c r="J44" s="393"/>
    </row>
    <row r="45" spans="1:50" s="47" customFormat="1" ht="17.649999999999999" customHeight="1" x14ac:dyDescent="0.25">
      <c r="A45" s="408"/>
      <c r="B45" s="408"/>
      <c r="C45" s="408"/>
      <c r="D45" s="409"/>
      <c r="E45" s="401"/>
      <c r="F45" s="401"/>
      <c r="G45" s="393" t="s">
        <v>297</v>
      </c>
      <c r="H45" s="393"/>
      <c r="I45" s="393"/>
      <c r="J45" s="393"/>
    </row>
    <row r="46" spans="1:50" s="47" customFormat="1" ht="33.950000000000003" customHeight="1" x14ac:dyDescent="0.25">
      <c r="A46" s="408"/>
      <c r="B46" s="408"/>
      <c r="C46" s="408"/>
      <c r="D46" s="409"/>
      <c r="E46" s="401"/>
      <c r="F46" s="401"/>
      <c r="G46" s="401"/>
      <c r="H46" s="393" t="s">
        <v>301</v>
      </c>
      <c r="I46" s="393"/>
      <c r="J46" s="393"/>
    </row>
    <row r="47" spans="1:50" s="47" customFormat="1" ht="103.5" x14ac:dyDescent="0.25">
      <c r="A47" s="408"/>
      <c r="B47" s="408"/>
      <c r="C47" s="408"/>
      <c r="D47" s="409"/>
      <c r="E47" s="401"/>
      <c r="F47" s="401"/>
      <c r="G47" s="401"/>
      <c r="H47" s="220"/>
      <c r="I47" s="211" t="s">
        <v>302</v>
      </c>
      <c r="J47" s="266">
        <v>5</v>
      </c>
    </row>
    <row r="48" spans="1:50" s="72" customFormat="1" ht="30" customHeight="1" x14ac:dyDescent="0.25">
      <c r="A48" s="392" t="s">
        <v>246</v>
      </c>
      <c r="B48" s="392"/>
      <c r="C48" s="392"/>
      <c r="D48" s="392"/>
      <c r="E48" s="392"/>
      <c r="F48" s="392"/>
      <c r="G48" s="392"/>
      <c r="H48" s="392"/>
      <c r="I48" s="392"/>
      <c r="J48" s="279">
        <f>+J49</f>
        <v>1911.6</v>
      </c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  <c r="AQ48" s="256"/>
      <c r="AR48" s="256"/>
      <c r="AS48" s="256"/>
      <c r="AT48" s="256"/>
      <c r="AU48" s="256"/>
      <c r="AV48" s="256"/>
      <c r="AW48" s="256"/>
      <c r="AX48" s="256"/>
    </row>
    <row r="49" spans="1:50" s="276" customFormat="1" ht="17.649999999999999" customHeight="1" x14ac:dyDescent="0.25">
      <c r="A49" s="408"/>
      <c r="B49" s="408"/>
      <c r="C49" s="408"/>
      <c r="D49" s="278" t="s">
        <v>293</v>
      </c>
      <c r="E49" s="393" t="s">
        <v>299</v>
      </c>
      <c r="F49" s="393"/>
      <c r="G49" s="393"/>
      <c r="H49" s="393"/>
      <c r="I49" s="393"/>
      <c r="J49" s="275">
        <f>+'3'!G120</f>
        <v>1911.6</v>
      </c>
    </row>
    <row r="50" spans="1:50" s="47" customFormat="1" ht="33.950000000000003" customHeight="1" x14ac:dyDescent="0.25">
      <c r="A50" s="408"/>
      <c r="B50" s="408"/>
      <c r="C50" s="408"/>
      <c r="D50" s="409"/>
      <c r="E50" s="401"/>
      <c r="F50" s="393" t="s">
        <v>300</v>
      </c>
      <c r="G50" s="393"/>
      <c r="H50" s="393"/>
      <c r="I50" s="393"/>
      <c r="J50" s="393"/>
    </row>
    <row r="51" spans="1:50" s="47" customFormat="1" ht="17.649999999999999" customHeight="1" x14ac:dyDescent="0.25">
      <c r="A51" s="408"/>
      <c r="B51" s="408"/>
      <c r="C51" s="408"/>
      <c r="D51" s="409"/>
      <c r="E51" s="401"/>
      <c r="F51" s="401"/>
      <c r="G51" s="393" t="s">
        <v>297</v>
      </c>
      <c r="H51" s="393"/>
      <c r="I51" s="393"/>
      <c r="J51" s="393"/>
    </row>
    <row r="52" spans="1:50" s="47" customFormat="1" ht="33.950000000000003" customHeight="1" x14ac:dyDescent="0.25">
      <c r="A52" s="408"/>
      <c r="B52" s="408"/>
      <c r="C52" s="408"/>
      <c r="D52" s="409"/>
      <c r="E52" s="401"/>
      <c r="F52" s="401"/>
      <c r="G52" s="401"/>
      <c r="H52" s="393" t="s">
        <v>301</v>
      </c>
      <c r="I52" s="393"/>
      <c r="J52" s="393"/>
    </row>
    <row r="53" spans="1:50" s="47" customFormat="1" ht="103.5" x14ac:dyDescent="0.25">
      <c r="A53" s="408"/>
      <c r="B53" s="408"/>
      <c r="C53" s="408"/>
      <c r="D53" s="409"/>
      <c r="E53" s="401"/>
      <c r="F53" s="401"/>
      <c r="G53" s="401"/>
      <c r="H53" s="220"/>
      <c r="I53" s="211" t="s">
        <v>302</v>
      </c>
      <c r="J53" s="266">
        <v>2</v>
      </c>
    </row>
    <row r="54" spans="1:50" s="72" customFormat="1" ht="30" customHeight="1" x14ac:dyDescent="0.25">
      <c r="A54" s="392" t="s">
        <v>248</v>
      </c>
      <c r="B54" s="392"/>
      <c r="C54" s="392"/>
      <c r="D54" s="392"/>
      <c r="E54" s="392"/>
      <c r="F54" s="392"/>
      <c r="G54" s="392"/>
      <c r="H54" s="392"/>
      <c r="I54" s="392"/>
      <c r="J54" s="279">
        <f>+J55</f>
        <v>14842.8</v>
      </c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256"/>
      <c r="AW54" s="256"/>
      <c r="AX54" s="256"/>
    </row>
    <row r="55" spans="1:50" s="276" customFormat="1" ht="17.649999999999999" customHeight="1" x14ac:dyDescent="0.25">
      <c r="A55" s="408"/>
      <c r="B55" s="408"/>
      <c r="C55" s="408"/>
      <c r="D55" s="278" t="s">
        <v>293</v>
      </c>
      <c r="E55" s="393" t="s">
        <v>299</v>
      </c>
      <c r="F55" s="393"/>
      <c r="G55" s="393"/>
      <c r="H55" s="393"/>
      <c r="I55" s="393"/>
      <c r="J55" s="275">
        <f>+'3'!G127</f>
        <v>14842.8</v>
      </c>
    </row>
    <row r="56" spans="1:50" s="47" customFormat="1" ht="33.950000000000003" customHeight="1" x14ac:dyDescent="0.25">
      <c r="A56" s="408"/>
      <c r="B56" s="408"/>
      <c r="C56" s="408"/>
      <c r="D56" s="409"/>
      <c r="E56" s="401"/>
      <c r="F56" s="393" t="s">
        <v>300</v>
      </c>
      <c r="G56" s="393"/>
      <c r="H56" s="393"/>
      <c r="I56" s="393"/>
      <c r="J56" s="393"/>
    </row>
    <row r="57" spans="1:50" s="47" customFormat="1" ht="17.649999999999999" customHeight="1" x14ac:dyDescent="0.25">
      <c r="A57" s="408"/>
      <c r="B57" s="408"/>
      <c r="C57" s="408"/>
      <c r="D57" s="409"/>
      <c r="E57" s="401"/>
      <c r="F57" s="401"/>
      <c r="G57" s="393" t="s">
        <v>297</v>
      </c>
      <c r="H57" s="393"/>
      <c r="I57" s="393"/>
      <c r="J57" s="393"/>
    </row>
    <row r="58" spans="1:50" s="47" customFormat="1" ht="33.950000000000003" customHeight="1" x14ac:dyDescent="0.25">
      <c r="A58" s="408"/>
      <c r="B58" s="408"/>
      <c r="C58" s="408"/>
      <c r="D58" s="409"/>
      <c r="E58" s="401"/>
      <c r="F58" s="401"/>
      <c r="G58" s="401"/>
      <c r="H58" s="393" t="s">
        <v>301</v>
      </c>
      <c r="I58" s="393"/>
      <c r="J58" s="393"/>
    </row>
    <row r="59" spans="1:50" s="47" customFormat="1" ht="103.5" x14ac:dyDescent="0.25">
      <c r="A59" s="408"/>
      <c r="B59" s="408"/>
      <c r="C59" s="408"/>
      <c r="D59" s="409"/>
      <c r="E59" s="401"/>
      <c r="F59" s="401"/>
      <c r="G59" s="401"/>
      <c r="H59" s="220"/>
      <c r="I59" s="211" t="s">
        <v>302</v>
      </c>
      <c r="J59" s="266">
        <v>5</v>
      </c>
    </row>
    <row r="60" spans="1:50" s="72" customFormat="1" ht="30" customHeight="1" x14ac:dyDescent="0.25">
      <c r="A60" s="392" t="s">
        <v>250</v>
      </c>
      <c r="B60" s="392"/>
      <c r="C60" s="392"/>
      <c r="D60" s="392"/>
      <c r="E60" s="392"/>
      <c r="F60" s="392"/>
      <c r="G60" s="392"/>
      <c r="H60" s="392"/>
      <c r="I60" s="392"/>
      <c r="J60" s="279">
        <f>+J61</f>
        <v>13450.8</v>
      </c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6"/>
      <c r="AT60" s="256"/>
      <c r="AU60" s="256"/>
      <c r="AV60" s="256"/>
      <c r="AW60" s="256"/>
      <c r="AX60" s="256"/>
    </row>
    <row r="61" spans="1:50" s="276" customFormat="1" ht="17.649999999999999" customHeight="1" x14ac:dyDescent="0.25">
      <c r="A61" s="408"/>
      <c r="B61" s="408"/>
      <c r="C61" s="408"/>
      <c r="D61" s="278" t="s">
        <v>293</v>
      </c>
      <c r="E61" s="393" t="s">
        <v>299</v>
      </c>
      <c r="F61" s="393"/>
      <c r="G61" s="393"/>
      <c r="H61" s="393"/>
      <c r="I61" s="393"/>
      <c r="J61" s="275">
        <f>+'3'!G134</f>
        <v>13450.8</v>
      </c>
    </row>
    <row r="62" spans="1:50" s="47" customFormat="1" ht="33.950000000000003" customHeight="1" x14ac:dyDescent="0.25">
      <c r="A62" s="408"/>
      <c r="B62" s="408"/>
      <c r="C62" s="408"/>
      <c r="D62" s="409"/>
      <c r="E62" s="401"/>
      <c r="F62" s="393" t="s">
        <v>300</v>
      </c>
      <c r="G62" s="393"/>
      <c r="H62" s="393"/>
      <c r="I62" s="393"/>
      <c r="J62" s="393"/>
    </row>
    <row r="63" spans="1:50" s="47" customFormat="1" ht="17.649999999999999" customHeight="1" x14ac:dyDescent="0.25">
      <c r="A63" s="408"/>
      <c r="B63" s="408"/>
      <c r="C63" s="408"/>
      <c r="D63" s="409"/>
      <c r="E63" s="401"/>
      <c r="F63" s="401"/>
      <c r="G63" s="393" t="s">
        <v>297</v>
      </c>
      <c r="H63" s="393"/>
      <c r="I63" s="393"/>
      <c r="J63" s="393"/>
    </row>
    <row r="64" spans="1:50" s="47" customFormat="1" ht="33.950000000000003" customHeight="1" x14ac:dyDescent="0.25">
      <c r="A64" s="408"/>
      <c r="B64" s="408"/>
      <c r="C64" s="408"/>
      <c r="D64" s="409"/>
      <c r="E64" s="401"/>
      <c r="F64" s="401"/>
      <c r="G64" s="401"/>
      <c r="H64" s="393" t="s">
        <v>301</v>
      </c>
      <c r="I64" s="393"/>
      <c r="J64" s="393"/>
    </row>
    <row r="65" spans="1:50" s="47" customFormat="1" ht="103.5" x14ac:dyDescent="0.25">
      <c r="A65" s="408"/>
      <c r="B65" s="408"/>
      <c r="C65" s="408"/>
      <c r="D65" s="409"/>
      <c r="E65" s="401"/>
      <c r="F65" s="401"/>
      <c r="G65" s="401"/>
      <c r="H65" s="220"/>
      <c r="I65" s="211" t="s">
        <v>302</v>
      </c>
      <c r="J65" s="266">
        <v>4</v>
      </c>
    </row>
    <row r="66" spans="1:50" s="72" customFormat="1" ht="30" customHeight="1" x14ac:dyDescent="0.25">
      <c r="A66" s="392" t="s">
        <v>251</v>
      </c>
      <c r="B66" s="392"/>
      <c r="C66" s="392"/>
      <c r="D66" s="392"/>
      <c r="E66" s="392"/>
      <c r="F66" s="392"/>
      <c r="G66" s="392"/>
      <c r="H66" s="392"/>
      <c r="I66" s="392"/>
      <c r="J66" s="279">
        <f>+J67</f>
        <v>4607.5</v>
      </c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6"/>
      <c r="AT66" s="256"/>
      <c r="AU66" s="256"/>
      <c r="AV66" s="256"/>
      <c r="AW66" s="256"/>
      <c r="AX66" s="256"/>
    </row>
    <row r="67" spans="1:50" s="276" customFormat="1" ht="17.649999999999999" customHeight="1" x14ac:dyDescent="0.25">
      <c r="A67" s="408"/>
      <c r="B67" s="408"/>
      <c r="C67" s="408"/>
      <c r="D67" s="278" t="s">
        <v>293</v>
      </c>
      <c r="E67" s="393" t="s">
        <v>299</v>
      </c>
      <c r="F67" s="393"/>
      <c r="G67" s="393"/>
      <c r="H67" s="393"/>
      <c r="I67" s="393"/>
      <c r="J67" s="275">
        <f>+'3'!G141</f>
        <v>4607.5</v>
      </c>
    </row>
    <row r="68" spans="1:50" s="47" customFormat="1" ht="33.950000000000003" customHeight="1" x14ac:dyDescent="0.25">
      <c r="A68" s="408"/>
      <c r="B68" s="408"/>
      <c r="C68" s="408"/>
      <c r="D68" s="409"/>
      <c r="E68" s="401"/>
      <c r="F68" s="393" t="s">
        <v>300</v>
      </c>
      <c r="G68" s="393"/>
      <c r="H68" s="393"/>
      <c r="I68" s="393"/>
      <c r="J68" s="393"/>
    </row>
    <row r="69" spans="1:50" s="47" customFormat="1" ht="17.649999999999999" customHeight="1" x14ac:dyDescent="0.25">
      <c r="A69" s="408"/>
      <c r="B69" s="408"/>
      <c r="C69" s="408"/>
      <c r="D69" s="409"/>
      <c r="E69" s="401"/>
      <c r="F69" s="401"/>
      <c r="G69" s="393" t="s">
        <v>297</v>
      </c>
      <c r="H69" s="393"/>
      <c r="I69" s="393"/>
      <c r="J69" s="393"/>
    </row>
    <row r="70" spans="1:50" s="47" customFormat="1" ht="33.950000000000003" customHeight="1" x14ac:dyDescent="0.25">
      <c r="A70" s="408"/>
      <c r="B70" s="408"/>
      <c r="C70" s="408"/>
      <c r="D70" s="409"/>
      <c r="E70" s="401"/>
      <c r="F70" s="401"/>
      <c r="G70" s="401"/>
      <c r="H70" s="393" t="s">
        <v>301</v>
      </c>
      <c r="I70" s="393"/>
      <c r="J70" s="393"/>
    </row>
    <row r="71" spans="1:50" s="47" customFormat="1" ht="103.5" x14ac:dyDescent="0.25">
      <c r="A71" s="408"/>
      <c r="B71" s="408"/>
      <c r="C71" s="408"/>
      <c r="D71" s="409"/>
      <c r="E71" s="401"/>
      <c r="F71" s="401"/>
      <c r="G71" s="401"/>
      <c r="H71" s="220"/>
      <c r="I71" s="211" t="s">
        <v>302</v>
      </c>
      <c r="J71" s="266">
        <v>3</v>
      </c>
    </row>
    <row r="72" spans="1:50" s="72" customFormat="1" ht="30" customHeight="1" x14ac:dyDescent="0.25">
      <c r="A72" s="392" t="s">
        <v>252</v>
      </c>
      <c r="B72" s="392"/>
      <c r="C72" s="392"/>
      <c r="D72" s="392"/>
      <c r="E72" s="392"/>
      <c r="F72" s="392"/>
      <c r="G72" s="392"/>
      <c r="H72" s="392"/>
      <c r="I72" s="392"/>
      <c r="J72" s="279">
        <f>+J73</f>
        <v>3905.6</v>
      </c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6"/>
      <c r="AP72" s="256"/>
      <c r="AQ72" s="256"/>
      <c r="AR72" s="256"/>
      <c r="AS72" s="256"/>
      <c r="AT72" s="256"/>
      <c r="AU72" s="256"/>
      <c r="AV72" s="256"/>
      <c r="AW72" s="256"/>
      <c r="AX72" s="256"/>
    </row>
    <row r="73" spans="1:50" s="276" customFormat="1" ht="17.649999999999999" customHeight="1" x14ac:dyDescent="0.25">
      <c r="A73" s="408"/>
      <c r="B73" s="408"/>
      <c r="C73" s="408"/>
      <c r="D73" s="278" t="s">
        <v>293</v>
      </c>
      <c r="E73" s="393" t="s">
        <v>299</v>
      </c>
      <c r="F73" s="393"/>
      <c r="G73" s="393"/>
      <c r="H73" s="393"/>
      <c r="I73" s="393"/>
      <c r="J73" s="275">
        <f>+'3'!G148</f>
        <v>3905.6</v>
      </c>
    </row>
    <row r="74" spans="1:50" s="47" customFormat="1" ht="33.950000000000003" customHeight="1" x14ac:dyDescent="0.25">
      <c r="A74" s="408"/>
      <c r="B74" s="408"/>
      <c r="C74" s="408"/>
      <c r="D74" s="409"/>
      <c r="E74" s="401"/>
      <c r="F74" s="393" t="s">
        <v>300</v>
      </c>
      <c r="G74" s="393"/>
      <c r="H74" s="393"/>
      <c r="I74" s="393"/>
      <c r="J74" s="393"/>
    </row>
    <row r="75" spans="1:50" s="47" customFormat="1" ht="17.649999999999999" customHeight="1" x14ac:dyDescent="0.25">
      <c r="A75" s="408"/>
      <c r="B75" s="408"/>
      <c r="C75" s="408"/>
      <c r="D75" s="409"/>
      <c r="E75" s="401"/>
      <c r="F75" s="401"/>
      <c r="G75" s="393" t="s">
        <v>297</v>
      </c>
      <c r="H75" s="393"/>
      <c r="I75" s="393"/>
      <c r="J75" s="393"/>
    </row>
    <row r="76" spans="1:50" s="47" customFormat="1" ht="33.950000000000003" customHeight="1" x14ac:dyDescent="0.25">
      <c r="A76" s="408"/>
      <c r="B76" s="408"/>
      <c r="C76" s="408"/>
      <c r="D76" s="409"/>
      <c r="E76" s="401"/>
      <c r="F76" s="401"/>
      <c r="G76" s="401"/>
      <c r="H76" s="393" t="s">
        <v>301</v>
      </c>
      <c r="I76" s="393"/>
      <c r="J76" s="393"/>
    </row>
    <row r="77" spans="1:50" s="47" customFormat="1" ht="103.5" x14ac:dyDescent="0.25">
      <c r="A77" s="408"/>
      <c r="B77" s="408"/>
      <c r="C77" s="408"/>
      <c r="D77" s="409"/>
      <c r="E77" s="401"/>
      <c r="F77" s="401"/>
      <c r="G77" s="401"/>
      <c r="H77" s="220"/>
      <c r="I77" s="211" t="s">
        <v>302</v>
      </c>
      <c r="J77" s="266">
        <v>3</v>
      </c>
    </row>
    <row r="78" spans="1:50" s="72" customFormat="1" ht="30" customHeight="1" x14ac:dyDescent="0.25">
      <c r="A78" s="392" t="s">
        <v>255</v>
      </c>
      <c r="B78" s="392"/>
      <c r="C78" s="392"/>
      <c r="D78" s="392"/>
      <c r="E78" s="392"/>
      <c r="F78" s="392"/>
      <c r="G78" s="392"/>
      <c r="H78" s="392"/>
      <c r="I78" s="392"/>
      <c r="J78" s="279">
        <f>+J79</f>
        <v>1795.6</v>
      </c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6"/>
      <c r="AP78" s="256"/>
      <c r="AQ78" s="256"/>
      <c r="AR78" s="256"/>
      <c r="AS78" s="256"/>
      <c r="AT78" s="256"/>
      <c r="AU78" s="256"/>
      <c r="AV78" s="256"/>
      <c r="AW78" s="256"/>
      <c r="AX78" s="256"/>
    </row>
    <row r="79" spans="1:50" s="276" customFormat="1" ht="17.649999999999999" customHeight="1" x14ac:dyDescent="0.25">
      <c r="A79" s="408"/>
      <c r="B79" s="408"/>
      <c r="C79" s="408"/>
      <c r="D79" s="278" t="s">
        <v>293</v>
      </c>
      <c r="E79" s="393" t="s">
        <v>299</v>
      </c>
      <c r="F79" s="393"/>
      <c r="G79" s="393"/>
      <c r="H79" s="393"/>
      <c r="I79" s="393"/>
      <c r="J79" s="275">
        <f>+'3'!G155</f>
        <v>1795.6</v>
      </c>
    </row>
    <row r="80" spans="1:50" s="47" customFormat="1" ht="33.950000000000003" customHeight="1" x14ac:dyDescent="0.25">
      <c r="A80" s="408"/>
      <c r="B80" s="408"/>
      <c r="C80" s="408"/>
      <c r="D80" s="409"/>
      <c r="E80" s="401"/>
      <c r="F80" s="393" t="s">
        <v>300</v>
      </c>
      <c r="G80" s="393"/>
      <c r="H80" s="393"/>
      <c r="I80" s="393"/>
      <c r="J80" s="393"/>
    </row>
    <row r="81" spans="1:50" s="47" customFormat="1" ht="17.649999999999999" customHeight="1" x14ac:dyDescent="0.25">
      <c r="A81" s="408"/>
      <c r="B81" s="408"/>
      <c r="C81" s="408"/>
      <c r="D81" s="409"/>
      <c r="E81" s="401"/>
      <c r="F81" s="401"/>
      <c r="G81" s="393" t="s">
        <v>297</v>
      </c>
      <c r="H81" s="393"/>
      <c r="I81" s="393"/>
      <c r="J81" s="393"/>
    </row>
    <row r="82" spans="1:50" s="47" customFormat="1" ht="33.950000000000003" customHeight="1" x14ac:dyDescent="0.25">
      <c r="A82" s="408"/>
      <c r="B82" s="408"/>
      <c r="C82" s="408"/>
      <c r="D82" s="409"/>
      <c r="E82" s="401"/>
      <c r="F82" s="401"/>
      <c r="G82" s="401"/>
      <c r="H82" s="393" t="s">
        <v>301</v>
      </c>
      <c r="I82" s="393"/>
      <c r="J82" s="393"/>
    </row>
    <row r="83" spans="1:50" s="47" customFormat="1" ht="103.5" x14ac:dyDescent="0.25">
      <c r="A83" s="408"/>
      <c r="B83" s="408"/>
      <c r="C83" s="408"/>
      <c r="D83" s="409"/>
      <c r="E83" s="401"/>
      <c r="F83" s="401"/>
      <c r="G83" s="401"/>
      <c r="H83" s="220"/>
      <c r="I83" s="211" t="s">
        <v>302</v>
      </c>
      <c r="J83" s="266">
        <v>2</v>
      </c>
    </row>
    <row r="84" spans="1:50" s="72" customFormat="1" ht="30" customHeight="1" x14ac:dyDescent="0.25">
      <c r="A84" s="392" t="s">
        <v>256</v>
      </c>
      <c r="B84" s="392"/>
      <c r="C84" s="392"/>
      <c r="D84" s="392"/>
      <c r="E84" s="392"/>
      <c r="F84" s="392"/>
      <c r="G84" s="392"/>
      <c r="H84" s="392"/>
      <c r="I84" s="392"/>
      <c r="J84" s="279">
        <f>+J85</f>
        <v>3595.7</v>
      </c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56"/>
      <c r="AP84" s="256"/>
      <c r="AQ84" s="256"/>
      <c r="AR84" s="256"/>
      <c r="AS84" s="256"/>
      <c r="AT84" s="256"/>
      <c r="AU84" s="256"/>
      <c r="AV84" s="256"/>
      <c r="AW84" s="256"/>
      <c r="AX84" s="256"/>
    </row>
    <row r="85" spans="1:50" s="276" customFormat="1" ht="17.649999999999999" customHeight="1" x14ac:dyDescent="0.25">
      <c r="A85" s="408"/>
      <c r="B85" s="408"/>
      <c r="C85" s="408"/>
      <c r="D85" s="278" t="s">
        <v>293</v>
      </c>
      <c r="E85" s="393" t="s">
        <v>299</v>
      </c>
      <c r="F85" s="393"/>
      <c r="G85" s="393"/>
      <c r="H85" s="393"/>
      <c r="I85" s="393"/>
      <c r="J85" s="275">
        <f>+'3'!G162</f>
        <v>3595.7</v>
      </c>
    </row>
    <row r="86" spans="1:50" s="47" customFormat="1" ht="33.950000000000003" customHeight="1" x14ac:dyDescent="0.25">
      <c r="A86" s="408"/>
      <c r="B86" s="408"/>
      <c r="C86" s="408"/>
      <c r="D86" s="409"/>
      <c r="E86" s="401"/>
      <c r="F86" s="393" t="s">
        <v>300</v>
      </c>
      <c r="G86" s="393"/>
      <c r="H86" s="393"/>
      <c r="I86" s="393"/>
      <c r="J86" s="393"/>
    </row>
    <row r="87" spans="1:50" s="47" customFormat="1" ht="17.649999999999999" customHeight="1" x14ac:dyDescent="0.25">
      <c r="A87" s="408"/>
      <c r="B87" s="408"/>
      <c r="C87" s="408"/>
      <c r="D87" s="409"/>
      <c r="E87" s="401"/>
      <c r="F87" s="401"/>
      <c r="G87" s="393" t="s">
        <v>297</v>
      </c>
      <c r="H87" s="393"/>
      <c r="I87" s="393"/>
      <c r="J87" s="393"/>
    </row>
    <row r="88" spans="1:50" s="47" customFormat="1" ht="33.950000000000003" customHeight="1" x14ac:dyDescent="0.25">
      <c r="A88" s="408"/>
      <c r="B88" s="408"/>
      <c r="C88" s="408"/>
      <c r="D88" s="409"/>
      <c r="E88" s="401"/>
      <c r="F88" s="401"/>
      <c r="G88" s="401"/>
      <c r="H88" s="393" t="s">
        <v>301</v>
      </c>
      <c r="I88" s="393"/>
      <c r="J88" s="393"/>
    </row>
    <row r="89" spans="1:50" s="47" customFormat="1" ht="103.5" x14ac:dyDescent="0.25">
      <c r="A89" s="408"/>
      <c r="B89" s="408"/>
      <c r="C89" s="408"/>
      <c r="D89" s="409"/>
      <c r="E89" s="401"/>
      <c r="F89" s="401"/>
      <c r="G89" s="401"/>
      <c r="H89" s="220"/>
      <c r="I89" s="211" t="s">
        <v>302</v>
      </c>
      <c r="J89" s="266">
        <v>3</v>
      </c>
    </row>
    <row r="90" spans="1:50" s="72" customFormat="1" ht="30" customHeight="1" x14ac:dyDescent="0.25">
      <c r="A90" s="392" t="s">
        <v>257</v>
      </c>
      <c r="B90" s="392"/>
      <c r="C90" s="392"/>
      <c r="D90" s="392"/>
      <c r="E90" s="392"/>
      <c r="F90" s="392"/>
      <c r="G90" s="392"/>
      <c r="H90" s="392"/>
      <c r="I90" s="392"/>
      <c r="J90" s="279">
        <f>+J91</f>
        <v>8193.2999999999993</v>
      </c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56"/>
      <c r="AP90" s="256"/>
      <c r="AQ90" s="256"/>
      <c r="AR90" s="256"/>
      <c r="AS90" s="256"/>
      <c r="AT90" s="256"/>
      <c r="AU90" s="256"/>
      <c r="AV90" s="256"/>
      <c r="AW90" s="256"/>
      <c r="AX90" s="256"/>
    </row>
    <row r="91" spans="1:50" s="276" customFormat="1" ht="17.649999999999999" customHeight="1" x14ac:dyDescent="0.25">
      <c r="A91" s="408"/>
      <c r="B91" s="408"/>
      <c r="C91" s="408"/>
      <c r="D91" s="278" t="s">
        <v>293</v>
      </c>
      <c r="E91" s="393" t="s">
        <v>299</v>
      </c>
      <c r="F91" s="393"/>
      <c r="G91" s="393"/>
      <c r="H91" s="393"/>
      <c r="I91" s="393"/>
      <c r="J91" s="275">
        <f>+'3'!G169</f>
        <v>8193.2999999999993</v>
      </c>
    </row>
    <row r="92" spans="1:50" s="47" customFormat="1" ht="33.950000000000003" customHeight="1" x14ac:dyDescent="0.25">
      <c r="A92" s="408"/>
      <c r="B92" s="408"/>
      <c r="C92" s="408"/>
      <c r="D92" s="409"/>
      <c r="E92" s="401"/>
      <c r="F92" s="393" t="s">
        <v>300</v>
      </c>
      <c r="G92" s="393"/>
      <c r="H92" s="393"/>
      <c r="I92" s="393"/>
      <c r="J92" s="393"/>
    </row>
    <row r="93" spans="1:50" s="47" customFormat="1" ht="17.649999999999999" customHeight="1" x14ac:dyDescent="0.25">
      <c r="A93" s="408"/>
      <c r="B93" s="408"/>
      <c r="C93" s="408"/>
      <c r="D93" s="409"/>
      <c r="E93" s="401"/>
      <c r="F93" s="401"/>
      <c r="G93" s="393" t="s">
        <v>297</v>
      </c>
      <c r="H93" s="393"/>
      <c r="I93" s="393"/>
      <c r="J93" s="393"/>
    </row>
    <row r="94" spans="1:50" s="47" customFormat="1" ht="33.950000000000003" customHeight="1" x14ac:dyDescent="0.25">
      <c r="A94" s="408"/>
      <c r="B94" s="408"/>
      <c r="C94" s="408"/>
      <c r="D94" s="409"/>
      <c r="E94" s="401"/>
      <c r="F94" s="401"/>
      <c r="G94" s="401"/>
      <c r="H94" s="393" t="s">
        <v>301</v>
      </c>
      <c r="I94" s="393"/>
      <c r="J94" s="393"/>
    </row>
    <row r="95" spans="1:50" s="47" customFormat="1" ht="103.5" x14ac:dyDescent="0.25">
      <c r="A95" s="408"/>
      <c r="B95" s="408"/>
      <c r="C95" s="408"/>
      <c r="D95" s="409"/>
      <c r="E95" s="401"/>
      <c r="F95" s="401"/>
      <c r="G95" s="401"/>
      <c r="H95" s="220"/>
      <c r="I95" s="211" t="s">
        <v>302</v>
      </c>
      <c r="J95" s="266">
        <v>5</v>
      </c>
    </row>
    <row r="96" spans="1:50" ht="30" customHeight="1" x14ac:dyDescent="0.25">
      <c r="A96" s="412" t="s">
        <v>69</v>
      </c>
      <c r="B96" s="413"/>
      <c r="C96" s="413"/>
      <c r="D96" s="413"/>
      <c r="E96" s="413"/>
      <c r="F96" s="413"/>
      <c r="G96" s="413"/>
      <c r="H96" s="413"/>
      <c r="I96" s="414"/>
      <c r="J96" s="26">
        <f>J97+J102</f>
        <v>-2457534.6</v>
      </c>
    </row>
    <row r="97" spans="1:10" ht="30" customHeight="1" x14ac:dyDescent="0.25">
      <c r="A97" s="9"/>
      <c r="B97" s="39" t="s">
        <v>84</v>
      </c>
      <c r="C97" s="403" t="s">
        <v>85</v>
      </c>
      <c r="D97" s="403"/>
      <c r="E97" s="403"/>
      <c r="F97" s="403"/>
      <c r="G97" s="403"/>
      <c r="H97" s="403"/>
      <c r="I97" s="403"/>
      <c r="J97" s="26">
        <f>J98</f>
        <v>-2457534.6</v>
      </c>
    </row>
    <row r="98" spans="1:10" ht="30" customHeight="1" x14ac:dyDescent="0.25">
      <c r="A98" s="9"/>
      <c r="B98" s="9"/>
      <c r="C98" s="9"/>
      <c r="D98" s="39" t="s">
        <v>86</v>
      </c>
      <c r="E98" s="403" t="s">
        <v>89</v>
      </c>
      <c r="F98" s="403"/>
      <c r="G98" s="403"/>
      <c r="H98" s="403"/>
      <c r="I98" s="403"/>
      <c r="J98" s="26">
        <f>'2'!D37</f>
        <v>-2457534.6</v>
      </c>
    </row>
    <row r="99" spans="1:10" ht="30" customHeight="1" x14ac:dyDescent="0.25">
      <c r="A99" s="9"/>
      <c r="B99" s="9"/>
      <c r="C99" s="9"/>
      <c r="D99" s="9"/>
      <c r="E99" s="9"/>
      <c r="F99" s="403" t="s">
        <v>90</v>
      </c>
      <c r="G99" s="403"/>
      <c r="H99" s="403"/>
      <c r="I99" s="403"/>
      <c r="J99" s="403"/>
    </row>
    <row r="100" spans="1:10" ht="30" customHeight="1" x14ac:dyDescent="0.25">
      <c r="A100" s="9"/>
      <c r="B100" s="9"/>
      <c r="C100" s="9"/>
      <c r="D100" s="9"/>
      <c r="E100" s="9"/>
      <c r="F100" s="9"/>
      <c r="G100" s="403" t="s">
        <v>40</v>
      </c>
      <c r="H100" s="403"/>
      <c r="I100" s="403"/>
      <c r="J100" s="403"/>
    </row>
    <row r="101" spans="1:10" ht="30" customHeight="1" x14ac:dyDescent="0.25">
      <c r="A101" s="9"/>
      <c r="B101" s="9"/>
      <c r="C101" s="9"/>
      <c r="D101" s="9"/>
      <c r="E101" s="9"/>
      <c r="F101" s="9"/>
      <c r="G101" s="9"/>
      <c r="H101" s="403" t="s">
        <v>62</v>
      </c>
      <c r="I101" s="403"/>
      <c r="J101" s="403"/>
    </row>
    <row r="102" spans="1:10" ht="30" customHeight="1" x14ac:dyDescent="0.25">
      <c r="A102" s="90"/>
      <c r="B102" s="104" t="s">
        <v>140</v>
      </c>
      <c r="C102" s="404" t="s">
        <v>141</v>
      </c>
      <c r="D102" s="404"/>
      <c r="E102" s="404"/>
      <c r="F102" s="404"/>
      <c r="G102" s="404"/>
      <c r="H102" s="404"/>
      <c r="I102" s="404"/>
      <c r="J102" s="103">
        <f t="shared" ref="J102" si="1">J103+J107</f>
        <v>0</v>
      </c>
    </row>
    <row r="103" spans="1:10" ht="30" customHeight="1" x14ac:dyDescent="0.25">
      <c r="A103" s="90"/>
      <c r="B103" s="90"/>
      <c r="C103" s="90"/>
      <c r="D103" s="104" t="s">
        <v>142</v>
      </c>
      <c r="E103" s="404" t="s">
        <v>110</v>
      </c>
      <c r="F103" s="404"/>
      <c r="G103" s="404"/>
      <c r="H103" s="404"/>
      <c r="I103" s="404"/>
      <c r="J103" s="103">
        <f>'6'!J40</f>
        <v>2150302</v>
      </c>
    </row>
    <row r="104" spans="1:10" ht="39.75" customHeight="1" x14ac:dyDescent="0.25">
      <c r="A104" s="90"/>
      <c r="B104" s="90"/>
      <c r="C104" s="90"/>
      <c r="D104" s="90"/>
      <c r="E104" s="90"/>
      <c r="F104" s="404" t="s">
        <v>143</v>
      </c>
      <c r="G104" s="404"/>
      <c r="H104" s="404"/>
      <c r="I104" s="404"/>
      <c r="J104" s="404"/>
    </row>
    <row r="105" spans="1:10" ht="30" customHeight="1" x14ac:dyDescent="0.25">
      <c r="A105" s="90"/>
      <c r="B105" s="90"/>
      <c r="C105" s="90"/>
      <c r="D105" s="90"/>
      <c r="E105" s="90"/>
      <c r="F105" s="90"/>
      <c r="G105" s="404" t="s">
        <v>144</v>
      </c>
      <c r="H105" s="404"/>
      <c r="I105" s="404"/>
      <c r="J105" s="404"/>
    </row>
    <row r="106" spans="1:10" ht="30" customHeight="1" x14ac:dyDescent="0.25">
      <c r="A106" s="90"/>
      <c r="B106" s="90"/>
      <c r="C106" s="90"/>
      <c r="D106" s="90"/>
      <c r="E106" s="90"/>
      <c r="F106" s="90"/>
      <c r="G106" s="90"/>
      <c r="H106" s="404" t="s">
        <v>145</v>
      </c>
      <c r="I106" s="404"/>
      <c r="J106" s="404"/>
    </row>
    <row r="107" spans="1:10" ht="30" customHeight="1" x14ac:dyDescent="0.25">
      <c r="A107" s="90"/>
      <c r="B107" s="90"/>
      <c r="C107" s="90"/>
      <c r="D107" s="104" t="s">
        <v>142</v>
      </c>
      <c r="E107" s="404" t="s">
        <v>110</v>
      </c>
      <c r="F107" s="404"/>
      <c r="G107" s="404"/>
      <c r="H107" s="404"/>
      <c r="I107" s="404"/>
      <c r="J107" s="103">
        <f>'6'!J44</f>
        <v>-2150302</v>
      </c>
    </row>
    <row r="108" spans="1:10" ht="36.75" customHeight="1" x14ac:dyDescent="0.25">
      <c r="A108" s="90"/>
      <c r="B108" s="90"/>
      <c r="C108" s="90"/>
      <c r="D108" s="90"/>
      <c r="E108" s="90"/>
      <c r="F108" s="404" t="s">
        <v>143</v>
      </c>
      <c r="G108" s="404"/>
      <c r="H108" s="404"/>
      <c r="I108" s="404"/>
      <c r="J108" s="404"/>
    </row>
    <row r="109" spans="1:10" ht="30" customHeight="1" x14ac:dyDescent="0.25">
      <c r="A109" s="90"/>
      <c r="B109" s="90"/>
      <c r="C109" s="90"/>
      <c r="D109" s="90"/>
      <c r="E109" s="90"/>
      <c r="F109" s="90"/>
      <c r="G109" s="404" t="s">
        <v>144</v>
      </c>
      <c r="H109" s="404"/>
      <c r="I109" s="404"/>
      <c r="J109" s="404"/>
    </row>
    <row r="110" spans="1:10" ht="30" customHeight="1" x14ac:dyDescent="0.25">
      <c r="A110" s="90"/>
      <c r="B110" s="90"/>
      <c r="C110" s="90"/>
      <c r="D110" s="90"/>
      <c r="E110" s="90"/>
      <c r="F110" s="90"/>
      <c r="G110" s="90"/>
      <c r="H110" s="404" t="s">
        <v>145</v>
      </c>
      <c r="I110" s="404"/>
      <c r="J110" s="404"/>
    </row>
  </sheetData>
  <mergeCells count="174">
    <mergeCell ref="C18:I18"/>
    <mergeCell ref="E98:I98"/>
    <mergeCell ref="F99:J99"/>
    <mergeCell ref="E19:I19"/>
    <mergeCell ref="F20:J20"/>
    <mergeCell ref="G21:J21"/>
    <mergeCell ref="H22:J22"/>
    <mergeCell ref="D33:D35"/>
    <mergeCell ref="E33:E35"/>
    <mergeCell ref="F33:J33"/>
    <mergeCell ref="F34:F35"/>
    <mergeCell ref="G34:J34"/>
    <mergeCell ref="H35:J35"/>
    <mergeCell ref="C32:C35"/>
    <mergeCell ref="C24:I24"/>
    <mergeCell ref="E25:I25"/>
    <mergeCell ref="F26:J26"/>
    <mergeCell ref="G27:J27"/>
    <mergeCell ref="H28:J28"/>
    <mergeCell ref="E50:E53"/>
    <mergeCell ref="F50:J50"/>
    <mergeCell ref="F51:F53"/>
    <mergeCell ref="G51:J51"/>
    <mergeCell ref="G52:G53"/>
    <mergeCell ref="A1:J1"/>
    <mergeCell ref="A2:J2"/>
    <mergeCell ref="A3:J3"/>
    <mergeCell ref="A10:I10"/>
    <mergeCell ref="A17:I17"/>
    <mergeCell ref="A5:J5"/>
    <mergeCell ref="A8:A9"/>
    <mergeCell ref="B8:C8"/>
    <mergeCell ref="D8:G8"/>
    <mergeCell ref="H8:H9"/>
    <mergeCell ref="I8:I9"/>
    <mergeCell ref="H16:J16"/>
    <mergeCell ref="A11:I11"/>
    <mergeCell ref="C12:I12"/>
    <mergeCell ref="E13:I13"/>
    <mergeCell ref="F14:J14"/>
    <mergeCell ref="G15:J15"/>
    <mergeCell ref="G100:J100"/>
    <mergeCell ref="H101:J101"/>
    <mergeCell ref="A96:I96"/>
    <mergeCell ref="C97:I97"/>
    <mergeCell ref="A30:I30"/>
    <mergeCell ref="C31:I31"/>
    <mergeCell ref="E32:I32"/>
    <mergeCell ref="H106:J106"/>
    <mergeCell ref="E107:I107"/>
    <mergeCell ref="C43:C47"/>
    <mergeCell ref="E43:I43"/>
    <mergeCell ref="D44:D47"/>
    <mergeCell ref="E44:E47"/>
    <mergeCell ref="F44:J44"/>
    <mergeCell ref="F45:F47"/>
    <mergeCell ref="G45:J45"/>
    <mergeCell ref="G46:G47"/>
    <mergeCell ref="H46:J46"/>
    <mergeCell ref="A48:I48"/>
    <mergeCell ref="A49:A53"/>
    <mergeCell ref="B49:B53"/>
    <mergeCell ref="C49:C53"/>
    <mergeCell ref="E49:I49"/>
    <mergeCell ref="D50:D53"/>
    <mergeCell ref="F108:J108"/>
    <mergeCell ref="G109:J109"/>
    <mergeCell ref="H110:J110"/>
    <mergeCell ref="C102:I102"/>
    <mergeCell ref="E103:I103"/>
    <mergeCell ref="F104:J104"/>
    <mergeCell ref="G105:J105"/>
    <mergeCell ref="B32:B35"/>
    <mergeCell ref="A31:A35"/>
    <mergeCell ref="A36:I36"/>
    <mergeCell ref="A37:A41"/>
    <mergeCell ref="B37:B41"/>
    <mergeCell ref="C37:C41"/>
    <mergeCell ref="E37:I37"/>
    <mergeCell ref="D38:D41"/>
    <mergeCell ref="E38:E41"/>
    <mergeCell ref="F38:J38"/>
    <mergeCell ref="F39:F41"/>
    <mergeCell ref="G39:J39"/>
    <mergeCell ref="G40:G41"/>
    <mergeCell ref="H40:J40"/>
    <mergeCell ref="A42:I42"/>
    <mergeCell ref="A43:A47"/>
    <mergeCell ref="B43:B47"/>
    <mergeCell ref="H52:J52"/>
    <mergeCell ref="A54:I54"/>
    <mergeCell ref="A55:A59"/>
    <mergeCell ref="B55:B59"/>
    <mergeCell ref="C55:C59"/>
    <mergeCell ref="E55:I55"/>
    <mergeCell ref="D56:D59"/>
    <mergeCell ref="E56:E59"/>
    <mergeCell ref="F56:J56"/>
    <mergeCell ref="F57:F59"/>
    <mergeCell ref="G57:J57"/>
    <mergeCell ref="G58:G59"/>
    <mergeCell ref="H58:J58"/>
    <mergeCell ref="A60:I60"/>
    <mergeCell ref="A61:A65"/>
    <mergeCell ref="B61:B65"/>
    <mergeCell ref="C61:C65"/>
    <mergeCell ref="E61:I61"/>
    <mergeCell ref="D62:D65"/>
    <mergeCell ref="E62:E65"/>
    <mergeCell ref="F62:J62"/>
    <mergeCell ref="F63:F65"/>
    <mergeCell ref="G63:J63"/>
    <mergeCell ref="G64:G65"/>
    <mergeCell ref="H64:J64"/>
    <mergeCell ref="A66:I66"/>
    <mergeCell ref="A67:A71"/>
    <mergeCell ref="B67:B71"/>
    <mergeCell ref="C67:C71"/>
    <mergeCell ref="E67:I67"/>
    <mergeCell ref="D68:D71"/>
    <mergeCell ref="E68:E71"/>
    <mergeCell ref="F68:J68"/>
    <mergeCell ref="F69:F71"/>
    <mergeCell ref="G69:J69"/>
    <mergeCell ref="G70:G71"/>
    <mergeCell ref="H70:J70"/>
    <mergeCell ref="A72:I72"/>
    <mergeCell ref="A73:A77"/>
    <mergeCell ref="B73:B77"/>
    <mergeCell ref="C73:C77"/>
    <mergeCell ref="E73:I73"/>
    <mergeCell ref="D74:D77"/>
    <mergeCell ref="E74:E77"/>
    <mergeCell ref="F74:J74"/>
    <mergeCell ref="F75:F77"/>
    <mergeCell ref="G75:J75"/>
    <mergeCell ref="G76:G77"/>
    <mergeCell ref="H76:J76"/>
    <mergeCell ref="A78:I78"/>
    <mergeCell ref="A79:A83"/>
    <mergeCell ref="B79:B83"/>
    <mergeCell ref="C79:C83"/>
    <mergeCell ref="E79:I79"/>
    <mergeCell ref="D80:D83"/>
    <mergeCell ref="E80:E83"/>
    <mergeCell ref="F80:J80"/>
    <mergeCell ref="F81:F83"/>
    <mergeCell ref="G81:J81"/>
    <mergeCell ref="G82:G83"/>
    <mergeCell ref="H82:J82"/>
    <mergeCell ref="A84:I84"/>
    <mergeCell ref="A85:A89"/>
    <mergeCell ref="B85:B89"/>
    <mergeCell ref="C85:C89"/>
    <mergeCell ref="E85:I85"/>
    <mergeCell ref="D86:D89"/>
    <mergeCell ref="E86:E89"/>
    <mergeCell ref="F86:J86"/>
    <mergeCell ref="F87:F89"/>
    <mergeCell ref="G87:J87"/>
    <mergeCell ref="G88:G89"/>
    <mergeCell ref="H88:J88"/>
    <mergeCell ref="A90:I90"/>
    <mergeCell ref="A91:A95"/>
    <mergeCell ref="B91:B95"/>
    <mergeCell ref="C91:C95"/>
    <mergeCell ref="E91:I91"/>
    <mergeCell ref="D92:D95"/>
    <mergeCell ref="E92:E95"/>
    <mergeCell ref="F92:J92"/>
    <mergeCell ref="F93:F95"/>
    <mergeCell ref="G93:J93"/>
    <mergeCell ref="G94:G95"/>
    <mergeCell ref="H94:J94"/>
  </mergeCells>
  <pageMargins left="0.70866141732283472" right="0.70866141732283472" top="0.2" bottom="0.2" header="0.2" footer="0.2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5"/>
  <sheetViews>
    <sheetView topLeftCell="A112" zoomScaleNormal="100" zoomScaleSheetLayoutView="90" workbookViewId="0">
      <selection activeCell="G27" sqref="G27:G39"/>
    </sheetView>
  </sheetViews>
  <sheetFormatPr defaultColWidth="8" defaultRowHeight="12.75" x14ac:dyDescent="0.25"/>
  <cols>
    <col min="1" max="1" width="19.42578125" style="139" customWidth="1"/>
    <col min="2" max="2" width="50.28515625" style="139" customWidth="1"/>
    <col min="3" max="3" width="15.42578125" style="139" customWidth="1"/>
    <col min="4" max="4" width="19.28515625" style="139" customWidth="1"/>
    <col min="5" max="5" width="18.140625" style="139" customWidth="1"/>
    <col min="6" max="6" width="18.85546875" style="139" customWidth="1"/>
    <col min="7" max="7" width="20.28515625" style="139" customWidth="1"/>
    <col min="8" max="18" width="8" style="135"/>
    <col min="19" max="16384" width="8" style="139"/>
  </cols>
  <sheetData>
    <row r="1" spans="1:18" s="135" customFormat="1" ht="17.25" x14ac:dyDescent="0.25">
      <c r="A1" s="441" t="s">
        <v>228</v>
      </c>
      <c r="B1" s="441"/>
      <c r="C1" s="441"/>
      <c r="D1" s="441"/>
      <c r="E1" s="441"/>
      <c r="F1" s="441"/>
      <c r="G1" s="441"/>
    </row>
    <row r="2" spans="1:18" s="135" customFormat="1" ht="17.25" x14ac:dyDescent="0.25">
      <c r="A2" s="441" t="s">
        <v>43</v>
      </c>
      <c r="B2" s="441"/>
      <c r="C2" s="441"/>
      <c r="D2" s="441"/>
      <c r="E2" s="441"/>
      <c r="F2" s="441"/>
      <c r="G2" s="441"/>
    </row>
    <row r="3" spans="1:18" s="135" customFormat="1" ht="17.25" x14ac:dyDescent="0.25">
      <c r="A3" s="441" t="s">
        <v>168</v>
      </c>
      <c r="B3" s="441"/>
      <c r="C3" s="441"/>
      <c r="D3" s="441"/>
      <c r="E3" s="441"/>
      <c r="F3" s="441"/>
      <c r="G3" s="441"/>
    </row>
    <row r="4" spans="1:18" ht="17.25" x14ac:dyDescent="0.25">
      <c r="A4" s="136"/>
      <c r="B4" s="137"/>
      <c r="C4" s="138"/>
      <c r="D4" s="138"/>
      <c r="E4" s="138"/>
      <c r="F4" s="138"/>
      <c r="G4" s="137"/>
    </row>
    <row r="5" spans="1:18" ht="40.5" customHeight="1" x14ac:dyDescent="0.25">
      <c r="A5" s="442" t="s">
        <v>169</v>
      </c>
      <c r="B5" s="442"/>
      <c r="C5" s="442"/>
      <c r="D5" s="442"/>
      <c r="E5" s="442"/>
      <c r="F5" s="442"/>
      <c r="G5" s="442"/>
    </row>
    <row r="6" spans="1:18" ht="17.25" x14ac:dyDescent="0.25">
      <c r="A6" s="140"/>
      <c r="B6" s="140"/>
      <c r="C6" s="141"/>
      <c r="D6" s="141"/>
      <c r="E6" s="141"/>
      <c r="F6" s="141"/>
      <c r="G6" s="142"/>
    </row>
    <row r="7" spans="1:18" s="143" customFormat="1" ht="57" customHeight="1" x14ac:dyDescent="0.25">
      <c r="A7" s="443" t="s">
        <v>170</v>
      </c>
      <c r="B7" s="445" t="s">
        <v>171</v>
      </c>
      <c r="C7" s="447" t="s">
        <v>172</v>
      </c>
      <c r="D7" s="449" t="s">
        <v>173</v>
      </c>
      <c r="E7" s="450" t="s">
        <v>3</v>
      </c>
      <c r="F7" s="450"/>
      <c r="G7" s="45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</row>
    <row r="8" spans="1:18" s="143" customFormat="1" ht="34.5" x14ac:dyDescent="0.25">
      <c r="A8" s="444"/>
      <c r="B8" s="446"/>
      <c r="C8" s="448"/>
      <c r="D8" s="448"/>
      <c r="E8" s="144" t="s">
        <v>174</v>
      </c>
      <c r="F8" s="145" t="s">
        <v>175</v>
      </c>
      <c r="G8" s="146" t="s">
        <v>176</v>
      </c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</row>
    <row r="9" spans="1:18" s="149" customFormat="1" ht="17.25" x14ac:dyDescent="0.25">
      <c r="A9" s="432" t="s">
        <v>177</v>
      </c>
      <c r="B9" s="433"/>
      <c r="C9" s="433"/>
      <c r="D9" s="433"/>
      <c r="E9" s="433"/>
      <c r="F9" s="434"/>
      <c r="G9" s="147">
        <f>G10</f>
        <v>964552</v>
      </c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</row>
    <row r="10" spans="1:18" s="148" customFormat="1" ht="39.75" customHeight="1" x14ac:dyDescent="0.25">
      <c r="A10" s="343" t="s">
        <v>178</v>
      </c>
      <c r="B10" s="343" t="s">
        <v>179</v>
      </c>
      <c r="C10" s="343" t="s">
        <v>180</v>
      </c>
      <c r="D10" s="435" t="s">
        <v>83</v>
      </c>
      <c r="E10" s="436"/>
      <c r="F10" s="437"/>
      <c r="G10" s="150">
        <f>G11</f>
        <v>964552</v>
      </c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2"/>
    </row>
    <row r="11" spans="1:18" s="148" customFormat="1" ht="48" customHeight="1" x14ac:dyDescent="0.25">
      <c r="A11" s="151" t="s">
        <v>181</v>
      </c>
      <c r="B11" s="438" t="s">
        <v>182</v>
      </c>
      <c r="C11" s="439"/>
      <c r="D11" s="439"/>
      <c r="E11" s="439"/>
      <c r="F11" s="440"/>
      <c r="G11" s="453">
        <f>G12+G26</f>
        <v>964552</v>
      </c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</row>
    <row r="12" spans="1:18" s="148" customFormat="1" ht="17.25" x14ac:dyDescent="0.25">
      <c r="A12" s="152"/>
      <c r="B12" s="153" t="s">
        <v>183</v>
      </c>
      <c r="C12" s="152"/>
      <c r="D12" s="152"/>
      <c r="E12" s="152"/>
      <c r="F12" s="152"/>
      <c r="G12" s="154">
        <f>SUM(G13:G25)</f>
        <v>951970</v>
      </c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</row>
    <row r="13" spans="1:18" s="148" customFormat="1" ht="33" x14ac:dyDescent="0.25">
      <c r="A13" s="90" t="s">
        <v>184</v>
      </c>
      <c r="B13" s="90" t="s">
        <v>185</v>
      </c>
      <c r="C13" s="155" t="s">
        <v>186</v>
      </c>
      <c r="D13" s="155" t="s">
        <v>187</v>
      </c>
      <c r="E13" s="156">
        <v>65840000</v>
      </c>
      <c r="F13" s="157">
        <v>1</v>
      </c>
      <c r="G13" s="158">
        <f>E13/1000</f>
        <v>65840</v>
      </c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</row>
    <row r="14" spans="1:18" s="148" customFormat="1" ht="33" x14ac:dyDescent="0.25">
      <c r="A14" s="90" t="s">
        <v>188</v>
      </c>
      <c r="B14" s="90" t="s">
        <v>185</v>
      </c>
      <c r="C14" s="155" t="s">
        <v>186</v>
      </c>
      <c r="D14" s="155" t="s">
        <v>187</v>
      </c>
      <c r="E14" s="156">
        <v>86470000</v>
      </c>
      <c r="F14" s="157">
        <v>1</v>
      </c>
      <c r="G14" s="158">
        <f t="shared" ref="G14:G39" si="0">E14/1000</f>
        <v>86470</v>
      </c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</row>
    <row r="15" spans="1:18" s="148" customFormat="1" ht="33" x14ac:dyDescent="0.25">
      <c r="A15" s="90" t="s">
        <v>189</v>
      </c>
      <c r="B15" s="90" t="s">
        <v>185</v>
      </c>
      <c r="C15" s="155" t="s">
        <v>186</v>
      </c>
      <c r="D15" s="155" t="s">
        <v>187</v>
      </c>
      <c r="E15" s="156">
        <v>100950000</v>
      </c>
      <c r="F15" s="157">
        <v>1</v>
      </c>
      <c r="G15" s="158">
        <f t="shared" si="0"/>
        <v>100950</v>
      </c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</row>
    <row r="16" spans="1:18" s="148" customFormat="1" ht="33" x14ac:dyDescent="0.25">
      <c r="A16" s="90" t="s">
        <v>190</v>
      </c>
      <c r="B16" s="90" t="s">
        <v>185</v>
      </c>
      <c r="C16" s="155" t="s">
        <v>186</v>
      </c>
      <c r="D16" s="155" t="s">
        <v>187</v>
      </c>
      <c r="E16" s="156">
        <v>57430000</v>
      </c>
      <c r="F16" s="157">
        <v>1</v>
      </c>
      <c r="G16" s="158">
        <f t="shared" si="0"/>
        <v>57430</v>
      </c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</row>
    <row r="17" spans="1:18" s="148" customFormat="1" ht="33" x14ac:dyDescent="0.25">
      <c r="A17" s="90" t="s">
        <v>191</v>
      </c>
      <c r="B17" s="90" t="s">
        <v>185</v>
      </c>
      <c r="C17" s="155" t="s">
        <v>186</v>
      </c>
      <c r="D17" s="155" t="s">
        <v>187</v>
      </c>
      <c r="E17" s="159">
        <v>85390000</v>
      </c>
      <c r="F17" s="157">
        <v>1</v>
      </c>
      <c r="G17" s="158">
        <f t="shared" si="0"/>
        <v>85390</v>
      </c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</row>
    <row r="18" spans="1:18" s="148" customFormat="1" ht="33" x14ac:dyDescent="0.25">
      <c r="A18" s="90" t="s">
        <v>192</v>
      </c>
      <c r="B18" s="90" t="s">
        <v>185</v>
      </c>
      <c r="C18" s="157" t="s">
        <v>186</v>
      </c>
      <c r="D18" s="157" t="s">
        <v>187</v>
      </c>
      <c r="E18" s="156">
        <v>117000000</v>
      </c>
      <c r="F18" s="157">
        <v>1</v>
      </c>
      <c r="G18" s="158">
        <f t="shared" si="0"/>
        <v>117000</v>
      </c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</row>
    <row r="19" spans="1:18" s="148" customFormat="1" ht="33" x14ac:dyDescent="0.25">
      <c r="A19" s="90" t="s">
        <v>193</v>
      </c>
      <c r="B19" s="90" t="s">
        <v>185</v>
      </c>
      <c r="C19" s="155" t="s">
        <v>186</v>
      </c>
      <c r="D19" s="155" t="s">
        <v>187</v>
      </c>
      <c r="E19" s="156">
        <v>89680000</v>
      </c>
      <c r="F19" s="157">
        <v>1</v>
      </c>
      <c r="G19" s="158">
        <f t="shared" si="0"/>
        <v>89680</v>
      </c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</row>
    <row r="20" spans="1:18" s="148" customFormat="1" ht="33" x14ac:dyDescent="0.25">
      <c r="A20" s="90" t="s">
        <v>194</v>
      </c>
      <c r="B20" s="90" t="s">
        <v>185</v>
      </c>
      <c r="C20" s="155" t="s">
        <v>186</v>
      </c>
      <c r="D20" s="155" t="s">
        <v>187</v>
      </c>
      <c r="E20" s="156">
        <v>42750000</v>
      </c>
      <c r="F20" s="157">
        <v>1</v>
      </c>
      <c r="G20" s="158">
        <f t="shared" si="0"/>
        <v>42750</v>
      </c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</row>
    <row r="21" spans="1:18" s="148" customFormat="1" ht="33" x14ac:dyDescent="0.25">
      <c r="A21" s="90" t="s">
        <v>195</v>
      </c>
      <c r="B21" s="90" t="s">
        <v>185</v>
      </c>
      <c r="C21" s="155" t="s">
        <v>186</v>
      </c>
      <c r="D21" s="155" t="s">
        <v>187</v>
      </c>
      <c r="E21" s="156">
        <v>105530000</v>
      </c>
      <c r="F21" s="157">
        <v>1</v>
      </c>
      <c r="G21" s="158">
        <f t="shared" si="0"/>
        <v>105530</v>
      </c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</row>
    <row r="22" spans="1:18" s="148" customFormat="1" ht="33" x14ac:dyDescent="0.25">
      <c r="A22" s="90" t="s">
        <v>196</v>
      </c>
      <c r="B22" s="90" t="s">
        <v>185</v>
      </c>
      <c r="C22" s="155" t="s">
        <v>186</v>
      </c>
      <c r="D22" s="155" t="s">
        <v>187</v>
      </c>
      <c r="E22" s="156">
        <v>99790000</v>
      </c>
      <c r="F22" s="157">
        <v>1</v>
      </c>
      <c r="G22" s="158">
        <f t="shared" si="0"/>
        <v>99790</v>
      </c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</row>
    <row r="23" spans="1:18" s="148" customFormat="1" ht="33" x14ac:dyDescent="0.25">
      <c r="A23" s="90" t="s">
        <v>197</v>
      </c>
      <c r="B23" s="90" t="s">
        <v>185</v>
      </c>
      <c r="C23" s="155" t="s">
        <v>186</v>
      </c>
      <c r="D23" s="155" t="s">
        <v>187</v>
      </c>
      <c r="E23" s="156">
        <v>25430000</v>
      </c>
      <c r="F23" s="157">
        <v>1</v>
      </c>
      <c r="G23" s="158">
        <f t="shared" si="0"/>
        <v>25430</v>
      </c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</row>
    <row r="24" spans="1:18" s="148" customFormat="1" ht="33" x14ac:dyDescent="0.25">
      <c r="A24" s="90" t="s">
        <v>198</v>
      </c>
      <c r="B24" s="90" t="s">
        <v>185</v>
      </c>
      <c r="C24" s="155" t="s">
        <v>186</v>
      </c>
      <c r="D24" s="155" t="s">
        <v>187</v>
      </c>
      <c r="E24" s="156">
        <v>25660000</v>
      </c>
      <c r="F24" s="157">
        <v>1</v>
      </c>
      <c r="G24" s="158">
        <f t="shared" si="0"/>
        <v>25660</v>
      </c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</row>
    <row r="25" spans="1:18" s="148" customFormat="1" ht="33" x14ac:dyDescent="0.25">
      <c r="A25" s="90" t="s">
        <v>199</v>
      </c>
      <c r="B25" s="90" t="s">
        <v>185</v>
      </c>
      <c r="C25" s="155" t="s">
        <v>186</v>
      </c>
      <c r="D25" s="155" t="s">
        <v>187</v>
      </c>
      <c r="E25" s="156">
        <v>50050000</v>
      </c>
      <c r="F25" s="157">
        <v>1</v>
      </c>
      <c r="G25" s="158">
        <f t="shared" si="0"/>
        <v>50050</v>
      </c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</row>
    <row r="26" spans="1:18" s="148" customFormat="1" ht="17.25" x14ac:dyDescent="0.25">
      <c r="A26" s="90"/>
      <c r="B26" s="160" t="s">
        <v>200</v>
      </c>
      <c r="C26" s="161"/>
      <c r="D26" s="161"/>
      <c r="E26" s="162"/>
      <c r="F26" s="157"/>
      <c r="G26" s="154">
        <f>SUM(G27:G39)</f>
        <v>12582</v>
      </c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</row>
    <row r="27" spans="1:18" s="148" customFormat="1" ht="17.25" x14ac:dyDescent="0.25">
      <c r="A27" s="163" t="s">
        <v>201</v>
      </c>
      <c r="B27" s="164" t="s">
        <v>202</v>
      </c>
      <c r="C27" s="161" t="s">
        <v>203</v>
      </c>
      <c r="D27" s="161" t="s">
        <v>187</v>
      </c>
      <c r="E27" s="165">
        <v>935000</v>
      </c>
      <c r="F27" s="157">
        <v>1</v>
      </c>
      <c r="G27" s="158">
        <f t="shared" si="0"/>
        <v>935</v>
      </c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</row>
    <row r="28" spans="1:18" s="148" customFormat="1" ht="17.25" x14ac:dyDescent="0.25">
      <c r="A28" s="163" t="s">
        <v>204</v>
      </c>
      <c r="B28" s="164" t="s">
        <v>202</v>
      </c>
      <c r="C28" s="161" t="s">
        <v>203</v>
      </c>
      <c r="D28" s="161" t="s">
        <v>187</v>
      </c>
      <c r="E28" s="165">
        <v>1099000</v>
      </c>
      <c r="F28" s="157">
        <v>1</v>
      </c>
      <c r="G28" s="158">
        <f t="shared" si="0"/>
        <v>1099</v>
      </c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</row>
    <row r="29" spans="1:18" s="148" customFormat="1" ht="17.25" x14ac:dyDescent="0.25">
      <c r="A29" s="163" t="s">
        <v>205</v>
      </c>
      <c r="B29" s="164" t="s">
        <v>202</v>
      </c>
      <c r="C29" s="161" t="s">
        <v>203</v>
      </c>
      <c r="D29" s="161" t="s">
        <v>187</v>
      </c>
      <c r="E29" s="165">
        <v>1277000</v>
      </c>
      <c r="F29" s="157">
        <v>1</v>
      </c>
      <c r="G29" s="158">
        <f t="shared" si="0"/>
        <v>1277</v>
      </c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</row>
    <row r="30" spans="1:18" s="148" customFormat="1" ht="17.25" x14ac:dyDescent="0.25">
      <c r="A30" s="163" t="s">
        <v>206</v>
      </c>
      <c r="B30" s="164" t="s">
        <v>202</v>
      </c>
      <c r="C30" s="161" t="s">
        <v>203</v>
      </c>
      <c r="D30" s="161" t="s">
        <v>187</v>
      </c>
      <c r="E30" s="165">
        <v>833000</v>
      </c>
      <c r="F30" s="157">
        <v>1</v>
      </c>
      <c r="G30" s="158">
        <f t="shared" si="0"/>
        <v>833</v>
      </c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</row>
    <row r="31" spans="1:18" s="148" customFormat="1" ht="17.25" x14ac:dyDescent="0.25">
      <c r="A31" s="163" t="s">
        <v>207</v>
      </c>
      <c r="B31" s="105" t="s">
        <v>202</v>
      </c>
      <c r="C31" s="166" t="s">
        <v>203</v>
      </c>
      <c r="D31" s="166" t="s">
        <v>187</v>
      </c>
      <c r="E31" s="167">
        <v>1088000</v>
      </c>
      <c r="F31" s="157">
        <v>1</v>
      </c>
      <c r="G31" s="158">
        <f t="shared" si="0"/>
        <v>1088</v>
      </c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</row>
    <row r="32" spans="1:18" s="148" customFormat="1" ht="17.25" x14ac:dyDescent="0.25">
      <c r="A32" s="163" t="s">
        <v>208</v>
      </c>
      <c r="B32" s="105" t="s">
        <v>202</v>
      </c>
      <c r="C32" s="157" t="s">
        <v>203</v>
      </c>
      <c r="D32" s="157" t="s">
        <v>187</v>
      </c>
      <c r="E32" s="167">
        <v>1477000</v>
      </c>
      <c r="F32" s="157">
        <v>1</v>
      </c>
      <c r="G32" s="158">
        <f t="shared" si="0"/>
        <v>1477</v>
      </c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</row>
    <row r="33" spans="1:36" ht="17.25" x14ac:dyDescent="0.25">
      <c r="A33" s="163" t="s">
        <v>209</v>
      </c>
      <c r="B33" s="105" t="s">
        <v>202</v>
      </c>
      <c r="C33" s="157" t="s">
        <v>203</v>
      </c>
      <c r="D33" s="157" t="s">
        <v>187</v>
      </c>
      <c r="E33" s="168">
        <v>1137000</v>
      </c>
      <c r="F33" s="157">
        <v>1</v>
      </c>
      <c r="G33" s="158">
        <f t="shared" si="0"/>
        <v>1137</v>
      </c>
    </row>
    <row r="34" spans="1:36" ht="17.25" x14ac:dyDescent="0.25">
      <c r="A34" s="163" t="s">
        <v>210</v>
      </c>
      <c r="B34" s="105" t="s">
        <v>202</v>
      </c>
      <c r="C34" s="157" t="s">
        <v>203</v>
      </c>
      <c r="D34" s="157" t="s">
        <v>187</v>
      </c>
      <c r="E34" s="168">
        <v>628000</v>
      </c>
      <c r="F34" s="157">
        <v>1</v>
      </c>
      <c r="G34" s="158">
        <f t="shared" si="0"/>
        <v>628</v>
      </c>
    </row>
    <row r="35" spans="1:36" ht="17.25" x14ac:dyDescent="0.25">
      <c r="A35" s="163" t="s">
        <v>211</v>
      </c>
      <c r="B35" s="105" t="s">
        <v>202</v>
      </c>
      <c r="C35" s="157" t="s">
        <v>203</v>
      </c>
      <c r="D35" s="157" t="s">
        <v>187</v>
      </c>
      <c r="E35" s="168">
        <v>1343000</v>
      </c>
      <c r="F35" s="157">
        <v>1</v>
      </c>
      <c r="G35" s="158">
        <f t="shared" si="0"/>
        <v>1343</v>
      </c>
    </row>
    <row r="36" spans="1:36" ht="17.25" x14ac:dyDescent="0.25">
      <c r="A36" s="163" t="s">
        <v>212</v>
      </c>
      <c r="B36" s="105" t="s">
        <v>202</v>
      </c>
      <c r="C36" s="157" t="s">
        <v>203</v>
      </c>
      <c r="D36" s="157" t="s">
        <v>187</v>
      </c>
      <c r="E36" s="168">
        <v>1268000</v>
      </c>
      <c r="F36" s="157">
        <v>1</v>
      </c>
      <c r="G36" s="158">
        <f t="shared" si="0"/>
        <v>1268</v>
      </c>
    </row>
    <row r="37" spans="1:36" ht="17.25" x14ac:dyDescent="0.25">
      <c r="A37" s="163" t="s">
        <v>213</v>
      </c>
      <c r="B37" s="105" t="s">
        <v>202</v>
      </c>
      <c r="C37" s="157" t="s">
        <v>203</v>
      </c>
      <c r="D37" s="157" t="s">
        <v>187</v>
      </c>
      <c r="E37" s="168">
        <v>380000</v>
      </c>
      <c r="F37" s="157">
        <v>1</v>
      </c>
      <c r="G37" s="158">
        <f t="shared" si="0"/>
        <v>380</v>
      </c>
    </row>
    <row r="38" spans="1:36" ht="17.25" x14ac:dyDescent="0.25">
      <c r="A38" s="163" t="s">
        <v>214</v>
      </c>
      <c r="B38" s="105" t="s">
        <v>202</v>
      </c>
      <c r="C38" s="157" t="s">
        <v>203</v>
      </c>
      <c r="D38" s="157" t="s">
        <v>187</v>
      </c>
      <c r="E38" s="168">
        <v>380000</v>
      </c>
      <c r="F38" s="157">
        <v>1</v>
      </c>
      <c r="G38" s="158">
        <f t="shared" si="0"/>
        <v>380</v>
      </c>
    </row>
    <row r="39" spans="1:36" ht="17.25" x14ac:dyDescent="0.25">
      <c r="A39" s="163" t="s">
        <v>215</v>
      </c>
      <c r="B39" s="105" t="s">
        <v>202</v>
      </c>
      <c r="C39" s="157" t="s">
        <v>203</v>
      </c>
      <c r="D39" s="157" t="s">
        <v>187</v>
      </c>
      <c r="E39" s="168">
        <v>737000</v>
      </c>
      <c r="F39" s="157">
        <v>1</v>
      </c>
      <c r="G39" s="158">
        <f t="shared" si="0"/>
        <v>737</v>
      </c>
    </row>
    <row r="40" spans="1:36" ht="17.25" x14ac:dyDescent="0.25">
      <c r="A40" s="169"/>
      <c r="G40" s="170"/>
    </row>
    <row r="41" spans="1:36" s="181" customFormat="1" ht="22.15" customHeight="1" x14ac:dyDescent="0.3">
      <c r="A41" s="418" t="s">
        <v>258</v>
      </c>
      <c r="B41" s="418"/>
      <c r="C41" s="418"/>
      <c r="D41" s="418"/>
      <c r="E41" s="418"/>
      <c r="F41" s="418"/>
      <c r="G41" s="212">
        <f>+G42</f>
        <v>-79764.800000000017</v>
      </c>
      <c r="H41" s="180"/>
    </row>
    <row r="42" spans="1:36" s="185" customFormat="1" ht="17.649999999999999" customHeight="1" x14ac:dyDescent="0.3">
      <c r="A42" s="183" t="s">
        <v>230</v>
      </c>
      <c r="B42" s="183" t="s">
        <v>231</v>
      </c>
      <c r="C42" s="183" t="s">
        <v>180</v>
      </c>
      <c r="D42" s="419" t="s">
        <v>232</v>
      </c>
      <c r="E42" s="419"/>
      <c r="F42" s="419"/>
      <c r="G42" s="184">
        <f>+G43</f>
        <v>-79764.800000000017</v>
      </c>
    </row>
    <row r="43" spans="1:36" s="189" customFormat="1" ht="17.25" x14ac:dyDescent="0.25">
      <c r="A43" s="187" t="s">
        <v>259</v>
      </c>
      <c r="B43" s="420" t="s">
        <v>260</v>
      </c>
      <c r="C43" s="420"/>
      <c r="D43" s="420"/>
      <c r="E43" s="420"/>
      <c r="F43" s="420"/>
      <c r="G43" s="188">
        <f>+G44</f>
        <v>-79764.800000000017</v>
      </c>
    </row>
    <row r="44" spans="1:36" s="215" customFormat="1" ht="21" customHeight="1" x14ac:dyDescent="0.25">
      <c r="A44" s="214"/>
      <c r="B44" s="220" t="s">
        <v>261</v>
      </c>
      <c r="C44" s="218"/>
      <c r="D44" s="219"/>
      <c r="E44" s="201"/>
      <c r="F44" s="201"/>
      <c r="G44" s="202">
        <f>+G45</f>
        <v>-79764.800000000017</v>
      </c>
    </row>
    <row r="45" spans="1:36" s="182" customFormat="1" ht="37.700000000000003" customHeight="1" x14ac:dyDescent="0.25">
      <c r="A45" s="190" t="s">
        <v>263</v>
      </c>
      <c r="B45" s="208" t="s">
        <v>262</v>
      </c>
      <c r="C45" s="194" t="s">
        <v>242</v>
      </c>
      <c r="D45" s="194" t="s">
        <v>238</v>
      </c>
      <c r="E45" s="195"/>
      <c r="F45" s="216"/>
      <c r="G45" s="192">
        <f>-G47-G54-G64-G70-G77-G83-G89-G95-G102-G110</f>
        <v>-79764.800000000017</v>
      </c>
      <c r="H45" s="217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93"/>
      <c r="AG45" s="193"/>
      <c r="AH45" s="193"/>
      <c r="AI45" s="193"/>
      <c r="AJ45" s="193"/>
    </row>
    <row r="46" spans="1:36" ht="17.25" x14ac:dyDescent="0.25">
      <c r="A46" s="169"/>
      <c r="G46" s="170"/>
    </row>
    <row r="47" spans="1:36" s="182" customFormat="1" ht="21" customHeight="1" x14ac:dyDescent="0.3">
      <c r="A47" s="423" t="s">
        <v>229</v>
      </c>
      <c r="B47" s="424"/>
      <c r="C47" s="424"/>
      <c r="D47" s="424"/>
      <c r="E47" s="424"/>
      <c r="F47" s="425"/>
      <c r="G47" s="179">
        <f>+G48+G53</f>
        <v>9185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  <c r="AF47" s="181"/>
      <c r="AG47" s="181"/>
      <c r="AH47" s="181"/>
    </row>
    <row r="48" spans="1:36" s="186" customFormat="1" ht="17.45" customHeight="1" x14ac:dyDescent="0.3">
      <c r="A48" s="183" t="s">
        <v>230</v>
      </c>
      <c r="B48" s="183" t="s">
        <v>231</v>
      </c>
      <c r="C48" s="183" t="s">
        <v>180</v>
      </c>
      <c r="D48" s="419" t="s">
        <v>232</v>
      </c>
      <c r="E48" s="419"/>
      <c r="F48" s="419"/>
      <c r="G48" s="184">
        <f>+G49</f>
        <v>9185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  <c r="AH48" s="185"/>
    </row>
    <row r="49" spans="1:34" s="186" customFormat="1" ht="17.25" x14ac:dyDescent="0.25">
      <c r="A49" s="187" t="s">
        <v>233</v>
      </c>
      <c r="B49" s="421" t="s">
        <v>234</v>
      </c>
      <c r="C49" s="422"/>
      <c r="D49" s="422"/>
      <c r="E49" s="422"/>
      <c r="F49" s="422"/>
      <c r="G49" s="188">
        <f>+G50</f>
        <v>9185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89"/>
      <c r="AE49" s="189"/>
      <c r="AF49" s="189"/>
      <c r="AG49" s="189"/>
      <c r="AH49" s="189"/>
    </row>
    <row r="50" spans="1:34" s="185" customFormat="1" ht="17.649999999999999" customHeight="1" x14ac:dyDescent="0.3">
      <c r="A50" s="190"/>
      <c r="B50" s="194" t="s">
        <v>235</v>
      </c>
      <c r="C50" s="211"/>
      <c r="D50" s="211"/>
      <c r="E50" s="191"/>
      <c r="F50" s="191"/>
      <c r="G50" s="192">
        <f>SUM(G51:G52)</f>
        <v>9185</v>
      </c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3"/>
      <c r="AE50" s="193"/>
      <c r="AF50" s="193"/>
      <c r="AG50" s="182"/>
      <c r="AH50" s="182"/>
    </row>
    <row r="51" spans="1:34" s="189" customFormat="1" ht="37.9" customHeight="1" x14ac:dyDescent="0.25">
      <c r="A51" s="79" t="s">
        <v>236</v>
      </c>
      <c r="B51" s="206" t="s">
        <v>237</v>
      </c>
      <c r="C51" s="194" t="s">
        <v>186</v>
      </c>
      <c r="D51" s="194" t="s">
        <v>238</v>
      </c>
      <c r="E51" s="195">
        <v>4920768</v>
      </c>
      <c r="F51" s="196">
        <v>1</v>
      </c>
      <c r="G51" s="192">
        <f>+ROUND(F51*E51/1000,1)</f>
        <v>4920.8</v>
      </c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86"/>
      <c r="AH51" s="186"/>
    </row>
    <row r="52" spans="1:34" s="193" customFormat="1" ht="34.5" x14ac:dyDescent="0.25">
      <c r="A52" s="79" t="s">
        <v>239</v>
      </c>
      <c r="B52" s="206" t="s">
        <v>237</v>
      </c>
      <c r="C52" s="194" t="s">
        <v>186</v>
      </c>
      <c r="D52" s="194" t="s">
        <v>238</v>
      </c>
      <c r="E52" s="195">
        <v>4264208.3</v>
      </c>
      <c r="F52" s="196">
        <v>1</v>
      </c>
      <c r="G52" s="192">
        <f>+ROUND(F52*E52/1000,1)</f>
        <v>4264.2</v>
      </c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86"/>
      <c r="AH52" s="186"/>
    </row>
    <row r="53" spans="1:34" s="189" customFormat="1" ht="17.25" x14ac:dyDescent="0.3">
      <c r="A53" s="198"/>
      <c r="B53" s="198"/>
      <c r="C53" s="198"/>
      <c r="D53" s="198"/>
      <c r="E53" s="199"/>
      <c r="F53" s="199"/>
      <c r="G53" s="200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198"/>
      <c r="AG53" s="198"/>
      <c r="AH53" s="198"/>
    </row>
    <row r="54" spans="1:34" s="182" customFormat="1" ht="22.9" customHeight="1" x14ac:dyDescent="0.3">
      <c r="A54" s="423" t="s">
        <v>240</v>
      </c>
      <c r="B54" s="424"/>
      <c r="C54" s="424"/>
      <c r="D54" s="424"/>
      <c r="E54" s="424"/>
      <c r="F54" s="425"/>
      <c r="G54" s="179">
        <f>+G55+G69</f>
        <v>18276.900000000001</v>
      </c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G54" s="181"/>
      <c r="AH54" s="181"/>
    </row>
    <row r="55" spans="1:34" s="186" customFormat="1" ht="17.45" customHeight="1" x14ac:dyDescent="0.3">
      <c r="A55" s="183" t="s">
        <v>230</v>
      </c>
      <c r="B55" s="183" t="s">
        <v>231</v>
      </c>
      <c r="C55" s="183" t="s">
        <v>180</v>
      </c>
      <c r="D55" s="419" t="s">
        <v>232</v>
      </c>
      <c r="E55" s="419"/>
      <c r="F55" s="419"/>
      <c r="G55" s="184">
        <f>+G56</f>
        <v>18276.900000000001</v>
      </c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</row>
    <row r="56" spans="1:34" s="186" customFormat="1" ht="17.45" customHeight="1" x14ac:dyDescent="0.25">
      <c r="A56" s="187" t="s">
        <v>233</v>
      </c>
      <c r="B56" s="421" t="s">
        <v>234</v>
      </c>
      <c r="C56" s="422"/>
      <c r="D56" s="422"/>
      <c r="E56" s="422"/>
      <c r="F56" s="426"/>
      <c r="G56" s="188">
        <f>+G57</f>
        <v>18276.900000000001</v>
      </c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89"/>
      <c r="AE56" s="189"/>
      <c r="AF56" s="189"/>
      <c r="AG56" s="189"/>
      <c r="AH56" s="189"/>
    </row>
    <row r="57" spans="1:34" s="186" customFormat="1" ht="17.25" x14ac:dyDescent="0.25">
      <c r="A57" s="190"/>
      <c r="B57" s="194" t="s">
        <v>235</v>
      </c>
      <c r="C57" s="194"/>
      <c r="D57" s="194"/>
      <c r="E57" s="191"/>
      <c r="F57" s="191"/>
      <c r="G57" s="192">
        <f>SUM(G58:G62)</f>
        <v>18276.900000000001</v>
      </c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3"/>
      <c r="AE57" s="193"/>
      <c r="AF57" s="193"/>
      <c r="AG57" s="182"/>
      <c r="AH57" s="182"/>
    </row>
    <row r="58" spans="1:34" s="186" customFormat="1" ht="34.5" x14ac:dyDescent="0.25">
      <c r="A58" s="79" t="s">
        <v>241</v>
      </c>
      <c r="B58" s="204" t="s">
        <v>237</v>
      </c>
      <c r="C58" s="194" t="s">
        <v>242</v>
      </c>
      <c r="D58" s="194" t="s">
        <v>238</v>
      </c>
      <c r="E58" s="195">
        <v>3158524.6</v>
      </c>
      <c r="F58" s="196">
        <v>1</v>
      </c>
      <c r="G58" s="192">
        <f>+ROUND(F58*E58/1000,1)</f>
        <v>3158.5</v>
      </c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</row>
    <row r="59" spans="1:34" s="186" customFormat="1" ht="34.5" x14ac:dyDescent="0.25">
      <c r="A59" s="79" t="s">
        <v>243</v>
      </c>
      <c r="B59" s="204" t="s">
        <v>237</v>
      </c>
      <c r="C59" s="194" t="s">
        <v>242</v>
      </c>
      <c r="D59" s="194" t="s">
        <v>238</v>
      </c>
      <c r="E59" s="195">
        <v>4771029.5999999996</v>
      </c>
      <c r="F59" s="196">
        <v>1</v>
      </c>
      <c r="G59" s="192">
        <f>+ROUND(F59*E59/1000,1)</f>
        <v>4771</v>
      </c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</row>
    <row r="60" spans="1:34" s="186" customFormat="1" ht="34.5" x14ac:dyDescent="0.25">
      <c r="A60" s="79" t="s">
        <v>244</v>
      </c>
      <c r="B60" s="204" t="s">
        <v>237</v>
      </c>
      <c r="C60" s="194" t="s">
        <v>242</v>
      </c>
      <c r="D60" s="194" t="s">
        <v>238</v>
      </c>
      <c r="E60" s="195">
        <v>1604318.4000000001</v>
      </c>
      <c r="F60" s="196">
        <v>1</v>
      </c>
      <c r="G60" s="192">
        <f t="shared" ref="G60:G62" si="1">+ROUND(F60*E60/1000,1)</f>
        <v>1604.3</v>
      </c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</row>
    <row r="61" spans="1:34" s="181" customFormat="1" ht="34.5" x14ac:dyDescent="0.3">
      <c r="A61" s="79" t="s">
        <v>245</v>
      </c>
      <c r="B61" s="204" t="s">
        <v>237</v>
      </c>
      <c r="C61" s="194" t="s">
        <v>186</v>
      </c>
      <c r="D61" s="194" t="s">
        <v>238</v>
      </c>
      <c r="E61" s="195">
        <v>2876490</v>
      </c>
      <c r="F61" s="196">
        <v>1</v>
      </c>
      <c r="G61" s="192">
        <f t="shared" si="1"/>
        <v>2876.5</v>
      </c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86"/>
      <c r="AH61" s="186"/>
    </row>
    <row r="62" spans="1:34" s="185" customFormat="1" ht="34.5" x14ac:dyDescent="0.3">
      <c r="A62" s="344" t="s">
        <v>303</v>
      </c>
      <c r="B62" s="204" t="s">
        <v>237</v>
      </c>
      <c r="C62" s="194" t="s">
        <v>186</v>
      </c>
      <c r="D62" s="194" t="s">
        <v>238</v>
      </c>
      <c r="E62" s="195">
        <v>5866560</v>
      </c>
      <c r="F62" s="196">
        <v>1</v>
      </c>
      <c r="G62" s="192">
        <f t="shared" si="1"/>
        <v>5866.6</v>
      </c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86"/>
      <c r="AH62" s="186"/>
    </row>
    <row r="63" spans="1:34" s="189" customFormat="1" ht="17.25" x14ac:dyDescent="0.3">
      <c r="A63" s="198"/>
      <c r="B63" s="198"/>
      <c r="C63" s="198"/>
      <c r="D63" s="198"/>
      <c r="E63" s="199"/>
      <c r="F63" s="199"/>
      <c r="G63" s="200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8"/>
      <c r="AE63" s="198"/>
      <c r="AF63" s="198"/>
      <c r="AG63" s="198"/>
      <c r="AH63" s="198"/>
    </row>
    <row r="64" spans="1:34" s="182" customFormat="1" ht="23.45" customHeight="1" x14ac:dyDescent="0.3">
      <c r="A64" s="423" t="s">
        <v>246</v>
      </c>
      <c r="B64" s="424"/>
      <c r="C64" s="424"/>
      <c r="D64" s="424"/>
      <c r="E64" s="424"/>
      <c r="F64" s="425"/>
      <c r="G64" s="179">
        <f>+G65+G76</f>
        <v>1911.6</v>
      </c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</row>
    <row r="65" spans="1:34" s="186" customFormat="1" ht="17.45" customHeight="1" x14ac:dyDescent="0.3">
      <c r="A65" s="183" t="s">
        <v>230</v>
      </c>
      <c r="B65" s="183" t="s">
        <v>231</v>
      </c>
      <c r="C65" s="183" t="s">
        <v>180</v>
      </c>
      <c r="D65" s="419" t="s">
        <v>232</v>
      </c>
      <c r="E65" s="419"/>
      <c r="F65" s="419"/>
      <c r="G65" s="184">
        <f>+G66</f>
        <v>1911.6</v>
      </c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5"/>
      <c r="T65" s="185"/>
      <c r="U65" s="185"/>
      <c r="V65" s="185"/>
      <c r="W65" s="185"/>
      <c r="X65" s="185"/>
      <c r="Y65" s="185"/>
      <c r="Z65" s="185"/>
      <c r="AA65" s="185"/>
      <c r="AB65" s="185"/>
      <c r="AC65" s="185"/>
      <c r="AD65" s="185"/>
      <c r="AE65" s="185"/>
      <c r="AF65" s="185"/>
      <c r="AG65" s="185"/>
      <c r="AH65" s="185"/>
    </row>
    <row r="66" spans="1:34" s="198" customFormat="1" ht="17.45" customHeight="1" x14ac:dyDescent="0.3">
      <c r="A66" s="187" t="s">
        <v>233</v>
      </c>
      <c r="B66" s="421" t="s">
        <v>234</v>
      </c>
      <c r="C66" s="422"/>
      <c r="D66" s="422"/>
      <c r="E66" s="422"/>
      <c r="F66" s="426"/>
      <c r="G66" s="188">
        <f>+G67</f>
        <v>1911.6</v>
      </c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189"/>
      <c r="S66" s="189"/>
      <c r="T66" s="189"/>
      <c r="U66" s="189"/>
      <c r="V66" s="189"/>
      <c r="W66" s="189"/>
      <c r="X66" s="189"/>
      <c r="Y66" s="189"/>
      <c r="Z66" s="189"/>
      <c r="AA66" s="189"/>
      <c r="AB66" s="189"/>
      <c r="AC66" s="189"/>
      <c r="AD66" s="189"/>
      <c r="AE66" s="189"/>
      <c r="AF66" s="189"/>
      <c r="AG66" s="189"/>
      <c r="AH66" s="189"/>
    </row>
    <row r="67" spans="1:34" s="181" customFormat="1" ht="17.25" x14ac:dyDescent="0.3">
      <c r="A67" s="190"/>
      <c r="B67" s="194" t="s">
        <v>235</v>
      </c>
      <c r="C67" s="194"/>
      <c r="D67" s="194"/>
      <c r="E67" s="191"/>
      <c r="F67" s="191"/>
      <c r="G67" s="192">
        <f>+G68</f>
        <v>1911.6</v>
      </c>
      <c r="H67" s="193"/>
      <c r="I67" s="193"/>
      <c r="J67" s="193"/>
      <c r="K67" s="193"/>
      <c r="L67" s="193"/>
      <c r="M67" s="193"/>
      <c r="N67" s="193"/>
      <c r="O67" s="193"/>
      <c r="P67" s="193"/>
      <c r="Q67" s="193"/>
      <c r="R67" s="193"/>
      <c r="S67" s="193"/>
      <c r="T67" s="193"/>
      <c r="U67" s="193"/>
      <c r="V67" s="193"/>
      <c r="W67" s="193"/>
      <c r="X67" s="193"/>
      <c r="Y67" s="193"/>
      <c r="Z67" s="193"/>
      <c r="AA67" s="193"/>
      <c r="AB67" s="193"/>
      <c r="AC67" s="193"/>
      <c r="AD67" s="193"/>
      <c r="AE67" s="193"/>
      <c r="AF67" s="193"/>
      <c r="AG67" s="182"/>
      <c r="AH67" s="182"/>
    </row>
    <row r="68" spans="1:34" s="185" customFormat="1" ht="34.5" x14ac:dyDescent="0.3">
      <c r="A68" s="79" t="s">
        <v>249</v>
      </c>
      <c r="B68" s="204" t="s">
        <v>237</v>
      </c>
      <c r="C68" s="194" t="s">
        <v>186</v>
      </c>
      <c r="D68" s="194" t="s">
        <v>238</v>
      </c>
      <c r="E68" s="195">
        <v>1911600</v>
      </c>
      <c r="F68" s="196">
        <v>1</v>
      </c>
      <c r="G68" s="192">
        <f>+ROUND(F68*E68/1000,1)</f>
        <v>1911.6</v>
      </c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86"/>
      <c r="AH68" s="186"/>
    </row>
    <row r="69" spans="1:34" s="189" customFormat="1" ht="17.25" x14ac:dyDescent="0.3">
      <c r="A69" s="198"/>
      <c r="B69" s="198"/>
      <c r="C69" s="198"/>
      <c r="D69" s="198"/>
      <c r="E69" s="199"/>
      <c r="F69" s="199"/>
      <c r="G69" s="200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8"/>
      <c r="S69" s="198"/>
      <c r="T69" s="198"/>
      <c r="U69" s="198"/>
      <c r="V69" s="198"/>
      <c r="W69" s="198"/>
      <c r="X69" s="198"/>
      <c r="Y69" s="198"/>
      <c r="Z69" s="198"/>
      <c r="AA69" s="198"/>
      <c r="AB69" s="198"/>
      <c r="AC69" s="198"/>
      <c r="AD69" s="198"/>
      <c r="AE69" s="198"/>
      <c r="AF69" s="198"/>
      <c r="AG69" s="198"/>
      <c r="AH69" s="198"/>
    </row>
    <row r="70" spans="1:34" s="182" customFormat="1" ht="23.45" customHeight="1" x14ac:dyDescent="0.3">
      <c r="A70" s="418" t="s">
        <v>248</v>
      </c>
      <c r="B70" s="418"/>
      <c r="C70" s="418"/>
      <c r="D70" s="418"/>
      <c r="E70" s="418"/>
      <c r="F70" s="418"/>
      <c r="G70" s="212">
        <f>+G71</f>
        <v>14842.8</v>
      </c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</row>
    <row r="71" spans="1:34" s="186" customFormat="1" ht="17.45" customHeight="1" x14ac:dyDescent="0.3">
      <c r="A71" s="183" t="s">
        <v>230</v>
      </c>
      <c r="B71" s="183" t="s">
        <v>231</v>
      </c>
      <c r="C71" s="183" t="s">
        <v>180</v>
      </c>
      <c r="D71" s="419" t="s">
        <v>232</v>
      </c>
      <c r="E71" s="419"/>
      <c r="F71" s="419"/>
      <c r="G71" s="184">
        <f>+G72</f>
        <v>14842.8</v>
      </c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5"/>
      <c r="AG71" s="185"/>
      <c r="AH71" s="185"/>
    </row>
    <row r="72" spans="1:34" s="186" customFormat="1" ht="17.45" customHeight="1" x14ac:dyDescent="0.25">
      <c r="A72" s="187" t="s">
        <v>233</v>
      </c>
      <c r="B72" s="417" t="s">
        <v>234</v>
      </c>
      <c r="C72" s="417"/>
      <c r="D72" s="417"/>
      <c r="E72" s="417"/>
      <c r="F72" s="417"/>
      <c r="G72" s="188">
        <f>+G73</f>
        <v>14842.8</v>
      </c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  <c r="V72" s="189"/>
      <c r="W72" s="189"/>
      <c r="X72" s="189"/>
      <c r="Y72" s="189"/>
      <c r="Z72" s="189"/>
      <c r="AA72" s="189"/>
      <c r="AB72" s="189"/>
      <c r="AC72" s="189"/>
      <c r="AD72" s="189"/>
      <c r="AE72" s="189"/>
      <c r="AF72" s="189"/>
      <c r="AG72" s="189"/>
      <c r="AH72" s="189"/>
    </row>
    <row r="73" spans="1:34" s="185" customFormat="1" ht="17.25" x14ac:dyDescent="0.3">
      <c r="A73" s="190"/>
      <c r="B73" s="194" t="s">
        <v>235</v>
      </c>
      <c r="C73" s="211"/>
      <c r="D73" s="211"/>
      <c r="E73" s="191"/>
      <c r="F73" s="191"/>
      <c r="G73" s="192">
        <f>SUM(G74:G75)</f>
        <v>14842.8</v>
      </c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  <c r="V73" s="193"/>
      <c r="W73" s="193"/>
      <c r="X73" s="193"/>
      <c r="Y73" s="193"/>
      <c r="Z73" s="193"/>
      <c r="AA73" s="193"/>
      <c r="AB73" s="193"/>
      <c r="AC73" s="193"/>
      <c r="AD73" s="193"/>
      <c r="AE73" s="193"/>
      <c r="AF73" s="193"/>
      <c r="AG73" s="182"/>
      <c r="AH73" s="182"/>
    </row>
    <row r="74" spans="1:34" s="189" customFormat="1" ht="34.5" x14ac:dyDescent="0.25">
      <c r="A74" s="79" t="s">
        <v>247</v>
      </c>
      <c r="B74" s="204" t="s">
        <v>237</v>
      </c>
      <c r="C74" s="194" t="s">
        <v>186</v>
      </c>
      <c r="D74" s="194" t="s">
        <v>238</v>
      </c>
      <c r="E74" s="195">
        <v>3709440</v>
      </c>
      <c r="F74" s="196">
        <v>1</v>
      </c>
      <c r="G74" s="192">
        <f>+ROUND(F74*E74/1000,1)</f>
        <v>3709.4</v>
      </c>
      <c r="H74" s="197"/>
      <c r="I74" s="197"/>
      <c r="J74" s="197"/>
      <c r="K74" s="197"/>
      <c r="L74" s="197"/>
      <c r="M74" s="197"/>
      <c r="N74" s="197"/>
      <c r="O74" s="197"/>
      <c r="P74" s="197"/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  <c r="AC74" s="197"/>
      <c r="AD74" s="197"/>
      <c r="AE74" s="197"/>
      <c r="AF74" s="197"/>
      <c r="AG74" s="186"/>
      <c r="AH74" s="186"/>
    </row>
    <row r="75" spans="1:34" s="193" customFormat="1" ht="34.5" x14ac:dyDescent="0.25">
      <c r="A75" s="79" t="s">
        <v>249</v>
      </c>
      <c r="B75" s="204" t="s">
        <v>237</v>
      </c>
      <c r="C75" s="194" t="s">
        <v>186</v>
      </c>
      <c r="D75" s="194" t="s">
        <v>238</v>
      </c>
      <c r="E75" s="195">
        <v>11133381.6</v>
      </c>
      <c r="F75" s="196">
        <v>1</v>
      </c>
      <c r="G75" s="192">
        <f>+ROUND(F75*E75/1000,1)</f>
        <v>11133.4</v>
      </c>
      <c r="H75" s="197"/>
      <c r="I75" s="197"/>
      <c r="J75" s="197"/>
      <c r="K75" s="197"/>
      <c r="L75" s="197"/>
      <c r="M75" s="197"/>
      <c r="N75" s="197"/>
      <c r="O75" s="197"/>
      <c r="P75" s="197"/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  <c r="AC75" s="197"/>
      <c r="AD75" s="197"/>
      <c r="AE75" s="197"/>
      <c r="AF75" s="197"/>
      <c r="AG75" s="186"/>
      <c r="AH75" s="186"/>
    </row>
    <row r="76" spans="1:34" s="189" customFormat="1" ht="17.25" x14ac:dyDescent="0.3">
      <c r="A76" s="198"/>
      <c r="B76" s="198"/>
      <c r="C76" s="198"/>
      <c r="D76" s="198"/>
      <c r="E76" s="199"/>
      <c r="F76" s="199"/>
      <c r="G76" s="200"/>
      <c r="H76" s="198"/>
      <c r="I76" s="198"/>
      <c r="J76" s="198"/>
      <c r="K76" s="198"/>
      <c r="L76" s="198"/>
      <c r="M76" s="198"/>
      <c r="N76" s="198"/>
      <c r="O76" s="198"/>
      <c r="P76" s="198"/>
      <c r="Q76" s="198"/>
      <c r="R76" s="198"/>
      <c r="S76" s="198"/>
      <c r="T76" s="198"/>
      <c r="U76" s="198"/>
      <c r="V76" s="198"/>
      <c r="W76" s="198"/>
      <c r="X76" s="198"/>
      <c r="Y76" s="198"/>
      <c r="Z76" s="198"/>
      <c r="AA76" s="198"/>
      <c r="AB76" s="198"/>
      <c r="AC76" s="198"/>
      <c r="AD76" s="198"/>
      <c r="AE76" s="198"/>
      <c r="AF76" s="198"/>
      <c r="AG76" s="198"/>
      <c r="AH76" s="198"/>
    </row>
    <row r="77" spans="1:34" s="182" customFormat="1" ht="18" customHeight="1" x14ac:dyDescent="0.3">
      <c r="A77" s="423" t="s">
        <v>250</v>
      </c>
      <c r="B77" s="424"/>
      <c r="C77" s="424"/>
      <c r="D77" s="424"/>
      <c r="E77" s="424"/>
      <c r="F77" s="425"/>
      <c r="G77" s="179">
        <f>+G78</f>
        <v>13450.8</v>
      </c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</row>
    <row r="78" spans="1:34" s="186" customFormat="1" ht="17.45" customHeight="1" x14ac:dyDescent="0.3">
      <c r="A78" s="183" t="s">
        <v>230</v>
      </c>
      <c r="B78" s="183" t="s">
        <v>231</v>
      </c>
      <c r="C78" s="183" t="s">
        <v>180</v>
      </c>
      <c r="D78" s="419" t="s">
        <v>232</v>
      </c>
      <c r="E78" s="419"/>
      <c r="F78" s="419"/>
      <c r="G78" s="184">
        <f>+G79</f>
        <v>13450.8</v>
      </c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  <c r="W78" s="185"/>
      <c r="X78" s="185"/>
      <c r="Y78" s="185"/>
      <c r="Z78" s="185"/>
      <c r="AA78" s="185"/>
      <c r="AB78" s="185"/>
      <c r="AC78" s="185"/>
      <c r="AD78" s="185"/>
      <c r="AE78" s="185"/>
      <c r="AF78" s="185"/>
      <c r="AG78" s="185"/>
      <c r="AH78" s="185"/>
    </row>
    <row r="79" spans="1:34" s="185" customFormat="1" ht="17.45" customHeight="1" x14ac:dyDescent="0.3">
      <c r="A79" s="187" t="s">
        <v>233</v>
      </c>
      <c r="B79" s="427" t="s">
        <v>234</v>
      </c>
      <c r="C79" s="428"/>
      <c r="D79" s="428"/>
      <c r="E79" s="428"/>
      <c r="F79" s="429"/>
      <c r="G79" s="188">
        <f>+G80</f>
        <v>13450.8</v>
      </c>
      <c r="H79" s="189"/>
      <c r="I79" s="189"/>
      <c r="J79" s="189"/>
      <c r="K79" s="189"/>
      <c r="L79" s="189"/>
      <c r="M79" s="189"/>
      <c r="N79" s="189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</row>
    <row r="80" spans="1:34" s="189" customFormat="1" ht="17.25" x14ac:dyDescent="0.25">
      <c r="A80" s="190"/>
      <c r="B80" s="194" t="s">
        <v>235</v>
      </c>
      <c r="C80" s="211"/>
      <c r="D80" s="211"/>
      <c r="E80" s="191"/>
      <c r="F80" s="191"/>
      <c r="G80" s="192">
        <f>+G81</f>
        <v>13450.8</v>
      </c>
      <c r="H80" s="193"/>
      <c r="I80" s="193"/>
      <c r="J80" s="193"/>
      <c r="K80" s="193"/>
      <c r="L80" s="193"/>
      <c r="M80" s="193"/>
      <c r="N80" s="193"/>
      <c r="O80" s="193"/>
      <c r="P80" s="193"/>
      <c r="Q80" s="193"/>
      <c r="R80" s="193"/>
      <c r="S80" s="193"/>
      <c r="T80" s="193"/>
      <c r="U80" s="193"/>
      <c r="V80" s="193"/>
      <c r="W80" s="193"/>
      <c r="X80" s="193"/>
      <c r="Y80" s="193"/>
      <c r="Z80" s="193"/>
      <c r="AA80" s="193"/>
      <c r="AB80" s="193"/>
      <c r="AC80" s="193"/>
      <c r="AD80" s="193"/>
      <c r="AE80" s="193"/>
      <c r="AF80" s="193"/>
      <c r="AG80" s="182"/>
      <c r="AH80" s="182"/>
    </row>
    <row r="81" spans="1:34" s="193" customFormat="1" ht="34.5" x14ac:dyDescent="0.25">
      <c r="A81" s="79" t="s">
        <v>247</v>
      </c>
      <c r="B81" s="204" t="s">
        <v>237</v>
      </c>
      <c r="C81" s="194" t="s">
        <v>203</v>
      </c>
      <c r="D81" s="194" t="s">
        <v>238</v>
      </c>
      <c r="E81" s="195">
        <v>13450800</v>
      </c>
      <c r="F81" s="196">
        <v>1</v>
      </c>
      <c r="G81" s="192">
        <f>+ROUND(F81*E81/1000,1)</f>
        <v>13450.8</v>
      </c>
      <c r="H81" s="197"/>
      <c r="I81" s="197"/>
      <c r="J81" s="197"/>
      <c r="K81" s="197"/>
      <c r="L81" s="197"/>
      <c r="M81" s="197"/>
      <c r="N81" s="197"/>
      <c r="O81" s="197"/>
      <c r="P81" s="197"/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  <c r="AC81" s="197"/>
      <c r="AD81" s="197"/>
      <c r="AE81" s="197"/>
      <c r="AF81" s="197"/>
      <c r="AG81" s="186"/>
      <c r="AH81" s="186"/>
    </row>
    <row r="82" spans="1:34" s="189" customFormat="1" ht="17.25" x14ac:dyDescent="0.3">
      <c r="A82" s="198"/>
      <c r="B82" s="198"/>
      <c r="C82" s="198"/>
      <c r="D82" s="198"/>
      <c r="E82" s="199"/>
      <c r="F82" s="199"/>
      <c r="G82" s="200"/>
      <c r="H82" s="198"/>
      <c r="I82" s="198"/>
      <c r="J82" s="198"/>
      <c r="K82" s="198"/>
      <c r="L82" s="198"/>
      <c r="M82" s="198"/>
      <c r="N82" s="198"/>
      <c r="O82" s="198"/>
      <c r="P82" s="198"/>
      <c r="Q82" s="198"/>
      <c r="R82" s="198"/>
      <c r="S82" s="198"/>
      <c r="T82" s="198"/>
      <c r="U82" s="198"/>
      <c r="V82" s="198"/>
      <c r="W82" s="198"/>
      <c r="X82" s="198"/>
      <c r="Y82" s="198"/>
      <c r="Z82" s="198"/>
      <c r="AA82" s="198"/>
      <c r="AB82" s="198"/>
      <c r="AC82" s="198"/>
      <c r="AD82" s="198"/>
      <c r="AE82" s="198"/>
      <c r="AF82" s="198"/>
      <c r="AG82" s="198"/>
      <c r="AH82" s="198"/>
    </row>
    <row r="83" spans="1:34" s="182" customFormat="1" ht="18" customHeight="1" x14ac:dyDescent="0.3">
      <c r="A83" s="418" t="s">
        <v>251</v>
      </c>
      <c r="B83" s="418"/>
      <c r="C83" s="418"/>
      <c r="D83" s="418"/>
      <c r="E83" s="418"/>
      <c r="F83" s="418"/>
      <c r="G83" s="212">
        <f>+G84</f>
        <v>4607.5</v>
      </c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</row>
    <row r="84" spans="1:34" s="186" customFormat="1" ht="17.45" customHeight="1" x14ac:dyDescent="0.3">
      <c r="A84" s="183" t="s">
        <v>230</v>
      </c>
      <c r="B84" s="183" t="s">
        <v>231</v>
      </c>
      <c r="C84" s="183" t="s">
        <v>180</v>
      </c>
      <c r="D84" s="419" t="s">
        <v>232</v>
      </c>
      <c r="E84" s="419"/>
      <c r="F84" s="419"/>
      <c r="G84" s="184">
        <f>+G85</f>
        <v>4607.5</v>
      </c>
      <c r="H84" s="185"/>
      <c r="I84" s="185"/>
      <c r="J84" s="185"/>
      <c r="K84" s="185"/>
      <c r="L84" s="185"/>
      <c r="M84" s="185"/>
      <c r="N84" s="185"/>
      <c r="O84" s="185"/>
      <c r="P84" s="185"/>
      <c r="Q84" s="185"/>
      <c r="R84" s="185"/>
      <c r="S84" s="185"/>
      <c r="T84" s="185"/>
      <c r="U84" s="185"/>
      <c r="V84" s="185"/>
      <c r="W84" s="185"/>
      <c r="X84" s="185"/>
      <c r="Y84" s="185"/>
      <c r="Z84" s="185"/>
      <c r="AA84" s="185"/>
      <c r="AB84" s="185"/>
      <c r="AC84" s="185"/>
      <c r="AD84" s="185"/>
      <c r="AE84" s="185"/>
      <c r="AF84" s="185"/>
      <c r="AG84" s="185"/>
      <c r="AH84" s="185"/>
    </row>
    <row r="85" spans="1:34" s="198" customFormat="1" ht="17.45" customHeight="1" x14ac:dyDescent="0.3">
      <c r="A85" s="187" t="s">
        <v>233</v>
      </c>
      <c r="B85" s="417" t="s">
        <v>234</v>
      </c>
      <c r="C85" s="417"/>
      <c r="D85" s="417"/>
      <c r="E85" s="417"/>
      <c r="F85" s="417"/>
      <c r="G85" s="188">
        <f>+G86</f>
        <v>4607.5</v>
      </c>
      <c r="H85" s="189"/>
      <c r="I85" s="189"/>
      <c r="J85" s="189"/>
      <c r="K85" s="189"/>
      <c r="L85" s="189"/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189"/>
      <c r="AH85" s="189"/>
    </row>
    <row r="86" spans="1:34" s="181" customFormat="1" ht="17.25" x14ac:dyDescent="0.3">
      <c r="A86" s="190"/>
      <c r="B86" s="194" t="s">
        <v>235</v>
      </c>
      <c r="C86" s="209"/>
      <c r="D86" s="210"/>
      <c r="E86" s="191"/>
      <c r="F86" s="191"/>
      <c r="G86" s="192">
        <f>+G87</f>
        <v>4607.5</v>
      </c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82"/>
      <c r="AH86" s="182"/>
    </row>
    <row r="87" spans="1:34" s="185" customFormat="1" ht="34.5" x14ac:dyDescent="0.3">
      <c r="A87" s="79" t="s">
        <v>247</v>
      </c>
      <c r="B87" s="204" t="s">
        <v>237</v>
      </c>
      <c r="C87" s="194" t="s">
        <v>186</v>
      </c>
      <c r="D87" s="194" t="s">
        <v>238</v>
      </c>
      <c r="E87" s="195">
        <v>4607406</v>
      </c>
      <c r="F87" s="196">
        <v>1</v>
      </c>
      <c r="G87" s="192">
        <f>+ROUNDUP(F87*E87/1000,1)</f>
        <v>4607.5</v>
      </c>
      <c r="H87" s="197"/>
      <c r="I87" s="197"/>
      <c r="J87" s="197"/>
      <c r="K87" s="197"/>
      <c r="L87" s="197"/>
      <c r="M87" s="197"/>
      <c r="N87" s="197"/>
      <c r="O87" s="197"/>
      <c r="P87" s="197"/>
      <c r="Q87" s="197"/>
      <c r="R87" s="197"/>
      <c r="S87" s="197"/>
      <c r="T87" s="197"/>
      <c r="U87" s="197"/>
      <c r="V87" s="197"/>
      <c r="W87" s="197"/>
      <c r="X87" s="197"/>
      <c r="Y87" s="197"/>
      <c r="Z87" s="197"/>
      <c r="AA87" s="197"/>
      <c r="AB87" s="197"/>
      <c r="AC87" s="197"/>
      <c r="AD87" s="197"/>
      <c r="AE87" s="197"/>
      <c r="AF87" s="197"/>
      <c r="AG87" s="186"/>
      <c r="AH87" s="186"/>
    </row>
    <row r="88" spans="1:34" s="189" customFormat="1" ht="17.25" x14ac:dyDescent="0.3">
      <c r="A88" s="198"/>
      <c r="B88" s="198"/>
      <c r="C88" s="198"/>
      <c r="D88" s="198"/>
      <c r="E88" s="199"/>
      <c r="F88" s="199"/>
      <c r="G88" s="200"/>
      <c r="H88" s="198"/>
      <c r="I88" s="198"/>
      <c r="J88" s="198"/>
      <c r="K88" s="198"/>
      <c r="L88" s="198"/>
      <c r="M88" s="198"/>
      <c r="N88" s="198"/>
      <c r="O88" s="198"/>
      <c r="P88" s="198"/>
      <c r="Q88" s="198"/>
      <c r="R88" s="198"/>
      <c r="S88" s="198"/>
      <c r="T88" s="198"/>
      <c r="U88" s="198"/>
      <c r="V88" s="198"/>
      <c r="W88" s="198"/>
      <c r="X88" s="198"/>
      <c r="Y88" s="198"/>
      <c r="Z88" s="198"/>
      <c r="AA88" s="198"/>
      <c r="AB88" s="198"/>
      <c r="AC88" s="198"/>
      <c r="AD88" s="198"/>
      <c r="AE88" s="198"/>
      <c r="AF88" s="198"/>
      <c r="AG88" s="198"/>
      <c r="AH88" s="198"/>
    </row>
    <row r="89" spans="1:34" s="182" customFormat="1" ht="18" customHeight="1" x14ac:dyDescent="0.3">
      <c r="A89" s="423" t="s">
        <v>252</v>
      </c>
      <c r="B89" s="424"/>
      <c r="C89" s="424"/>
      <c r="D89" s="424"/>
      <c r="E89" s="424"/>
      <c r="F89" s="425"/>
      <c r="G89" s="179">
        <f>+G90</f>
        <v>3905.6</v>
      </c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  <c r="AG89" s="181"/>
      <c r="AH89" s="181"/>
    </row>
    <row r="90" spans="1:34" s="186" customFormat="1" ht="17.45" customHeight="1" x14ac:dyDescent="0.3">
      <c r="A90" s="183" t="s">
        <v>230</v>
      </c>
      <c r="B90" s="183" t="s">
        <v>231</v>
      </c>
      <c r="C90" s="183" t="s">
        <v>180</v>
      </c>
      <c r="D90" s="430" t="s">
        <v>232</v>
      </c>
      <c r="E90" s="431"/>
      <c r="F90" s="431"/>
      <c r="G90" s="184">
        <f>+G91</f>
        <v>3905.6</v>
      </c>
      <c r="H90" s="185"/>
      <c r="I90" s="185"/>
      <c r="J90" s="185"/>
      <c r="K90" s="18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5"/>
      <c r="W90" s="185"/>
      <c r="X90" s="185"/>
      <c r="Y90" s="185"/>
      <c r="Z90" s="185"/>
      <c r="AA90" s="185"/>
      <c r="AB90" s="185"/>
      <c r="AC90" s="185"/>
      <c r="AD90" s="185"/>
      <c r="AE90" s="185"/>
      <c r="AF90" s="185"/>
      <c r="AG90" s="185"/>
      <c r="AH90" s="185"/>
    </row>
    <row r="91" spans="1:34" s="198" customFormat="1" ht="17.45" customHeight="1" x14ac:dyDescent="0.3">
      <c r="A91" s="187" t="s">
        <v>233</v>
      </c>
      <c r="B91" s="421" t="s">
        <v>234</v>
      </c>
      <c r="C91" s="422"/>
      <c r="D91" s="422"/>
      <c r="E91" s="422"/>
      <c r="F91" s="426"/>
      <c r="G91" s="188">
        <f>+G92</f>
        <v>3905.6</v>
      </c>
      <c r="H91" s="189"/>
      <c r="I91" s="189"/>
      <c r="J91" s="189"/>
      <c r="K91" s="189"/>
      <c r="L91" s="189"/>
      <c r="M91" s="189"/>
      <c r="N91" s="189"/>
      <c r="O91" s="189"/>
      <c r="P91" s="189"/>
      <c r="Q91" s="189"/>
      <c r="R91" s="189"/>
      <c r="S91" s="189"/>
      <c r="T91" s="189"/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  <c r="AF91" s="189"/>
      <c r="AG91" s="189"/>
      <c r="AH91" s="189"/>
    </row>
    <row r="92" spans="1:34" s="181" customFormat="1" ht="17.25" x14ac:dyDescent="0.3">
      <c r="A92" s="190"/>
      <c r="B92" s="194" t="s">
        <v>235</v>
      </c>
      <c r="C92" s="209"/>
      <c r="D92" s="210"/>
      <c r="E92" s="191"/>
      <c r="F92" s="191"/>
      <c r="G92" s="192">
        <f>+G93</f>
        <v>3905.6</v>
      </c>
      <c r="H92" s="193"/>
      <c r="I92" s="193"/>
      <c r="J92" s="193"/>
      <c r="K92" s="193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82"/>
      <c r="AH92" s="182"/>
    </row>
    <row r="93" spans="1:34" s="185" customFormat="1" ht="34.5" x14ac:dyDescent="0.3">
      <c r="A93" s="79" t="s">
        <v>253</v>
      </c>
      <c r="B93" s="204" t="s">
        <v>254</v>
      </c>
      <c r="C93" s="194" t="s">
        <v>203</v>
      </c>
      <c r="D93" s="194" t="s">
        <v>238</v>
      </c>
      <c r="E93" s="195">
        <v>3905538</v>
      </c>
      <c r="F93" s="196">
        <v>1</v>
      </c>
      <c r="G93" s="192">
        <f>+ROUNDUP(F93*E93/1000,1)</f>
        <v>3905.6</v>
      </c>
      <c r="H93" s="197"/>
      <c r="I93" s="197"/>
      <c r="J93" s="197"/>
      <c r="K93" s="197"/>
      <c r="L93" s="197"/>
      <c r="M93" s="197"/>
      <c r="N93" s="197"/>
      <c r="O93" s="197"/>
      <c r="P93" s="197"/>
      <c r="Q93" s="197"/>
      <c r="R93" s="197"/>
      <c r="S93" s="197"/>
      <c r="T93" s="197"/>
      <c r="U93" s="197"/>
      <c r="V93" s="197"/>
      <c r="W93" s="197"/>
      <c r="X93" s="197"/>
      <c r="Y93" s="197"/>
      <c r="Z93" s="197"/>
      <c r="AA93" s="197"/>
      <c r="AB93" s="197"/>
      <c r="AC93" s="197"/>
      <c r="AD93" s="197"/>
      <c r="AE93" s="197"/>
      <c r="AF93" s="197"/>
      <c r="AG93" s="186"/>
      <c r="AH93" s="186"/>
    </row>
    <row r="94" spans="1:34" s="189" customFormat="1" ht="17.25" x14ac:dyDescent="0.3">
      <c r="A94" s="198"/>
      <c r="B94" s="198"/>
      <c r="C94" s="198"/>
      <c r="D94" s="198"/>
      <c r="E94" s="199"/>
      <c r="F94" s="199"/>
      <c r="G94" s="200"/>
      <c r="H94" s="198"/>
      <c r="I94" s="198"/>
      <c r="J94" s="198"/>
      <c r="K94" s="198"/>
      <c r="L94" s="198"/>
      <c r="M94" s="198"/>
      <c r="N94" s="198"/>
      <c r="O94" s="198"/>
      <c r="P94" s="198"/>
      <c r="Q94" s="198"/>
      <c r="R94" s="198"/>
      <c r="S94" s="198"/>
      <c r="T94" s="198"/>
      <c r="U94" s="198"/>
      <c r="V94" s="198"/>
      <c r="W94" s="198"/>
      <c r="X94" s="198"/>
      <c r="Y94" s="198"/>
      <c r="Z94" s="198"/>
      <c r="AA94" s="198"/>
      <c r="AB94" s="198"/>
      <c r="AC94" s="198"/>
      <c r="AD94" s="198"/>
      <c r="AE94" s="198"/>
      <c r="AF94" s="198"/>
      <c r="AG94" s="198"/>
      <c r="AH94" s="198"/>
    </row>
    <row r="95" spans="1:34" s="182" customFormat="1" ht="18" customHeight="1" x14ac:dyDescent="0.3">
      <c r="A95" s="418" t="s">
        <v>255</v>
      </c>
      <c r="B95" s="418"/>
      <c r="C95" s="418"/>
      <c r="D95" s="418"/>
      <c r="E95" s="418"/>
      <c r="F95" s="418"/>
      <c r="G95" s="212">
        <f>+G96</f>
        <v>1795.6</v>
      </c>
      <c r="H95" s="181"/>
      <c r="I95" s="181"/>
      <c r="J95" s="181"/>
      <c r="K95" s="181"/>
      <c r="L95" s="181"/>
      <c r="M95" s="181"/>
      <c r="N95" s="181"/>
      <c r="O95" s="181"/>
      <c r="P95" s="181"/>
      <c r="Q95" s="181"/>
      <c r="R95" s="181"/>
      <c r="S95" s="181"/>
      <c r="T95" s="181"/>
      <c r="U95" s="181"/>
      <c r="V95" s="181"/>
      <c r="W95" s="181"/>
      <c r="X95" s="181"/>
      <c r="Y95" s="181"/>
      <c r="Z95" s="181"/>
      <c r="AA95" s="181"/>
      <c r="AB95" s="181"/>
      <c r="AC95" s="181"/>
      <c r="AD95" s="181"/>
      <c r="AE95" s="181"/>
      <c r="AF95" s="181"/>
      <c r="AG95" s="181"/>
      <c r="AH95" s="181"/>
    </row>
    <row r="96" spans="1:34" s="186" customFormat="1" ht="17.45" customHeight="1" x14ac:dyDescent="0.3">
      <c r="A96" s="183" t="s">
        <v>230</v>
      </c>
      <c r="B96" s="183" t="s">
        <v>231</v>
      </c>
      <c r="C96" s="183" t="s">
        <v>180</v>
      </c>
      <c r="D96" s="419" t="s">
        <v>232</v>
      </c>
      <c r="E96" s="419"/>
      <c r="F96" s="419"/>
      <c r="G96" s="184">
        <f>+G97</f>
        <v>1795.6</v>
      </c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5"/>
    </row>
    <row r="97" spans="1:34" s="186" customFormat="1" ht="17.45" customHeight="1" x14ac:dyDescent="0.25">
      <c r="A97" s="187" t="s">
        <v>233</v>
      </c>
      <c r="B97" s="420" t="s">
        <v>234</v>
      </c>
      <c r="C97" s="420"/>
      <c r="D97" s="420"/>
      <c r="E97" s="420"/>
      <c r="F97" s="420"/>
      <c r="G97" s="188">
        <f>+G98</f>
        <v>1795.6</v>
      </c>
      <c r="H97" s="189"/>
      <c r="I97" s="189"/>
      <c r="J97" s="189"/>
      <c r="K97" s="189"/>
      <c r="L97" s="189"/>
      <c r="M97" s="189"/>
      <c r="N97" s="189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</row>
    <row r="98" spans="1:34" s="198" customFormat="1" ht="17.25" x14ac:dyDescent="0.3">
      <c r="A98" s="190"/>
      <c r="B98" s="194" t="s">
        <v>235</v>
      </c>
      <c r="C98" s="211"/>
      <c r="D98" s="211"/>
      <c r="E98" s="191"/>
      <c r="F98" s="213"/>
      <c r="G98" s="192">
        <f>SUM(G99:G100)</f>
        <v>1795.6</v>
      </c>
      <c r="H98" s="193"/>
      <c r="I98" s="193"/>
      <c r="J98" s="193"/>
      <c r="K98" s="193"/>
      <c r="L98" s="193"/>
      <c r="M98" s="193"/>
      <c r="N98" s="193"/>
      <c r="O98" s="193"/>
      <c r="P98" s="193"/>
      <c r="Q98" s="193"/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C98" s="193"/>
      <c r="AD98" s="193"/>
      <c r="AE98" s="193"/>
      <c r="AF98" s="193"/>
      <c r="AG98" s="182"/>
      <c r="AH98" s="182"/>
    </row>
    <row r="99" spans="1:34" s="181" customFormat="1" ht="34.5" x14ac:dyDescent="0.3">
      <c r="A99" s="79" t="s">
        <v>247</v>
      </c>
      <c r="B99" s="204" t="s">
        <v>237</v>
      </c>
      <c r="C99" s="194" t="s">
        <v>203</v>
      </c>
      <c r="D99" s="194" t="s">
        <v>238</v>
      </c>
      <c r="E99" s="195">
        <v>523350</v>
      </c>
      <c r="F99" s="196">
        <v>1</v>
      </c>
      <c r="G99" s="192">
        <f>+ROUND(F99*E99/1000,1)</f>
        <v>523.4</v>
      </c>
      <c r="H99" s="197"/>
      <c r="I99" s="197"/>
      <c r="J99" s="197"/>
      <c r="K99" s="197"/>
      <c r="L99" s="197"/>
      <c r="M99" s="197"/>
      <c r="N99" s="197"/>
      <c r="O99" s="197"/>
      <c r="P99" s="197"/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86"/>
      <c r="AH99" s="186"/>
    </row>
    <row r="100" spans="1:34" s="185" customFormat="1" ht="34.5" x14ac:dyDescent="0.3">
      <c r="A100" s="79" t="s">
        <v>249</v>
      </c>
      <c r="B100" s="204" t="s">
        <v>237</v>
      </c>
      <c r="C100" s="194" t="s">
        <v>203</v>
      </c>
      <c r="D100" s="194" t="s">
        <v>238</v>
      </c>
      <c r="E100" s="195">
        <v>1272240</v>
      </c>
      <c r="F100" s="196">
        <v>1</v>
      </c>
      <c r="G100" s="192">
        <f>+ROUND(F100*E100/1000,1)</f>
        <v>1272.2</v>
      </c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86"/>
      <c r="AH100" s="186"/>
    </row>
    <row r="101" spans="1:34" s="189" customFormat="1" ht="17.25" x14ac:dyDescent="0.3">
      <c r="A101" s="198"/>
      <c r="B101" s="198"/>
      <c r="C101" s="198"/>
      <c r="D101" s="198"/>
      <c r="E101" s="199"/>
      <c r="F101" s="199"/>
      <c r="G101" s="200"/>
      <c r="H101" s="198"/>
      <c r="I101" s="198"/>
      <c r="J101" s="198"/>
      <c r="K101" s="198"/>
      <c r="L101" s="198"/>
      <c r="M101" s="198"/>
      <c r="N101" s="198"/>
      <c r="O101" s="198"/>
      <c r="P101" s="198"/>
      <c r="Q101" s="198"/>
      <c r="R101" s="198"/>
      <c r="S101" s="198"/>
      <c r="T101" s="198"/>
      <c r="U101" s="198"/>
      <c r="V101" s="198"/>
      <c r="W101" s="198"/>
      <c r="X101" s="198"/>
      <c r="Y101" s="198"/>
      <c r="Z101" s="198"/>
      <c r="AA101" s="198"/>
      <c r="AB101" s="198"/>
      <c r="AC101" s="198"/>
      <c r="AD101" s="198"/>
      <c r="AE101" s="198"/>
      <c r="AF101" s="198"/>
      <c r="AG101" s="198"/>
      <c r="AH101" s="198"/>
    </row>
    <row r="102" spans="1:34" s="182" customFormat="1" ht="18" customHeight="1" x14ac:dyDescent="0.3">
      <c r="A102" s="423" t="s">
        <v>256</v>
      </c>
      <c r="B102" s="424"/>
      <c r="C102" s="424"/>
      <c r="D102" s="424"/>
      <c r="E102" s="424"/>
      <c r="F102" s="425"/>
      <c r="G102" s="179">
        <f>+G103</f>
        <v>3595.7</v>
      </c>
      <c r="H102" s="181"/>
      <c r="I102" s="181"/>
      <c r="J102" s="181"/>
      <c r="K102" s="181"/>
      <c r="L102" s="181"/>
      <c r="M102" s="181"/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G102" s="181"/>
      <c r="AH102" s="181"/>
    </row>
    <row r="103" spans="1:34" s="186" customFormat="1" ht="17.45" customHeight="1" x14ac:dyDescent="0.3">
      <c r="A103" s="183" t="s">
        <v>230</v>
      </c>
      <c r="B103" s="183" t="s">
        <v>231</v>
      </c>
      <c r="C103" s="183" t="s">
        <v>180</v>
      </c>
      <c r="D103" s="419" t="s">
        <v>232</v>
      </c>
      <c r="E103" s="419"/>
      <c r="F103" s="419"/>
      <c r="G103" s="184">
        <f>+G104</f>
        <v>3595.7</v>
      </c>
      <c r="H103" s="185"/>
      <c r="I103" s="185"/>
      <c r="J103" s="185"/>
      <c r="K103" s="185"/>
      <c r="L103" s="185"/>
      <c r="M103" s="185"/>
      <c r="N103" s="185"/>
      <c r="O103" s="185"/>
      <c r="P103" s="185"/>
      <c r="Q103" s="185"/>
      <c r="R103" s="185"/>
      <c r="S103" s="185"/>
      <c r="T103" s="185"/>
      <c r="U103" s="185"/>
      <c r="V103" s="185"/>
      <c r="W103" s="185"/>
      <c r="X103" s="185"/>
      <c r="Y103" s="185"/>
      <c r="Z103" s="185"/>
      <c r="AA103" s="185"/>
      <c r="AB103" s="185"/>
      <c r="AC103" s="185"/>
      <c r="AD103" s="185"/>
      <c r="AE103" s="185"/>
      <c r="AF103" s="185"/>
      <c r="AG103" s="185"/>
      <c r="AH103" s="185"/>
    </row>
    <row r="104" spans="1:34" s="186" customFormat="1" ht="17.45" customHeight="1" x14ac:dyDescent="0.25">
      <c r="A104" s="187" t="s">
        <v>233</v>
      </c>
      <c r="B104" s="421" t="s">
        <v>234</v>
      </c>
      <c r="C104" s="422"/>
      <c r="D104" s="422"/>
      <c r="E104" s="422"/>
      <c r="F104" s="426"/>
      <c r="G104" s="188">
        <f>+G105</f>
        <v>3595.7</v>
      </c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</row>
    <row r="105" spans="1:34" s="186" customFormat="1" ht="17.25" x14ac:dyDescent="0.25">
      <c r="A105" s="190"/>
      <c r="B105" s="194" t="s">
        <v>235</v>
      </c>
      <c r="C105" s="211"/>
      <c r="D105" s="211"/>
      <c r="E105" s="213"/>
      <c r="F105" s="213"/>
      <c r="G105" s="192">
        <f>SUM(G106:G108)</f>
        <v>3595.7</v>
      </c>
      <c r="H105" s="193"/>
      <c r="I105" s="193"/>
      <c r="J105" s="193"/>
      <c r="K105" s="193"/>
      <c r="L105" s="193"/>
      <c r="M105" s="193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82"/>
      <c r="AH105" s="182"/>
    </row>
    <row r="106" spans="1:34" s="198" customFormat="1" ht="34.5" x14ac:dyDescent="0.3">
      <c r="A106" s="79" t="s">
        <v>247</v>
      </c>
      <c r="B106" s="204" t="s">
        <v>237</v>
      </c>
      <c r="C106" s="194" t="s">
        <v>203</v>
      </c>
      <c r="D106" s="194" t="s">
        <v>238</v>
      </c>
      <c r="E106" s="195">
        <v>729792</v>
      </c>
      <c r="F106" s="196">
        <v>1</v>
      </c>
      <c r="G106" s="192">
        <f t="shared" ref="G106:G108" si="2">+ROUND(F106*E106/1000,1)</f>
        <v>729.8</v>
      </c>
      <c r="H106" s="197"/>
      <c r="I106" s="197"/>
      <c r="J106" s="197"/>
      <c r="K106" s="197"/>
      <c r="L106" s="197"/>
      <c r="M106" s="197"/>
      <c r="N106" s="197"/>
      <c r="O106" s="197"/>
      <c r="P106" s="197"/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86"/>
      <c r="AH106" s="186"/>
    </row>
    <row r="107" spans="1:34" s="181" customFormat="1" ht="34.5" x14ac:dyDescent="0.3">
      <c r="A107" s="79" t="s">
        <v>249</v>
      </c>
      <c r="B107" s="204" t="s">
        <v>237</v>
      </c>
      <c r="C107" s="194" t="s">
        <v>203</v>
      </c>
      <c r="D107" s="194" t="s">
        <v>238</v>
      </c>
      <c r="E107" s="195">
        <v>1461888</v>
      </c>
      <c r="F107" s="196">
        <v>1</v>
      </c>
      <c r="G107" s="192">
        <f t="shared" si="2"/>
        <v>1461.9</v>
      </c>
      <c r="H107" s="197"/>
      <c r="I107" s="197"/>
      <c r="J107" s="197"/>
      <c r="K107" s="197"/>
      <c r="L107" s="197"/>
      <c r="M107" s="197"/>
      <c r="N107" s="197"/>
      <c r="O107" s="197"/>
      <c r="P107" s="197"/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86"/>
      <c r="AH107" s="186"/>
    </row>
    <row r="108" spans="1:34" s="185" customFormat="1" ht="34.5" x14ac:dyDescent="0.3">
      <c r="A108" s="79" t="s">
        <v>236</v>
      </c>
      <c r="B108" s="204" t="s">
        <v>237</v>
      </c>
      <c r="C108" s="194" t="s">
        <v>203</v>
      </c>
      <c r="D108" s="194" t="s">
        <v>238</v>
      </c>
      <c r="E108" s="195">
        <v>1404000</v>
      </c>
      <c r="F108" s="196">
        <v>1</v>
      </c>
      <c r="G108" s="192">
        <f t="shared" si="2"/>
        <v>1404</v>
      </c>
      <c r="H108" s="197"/>
      <c r="I108" s="197"/>
      <c r="J108" s="197"/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86"/>
      <c r="AH108" s="186"/>
    </row>
    <row r="109" spans="1:34" s="189" customFormat="1" ht="17.25" x14ac:dyDescent="0.3">
      <c r="A109" s="198"/>
      <c r="B109" s="198"/>
      <c r="C109" s="198"/>
      <c r="D109" s="198"/>
      <c r="E109" s="199"/>
      <c r="F109" s="199"/>
      <c r="G109" s="200"/>
      <c r="H109" s="198"/>
      <c r="I109" s="198"/>
      <c r="J109" s="198"/>
      <c r="K109" s="198"/>
      <c r="L109" s="198"/>
      <c r="M109" s="198"/>
      <c r="N109" s="198"/>
      <c r="O109" s="198"/>
      <c r="P109" s="198"/>
      <c r="Q109" s="198"/>
      <c r="R109" s="198"/>
      <c r="S109" s="198"/>
      <c r="T109" s="198"/>
      <c r="U109" s="198"/>
      <c r="V109" s="198"/>
      <c r="W109" s="198"/>
      <c r="X109" s="198"/>
      <c r="Y109" s="198"/>
      <c r="Z109" s="198"/>
      <c r="AA109" s="198"/>
      <c r="AB109" s="198"/>
      <c r="AC109" s="198"/>
      <c r="AD109" s="198"/>
      <c r="AE109" s="198"/>
      <c r="AF109" s="198"/>
      <c r="AG109" s="198"/>
      <c r="AH109" s="198"/>
    </row>
    <row r="110" spans="1:34" s="182" customFormat="1" ht="18" customHeight="1" x14ac:dyDescent="0.3">
      <c r="A110" s="418" t="s">
        <v>257</v>
      </c>
      <c r="B110" s="418"/>
      <c r="C110" s="418"/>
      <c r="D110" s="418"/>
      <c r="E110" s="418"/>
      <c r="F110" s="418"/>
      <c r="G110" s="212">
        <f>+G111</f>
        <v>8193.2999999999993</v>
      </c>
      <c r="H110" s="181"/>
      <c r="I110" s="181"/>
      <c r="J110" s="181"/>
      <c r="K110" s="181"/>
      <c r="L110" s="181"/>
      <c r="M110" s="181"/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  <c r="AA110" s="181"/>
      <c r="AB110" s="181"/>
      <c r="AC110" s="181"/>
      <c r="AD110" s="181"/>
      <c r="AE110" s="181"/>
      <c r="AF110" s="181"/>
      <c r="AG110" s="181"/>
      <c r="AH110" s="181"/>
    </row>
    <row r="111" spans="1:34" s="186" customFormat="1" ht="17.45" customHeight="1" x14ac:dyDescent="0.3">
      <c r="A111" s="183" t="s">
        <v>230</v>
      </c>
      <c r="B111" s="183" t="s">
        <v>231</v>
      </c>
      <c r="C111" s="183" t="s">
        <v>180</v>
      </c>
      <c r="D111" s="419" t="s">
        <v>232</v>
      </c>
      <c r="E111" s="419"/>
      <c r="F111" s="419"/>
      <c r="G111" s="184">
        <f>+G112</f>
        <v>8193.2999999999993</v>
      </c>
      <c r="H111" s="185"/>
      <c r="I111" s="185"/>
      <c r="J111" s="185"/>
      <c r="K111" s="185"/>
      <c r="L111" s="185"/>
      <c r="M111" s="185"/>
      <c r="N111" s="185"/>
      <c r="O111" s="185"/>
      <c r="P111" s="185"/>
      <c r="Q111" s="185"/>
      <c r="R111" s="185"/>
      <c r="S111" s="185"/>
      <c r="T111" s="185"/>
      <c r="U111" s="185"/>
      <c r="V111" s="185"/>
      <c r="W111" s="185"/>
      <c r="X111" s="185"/>
      <c r="Y111" s="185"/>
      <c r="Z111" s="185"/>
      <c r="AA111" s="185"/>
      <c r="AB111" s="185"/>
      <c r="AC111" s="185"/>
      <c r="AD111" s="185"/>
      <c r="AE111" s="185"/>
      <c r="AF111" s="185"/>
      <c r="AG111" s="185"/>
      <c r="AH111" s="185"/>
    </row>
    <row r="112" spans="1:34" s="186" customFormat="1" ht="17.45" customHeight="1" x14ac:dyDescent="0.25">
      <c r="A112" s="187" t="s">
        <v>233</v>
      </c>
      <c r="B112" s="417" t="s">
        <v>234</v>
      </c>
      <c r="C112" s="417"/>
      <c r="D112" s="417"/>
      <c r="E112" s="417"/>
      <c r="F112" s="417"/>
      <c r="G112" s="188">
        <f>+G113</f>
        <v>8193.2999999999993</v>
      </c>
      <c r="H112" s="189"/>
      <c r="I112" s="189"/>
      <c r="J112" s="189"/>
      <c r="K112" s="189"/>
      <c r="L112" s="189"/>
      <c r="M112" s="189"/>
      <c r="N112" s="189"/>
      <c r="O112" s="189"/>
      <c r="P112" s="189"/>
      <c r="Q112" s="189"/>
      <c r="R112" s="189"/>
      <c r="S112" s="189"/>
      <c r="T112" s="189"/>
      <c r="U112" s="189"/>
      <c r="V112" s="189"/>
      <c r="W112" s="189"/>
      <c r="X112" s="189"/>
      <c r="Y112" s="189"/>
      <c r="Z112" s="189"/>
      <c r="AA112" s="189"/>
      <c r="AB112" s="189"/>
      <c r="AC112" s="189"/>
      <c r="AD112" s="189"/>
      <c r="AE112" s="189"/>
      <c r="AF112" s="189"/>
      <c r="AG112" s="189"/>
      <c r="AH112" s="189"/>
    </row>
    <row r="113" spans="1:34" s="198" customFormat="1" ht="17.25" x14ac:dyDescent="0.3">
      <c r="A113" s="190"/>
      <c r="B113" s="194" t="s">
        <v>235</v>
      </c>
      <c r="C113" s="211"/>
      <c r="D113" s="211"/>
      <c r="E113" s="191"/>
      <c r="F113" s="191"/>
      <c r="G113" s="192">
        <f>SUM(G114:G115)</f>
        <v>8193.2999999999993</v>
      </c>
      <c r="H113" s="193"/>
      <c r="I113" s="193"/>
      <c r="J113" s="193"/>
      <c r="K113" s="193"/>
      <c r="L113" s="193"/>
      <c r="M113" s="193"/>
      <c r="N113" s="193"/>
      <c r="O113" s="193"/>
      <c r="P113" s="193"/>
      <c r="Q113" s="193"/>
      <c r="R113" s="193"/>
      <c r="S113" s="193"/>
      <c r="T113" s="193"/>
      <c r="U113" s="193"/>
      <c r="V113" s="193"/>
      <c r="W113" s="193"/>
      <c r="X113" s="193"/>
      <c r="Y113" s="193"/>
      <c r="Z113" s="193"/>
      <c r="AA113" s="193"/>
      <c r="AB113" s="193"/>
      <c r="AC113" s="193"/>
      <c r="AD113" s="193"/>
      <c r="AE113" s="193"/>
      <c r="AF113" s="193"/>
      <c r="AG113" s="182"/>
      <c r="AH113" s="182"/>
    </row>
    <row r="114" spans="1:34" s="198" customFormat="1" ht="34.5" x14ac:dyDescent="0.3">
      <c r="A114" s="79" t="s">
        <v>247</v>
      </c>
      <c r="B114" s="204" t="s">
        <v>237</v>
      </c>
      <c r="C114" s="194" t="s">
        <v>186</v>
      </c>
      <c r="D114" s="194" t="s">
        <v>238</v>
      </c>
      <c r="E114" s="195">
        <v>6198726</v>
      </c>
      <c r="F114" s="196">
        <v>1</v>
      </c>
      <c r="G114" s="192">
        <f t="shared" ref="G114:G115" si="3">+ROUND(F114*E114/1000,1)</f>
        <v>6198.7</v>
      </c>
      <c r="H114" s="197"/>
      <c r="I114" s="197"/>
      <c r="J114" s="197"/>
      <c r="K114" s="197"/>
      <c r="L114" s="197"/>
      <c r="M114" s="197"/>
      <c r="N114" s="197"/>
      <c r="O114" s="197"/>
      <c r="P114" s="197"/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86"/>
      <c r="AH114" s="186"/>
    </row>
    <row r="115" spans="1:34" s="198" customFormat="1" ht="34.5" x14ac:dyDescent="0.3">
      <c r="A115" s="79" t="s">
        <v>249</v>
      </c>
      <c r="B115" s="204" t="s">
        <v>237</v>
      </c>
      <c r="C115" s="194" t="s">
        <v>242</v>
      </c>
      <c r="D115" s="194" t="s">
        <v>238</v>
      </c>
      <c r="E115" s="195">
        <v>1994551.2</v>
      </c>
      <c r="F115" s="196">
        <v>1</v>
      </c>
      <c r="G115" s="192">
        <f t="shared" si="3"/>
        <v>1994.6</v>
      </c>
      <c r="H115" s="197"/>
      <c r="I115" s="197"/>
      <c r="J115" s="197"/>
      <c r="K115" s="197"/>
      <c r="L115" s="197"/>
      <c r="M115" s="197"/>
      <c r="N115" s="197"/>
      <c r="O115" s="197"/>
      <c r="P115" s="197"/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86"/>
      <c r="AH115" s="186"/>
    </row>
  </sheetData>
  <mergeCells count="45">
    <mergeCell ref="A1:G1"/>
    <mergeCell ref="A2:G2"/>
    <mergeCell ref="A3:G3"/>
    <mergeCell ref="A5:G5"/>
    <mergeCell ref="A7:A8"/>
    <mergeCell ref="B7:B8"/>
    <mergeCell ref="C7:C8"/>
    <mergeCell ref="D7:D8"/>
    <mergeCell ref="E7:G7"/>
    <mergeCell ref="A77:F77"/>
    <mergeCell ref="A47:F47"/>
    <mergeCell ref="D48:F48"/>
    <mergeCell ref="A41:F41"/>
    <mergeCell ref="A9:F9"/>
    <mergeCell ref="D10:F10"/>
    <mergeCell ref="B11:F11"/>
    <mergeCell ref="D78:F78"/>
    <mergeCell ref="A102:F102"/>
    <mergeCell ref="D103:F103"/>
    <mergeCell ref="B104:F104"/>
    <mergeCell ref="B97:F97"/>
    <mergeCell ref="D96:F96"/>
    <mergeCell ref="A95:F95"/>
    <mergeCell ref="B91:F91"/>
    <mergeCell ref="D90:F90"/>
    <mergeCell ref="A89:F89"/>
    <mergeCell ref="B85:F85"/>
    <mergeCell ref="D84:F84"/>
    <mergeCell ref="A83:F83"/>
    <mergeCell ref="B112:F112"/>
    <mergeCell ref="A110:F110"/>
    <mergeCell ref="D111:F111"/>
    <mergeCell ref="B43:F43"/>
    <mergeCell ref="D42:F42"/>
    <mergeCell ref="B49:F49"/>
    <mergeCell ref="D55:F55"/>
    <mergeCell ref="A54:F54"/>
    <mergeCell ref="B56:F56"/>
    <mergeCell ref="D65:F65"/>
    <mergeCell ref="A64:F64"/>
    <mergeCell ref="B66:F66"/>
    <mergeCell ref="B72:F72"/>
    <mergeCell ref="D71:F71"/>
    <mergeCell ref="A70:F70"/>
    <mergeCell ref="B79:F79"/>
  </mergeCells>
  <pageMargins left="0.2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 </vt:lpstr>
      <vt:lpstr>'1'!Print_Area</vt:lpstr>
      <vt:lpstr>'2'!Print_Area</vt:lpstr>
      <vt:lpstr>'4'!Print_Area</vt:lpstr>
      <vt:lpstr>'5'!Print_Area</vt:lpstr>
      <vt:lpstr>'6'!Print_Area</vt:lpstr>
      <vt:lpstr>'7'!Print_Area</vt:lpstr>
      <vt:lpstr>'8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https://mul2-mta.gov.am/tasks/1788053/oneclick?token=5f5bebf1e4f5985eb2643aecaded81ab</cp:keywords>
  <cp:lastModifiedBy>Arpine Martirosyan</cp:lastModifiedBy>
  <cp:lastPrinted>2025-10-16T09:03:40Z</cp:lastPrinted>
  <dcterms:created xsi:type="dcterms:W3CDTF">2021-01-22T11:42:14Z</dcterms:created>
  <dcterms:modified xsi:type="dcterms:W3CDTF">2025-10-23T05:48:47Z</dcterms:modified>
</cp:coreProperties>
</file>