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63)\881f48a4c8f34357783528f2d49c3f8ed5fe4b99427d847a0e082a7051f4c8e4\Ardir 05.09.2025\"/>
    </mc:Choice>
  </mc:AlternateContent>
  <xr:revisionPtr revIDLastSave="0" documentId="13_ncr:1_{0F79CB12-411A-448C-9006-F100725BD790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1" sheetId="27" r:id="rId1"/>
    <sheet name="2" sheetId="28" r:id="rId2"/>
    <sheet name="3" sheetId="33" r:id="rId3"/>
    <sheet name="4" sheetId="3" r:id="rId4"/>
    <sheet name="5" sheetId="24" r:id="rId5"/>
    <sheet name="6" sheetId="21" r:id="rId6"/>
    <sheet name="7" sheetId="26" r:id="rId7"/>
    <sheet name="8" sheetId="31" r:id="rId8"/>
    <sheet name="9" sheetId="32" r:id="rId9"/>
    <sheet name="10" sheetId="34" r:id="rId10"/>
  </sheets>
  <externalReferences>
    <externalReference r:id="rId11"/>
  </externalReferences>
  <definedNames>
    <definedName name="_tab10" localSheetId="6">#REF!</definedName>
    <definedName name="_tab10">#REF!</definedName>
    <definedName name="_tab11" localSheetId="6">#REF!</definedName>
    <definedName name="_tab11">#REF!</definedName>
    <definedName name="_tab12" localSheetId="6">#REF!</definedName>
    <definedName name="_tab12">#REF!</definedName>
    <definedName name="_tab13" localSheetId="6">#REF!</definedName>
    <definedName name="_tab13">#REF!</definedName>
    <definedName name="_tab14" localSheetId="6">#REF!</definedName>
    <definedName name="_tab14">#REF!</definedName>
    <definedName name="_tab15" localSheetId="6">#REF!</definedName>
    <definedName name="_tab15">#REF!</definedName>
    <definedName name="_tab16" localSheetId="6">#REF!</definedName>
    <definedName name="_tab16">#REF!</definedName>
    <definedName name="_tab17" localSheetId="6">#REF!</definedName>
    <definedName name="_tab17">#REF!</definedName>
    <definedName name="_tab18" localSheetId="6">#REF!</definedName>
    <definedName name="_tab18">#REF!</definedName>
    <definedName name="_tab19" localSheetId="6">#REF!</definedName>
    <definedName name="_tab19">#REF!</definedName>
    <definedName name="_tab20" localSheetId="6">#REF!</definedName>
    <definedName name="_tab20">#REF!</definedName>
    <definedName name="_tab21" localSheetId="6">#REF!</definedName>
    <definedName name="_tab21">#REF!</definedName>
    <definedName name="_tab22" localSheetId="6">#REF!</definedName>
    <definedName name="_tab22">#REF!</definedName>
    <definedName name="_tab23" localSheetId="6">#REF!</definedName>
    <definedName name="_tab23">#REF!</definedName>
    <definedName name="_tab24" localSheetId="6">#REF!</definedName>
    <definedName name="_tab24">#REF!</definedName>
    <definedName name="_tab5" localSheetId="6">#REF!</definedName>
    <definedName name="_tab5">#REF!</definedName>
    <definedName name="_tab6" localSheetId="6">#REF!</definedName>
    <definedName name="_tab6">#REF!</definedName>
    <definedName name="_tab7" localSheetId="6">#REF!</definedName>
    <definedName name="_tab7">#REF!</definedName>
    <definedName name="_tab8" localSheetId="6">#REF!</definedName>
    <definedName name="_tab8">#REF!</definedName>
    <definedName name="_tab9" localSheetId="6">#REF!</definedName>
    <definedName name="_tab9">#REF!</definedName>
    <definedName name="AgencyCode" localSheetId="6">#REF!</definedName>
    <definedName name="AgencyCode">#REF!</definedName>
    <definedName name="AgencyName" localSheetId="6">#REF!</definedName>
    <definedName name="AgencyName">#REF!</definedName>
    <definedName name="åû" localSheetId="6">#REF!</definedName>
    <definedName name="åû">#REF!</definedName>
    <definedName name="davit" localSheetId="6">#REF!</definedName>
    <definedName name="davit">#REF!</definedName>
    <definedName name="EUR">'[1]1. 2060-Ն 28.12.2024 արտ'!$W$2</definedName>
    <definedName name="fff" localSheetId="6">#REF!</definedName>
    <definedName name="fff">#REF!</definedName>
    <definedName name="Functional1" localSheetId="6">#REF!</definedName>
    <definedName name="Functional1">#REF!</definedName>
    <definedName name="ggg" localSheetId="6">#REF!</definedName>
    <definedName name="ggg">#REF!</definedName>
    <definedName name="h" localSheetId="6">#REF!</definedName>
    <definedName name="h">#REF!</definedName>
    <definedName name="mas" localSheetId="6">#REF!</definedName>
    <definedName name="mas">#REF!</definedName>
    <definedName name="mass" localSheetId="6">#REF!</definedName>
    <definedName name="mass">#REF!</definedName>
    <definedName name="PANature" localSheetId="6">#REF!</definedName>
    <definedName name="PANature">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6">#REF!,#REF!,#REF!,#REF!,#REF!</definedName>
    <definedName name="par_qual">#REF!,#REF!,#REF!,#REF!,#REF!</definedName>
    <definedName name="par_time" localSheetId="6">#REF!,#REF!,#REF!,#REF!</definedName>
    <definedName name="par_time">#REF!,#REF!,#REF!,#REF!</definedName>
    <definedName name="par2.12s" localSheetId="6">#REF!</definedName>
    <definedName name="par2.12s">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6">#REF!,#REF!</definedName>
    <definedName name="par2.5s">#REF!,#REF!</definedName>
    <definedName name="par2.6s" localSheetId="6">#REF!,#REF!,#REF!,#REF!</definedName>
    <definedName name="par2.6s">#REF!,#REF!,#REF!,#REF!</definedName>
    <definedName name="par2.7s" localSheetId="6">#REF!,#REF!</definedName>
    <definedName name="par2.7s">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6">#REF!,#REF!</definedName>
    <definedName name="par4.10s">#REF!,#REF!</definedName>
    <definedName name="par4.11d" localSheetId="6">#REF!,#REF!,#REF!,#REF!,#REF!</definedName>
    <definedName name="par4.11d">#REF!,#REF!,#REF!,#REF!,#REF!</definedName>
    <definedName name="par4.12d" localSheetId="6">#REF!</definedName>
    <definedName name="par4.12d">#REF!</definedName>
    <definedName name="par4.13s" localSheetId="6">#REF!</definedName>
    <definedName name="par4.13s">#REF!</definedName>
    <definedName name="par4.14" localSheetId="6">#REF!,#REF!,#REF!,#REF!,#REF!,#REF!</definedName>
    <definedName name="par4.14">#REF!,#REF!,#REF!,#REF!,#REF!,#REF!</definedName>
    <definedName name="par4.15" localSheetId="6">#REF!,#REF!,#REF!</definedName>
    <definedName name="par4.15">#REF!,#REF!,#REF!</definedName>
    <definedName name="par4.16" localSheetId="6">#REF!,#REF!,#REF!</definedName>
    <definedName name="par4.16">#REF!,#REF!,#REF!</definedName>
    <definedName name="par4.17" localSheetId="6">#REF!,#REF!,#REF!,#REF!</definedName>
    <definedName name="par4.17">#REF!,#REF!,#REF!,#REF!</definedName>
    <definedName name="par4.18d" localSheetId="6">#REF!,#REF!</definedName>
    <definedName name="par4.18d">#REF!,#REF!</definedName>
    <definedName name="par4.19s" localSheetId="6">#REF!</definedName>
    <definedName name="par4.19s">#REF!</definedName>
    <definedName name="par4.20f" localSheetId="6">#REF!</definedName>
    <definedName name="par4.20f">#REF!</definedName>
    <definedName name="par4.21f" localSheetId="6">#REF!</definedName>
    <definedName name="par4.21f">#REF!</definedName>
    <definedName name="par4.22" localSheetId="6">#REF!</definedName>
    <definedName name="par4.22">#REF!</definedName>
    <definedName name="par4.4" localSheetId="6">#REF!</definedName>
    <definedName name="par4.4">#REF!</definedName>
    <definedName name="par4.5" localSheetId="6">#REF!</definedName>
    <definedName name="par4.5">#REF!</definedName>
    <definedName name="par4.6s" localSheetId="6">#REF!</definedName>
    <definedName name="par4.6s">#REF!</definedName>
    <definedName name="par4.7s" localSheetId="6">#REF!</definedName>
    <definedName name="par4.7s">#REF!</definedName>
    <definedName name="par4.8" localSheetId="6">#REF!,#REF!,#REF!,#REF!,#REF!</definedName>
    <definedName name="par4.8">#REF!,#REF!,#REF!,#REF!,#REF!</definedName>
    <definedName name="par4.9" localSheetId="6">#REF!,#REF!,#REF!,#REF!,#REF!,#REF!</definedName>
    <definedName name="par4.9">#REF!,#REF!,#REF!,#REF!,#REF!,#REF!</definedName>
    <definedName name="par5.1" localSheetId="6">#REF!,#REF!</definedName>
    <definedName name="par5.1">#REF!,#REF!</definedName>
    <definedName name="par5.3" localSheetId="6">#REF!,#REF!,#REF!,#REF!,#REF!,#REF!</definedName>
    <definedName name="par5.3">#REF!,#REF!,#REF!,#REF!,#REF!,#REF!</definedName>
    <definedName name="par5.4" localSheetId="6">#REF!,#REF!,#REF!,#REF!,#REF!</definedName>
    <definedName name="par5.4">#REF!,#REF!,#REF!,#REF!,#REF!</definedName>
    <definedName name="par5.5" localSheetId="6">#REF!</definedName>
    <definedName name="par5.5">#REF!</definedName>
    <definedName name="par5.6" localSheetId="6">#REF!,#REF!</definedName>
    <definedName name="par5.6">#REF!,#REF!</definedName>
    <definedName name="PAType" localSheetId="6">#REF!</definedName>
    <definedName name="PAType">#REF!</definedName>
    <definedName name="Performance2" localSheetId="6">#REF!</definedName>
    <definedName name="Performance2">#REF!</definedName>
    <definedName name="PerformanceType" localSheetId="6">#REF!</definedName>
    <definedName name="PerformanceType">#REF!</definedName>
    <definedName name="_xlnm.Print_Area" localSheetId="9">'10'!$A$1:$H$52</definedName>
    <definedName name="_xlnm.Print_Area" localSheetId="1">'2'!$B$1:$D$12</definedName>
    <definedName name="_xlnm.Print_Area" localSheetId="3">'4'!$B$1:$I$225</definedName>
    <definedName name="_xlnm.Print_Area" localSheetId="4">'5'!$B$1:$H$15</definedName>
    <definedName name="_xlnm.Print_Area" localSheetId="5">'6'!$B$1:$J$94</definedName>
    <definedName name="_xlnm.Print_Area" localSheetId="6">'7'!$B$1:$J$68</definedName>
    <definedName name="_xlnm.Print_Area" localSheetId="7">'8'!$A$1:$K$101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USD">'[1]1. 2060-Ն 28.12.2024 արտ'!$W$1</definedName>
    <definedName name="x" localSheetId="6">#REF!</definedName>
    <definedName name="x">#REF!</definedName>
    <definedName name="Հավելված" localSheetId="6">#REF!</definedName>
    <definedName name="Հավելված">#REF!</definedName>
    <definedName name="Մաս" localSheetId="6">#REF!</definedName>
    <definedName name="Մաս">#REF!</definedName>
    <definedName name="շախմատիստ" localSheetId="6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8" i="21" l="1"/>
  <c r="J29" i="32"/>
  <c r="H41" i="34"/>
  <c r="G41" i="34"/>
  <c r="F47" i="34"/>
  <c r="F41" i="34" s="1"/>
  <c r="I225" i="3"/>
  <c r="I224" i="3" s="1"/>
  <c r="I223" i="3" s="1"/>
  <c r="I222" i="3" s="1"/>
  <c r="I220" i="3" s="1"/>
  <c r="J124" i="21"/>
  <c r="H224" i="3"/>
  <c r="H223" i="3" s="1"/>
  <c r="H222" i="3" s="1"/>
  <c r="H220" i="3" s="1"/>
  <c r="H218" i="3" l="1"/>
  <c r="J90" i="32"/>
  <c r="I218" i="3"/>
  <c r="K90" i="32"/>
  <c r="I155" i="3"/>
  <c r="I154" i="3" s="1"/>
  <c r="I153" i="3" s="1"/>
  <c r="I152" i="3" s="1"/>
  <c r="H155" i="3"/>
  <c r="H154" i="3" s="1"/>
  <c r="H153" i="3" s="1"/>
  <c r="H152" i="3" s="1"/>
  <c r="H81" i="21"/>
  <c r="E81" i="21"/>
  <c r="I80" i="21"/>
  <c r="I79" i="21" s="1"/>
  <c r="I78" i="21" s="1"/>
  <c r="F80" i="21"/>
  <c r="F79" i="21" s="1"/>
  <c r="F78" i="21" s="1"/>
  <c r="E78" i="21" s="1"/>
  <c r="H63" i="26"/>
  <c r="I133" i="3" s="1"/>
  <c r="I132" i="3" s="1"/>
  <c r="I131" i="3" s="1"/>
  <c r="I130" i="3" s="1"/>
  <c r="J62" i="26"/>
  <c r="J61" i="26" s="1"/>
  <c r="J60" i="26" s="1"/>
  <c r="I62" i="26"/>
  <c r="I61" i="26" s="1"/>
  <c r="F62" i="26"/>
  <c r="F61" i="26" s="1"/>
  <c r="F60" i="26" s="1"/>
  <c r="G62" i="26"/>
  <c r="G61" i="26" s="1"/>
  <c r="G60" i="26" s="1"/>
  <c r="E63" i="26"/>
  <c r="H133" i="3" s="1"/>
  <c r="H132" i="3" s="1"/>
  <c r="H131" i="3" s="1"/>
  <c r="H130" i="3" s="1"/>
  <c r="H80" i="21" l="1"/>
  <c r="E79" i="21"/>
  <c r="I216" i="3"/>
  <c r="I214" i="3" s="1"/>
  <c r="I212" i="3" s="1"/>
  <c r="I210" i="3" s="1"/>
  <c r="I208" i="3" s="1"/>
  <c r="I207" i="3" s="1"/>
  <c r="H33" i="33"/>
  <c r="H216" i="3"/>
  <c r="H214" i="3" s="1"/>
  <c r="H212" i="3" s="1"/>
  <c r="H210" i="3" s="1"/>
  <c r="H208" i="3" s="1"/>
  <c r="H207" i="3" s="1"/>
  <c r="G33" i="33"/>
  <c r="E60" i="26"/>
  <c r="H78" i="21"/>
  <c r="E80" i="21"/>
  <c r="H79" i="21"/>
  <c r="H62" i="26"/>
  <c r="H61" i="26"/>
  <c r="I60" i="26"/>
  <c r="E62" i="26"/>
  <c r="E61" i="26"/>
  <c r="H32" i="33" l="1"/>
  <c r="H31" i="33" s="1"/>
  <c r="K88" i="31"/>
  <c r="G32" i="33"/>
  <c r="G31" i="33" s="1"/>
  <c r="J88" i="31"/>
  <c r="J87" i="31" s="1"/>
  <c r="J86" i="31" s="1"/>
  <c r="H60" i="26"/>
  <c r="G37" i="21" l="1"/>
  <c r="J37" i="21"/>
  <c r="I252" i="3" l="1"/>
  <c r="I251" i="3" s="1"/>
  <c r="I250" i="3" s="1"/>
  <c r="I249" i="3" s="1"/>
  <c r="I247" i="3" s="1"/>
  <c r="I245" i="3" s="1"/>
  <c r="H252" i="3"/>
  <c r="H251" i="3" s="1"/>
  <c r="H250" i="3" s="1"/>
  <c r="H249" i="3" s="1"/>
  <c r="H247" i="3" s="1"/>
  <c r="H245" i="3" s="1"/>
  <c r="H243" i="3"/>
  <c r="H242" i="3" s="1"/>
  <c r="H241" i="3" s="1"/>
  <c r="H239" i="3" s="1"/>
  <c r="H237" i="3" s="1"/>
  <c r="H52" i="34"/>
  <c r="H51" i="34" s="1"/>
  <c r="H50" i="34" s="1"/>
  <c r="H49" i="34" s="1"/>
  <c r="H47" i="34" s="1"/>
  <c r="H45" i="34" s="1"/>
  <c r="H43" i="34" s="1"/>
  <c r="G51" i="34"/>
  <c r="G50" i="34" s="1"/>
  <c r="G49" i="34" s="1"/>
  <c r="G47" i="34" s="1"/>
  <c r="G45" i="34" s="1"/>
  <c r="G43" i="34" s="1"/>
  <c r="F45" i="34"/>
  <c r="E45" i="34"/>
  <c r="H235" i="3" l="1"/>
  <c r="H233" i="3" s="1"/>
  <c r="H231" i="3" s="1"/>
  <c r="H229" i="3" s="1"/>
  <c r="H227" i="3" s="1"/>
  <c r="H226" i="3" s="1"/>
  <c r="I243" i="3"/>
  <c r="I242" i="3" s="1"/>
  <c r="I241" i="3" s="1"/>
  <c r="I239" i="3" s="1"/>
  <c r="I237" i="3" s="1"/>
  <c r="I235" i="3" s="1"/>
  <c r="I233" i="3" s="1"/>
  <c r="I231" i="3" s="1"/>
  <c r="I229" i="3" s="1"/>
  <c r="I227" i="3" s="1"/>
  <c r="I226" i="3" s="1"/>
  <c r="G39" i="34"/>
  <c r="G37" i="34" s="1"/>
  <c r="G35" i="34" s="1"/>
  <c r="G33" i="34" s="1"/>
  <c r="H39" i="34"/>
  <c r="H37" i="34" s="1"/>
  <c r="H35" i="34" s="1"/>
  <c r="H33" i="34" s="1"/>
  <c r="I115" i="21" l="1"/>
  <c r="J28" i="21" l="1"/>
  <c r="J83" i="21" l="1"/>
  <c r="I83" i="21"/>
  <c r="G83" i="21"/>
  <c r="F83" i="21"/>
  <c r="G66" i="21" l="1"/>
  <c r="F66" i="21"/>
  <c r="E66" i="21" l="1"/>
  <c r="G52" i="31"/>
  <c r="G69" i="32" s="1"/>
  <c r="F51" i="31"/>
  <c r="F68" i="32" s="1"/>
  <c r="D22" i="33"/>
  <c r="E50" i="31" s="1"/>
  <c r="E67" i="32" s="1"/>
  <c r="G125" i="3"/>
  <c r="F125" i="3"/>
  <c r="H67" i="26"/>
  <c r="E67" i="26"/>
  <c r="H137" i="3" s="1"/>
  <c r="H136" i="3" s="1"/>
  <c r="J66" i="26"/>
  <c r="J65" i="26" s="1"/>
  <c r="I66" i="26"/>
  <c r="I65" i="26" s="1"/>
  <c r="G66" i="26"/>
  <c r="G65" i="26" s="1"/>
  <c r="F66" i="26"/>
  <c r="M75" i="26"/>
  <c r="E66" i="26" l="1"/>
  <c r="I137" i="3"/>
  <c r="I136" i="3" s="1"/>
  <c r="I135" i="3" s="1"/>
  <c r="I134" i="3" s="1"/>
  <c r="F65" i="26"/>
  <c r="H135" i="3"/>
  <c r="H134" i="3" s="1"/>
  <c r="G64" i="26"/>
  <c r="G59" i="26" s="1"/>
  <c r="H66" i="26"/>
  <c r="J64" i="26"/>
  <c r="J59" i="26" s="1"/>
  <c r="J57" i="26" s="1"/>
  <c r="I129" i="3" l="1"/>
  <c r="I127" i="3" s="1"/>
  <c r="I125" i="3" s="1"/>
  <c r="H129" i="3"/>
  <c r="H127" i="3" s="1"/>
  <c r="H125" i="3" s="1"/>
  <c r="G57" i="26"/>
  <c r="G55" i="26" s="1"/>
  <c r="G53" i="26" s="1"/>
  <c r="J55" i="26"/>
  <c r="J53" i="26" s="1"/>
  <c r="H65" i="26"/>
  <c r="I64" i="26"/>
  <c r="I59" i="26" s="1"/>
  <c r="E65" i="26"/>
  <c r="F64" i="26"/>
  <c r="F59" i="26" s="1"/>
  <c r="E59" i="26" s="1"/>
  <c r="H59" i="26" l="1"/>
  <c r="H57" i="26" s="1"/>
  <c r="I57" i="26"/>
  <c r="E64" i="26"/>
  <c r="H64" i="26"/>
  <c r="H55" i="26" l="1"/>
  <c r="I55" i="26"/>
  <c r="I53" i="26" s="1"/>
  <c r="F57" i="26"/>
  <c r="F55" i="26" s="1"/>
  <c r="F53" i="26" s="1"/>
  <c r="E57" i="26"/>
  <c r="E55" i="26" s="1"/>
  <c r="G22" i="33" s="1"/>
  <c r="J50" i="31" s="1"/>
  <c r="J67" i="32" s="1"/>
  <c r="H53" i="26" l="1"/>
  <c r="H22" i="33" s="1"/>
  <c r="K50" i="31" s="1"/>
  <c r="K67" i="32" s="1"/>
  <c r="E53" i="26"/>
  <c r="E26" i="33"/>
  <c r="F24" i="33"/>
  <c r="E25" i="33"/>
  <c r="E24" i="33"/>
  <c r="E23" i="33"/>
  <c r="F20" i="33"/>
  <c r="F19" i="33"/>
  <c r="E20" i="33"/>
  <c r="E19" i="33"/>
  <c r="E18" i="33"/>
  <c r="E16" i="33"/>
  <c r="E15" i="33"/>
  <c r="E14" i="33"/>
  <c r="D14" i="33"/>
  <c r="N24" i="32"/>
  <c r="M24" i="32"/>
  <c r="E24" i="32"/>
  <c r="E82" i="31" l="1"/>
  <c r="E40" i="32" s="1"/>
  <c r="E78" i="31"/>
  <c r="E36" i="32" s="1"/>
  <c r="E54" i="31"/>
  <c r="E71" i="31"/>
  <c r="E66" i="31"/>
  <c r="E59" i="31"/>
  <c r="E30" i="32" l="1"/>
  <c r="D23" i="33"/>
  <c r="D25" i="33"/>
  <c r="E78" i="32"/>
  <c r="D24" i="33"/>
  <c r="E71" i="32"/>
  <c r="D26" i="33"/>
  <c r="E83" i="32"/>
  <c r="E44" i="31"/>
  <c r="D20" i="33" s="1"/>
  <c r="N44" i="31"/>
  <c r="M44" i="31"/>
  <c r="E40" i="31"/>
  <c r="E33" i="31"/>
  <c r="E20" i="32" l="1"/>
  <c r="D19" i="33"/>
  <c r="E13" i="32"/>
  <c r="D18" i="33"/>
  <c r="E26" i="31"/>
  <c r="E21" i="31"/>
  <c r="E17" i="31"/>
  <c r="E51" i="32" s="1"/>
  <c r="K100" i="32"/>
  <c r="H37" i="33" s="1"/>
  <c r="J100" i="32"/>
  <c r="G37" i="33" s="1"/>
  <c r="K96" i="32"/>
  <c r="H36" i="33" s="1"/>
  <c r="H32" i="34" s="1"/>
  <c r="H31" i="34" s="1"/>
  <c r="H30" i="34" s="1"/>
  <c r="H29" i="34" s="1"/>
  <c r="H27" i="34" s="1"/>
  <c r="H25" i="34" s="1"/>
  <c r="H23" i="34" s="1"/>
  <c r="H21" i="34" s="1"/>
  <c r="H19" i="34" s="1"/>
  <c r="H17" i="34" s="1"/>
  <c r="H15" i="34" s="1"/>
  <c r="H13" i="34" s="1"/>
  <c r="H11" i="34" s="1"/>
  <c r="J96" i="32"/>
  <c r="G36" i="33" s="1"/>
  <c r="G35" i="33" l="1"/>
  <c r="G34" i="33" s="1"/>
  <c r="J89" i="32" s="1"/>
  <c r="J88" i="32" s="1"/>
  <c r="G32" i="34"/>
  <c r="G31" i="34" s="1"/>
  <c r="G30" i="34" s="1"/>
  <c r="G29" i="34" s="1"/>
  <c r="G27" i="34" s="1"/>
  <c r="G25" i="34" s="1"/>
  <c r="G23" i="34" s="1"/>
  <c r="G21" i="34" s="1"/>
  <c r="G19" i="34" s="1"/>
  <c r="G17" i="34" s="1"/>
  <c r="G15" i="34" s="1"/>
  <c r="G13" i="34" s="1"/>
  <c r="G11" i="34" s="1"/>
  <c r="D15" i="33"/>
  <c r="E55" i="32"/>
  <c r="H35" i="33"/>
  <c r="H34" i="33" s="1"/>
  <c r="D16" i="33"/>
  <c r="E60" i="32"/>
  <c r="J95" i="32"/>
  <c r="J94" i="32" s="1"/>
  <c r="K95" i="32"/>
  <c r="K94" i="32" s="1"/>
  <c r="J93" i="31"/>
  <c r="J92" i="31" s="1"/>
  <c r="K93" i="31"/>
  <c r="K92" i="31" s="1"/>
  <c r="K87" i="31" s="1"/>
  <c r="K86" i="31" s="1"/>
  <c r="K89" i="32" l="1"/>
  <c r="K88" i="32" s="1"/>
  <c r="H145" i="3"/>
  <c r="H144" i="3" s="1"/>
  <c r="H143" i="3" s="1"/>
  <c r="H142" i="3" s="1"/>
  <c r="H140" i="3" s="1"/>
  <c r="H138" i="3" s="1"/>
  <c r="J122" i="21"/>
  <c r="G122" i="21"/>
  <c r="F122" i="21"/>
  <c r="G198" i="3" l="1"/>
  <c r="F198" i="3"/>
  <c r="J113" i="21"/>
  <c r="I113" i="21"/>
  <c r="G113" i="21"/>
  <c r="F113" i="21"/>
  <c r="G189" i="3"/>
  <c r="F189" i="3"/>
  <c r="G177" i="3"/>
  <c r="G169" i="3"/>
  <c r="F169" i="3"/>
  <c r="G85" i="3"/>
  <c r="G86" i="3"/>
  <c r="G87" i="3"/>
  <c r="G88" i="3"/>
  <c r="G89" i="3"/>
  <c r="G90" i="3"/>
  <c r="G91" i="3"/>
  <c r="G92" i="3"/>
  <c r="G77" i="3"/>
  <c r="G78" i="3"/>
  <c r="G79" i="3"/>
  <c r="G80" i="3"/>
  <c r="G81" i="3"/>
  <c r="G82" i="3"/>
  <c r="G83" i="3"/>
  <c r="G84" i="3"/>
  <c r="G76" i="3"/>
  <c r="G75" i="3"/>
  <c r="G69" i="3"/>
  <c r="F69" i="3"/>
  <c r="H14" i="24"/>
  <c r="K30" i="32" s="1"/>
  <c r="K29" i="32" s="1"/>
  <c r="H13" i="24" l="1"/>
  <c r="H12" i="24" s="1"/>
  <c r="K54" i="31" s="1"/>
  <c r="H23" i="33" s="1"/>
  <c r="G23" i="33"/>
  <c r="J35" i="21" l="1"/>
  <c r="I35" i="21"/>
  <c r="G35" i="21"/>
  <c r="F35" i="21"/>
  <c r="H26" i="21" l="1"/>
  <c r="I29" i="3" s="1"/>
  <c r="I28" i="3" s="1"/>
  <c r="I27" i="3" s="1"/>
  <c r="J25" i="21"/>
  <c r="J24" i="21" s="1"/>
  <c r="I25" i="21"/>
  <c r="I24" i="21" s="1"/>
  <c r="E26" i="21"/>
  <c r="H29" i="3" s="1"/>
  <c r="H28" i="3" s="1"/>
  <c r="H27" i="3" s="1"/>
  <c r="G25" i="21"/>
  <c r="F25" i="21"/>
  <c r="F24" i="21" s="1"/>
  <c r="E25" i="21" l="1"/>
  <c r="H24" i="21"/>
  <c r="G24" i="21"/>
  <c r="E24" i="21" s="1"/>
  <c r="H25" i="21"/>
  <c r="H41" i="26" l="1"/>
  <c r="I92" i="3" s="1"/>
  <c r="I91" i="3" s="1"/>
  <c r="J40" i="26"/>
  <c r="I40" i="26"/>
  <c r="H39" i="26"/>
  <c r="I90" i="3" s="1"/>
  <c r="H38" i="26"/>
  <c r="I89" i="3" s="1"/>
  <c r="H37" i="26"/>
  <c r="I88" i="3" s="1"/>
  <c r="J36" i="26"/>
  <c r="I36" i="26"/>
  <c r="H35" i="26"/>
  <c r="I86" i="3" s="1"/>
  <c r="H34" i="26"/>
  <c r="I85" i="3" s="1"/>
  <c r="J33" i="26"/>
  <c r="I33" i="26"/>
  <c r="H32" i="26"/>
  <c r="I83" i="3" s="1"/>
  <c r="H31" i="26"/>
  <c r="I82" i="3" s="1"/>
  <c r="H30" i="26"/>
  <c r="I81" i="3" s="1"/>
  <c r="H29" i="26"/>
  <c r="I80" i="3" s="1"/>
  <c r="H28" i="26"/>
  <c r="I79" i="3" s="1"/>
  <c r="I27" i="26"/>
  <c r="H26" i="26"/>
  <c r="I77" i="3" s="1"/>
  <c r="I76" i="3" s="1"/>
  <c r="J25" i="26"/>
  <c r="I25" i="26"/>
  <c r="H25" i="26" s="1"/>
  <c r="G27" i="26"/>
  <c r="F27" i="26"/>
  <c r="G33" i="26"/>
  <c r="F33" i="26"/>
  <c r="G36" i="26"/>
  <c r="F36" i="26"/>
  <c r="G40" i="26"/>
  <c r="F40" i="26"/>
  <c r="E35" i="26"/>
  <c r="H86" i="3" s="1"/>
  <c r="E37" i="26"/>
  <c r="H88" i="3" s="1"/>
  <c r="E38" i="26"/>
  <c r="H89" i="3" s="1"/>
  <c r="E39" i="26"/>
  <c r="H90" i="3" s="1"/>
  <c r="E34" i="26"/>
  <c r="H85" i="3" s="1"/>
  <c r="E29" i="26"/>
  <c r="H80" i="3" s="1"/>
  <c r="E30" i="26"/>
  <c r="H81" i="3" s="1"/>
  <c r="E31" i="26"/>
  <c r="H82" i="3" s="1"/>
  <c r="E32" i="26"/>
  <c r="H83" i="3" s="1"/>
  <c r="E28" i="26"/>
  <c r="H79" i="3" s="1"/>
  <c r="G25" i="26"/>
  <c r="F25" i="26"/>
  <c r="E25" i="26" s="1"/>
  <c r="E26" i="26"/>
  <c r="H77" i="3" s="1"/>
  <c r="H76" i="3" s="1"/>
  <c r="G24" i="26" l="1"/>
  <c r="G23" i="26" s="1"/>
  <c r="G13" i="26" s="1"/>
  <c r="H84" i="3"/>
  <c r="I87" i="3"/>
  <c r="E33" i="26"/>
  <c r="H33" i="26"/>
  <c r="I84" i="3"/>
  <c r="H36" i="26"/>
  <c r="I78" i="3"/>
  <c r="H40" i="26"/>
  <c r="H27" i="26"/>
  <c r="H87" i="3"/>
  <c r="H78" i="3"/>
  <c r="E40" i="26"/>
  <c r="J24" i="26"/>
  <c r="J23" i="26" s="1"/>
  <c r="J13" i="26" s="1"/>
  <c r="I24" i="26"/>
  <c r="I23" i="26" s="1"/>
  <c r="I13" i="26" s="1"/>
  <c r="E27" i="26"/>
  <c r="F24" i="26"/>
  <c r="E36" i="26"/>
  <c r="I75" i="3" l="1"/>
  <c r="I74" i="3" s="1"/>
  <c r="I73" i="3" s="1"/>
  <c r="I71" i="3" s="1"/>
  <c r="I69" i="3" s="1"/>
  <c r="H13" i="26"/>
  <c r="H75" i="3"/>
  <c r="J22" i="26"/>
  <c r="J20" i="26" s="1"/>
  <c r="J18" i="26" s="1"/>
  <c r="H24" i="26"/>
  <c r="F23" i="26"/>
  <c r="F13" i="26" s="1"/>
  <c r="E13" i="26" s="1"/>
  <c r="E24" i="26"/>
  <c r="H23" i="26"/>
  <c r="I22" i="26"/>
  <c r="H22" i="26" l="1"/>
  <c r="H20" i="26" s="1"/>
  <c r="H18" i="26" s="1"/>
  <c r="K33" i="31" s="1"/>
  <c r="I20" i="26"/>
  <c r="I18" i="26" s="1"/>
  <c r="K13" i="32" l="1"/>
  <c r="H18" i="33"/>
  <c r="E41" i="26"/>
  <c r="H92" i="3" s="1"/>
  <c r="H91" i="3" s="1"/>
  <c r="H74" i="3" s="1"/>
  <c r="H73" i="3" s="1"/>
  <c r="H71" i="3" s="1"/>
  <c r="H69" i="3" s="1"/>
  <c r="G22" i="26"/>
  <c r="G20" i="26" s="1"/>
  <c r="G18" i="26" s="1"/>
  <c r="E23" i="26" l="1"/>
  <c r="F22" i="26"/>
  <c r="F20" i="26" s="1"/>
  <c r="F18" i="26" s="1"/>
  <c r="E22" i="26" l="1"/>
  <c r="E20" i="26" s="1"/>
  <c r="E18" i="26" s="1"/>
  <c r="J33" i="31" s="1"/>
  <c r="G18" i="33" l="1"/>
  <c r="J13" i="32"/>
  <c r="E124" i="21"/>
  <c r="H206" i="3" s="1"/>
  <c r="H205" i="3" s="1"/>
  <c r="H204" i="3" s="1"/>
  <c r="H203" i="3" s="1"/>
  <c r="H202" i="3" s="1"/>
  <c r="H200" i="3" s="1"/>
  <c r="H198" i="3" s="1"/>
  <c r="G123" i="21"/>
  <c r="F123" i="21"/>
  <c r="F121" i="21"/>
  <c r="H115" i="21"/>
  <c r="I197" i="3" s="1"/>
  <c r="E115" i="21"/>
  <c r="H197" i="3" s="1"/>
  <c r="H196" i="3" s="1"/>
  <c r="H195" i="3" s="1"/>
  <c r="H194" i="3" s="1"/>
  <c r="H193" i="3" s="1"/>
  <c r="H191" i="3" s="1"/>
  <c r="H189" i="3" s="1"/>
  <c r="J114" i="21"/>
  <c r="I114" i="21"/>
  <c r="G114" i="21"/>
  <c r="F114" i="21"/>
  <c r="I112" i="21"/>
  <c r="G112" i="21"/>
  <c r="G111" i="21" s="1"/>
  <c r="G109" i="21" s="1"/>
  <c r="G107" i="21" s="1"/>
  <c r="H103" i="21"/>
  <c r="I177" i="3" s="1"/>
  <c r="E103" i="21"/>
  <c r="H177" i="3" s="1"/>
  <c r="H176" i="3" s="1"/>
  <c r="H175" i="3" s="1"/>
  <c r="H174" i="3" s="1"/>
  <c r="H173" i="3" s="1"/>
  <c r="H171" i="3" s="1"/>
  <c r="H169" i="3" s="1"/>
  <c r="J102" i="21"/>
  <c r="J101" i="21" s="1"/>
  <c r="J100" i="21" s="1"/>
  <c r="J99" i="21" s="1"/>
  <c r="J97" i="21" s="1"/>
  <c r="J95" i="21" s="1"/>
  <c r="I102" i="21"/>
  <c r="G102" i="21"/>
  <c r="F102" i="21"/>
  <c r="F101" i="21" s="1"/>
  <c r="F100" i="21" s="1"/>
  <c r="E52" i="26"/>
  <c r="H114" i="3" s="1"/>
  <c r="H113" i="3" s="1"/>
  <c r="G51" i="26"/>
  <c r="F51" i="26"/>
  <c r="E50" i="26"/>
  <c r="H112" i="3" s="1"/>
  <c r="H111" i="3" s="1"/>
  <c r="G49" i="26"/>
  <c r="F49" i="26"/>
  <c r="H50" i="26"/>
  <c r="I112" i="3" s="1"/>
  <c r="I111" i="3" s="1"/>
  <c r="J49" i="26"/>
  <c r="I49" i="26"/>
  <c r="H70" i="21"/>
  <c r="J69" i="21"/>
  <c r="I69" i="21"/>
  <c r="H68" i="21"/>
  <c r="I101" i="3" s="1"/>
  <c r="I100" i="3" s="1"/>
  <c r="J67" i="21"/>
  <c r="I67" i="21"/>
  <c r="J66" i="21"/>
  <c r="J65" i="21" s="1"/>
  <c r="I66" i="21"/>
  <c r="I65" i="21" s="1"/>
  <c r="I64" i="21" s="1"/>
  <c r="I62" i="21" s="1"/>
  <c r="I60" i="21" s="1"/>
  <c r="I58" i="21" s="1"/>
  <c r="H69" i="21" l="1"/>
  <c r="H187" i="3"/>
  <c r="H185" i="3" s="1"/>
  <c r="H183" i="3" s="1"/>
  <c r="H181" i="3" s="1"/>
  <c r="H179" i="3" s="1"/>
  <c r="H178" i="3" s="1"/>
  <c r="M77" i="31" s="1"/>
  <c r="J64" i="21"/>
  <c r="H110" i="3"/>
  <c r="H109" i="3" s="1"/>
  <c r="H108" i="3" s="1"/>
  <c r="H106" i="3" s="1"/>
  <c r="H104" i="3" s="1"/>
  <c r="E102" i="21"/>
  <c r="E113" i="21"/>
  <c r="E51" i="26"/>
  <c r="E123" i="21"/>
  <c r="G121" i="21"/>
  <c r="G120" i="21" s="1"/>
  <c r="G118" i="21" s="1"/>
  <c r="G116" i="21" s="1"/>
  <c r="E122" i="21"/>
  <c r="F120" i="21"/>
  <c r="H114" i="21"/>
  <c r="E114" i="21"/>
  <c r="F112" i="21"/>
  <c r="E112" i="21" s="1"/>
  <c r="I111" i="21"/>
  <c r="H102" i="21"/>
  <c r="F99" i="21"/>
  <c r="G101" i="21"/>
  <c r="I101" i="21"/>
  <c r="F48" i="26"/>
  <c r="F47" i="26" s="1"/>
  <c r="E49" i="26"/>
  <c r="G48" i="26"/>
  <c r="G47" i="26" s="1"/>
  <c r="G14" i="26" s="1"/>
  <c r="G11" i="26" s="1"/>
  <c r="H49" i="26"/>
  <c r="H65" i="21"/>
  <c r="H66" i="21"/>
  <c r="H67" i="21"/>
  <c r="H64" i="21"/>
  <c r="H62" i="21" s="1"/>
  <c r="H60" i="21" s="1"/>
  <c r="J62" i="21"/>
  <c r="J60" i="21" s="1"/>
  <c r="J58" i="21" s="1"/>
  <c r="H58" i="21" s="1"/>
  <c r="K40" i="31" s="1"/>
  <c r="E94" i="21"/>
  <c r="H168" i="3" s="1"/>
  <c r="H167" i="3" s="1"/>
  <c r="H166" i="3" s="1"/>
  <c r="H165" i="3" s="1"/>
  <c r="H164" i="3" s="1"/>
  <c r="H162" i="3" s="1"/>
  <c r="H160" i="3" s="1"/>
  <c r="G93" i="21"/>
  <c r="G92" i="21" s="1"/>
  <c r="F93" i="21"/>
  <c r="G82" i="21"/>
  <c r="E85" i="21"/>
  <c r="H159" i="3" s="1"/>
  <c r="H158" i="3" s="1"/>
  <c r="G84" i="21"/>
  <c r="F84" i="21"/>
  <c r="E84" i="21" s="1"/>
  <c r="E70" i="21"/>
  <c r="H103" i="3" s="1"/>
  <c r="H102" i="3" s="1"/>
  <c r="G69" i="21"/>
  <c r="F69" i="21"/>
  <c r="E68" i="21"/>
  <c r="H101" i="3" s="1"/>
  <c r="H100" i="3" s="1"/>
  <c r="G67" i="21"/>
  <c r="F67" i="21"/>
  <c r="G65" i="21"/>
  <c r="G64" i="21" s="1"/>
  <c r="G62" i="21" s="1"/>
  <c r="G60" i="21" s="1"/>
  <c r="G58" i="21" s="1"/>
  <c r="F65" i="21"/>
  <c r="E57" i="21"/>
  <c r="H60" i="3" s="1"/>
  <c r="H59" i="3" s="1"/>
  <c r="H58" i="3" s="1"/>
  <c r="H57" i="3" s="1"/>
  <c r="H56" i="3" s="1"/>
  <c r="H54" i="3" s="1"/>
  <c r="H52" i="3" s="1"/>
  <c r="G56" i="21"/>
  <c r="F56" i="21"/>
  <c r="G55" i="21"/>
  <c r="F55" i="21"/>
  <c r="F54" i="21" s="1"/>
  <c r="E48" i="21"/>
  <c r="H51" i="3" s="1"/>
  <c r="H50" i="3" s="1"/>
  <c r="G47" i="21"/>
  <c r="F47" i="21"/>
  <c r="E46" i="21"/>
  <c r="H49" i="3" s="1"/>
  <c r="H48" i="3" s="1"/>
  <c r="G45" i="21"/>
  <c r="F45" i="21"/>
  <c r="G34" i="21"/>
  <c r="E37" i="21"/>
  <c r="H40" i="3" s="1"/>
  <c r="H39" i="3" s="1"/>
  <c r="H38" i="3" s="1"/>
  <c r="H37" i="3" s="1"/>
  <c r="H36" i="3" s="1"/>
  <c r="H34" i="3" s="1"/>
  <c r="H32" i="3" s="1"/>
  <c r="G36" i="21"/>
  <c r="F36" i="21"/>
  <c r="E28" i="21"/>
  <c r="H31" i="3" s="1"/>
  <c r="H30" i="3" s="1"/>
  <c r="H26" i="3" s="1"/>
  <c r="H25" i="3" s="1"/>
  <c r="H23" i="3" s="1"/>
  <c r="H21" i="3" s="1"/>
  <c r="G27" i="21"/>
  <c r="G23" i="21" s="1"/>
  <c r="G13" i="21" s="1"/>
  <c r="F27" i="21"/>
  <c r="F11" i="26" l="1"/>
  <c r="F14" i="26"/>
  <c r="E93" i="21"/>
  <c r="G105" i="21"/>
  <c r="G104" i="21" s="1"/>
  <c r="G77" i="21"/>
  <c r="G75" i="21" s="1"/>
  <c r="G73" i="21" s="1"/>
  <c r="H157" i="3"/>
  <c r="H156" i="3" s="1"/>
  <c r="H47" i="3"/>
  <c r="H46" i="3" s="1"/>
  <c r="H45" i="3" s="1"/>
  <c r="H43" i="3" s="1"/>
  <c r="H41" i="3" s="1"/>
  <c r="H19" i="3" s="1"/>
  <c r="E27" i="21"/>
  <c r="F23" i="21"/>
  <c r="F13" i="21" s="1"/>
  <c r="H99" i="3"/>
  <c r="H98" i="3" s="1"/>
  <c r="H97" i="3" s="1"/>
  <c r="H95" i="3" s="1"/>
  <c r="H93" i="3" s="1"/>
  <c r="H67" i="3" s="1"/>
  <c r="H65" i="3" s="1"/>
  <c r="H63" i="3" s="1"/>
  <c r="H61" i="3" s="1"/>
  <c r="K20" i="32"/>
  <c r="H19" i="33"/>
  <c r="E67" i="21"/>
  <c r="F111" i="21"/>
  <c r="F109" i="21" s="1"/>
  <c r="F107" i="21" s="1"/>
  <c r="F105" i="21" s="1"/>
  <c r="F104" i="21" s="1"/>
  <c r="E55" i="21"/>
  <c r="E47" i="21"/>
  <c r="G54" i="21"/>
  <c r="G53" i="21" s="1"/>
  <c r="G51" i="21" s="1"/>
  <c r="G49" i="21" s="1"/>
  <c r="F92" i="21"/>
  <c r="F91" i="21" s="1"/>
  <c r="F90" i="21" s="1"/>
  <c r="E56" i="21"/>
  <c r="E121" i="21"/>
  <c r="E36" i="21"/>
  <c r="G22" i="21"/>
  <c r="G20" i="21" s="1"/>
  <c r="G18" i="21" s="1"/>
  <c r="E45" i="21"/>
  <c r="E48" i="26"/>
  <c r="F118" i="21"/>
  <c r="F116" i="21" s="1"/>
  <c r="E120" i="21"/>
  <c r="E118" i="21" s="1"/>
  <c r="E116" i="21" s="1"/>
  <c r="J82" i="31" s="1"/>
  <c r="H113" i="21"/>
  <c r="J112" i="21"/>
  <c r="I109" i="21"/>
  <c r="I107" i="21" s="1"/>
  <c r="I100" i="21"/>
  <c r="H101" i="21"/>
  <c r="E101" i="21"/>
  <c r="G100" i="21"/>
  <c r="F97" i="21"/>
  <c r="F95" i="21" s="1"/>
  <c r="G46" i="26"/>
  <c r="G44" i="26" s="1"/>
  <c r="G42" i="26" s="1"/>
  <c r="G16" i="26" s="1"/>
  <c r="G15" i="26" s="1"/>
  <c r="E47" i="26"/>
  <c r="F46" i="26"/>
  <c r="F44" i="21"/>
  <c r="F43" i="21" s="1"/>
  <c r="E69" i="21"/>
  <c r="G91" i="21"/>
  <c r="G90" i="21" s="1"/>
  <c r="G88" i="21" s="1"/>
  <c r="G86" i="21" s="1"/>
  <c r="F64" i="21"/>
  <c r="E65" i="21"/>
  <c r="E83" i="21"/>
  <c r="F82" i="21"/>
  <c r="F77" i="21" s="1"/>
  <c r="E35" i="21"/>
  <c r="F34" i="21"/>
  <c r="F14" i="21" s="1"/>
  <c r="G33" i="21"/>
  <c r="G31" i="21" s="1"/>
  <c r="G29" i="21" s="1"/>
  <c r="F53" i="21"/>
  <c r="G44" i="21"/>
  <c r="G43" i="21" s="1"/>
  <c r="G14" i="21" l="1"/>
  <c r="E14" i="21"/>
  <c r="H151" i="3"/>
  <c r="H149" i="3" s="1"/>
  <c r="H147" i="3" s="1"/>
  <c r="H123" i="3" s="1"/>
  <c r="E105" i="21"/>
  <c r="E104" i="21" s="1"/>
  <c r="H17" i="3"/>
  <c r="H15" i="3" s="1"/>
  <c r="H13" i="3" s="1"/>
  <c r="H11" i="3" s="1"/>
  <c r="M45" i="32"/>
  <c r="E23" i="21"/>
  <c r="E13" i="21"/>
  <c r="E54" i="21"/>
  <c r="J40" i="32"/>
  <c r="G30" i="33"/>
  <c r="E111" i="21"/>
  <c r="E109" i="21" s="1"/>
  <c r="E107" i="21" s="1"/>
  <c r="J78" i="31" s="1"/>
  <c r="M11" i="31"/>
  <c r="C12" i="28"/>
  <c r="C10" i="28" s="1"/>
  <c r="M32" i="31"/>
  <c r="F22" i="21"/>
  <c r="E22" i="21" s="1"/>
  <c r="E20" i="21" s="1"/>
  <c r="E18" i="21" s="1"/>
  <c r="J12" i="31" s="1"/>
  <c r="M29" i="32" s="1"/>
  <c r="E92" i="21"/>
  <c r="G42" i="21"/>
  <c r="G40" i="21" s="1"/>
  <c r="G38" i="21" s="1"/>
  <c r="G16" i="21" s="1"/>
  <c r="J111" i="21"/>
  <c r="H112" i="21"/>
  <c r="H100" i="21"/>
  <c r="I99" i="21"/>
  <c r="G99" i="21"/>
  <c r="E100" i="21"/>
  <c r="F44" i="26"/>
  <c r="F42" i="26" s="1"/>
  <c r="F16" i="26" s="1"/>
  <c r="F15" i="26" s="1"/>
  <c r="E46" i="26"/>
  <c r="E44" i="26" s="1"/>
  <c r="E42" i="26" s="1"/>
  <c r="J44" i="31" s="1"/>
  <c r="E14" i="26"/>
  <c r="E91" i="21"/>
  <c r="E90" i="21"/>
  <c r="E88" i="21" s="1"/>
  <c r="F88" i="21"/>
  <c r="F86" i="21" s="1"/>
  <c r="E34" i="21"/>
  <c r="F33" i="21"/>
  <c r="F51" i="21"/>
  <c r="F49" i="21" s="1"/>
  <c r="E53" i="21"/>
  <c r="E51" i="21" s="1"/>
  <c r="E49" i="21" s="1"/>
  <c r="J26" i="31" s="1"/>
  <c r="E82" i="21"/>
  <c r="F42" i="21"/>
  <c r="E43" i="21"/>
  <c r="E44" i="21"/>
  <c r="E64" i="21"/>
  <c r="E62" i="21" s="1"/>
  <c r="E60" i="21" s="1"/>
  <c r="F62" i="21"/>
  <c r="F60" i="21" s="1"/>
  <c r="F58" i="21" s="1"/>
  <c r="K178" i="3" l="1"/>
  <c r="M49" i="31"/>
  <c r="H121" i="3"/>
  <c r="H119" i="3" s="1"/>
  <c r="H117" i="3" s="1"/>
  <c r="H115" i="3" s="1"/>
  <c r="H10" i="3" s="1"/>
  <c r="H8" i="3" s="1"/>
  <c r="E16" i="26"/>
  <c r="J77" i="31"/>
  <c r="G29" i="33"/>
  <c r="G28" i="33" s="1"/>
  <c r="J36" i="32"/>
  <c r="J35" i="32" s="1"/>
  <c r="E86" i="21"/>
  <c r="J66" i="31" s="1"/>
  <c r="G25" i="33" s="1"/>
  <c r="J78" i="32"/>
  <c r="G16" i="33"/>
  <c r="J60" i="32"/>
  <c r="J46" i="32"/>
  <c r="G13" i="33"/>
  <c r="F20" i="21"/>
  <c r="F18" i="21" s="1"/>
  <c r="F16" i="21" s="1"/>
  <c r="F15" i="21" s="1"/>
  <c r="J24" i="32"/>
  <c r="G20" i="33"/>
  <c r="E58" i="21"/>
  <c r="J109" i="21"/>
  <c r="J107" i="21" s="1"/>
  <c r="H111" i="21"/>
  <c r="H109" i="21" s="1"/>
  <c r="H107" i="21" s="1"/>
  <c r="K78" i="31" s="1"/>
  <c r="G97" i="21"/>
  <c r="G95" i="21" s="1"/>
  <c r="E99" i="21"/>
  <c r="E97" i="21" s="1"/>
  <c r="I97" i="21"/>
  <c r="I95" i="21" s="1"/>
  <c r="H99" i="21"/>
  <c r="H97" i="21" s="1"/>
  <c r="F40" i="21"/>
  <c r="F38" i="21" s="1"/>
  <c r="E42" i="21"/>
  <c r="E40" i="21" s="1"/>
  <c r="E38" i="21" s="1"/>
  <c r="J21" i="31" s="1"/>
  <c r="E33" i="21"/>
  <c r="E31" i="21" s="1"/>
  <c r="E29" i="21" s="1"/>
  <c r="J17" i="31" s="1"/>
  <c r="F31" i="21"/>
  <c r="F29" i="21" s="1"/>
  <c r="F75" i="21"/>
  <c r="F73" i="21" s="1"/>
  <c r="F71" i="21" s="1"/>
  <c r="E77" i="21"/>
  <c r="E75" i="21" s="1"/>
  <c r="G71" i="21" l="1"/>
  <c r="G15" i="21" s="1"/>
  <c r="G11" i="21" s="1"/>
  <c r="J11" i="31"/>
  <c r="G15" i="33"/>
  <c r="J55" i="32"/>
  <c r="H95" i="21"/>
  <c r="K71" i="31" s="1"/>
  <c r="H26" i="33" s="1"/>
  <c r="K83" i="32"/>
  <c r="E73" i="21"/>
  <c r="J59" i="31" s="1"/>
  <c r="J71" i="32"/>
  <c r="H29" i="33"/>
  <c r="K36" i="32"/>
  <c r="G27" i="33"/>
  <c r="J28" i="33"/>
  <c r="E95" i="21"/>
  <c r="J71" i="31" s="1"/>
  <c r="G26" i="33" s="1"/>
  <c r="J83" i="32"/>
  <c r="J40" i="31"/>
  <c r="J32" i="31" s="1"/>
  <c r="J76" i="31"/>
  <c r="M35" i="32"/>
  <c r="M36" i="32" s="1"/>
  <c r="M78" i="31"/>
  <c r="K67" i="3"/>
  <c r="G14" i="33"/>
  <c r="G12" i="33" s="1"/>
  <c r="J51" i="32"/>
  <c r="J45" i="32" s="1"/>
  <c r="M46" i="32" s="1"/>
  <c r="F11" i="21"/>
  <c r="E71" i="21"/>
  <c r="K115" i="3" s="1"/>
  <c r="E11" i="26"/>
  <c r="J66" i="32" l="1"/>
  <c r="E15" i="21"/>
  <c r="J44" i="32"/>
  <c r="J20" i="32"/>
  <c r="J12" i="32" s="1"/>
  <c r="J11" i="32" s="1"/>
  <c r="J10" i="32" s="1"/>
  <c r="G19" i="33"/>
  <c r="G17" i="33" s="1"/>
  <c r="J17" i="33" s="1"/>
  <c r="M12" i="32"/>
  <c r="M33" i="31"/>
  <c r="G24" i="33"/>
  <c r="G21" i="33" s="1"/>
  <c r="J49" i="31"/>
  <c r="J10" i="31" s="1"/>
  <c r="M12" i="31"/>
  <c r="E16" i="21"/>
  <c r="K19" i="3" s="1"/>
  <c r="J12" i="33"/>
  <c r="E15" i="26"/>
  <c r="E11" i="21"/>
  <c r="M13" i="32" l="1"/>
  <c r="G11" i="33"/>
  <c r="G10" i="33" s="1"/>
  <c r="J9" i="31"/>
  <c r="M9" i="31" s="1"/>
  <c r="K8" i="3"/>
  <c r="J21" i="33"/>
  <c r="M66" i="32"/>
  <c r="M30" i="32" s="1"/>
  <c r="M50" i="31"/>
  <c r="M54" i="31"/>
  <c r="I47" i="21"/>
  <c r="I45" i="21"/>
  <c r="H48" i="21"/>
  <c r="I51" i="3" s="1"/>
  <c r="I50" i="3" s="1"/>
  <c r="J47" i="21"/>
  <c r="J10" i="33" l="1"/>
  <c r="M10" i="32"/>
  <c r="I44" i="21"/>
  <c r="I43" i="21" s="1"/>
  <c r="I42" i="21" s="1"/>
  <c r="H47" i="21"/>
  <c r="G31" i="3" l="1"/>
  <c r="G30" i="3"/>
  <c r="G21" i="3"/>
  <c r="F21" i="3"/>
  <c r="H28" i="21"/>
  <c r="J27" i="21"/>
  <c r="J23" i="21" s="1"/>
  <c r="J13" i="21" s="1"/>
  <c r="I27" i="21"/>
  <c r="I23" i="21" s="1"/>
  <c r="I13" i="21" s="1"/>
  <c r="H37" i="21"/>
  <c r="I40" i="3" s="1"/>
  <c r="I39" i="3" s="1"/>
  <c r="I38" i="3" s="1"/>
  <c r="H57" i="21"/>
  <c r="H85" i="21"/>
  <c r="H94" i="21"/>
  <c r="I168" i="3" s="1"/>
  <c r="I167" i="3" s="1"/>
  <c r="I166" i="3" s="1"/>
  <c r="I176" i="3"/>
  <c r="I175" i="3" s="1"/>
  <c r="I174" i="3" s="1"/>
  <c r="I173" i="3" s="1"/>
  <c r="I171" i="3" s="1"/>
  <c r="I169" i="3" s="1"/>
  <c r="I146" i="3"/>
  <c r="I145" i="3" s="1"/>
  <c r="I144" i="3" s="1"/>
  <c r="I143" i="3" s="1"/>
  <c r="I142" i="3" s="1"/>
  <c r="I140" i="3" s="1"/>
  <c r="I138" i="3" s="1"/>
  <c r="J34" i="21"/>
  <c r="I55" i="21"/>
  <c r="I54" i="21" s="1"/>
  <c r="J55" i="21"/>
  <c r="I93" i="21"/>
  <c r="J93" i="21"/>
  <c r="H46" i="21"/>
  <c r="I49" i="3" s="1"/>
  <c r="I48" i="3" s="1"/>
  <c r="H52" i="26"/>
  <c r="I114" i="3" s="1"/>
  <c r="I113" i="3" s="1"/>
  <c r="G104" i="3"/>
  <c r="F104" i="3"/>
  <c r="J51" i="26"/>
  <c r="J48" i="26" s="1"/>
  <c r="J47" i="26" s="1"/>
  <c r="J14" i="26" s="1"/>
  <c r="J11" i="26" s="1"/>
  <c r="I51" i="26"/>
  <c r="I48" i="26" s="1"/>
  <c r="I47" i="26" s="1"/>
  <c r="I14" i="26" s="1"/>
  <c r="F93" i="3"/>
  <c r="G93" i="3"/>
  <c r="F160" i="3"/>
  <c r="G160" i="3"/>
  <c r="G147" i="3"/>
  <c r="F147" i="3"/>
  <c r="J45" i="21"/>
  <c r="J44" i="21" s="1"/>
  <c r="J43" i="21" s="1"/>
  <c r="J42" i="21" s="1"/>
  <c r="J40" i="21" s="1"/>
  <c r="J38" i="21" s="1"/>
  <c r="G52" i="3"/>
  <c r="F52" i="3"/>
  <c r="G41" i="3"/>
  <c r="F41" i="3"/>
  <c r="J56" i="21"/>
  <c r="I56" i="21"/>
  <c r="J84" i="21"/>
  <c r="I84" i="21"/>
  <c r="J36" i="21"/>
  <c r="I36" i="21"/>
  <c r="H14" i="26" l="1"/>
  <c r="I11" i="26"/>
  <c r="H11" i="26" s="1"/>
  <c r="J33" i="21"/>
  <c r="J31" i="21" s="1"/>
  <c r="J29" i="21" s="1"/>
  <c r="I92" i="21"/>
  <c r="I91" i="21" s="1"/>
  <c r="H23" i="21"/>
  <c r="H13" i="21" s="1"/>
  <c r="I110" i="3"/>
  <c r="I109" i="3" s="1"/>
  <c r="I108" i="3" s="1"/>
  <c r="I106" i="3" s="1"/>
  <c r="I104" i="3" s="1"/>
  <c r="I47" i="3"/>
  <c r="I46" i="3" s="1"/>
  <c r="I45" i="3" s="1"/>
  <c r="I43" i="3" s="1"/>
  <c r="I41" i="3" s="1"/>
  <c r="J92" i="21"/>
  <c r="J91" i="21" s="1"/>
  <c r="H36" i="21"/>
  <c r="H45" i="21"/>
  <c r="H51" i="26"/>
  <c r="J46" i="26"/>
  <c r="J44" i="26" s="1"/>
  <c r="J42" i="26" s="1"/>
  <c r="J16" i="26" s="1"/>
  <c r="J15" i="26" s="1"/>
  <c r="I46" i="26"/>
  <c r="I44" i="26" s="1"/>
  <c r="I42" i="26" s="1"/>
  <c r="I16" i="26" s="1"/>
  <c r="I15" i="26" s="1"/>
  <c r="H15" i="26" s="1"/>
  <c r="H47" i="26"/>
  <c r="H48" i="26"/>
  <c r="H44" i="21"/>
  <c r="H93" i="21"/>
  <c r="H83" i="21"/>
  <c r="H43" i="21"/>
  <c r="I34" i="21"/>
  <c r="H35" i="21"/>
  <c r="I103" i="3"/>
  <c r="I60" i="3"/>
  <c r="I59" i="3" s="1"/>
  <c r="I58" i="3" s="1"/>
  <c r="I57" i="3" s="1"/>
  <c r="I56" i="3" s="1"/>
  <c r="I54" i="3" s="1"/>
  <c r="I52" i="3" s="1"/>
  <c r="H55" i="21"/>
  <c r="H27" i="21"/>
  <c r="I31" i="3"/>
  <c r="I30" i="3" s="1"/>
  <c r="I82" i="21"/>
  <c r="I77" i="21" s="1"/>
  <c r="I159" i="3"/>
  <c r="I158" i="3" s="1"/>
  <c r="J82" i="21"/>
  <c r="J77" i="21" s="1"/>
  <c r="I37" i="3"/>
  <c r="I36" i="3" s="1"/>
  <c r="I34" i="3" s="1"/>
  <c r="I32" i="3" s="1"/>
  <c r="H84" i="21"/>
  <c r="I165" i="3"/>
  <c r="I164" i="3" s="1"/>
  <c r="I162" i="3" s="1"/>
  <c r="I160" i="3" s="1"/>
  <c r="J54" i="21"/>
  <c r="H56" i="21"/>
  <c r="I53" i="21"/>
  <c r="I157" i="3" l="1"/>
  <c r="I156" i="3" s="1"/>
  <c r="I26" i="3"/>
  <c r="I25" i="3" s="1"/>
  <c r="I23" i="3" s="1"/>
  <c r="I21" i="3" s="1"/>
  <c r="I19" i="3" s="1"/>
  <c r="N45" i="32" s="1"/>
  <c r="H16" i="26"/>
  <c r="I102" i="3"/>
  <c r="J90" i="21"/>
  <c r="J88" i="21" s="1"/>
  <c r="J86" i="21" s="1"/>
  <c r="H54" i="21"/>
  <c r="H92" i="21"/>
  <c r="H46" i="26"/>
  <c r="H44" i="26" s="1"/>
  <c r="H42" i="26" s="1"/>
  <c r="K44" i="31" s="1"/>
  <c r="I33" i="21"/>
  <c r="H34" i="21"/>
  <c r="H42" i="21"/>
  <c r="H40" i="21" s="1"/>
  <c r="H38" i="21" s="1"/>
  <c r="K21" i="31" s="1"/>
  <c r="I40" i="21"/>
  <c r="I38" i="21" s="1"/>
  <c r="I22" i="21"/>
  <c r="J22" i="21"/>
  <c r="H82" i="21"/>
  <c r="H91" i="21"/>
  <c r="I90" i="21"/>
  <c r="J53" i="21"/>
  <c r="I51" i="21"/>
  <c r="I49" i="21" s="1"/>
  <c r="I151" i="3" l="1"/>
  <c r="I149" i="3" s="1"/>
  <c r="I147" i="3" s="1"/>
  <c r="I99" i="3"/>
  <c r="I98" i="3" s="1"/>
  <c r="I97" i="3" s="1"/>
  <c r="I95" i="3" s="1"/>
  <c r="I93" i="3" s="1"/>
  <c r="I67" i="3" s="1"/>
  <c r="H15" i="33"/>
  <c r="K55" i="32"/>
  <c r="J75" i="21"/>
  <c r="J73" i="21" s="1"/>
  <c r="J71" i="21" s="1"/>
  <c r="K24" i="32"/>
  <c r="K12" i="32" s="1"/>
  <c r="H20" i="33"/>
  <c r="H17" i="33" s="1"/>
  <c r="K32" i="31"/>
  <c r="N12" i="32" s="1"/>
  <c r="H33" i="21"/>
  <c r="H31" i="21" s="1"/>
  <c r="H29" i="21" s="1"/>
  <c r="K17" i="31" s="1"/>
  <c r="I31" i="21"/>
  <c r="I29" i="21" s="1"/>
  <c r="H77" i="21"/>
  <c r="I20" i="21"/>
  <c r="I18" i="21" s="1"/>
  <c r="I196" i="3"/>
  <c r="I195" i="3" s="1"/>
  <c r="I194" i="3" s="1"/>
  <c r="I193" i="3" s="1"/>
  <c r="I191" i="3" s="1"/>
  <c r="I189" i="3" s="1"/>
  <c r="J51" i="21"/>
  <c r="J20" i="21"/>
  <c r="H22" i="21"/>
  <c r="I75" i="21"/>
  <c r="H90" i="21"/>
  <c r="H88" i="21" s="1"/>
  <c r="I88" i="21"/>
  <c r="H53" i="21"/>
  <c r="I123" i="3" l="1"/>
  <c r="K123" i="3" s="1"/>
  <c r="L123" i="3" s="1"/>
  <c r="L67" i="3"/>
  <c r="I65" i="3"/>
  <c r="I63" i="3" s="1"/>
  <c r="I61" i="3" s="1"/>
  <c r="N32" i="31" s="1"/>
  <c r="N33" i="31" s="1"/>
  <c r="H75" i="21"/>
  <c r="H73" i="21" s="1"/>
  <c r="H86" i="21"/>
  <c r="K66" i="31" s="1"/>
  <c r="K78" i="32"/>
  <c r="I86" i="21"/>
  <c r="H14" i="33"/>
  <c r="K51" i="32"/>
  <c r="K17" i="33"/>
  <c r="N13" i="32"/>
  <c r="N11" i="31"/>
  <c r="I16" i="21"/>
  <c r="D12" i="28"/>
  <c r="D10" i="28" s="1"/>
  <c r="C10" i="27" s="1"/>
  <c r="H51" i="21"/>
  <c r="J49" i="21"/>
  <c r="H20" i="21"/>
  <c r="J18" i="21"/>
  <c r="I73" i="21"/>
  <c r="H71" i="21" l="1"/>
  <c r="I71" i="21"/>
  <c r="I15" i="21" s="1"/>
  <c r="I121" i="3"/>
  <c r="I119" i="3" s="1"/>
  <c r="I117" i="3" s="1"/>
  <c r="I115" i="3" s="1"/>
  <c r="N49" i="31"/>
  <c r="K59" i="31"/>
  <c r="H24" i="33" s="1"/>
  <c r="K71" i="32"/>
  <c r="K66" i="32" s="1"/>
  <c r="H25" i="33"/>
  <c r="J16" i="21"/>
  <c r="J15" i="21" s="1"/>
  <c r="H49" i="21"/>
  <c r="K26" i="31" s="1"/>
  <c r="H18" i="21"/>
  <c r="K12" i="31" s="1"/>
  <c r="N29" i="32" s="1"/>
  <c r="I17" i="3"/>
  <c r="I15" i="3" s="1"/>
  <c r="I13" i="3" s="1"/>
  <c r="I11" i="3" s="1"/>
  <c r="I10" i="3" l="1"/>
  <c r="L115" i="3"/>
  <c r="K49" i="31"/>
  <c r="N50" i="31" s="1"/>
  <c r="H21" i="33"/>
  <c r="H15" i="21"/>
  <c r="K11" i="31"/>
  <c r="H16" i="33"/>
  <c r="K60" i="32"/>
  <c r="K46" i="32"/>
  <c r="H13" i="33"/>
  <c r="H16" i="21"/>
  <c r="L19" i="3" s="1"/>
  <c r="N54" i="31" l="1"/>
  <c r="N66" i="32"/>
  <c r="N30" i="32" s="1"/>
  <c r="K21" i="33"/>
  <c r="H12" i="33"/>
  <c r="K12" i="33" s="1"/>
  <c r="K45" i="32"/>
  <c r="N46" i="32" s="1"/>
  <c r="K10" i="31"/>
  <c r="N12" i="31"/>
  <c r="J123" i="21"/>
  <c r="J121" i="21"/>
  <c r="H11" i="33" l="1"/>
  <c r="J120" i="21"/>
  <c r="J118" i="21" s="1"/>
  <c r="J116" i="21" s="1"/>
  <c r="J14" i="21"/>
  <c r="K44" i="32"/>
  <c r="J105" i="21" l="1"/>
  <c r="J104" i="21" s="1"/>
  <c r="J11" i="21" s="1"/>
  <c r="I123" i="21"/>
  <c r="H123" i="21" s="1"/>
  <c r="H124" i="21"/>
  <c r="I206" i="3" s="1"/>
  <c r="I205" i="3" s="1"/>
  <c r="I204" i="3" s="1"/>
  <c r="I203" i="3" s="1"/>
  <c r="I202" i="3" s="1"/>
  <c r="I200" i="3" s="1"/>
  <c r="I198" i="3" s="1"/>
  <c r="I187" i="3" s="1"/>
  <c r="I185" i="3" s="1"/>
  <c r="I183" i="3" s="1"/>
  <c r="I181" i="3" s="1"/>
  <c r="I179" i="3" s="1"/>
  <c r="I178" i="3" s="1"/>
  <c r="I8" i="3" s="1"/>
  <c r="I122" i="21"/>
  <c r="H122" i="21" s="1"/>
  <c r="N77" i="31" l="1"/>
  <c r="I121" i="21"/>
  <c r="I14" i="21" s="1"/>
  <c r="L11" i="3" l="1"/>
  <c r="L10" i="3"/>
  <c r="I120" i="21"/>
  <c r="H121" i="21"/>
  <c r="H14" i="21" s="1"/>
  <c r="C11" i="27"/>
  <c r="C12" i="27" s="1"/>
  <c r="H120" i="21" l="1"/>
  <c r="H118" i="21" s="1"/>
  <c r="H116" i="21" s="1"/>
  <c r="K82" i="31" s="1"/>
  <c r="H30" i="33" s="1"/>
  <c r="I118" i="21"/>
  <c r="I116" i="21" s="1"/>
  <c r="I105" i="21" s="1"/>
  <c r="H105" i="21" s="1"/>
  <c r="K77" i="31" l="1"/>
  <c r="H28" i="33"/>
  <c r="K40" i="32"/>
  <c r="K35" i="32" s="1"/>
  <c r="K11" i="32" s="1"/>
  <c r="K10" i="32" s="1"/>
  <c r="I104" i="21" l="1"/>
  <c r="I11" i="21" s="1"/>
  <c r="H27" i="33"/>
  <c r="H10" i="33" s="1"/>
  <c r="K28" i="33"/>
  <c r="K76" i="31"/>
  <c r="N78" i="31"/>
  <c r="N35" i="32"/>
  <c r="N36" i="32" s="1"/>
  <c r="K9" i="31" l="1"/>
  <c r="N9" i="31" s="1"/>
  <c r="H11" i="21"/>
  <c r="H104" i="21"/>
  <c r="L178" i="3"/>
  <c r="N10" i="32" l="1"/>
  <c r="K10" i="33"/>
  <c r="L8" i="3"/>
</calcChain>
</file>

<file path=xl/sharedStrings.xml><?xml version="1.0" encoding="utf-8"?>
<sst xmlns="http://schemas.openxmlformats.org/spreadsheetml/2006/main" count="892" uniqueCount="311">
  <si>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</si>
  <si>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</si>
  <si>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</si>
  <si>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</si>
  <si>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</si>
  <si>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</si>
  <si>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</si>
  <si>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</si>
  <si>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</si>
  <si>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</si>
  <si>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</si>
  <si>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</si>
  <si>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</si>
  <si>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</si>
  <si>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</si>
  <si>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</si>
  <si>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</si>
  <si>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</si>
  <si>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</si>
  <si>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 xml:space="preserve"> ՀՀ  տարածքային կառավարման և ենթակառուցվածքների նախարարության ջրային կոմիտե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</si>
  <si>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</si>
  <si>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</si>
  <si>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</si>
  <si>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</si>
  <si>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</si>
  <si>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</si>
  <si>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</si>
  <si>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</si>
  <si>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>ՀՀ ՏԱՐԱԾՔԱՅԻՆ ԿԱՌԱՎԱՐՄԱՆ ԵՎ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</si>
  <si>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</si>
  <si>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</si>
  <si>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1004 </t>
  </si>
  <si>
    <t xml:space="preserve"> ՀՀ կառավարություն </t>
  </si>
  <si>
    <t xml:space="preserve"> ՀՀ  տարածքային կառավարման և ենթակառուցվածքների նախարարության ջրային կոմիտե</t>
  </si>
  <si>
    <t xml:space="preserve"> ԸՆԴԱՄԵՆԸ</t>
  </si>
  <si>
    <t xml:space="preserve"> ՀՀ տարածքային կառավարման և ենթակառուցվածքների նախարարություն</t>
  </si>
  <si>
    <t xml:space="preserve"> Պետական մարմինների կողմից օգտագործվող ոչ ֆինանսական ակտիվների հետ գործառնություններ</t>
  </si>
  <si>
    <t xml:space="preserve"> ԸՆԹԱՑԻԿ ԾԱԽՍԵՐ</t>
  </si>
  <si>
    <t xml:space="preserve"> Ջրամատակարարում</t>
  </si>
  <si>
    <t xml:space="preserve"> Ծառայությունների մատուցում </t>
  </si>
  <si>
    <t xml:space="preserve"> ԱՅԼ  ԾԱԽՍԵՐ</t>
  </si>
  <si>
    <t>______________ ի    ___Ն որոշման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</si>
  <si>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</si>
  <si>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</si>
  <si>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Համաֆինան սավորում</t>
  </si>
  <si>
    <t xml:space="preserve"> Ջրամատակարարաման և ջրահեռացման բարելավում</t>
  </si>
  <si>
    <t>06</t>
  </si>
  <si>
    <t xml:space="preserve"> ԲՆԱԿԱՐԱՆԱՅԻՆ ՇԻՆԱՐԱՐՈՒԹՅՈՒՆ ԵՎ ԿՈՄՈՒՆԱԼ ԾԱՌԱՅՈՒԹՅՈՒՆՆԵՐ</t>
  </si>
  <si>
    <t>03</t>
  </si>
  <si>
    <t>01</t>
  </si>
  <si>
    <t xml:space="preserve"> Ջրամատակարարաման և ջրահեռացման բարելավում </t>
  </si>
  <si>
    <t xml:space="preserve"> 1139 </t>
  </si>
  <si>
    <t xml:space="preserve"> ՀՀ կառավարության պահուստային ֆոնդ </t>
  </si>
  <si>
    <t xml:space="preserve"> 1072</t>
  </si>
  <si>
    <t>Ցուցանիշների փոփոխությունը 
(ավելացումները նշված են դրական նշանով, իսկ նվազեցումները` փակագծերում)</t>
  </si>
  <si>
    <t>Վարկային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</si>
  <si>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</si>
  <si>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</si>
  <si>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Պետական մարմինների կողմից օգտագործվող ոչ ֆինանսական ակտիվների հետ գործառնություններ 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</si>
  <si>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</si>
  <si>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 xml:space="preserve"> Տրանսֆերտների տրամադրում</t>
  </si>
  <si>
    <t xml:space="preserve"> Տրանսֆերտների տրամադրում </t>
  </si>
  <si>
    <t xml:space="preserve"> Տարի</t>
  </si>
  <si>
    <t>Ցուցանիշների փոփոխությունը
 (ավելացումները նշված են դրական նշանով, իսկ նվազեցումները՝ փակագծերում)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</si>
  <si>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</si>
  <si>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</si>
  <si>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</si>
  <si>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t>
  </si>
  <si>
    <t xml:space="preserve"> ԴՐԱՄԱՇՆՈՐՀՆԵՐ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</si>
  <si>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</si>
  <si>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</si>
  <si>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</si>
  <si>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
(ավելացումները նշված են դրական նշանով)</t>
  </si>
  <si>
    <t>Հայաստանի տարածքային զարգացման հիմնադրամ</t>
  </si>
  <si>
    <t xml:space="preserve"> ՄԵՔԵՆԱՆԵՐ  ԵՎ  ՍԱՐՔԱՎՈՐՈՒՄՆԵՐ</t>
  </si>
  <si>
    <t xml:space="preserve"> - Վարչական սարքավորումներ</t>
  </si>
  <si>
    <t xml:space="preserve"> Սոցիալական ներդրումների և տեղական զարգացման ծրագիր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</si>
  <si>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t>
  </si>
  <si>
    <t xml:space="preserve"> 12004</t>
  </si>
  <si>
    <t>09</t>
  </si>
  <si>
    <t xml:space="preserve"> Տնտեսական հարաբերություններ (այլ դասերին չպատկանող)</t>
  </si>
  <si>
    <t xml:space="preserve"> Դպրոցների սեյսմիկ անվտանգության մակարդակի բարձրացման ծրագիր</t>
  </si>
  <si>
    <t xml:space="preserve"> - Այլ կապիտալ դրամաշնորհներ</t>
  </si>
  <si>
    <t>ԿՐԹՈՒԹՅՈՒՆ</t>
  </si>
  <si>
    <t>Կրթությանը տրամադրվող օժանդակ ծառայություններ</t>
  </si>
  <si>
    <t xml:space="preserve"> Գերմանիայի զարգացման վարկերի բանկի աջակցությամբ իրականացվող Ախուրյան գետի ջրային ռեսուրսների ինտեգրված կառավարման ծրագիր 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</si>
  <si>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 </t>
  </si>
  <si>
    <t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t>
  </si>
  <si>
    <t>Տրանսֆերտների տրամադրում</t>
  </si>
  <si>
    <t xml:space="preserve"> ՀՀ  տարածքային կառավարման և ենթակառուցվածքների նախարարություն</t>
  </si>
  <si>
    <t>Հավելված N 6</t>
  </si>
  <si>
    <t xml:space="preserve"> Այլ ծախսեր</t>
  </si>
  <si>
    <t xml:space="preserve"> 12005</t>
  </si>
  <si>
    <t xml:space="preserve"> ԱՄՆ ՄԶԳ աջակցությամբ իրականացվող Տեղականինքնակառավարման և ապակենտրոնացման բարեփոխումների դրամաշնորհային ծրագրի շրջանակներում Տեղական կառավարման համակարգերի հզորացում,ապակենտրոնացման գործընթացներին աջակցություն, պիլոտային ծրագրերի իրականացում</t>
  </si>
  <si>
    <t>Դրամաշնորհային միջոցներ</t>
  </si>
  <si>
    <t xml:space="preserve"> 11004</t>
  </si>
  <si>
    <t>Մաքրման կայանների պահպանություն</t>
  </si>
  <si>
    <t xml:space="preserve"> Կապիտալ դրամաշնորհներ պետական հատվածի այլ մակարդակներին</t>
  </si>
  <si>
    <t xml:space="preserve">Մաքրման կայանների պահպանության նպատակով համապատասխան ծառայությունների ձեռքբերում </t>
  </si>
  <si>
    <t>ՀՀ կառավարության պահուստային ֆոնդ</t>
  </si>
  <si>
    <t xml:space="preserve">                                                              Հավելված N 1</t>
  </si>
  <si>
    <t>հազար դրամներով</t>
  </si>
  <si>
    <t xml:space="preserve">
Ցուցանիշների փոփոխությունը 
(նվազեցումները նշված են փակագծերում)
</t>
  </si>
  <si>
    <t>1. Եկամուտների գծով</t>
  </si>
  <si>
    <t>2. Ծախսերի գծով</t>
  </si>
  <si>
    <t>3. Դեֆիցիտը (պակասուրդը)</t>
  </si>
  <si>
    <t xml:space="preserve">                                                              Հավելված N 2</t>
  </si>
  <si>
    <t>Ցուցանիշների փոփոխությունը 
(նվազեցումները նշված են փակագծերում)</t>
  </si>
  <si>
    <t xml:space="preserve">Պաշտոնական դրամաշնորհներ </t>
  </si>
  <si>
    <t>Հավելված N 8</t>
  </si>
  <si>
    <t>Հավելված N 7</t>
  </si>
  <si>
    <t xml:space="preserve"> ՀՀ  կրթության , գիտության, մշակույթի և սպորտի նախարարություն</t>
  </si>
  <si>
    <t>Հավելված N 9</t>
  </si>
  <si>
    <t xml:space="preserve"> 11005</t>
  </si>
  <si>
    <t xml:space="preserve"> Եվրասիական զարգացման բանկի աջակցությամբ իրականացվող ոռոգման համակարգերի զարգացման ծրագրի խորհրդատվություն և կառավարում</t>
  </si>
  <si>
    <t xml:space="preserve"> Եվրասիական զարգացման բանկի աջակցությամբ իրականացվող ոռոգման համակարգերի զարգացման ծրագրի համակարգում և ղեկավարում </t>
  </si>
  <si>
    <t xml:space="preserve"> 12001</t>
  </si>
  <si>
    <t>12004</t>
  </si>
  <si>
    <t xml:space="preserve"> ՀՀ  կրթության, գիտության, մշակույթի և սպորտի նախարարություն</t>
  </si>
  <si>
    <t xml:space="preserve"> ԱՄՆ ՄԶԳ աջակցությամբ իրականացվող Տեղականինքնակառավարման և ապակենտրոնացմանբարեփոխումների դրամաշնորհային ծրագրիշրջանակներում մեքենասարքավորումներիտրամադրում և համայնքային մակարդակիենթակառուցվածքների կառուցում և վերականգնում </t>
  </si>
  <si>
    <t xml:space="preserve"> Եվրասիական զարգացման բանկի աջակցությամբ իրականացվող ոռոգման համակարգերի զարգացման ծրագիր </t>
  </si>
  <si>
    <t xml:space="preserve">Եկամտատեսակ
</t>
  </si>
  <si>
    <t>ՊԵՏԱԿԱՆ ԲՅՈՒՋԵԻ ԵԿԱՄՈՒՏՆԵՐ</t>
  </si>
  <si>
    <t>Ինն ամիս</t>
  </si>
  <si>
    <t xml:space="preserve"> - Այլ մեքենաներ և սարքավորումներ</t>
  </si>
  <si>
    <t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</t>
  </si>
  <si>
    <t xml:space="preserve"> - Շենքերի և շինությունների կապիտալ վերանորոգում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</si>
  <si>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</si>
  <si>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12003</t>
  </si>
  <si>
    <t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</si>
  <si>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 xml:space="preserve"> ԱՄՆ ՄԶԳ աջակցությամբ իրականացվող Տեղականինքնակառավարման և ապակենտրոնացման բարեփոխումների դրամաշնորհային ծրագրի կառավարում</t>
  </si>
  <si>
    <t xml:space="preserve"> ԾԱՌԱՅՈՒԹՅՈՒՆՆԵՐԻ  ԵՎ   ԱՊՐԱՆՔՆԵՐԻ  ՁԵՌՔԲԵՐՈՒՄ</t>
  </si>
  <si>
    <t xml:space="preserve"> Շարունակական ծախսեր</t>
  </si>
  <si>
    <t xml:space="preserve"> - Ապահովագրական ծախսեր</t>
  </si>
  <si>
    <t xml:space="preserve"> Պայմանագրային այլ ծառայությունների ձեռքբերում</t>
  </si>
  <si>
    <t xml:space="preserve"> - Վարչական ծառայություններ</t>
  </si>
  <si>
    <t xml:space="preserve"> - Աշխատակազմի մասնագիտական զարգացման ծառայություններ</t>
  </si>
  <si>
    <t xml:space="preserve"> - Տեղեկատվական ծառայություններ</t>
  </si>
  <si>
    <t xml:space="preserve"> - Կառավարչական ծառայություններ</t>
  </si>
  <si>
    <t xml:space="preserve"> - Ներկայացուցչական ծախսեր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</si>
  <si>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</si>
  <si>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</si>
  <si>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- Մեքենաների և սարքավորումների ընթացիկ նորոգում և պահպանում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</si>
  <si>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</si>
  <si>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</si>
  <si>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</si>
  <si>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- Կենցաղային և հանրային սննդի նյութեր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</si>
  <si>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</si>
  <si>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</si>
  <si>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</si>
  <si>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ՀՀ կառավարության  2025 թվականի </t>
  </si>
  <si>
    <t>ՀՀ կառավարության 2025 թվականի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</si>
  <si>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</t>
  </si>
  <si>
    <t>Թունելների վերակառուցում, մ</t>
  </si>
  <si>
    <t>Վարարային ջրհեռի կառուցում</t>
  </si>
  <si>
    <t>Համայնքների թիվ, որոնք ստացել են հանրային ծառայությունների բարելավմանն ուղղված մեքենասարքավորումներ կամ այլ անհրաժեշտ ապրանքներ (համայնքների թիվ, հատ)</t>
  </si>
  <si>
    <t xml:space="preserve"> ՀՀ  կրթության, գիտության, մշակույթի և սպորտի նախարարություն </t>
  </si>
  <si>
    <t>Տեղական ինքնակառավարման մարմինների ուսուցում՛ հաշվետվողականության ամրապնդման համար (տեղական ինքնակառավարման սուբյեկտներ, հատ)</t>
  </si>
  <si>
    <t>Հաշվետվողականության ամրապնդման վերաբերյալ սեմինարներին և թրեյնինգներին համայնքային ծառայողների մասնակցություն (մասնակիցների թիվ, անձ)</t>
  </si>
  <si>
    <t>Արտակարգ իրավիճակների արձագանքման / ռիսկերի նվազեցման քաղաքականության և ընթացակարգերի մշակում և փորձարկում (համայնքների թիվ, հատ)</t>
  </si>
  <si>
    <t xml:space="preserve"> ԱՄՆ ՄԶԳ աջակցությամբ իրականացվող Տեղական ինքնակառավարման և ապակենտրոնացման բարեփոխումների դրամաշնորհային ծրագրի իրականացման նպատակով ծրագերի կառավարման ծախսեր և Տեղական կառավարման համակարգերի հզորացման,ապակենտրոնացման գործընթացներին աջակցության նպատակով խորհրդատվություն և ուսուցում </t>
  </si>
  <si>
    <t>ՀԱՅԱՍՏԱՆԻ ՀԱՆՐԱՊԵՏՈՒԹՅԱՆ ԿԱՌԱՎԱՐՈՒԹՅԱՆ 2024 ԹՎԱԿԱՆԻ ԴԵԿՏԵՄԲԵՐԻ 27-Ի N 2060-Ն ՈՐՈՇՄԱՆ N 9 ՀԱՎԵԼՎԱԾՈՒՄ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</si>
  <si>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</si>
  <si>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</si>
  <si>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</si>
  <si>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</si>
  <si>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</si>
  <si>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</si>
  <si>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</si>
  <si>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</si>
  <si>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</si>
  <si>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</si>
  <si>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</si>
  <si>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</si>
  <si>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1004 - 11005 </t>
  </si>
  <si>
    <t>Եվրասիական զարգացման բանկի աջակցությամբ իրականացվող ոռոգման համակարգերի զարգացման ծրագրի խորհրդատվություն և կառավարում</t>
  </si>
  <si>
    <t xml:space="preserve"> Ծառայությունը մատուցողի անվանումը`  Մասնագիտացված միավոր </t>
  </si>
  <si>
    <t xml:space="preserve"> 1072 </t>
  </si>
  <si>
    <t xml:space="preserve"> Շահառուների ընտրության չափորոշիչները`  Մասնագիտացված միավոր </t>
  </si>
  <si>
    <t xml:space="preserve">Ակտիվն օգտագործող կազմակերպության(ների) անվանում(ները)՛  Մասնագիտացված միավոր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</si>
  <si>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</si>
  <si>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</si>
  <si>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</si>
  <si>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ՀԱՅԱՍՏԱՆԻ ՀԱՆՐԱՊԵՏՈՒԹՅԱՆ ԿԱՌԱՎԱՐՈՒԹՅԱՆ 2024 ԹՎԱԿԱՆԻ ԴԵԿՏԵՄԲԵՐԻ 27-Ի N 2060-Ն ՈՐՈՇՄԱՆ N 9.1 ՀԱՎԵԼՎԱԾՈՒՄ ԿԱՏԱՐՎՈՂ ՓՈՓՈԽՈՒԹՅՈՒՆՆԵՐԸ ԵՎ ԼՐԱՑՈՒՄՆԵՐԸ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</si>
  <si>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</si>
  <si>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</si>
  <si>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</si>
  <si>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</si>
  <si>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 ՀԱՅԱՍՏԱՆԻ ՀԱՆՐԱՊԵՏՈՒԹՅԱՆ ԿԱՌԱՎԱՐՈՒԹՅԱՆ 2024 ԹՎԱԿԱՆԻ ԴԵԿՏԵՄԲԵՐԻ 27-Ի N 2060-Ն ՈՐՈՇՄԱՆ N 3 ԵՎ N 4 ՀԱՎԵԼՎԱԾՆԵՐՈՒՄ ԿԱՏԱՐՎՈՂ ՓՈՓՈԽՈՒԹՅՈՒՆՆԵՐԸ ԵՎ ԼՐԱՑՈՒՄՆԵՐԸ</t>
  </si>
  <si>
    <t xml:space="preserve"> Կառավարվող/վերահսկվող խորհրդատվական պայմանագրերի քանակ, հատ</t>
  </si>
  <si>
    <t xml:space="preserve"> 1004 - 31004</t>
  </si>
  <si>
    <t xml:space="preserve"> Ակտիվն օգտագործող կազմակերպության անվանումը`  Մասնագիտացված միավոր </t>
  </si>
  <si>
    <t xml:space="preserve"> 1004 - 31005</t>
  </si>
  <si>
    <t xml:space="preserve"> Հիմնանորոգվող ոռոգման ցանցերի երկարություն, կմ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</si>
  <si>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  </t>
  </si>
  <si>
    <t xml:space="preserve"> 1004 - 31006</t>
  </si>
  <si>
    <t xml:space="preserve"> 1019 </t>
  </si>
  <si>
    <t xml:space="preserve">Սոցիալական ներդրումների և տեղական զարգացման ծրագիր </t>
  </si>
  <si>
    <t xml:space="preserve"> 1019 - 11004</t>
  </si>
  <si>
    <t xml:space="preserve"> 1019 - 12004</t>
  </si>
  <si>
    <t xml:space="preserve"> Շահառուների ընտրության չափորոշիչները` Մասնագիտացված միավոր </t>
  </si>
  <si>
    <t xml:space="preserve"> 1019 - 12005</t>
  </si>
  <si>
    <t xml:space="preserve"> 1072 - 31001 </t>
  </si>
  <si>
    <t xml:space="preserve"> Նորոգվող ջրագծերի երկարություն, կմ</t>
  </si>
  <si>
    <t xml:space="preserve"> 1072 - 31002 </t>
  </si>
  <si>
    <t xml:space="preserve"> Նորոգվող կոյուղագծերի երկարություն, կմ</t>
  </si>
  <si>
    <t xml:space="preserve"> 1072 - 31003 </t>
  </si>
  <si>
    <t xml:space="preserve">Երևանի ջրամատակարարման ցանցի բարելավման աշխատանքներ </t>
  </si>
  <si>
    <t xml:space="preserve"> Նորոգվող տնային միացումներ, հատ</t>
  </si>
  <si>
    <t xml:space="preserve"> 1072 - 12004</t>
  </si>
  <si>
    <t xml:space="preserve"> 1189 - 12001 </t>
  </si>
  <si>
    <t xml:space="preserve"> 1189 - 12003 </t>
  </si>
  <si>
    <t>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</t>
  </si>
  <si>
    <t xml:space="preserve"> Շահառուների ընտրության չափորոշիչները` Մասնագիտացված կազմակերպություն  </t>
  </si>
  <si>
    <t>Հավելված N4</t>
  </si>
  <si>
    <t>Հավելված N 5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</si>
  <si>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</si>
  <si>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</si>
  <si>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</si>
  <si>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</si>
  <si>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</si>
  <si>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</si>
  <si>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>ԸՆԴԱՄԵՆԸ</t>
  </si>
  <si>
    <t>1004</t>
  </si>
  <si>
    <t>Ոռոգման համակարգի առողջացում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</si>
  <si>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</si>
  <si>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</si>
  <si>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>1004 - 11005</t>
  </si>
  <si>
    <t>Եվրասիական զարգացման բանկի աջակցությամբ իրականացվող ոռոգման համակարգերի զարգացման ծրագրի համակարգում և ղեկավարում</t>
  </si>
  <si>
    <t>Ծառայությունների մատուցում</t>
  </si>
  <si>
    <t>Պետական մարմինների կողմից օգտագործվող ոչ ֆինանսական ակտիվների հետ գործառնություններ</t>
  </si>
  <si>
    <t>1072</t>
  </si>
  <si>
    <t>Ջրամատակարարաման և ջրահեռացման բարելավում</t>
  </si>
  <si>
    <t>Ջրամատակարարման ծառայությունների հասանելիության և մատչելիության ապահովում</t>
  </si>
  <si>
    <t>Խմելու ջրի մատակարարման և ջրահեռացման համակարգի բարելավում, կորուստների կրճատում</t>
  </si>
  <si>
    <t>1072 - 12001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</si>
  <si>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</si>
  <si>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</si>
  <si>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</si>
  <si>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</si>
  <si>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</si>
  <si>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</si>
  <si>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1004 - 31004</t>
  </si>
  <si>
    <t>1004 - 31005</t>
  </si>
  <si>
    <t>1004 - 31006</t>
  </si>
  <si>
    <t>1019 - 11004</t>
  </si>
  <si>
    <t>Սոցիալական ներդրումների և տեղական զարգացման ծրագիր</t>
  </si>
  <si>
    <t>Նպաստել տարածքներում բնակչության նյութական և ոչ նյութական բարեկեցության աճին</t>
  </si>
  <si>
    <t>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</si>
  <si>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>1072 - 12004</t>
  </si>
  <si>
    <t>1072 - 31001</t>
  </si>
  <si>
    <t>1072 - 31002</t>
  </si>
  <si>
    <t>1072 - 31003</t>
  </si>
  <si>
    <t>1189 - 12001</t>
  </si>
  <si>
    <t>Դպրոցների սեյսմիկ անվտանգության մակարդակի բարձրացման ծրագիր</t>
  </si>
  <si>
    <t>Նպաստել երկրի սեյսմակայունության ապահովմանը, անհատական և հասարակական անվտանգության մակարդակի բարձրացմանը</t>
  </si>
  <si>
    <t>Դպրոցական շենքերի սեյսմակայունության մակարդակի բարձրացում</t>
  </si>
  <si>
    <t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</si>
  <si>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>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արդիականացում:</t>
  </si>
  <si>
    <t>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</si>
  <si>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>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</t>
  </si>
  <si>
    <t>«ՀԱՅԱUՏԱՆԻ ՀԱՆՐԱՊԵՏՈՒԹՅԱՆ 2025 ԹՎԱԿԱՆԻ ՊԵՏԱԿԱՆ ԲՅՈՒՋԵԻ ՄԱUԻՆ» OՐԵՆՔԻ N 1 ՀԱՎԵԼՎԱԾԻ N 5 ԱՂՅՈՒՍԱԿՈՒՄ  ԵՎ ՀԱՅԱՍՏԱՆԻ ՀԱՆՐԱՊԵՏՈՒԹՅԱՆ ԿԱՌԱՎԱՐՈՒԹՅԱՆ 2024 ԹՎԱԿԱՆԻ ԴԵԿՏԵՄԲԵՐԻ 27-Ի N 2060-Ն ՈՐՈՇՄԱՆ N 5 ՀԱՎԵԼՎԱԾԻ N 4 ԱՂՅՈՒՍԱԿՈՒՄ ԿԱՏԱՐՎՈՂ ՓՈՓՈԽՈՒԹՅՈՒՆՆԵՐԸ ԵՎ ԼՐԱՑՈՒՄՆԵՐԸ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</si>
  <si>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</si>
  <si>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>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</si>
  <si>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 xml:space="preserve"> 1072 - 12001</t>
  </si>
  <si>
    <t xml:space="preserve">«ՀԱՅԱՍՏԱՆԻ ՀԱՆՐԱՊԵՏՈՒԹՅԱՆ 2025 ԹՎԱԿԱՆԻ ՊԵՏԱԿԱՆ ԲՅՈՒՋԵԻ
ՄԱՍԻՆ» ՕՐԵՆՔԻ N 2 ՀՈԴՎԱԾԻ ԱՂՅՈՒՍԱԿՈՒՄ ԿԱՏԱՐՎՈՂ ՓՈՓՈԽՈՒԹՅՈՒՆՆԵՐԸ </t>
  </si>
  <si>
    <t xml:space="preserve">«ՀԱՅԱՍՏԱՆԻ ՀԱՆՐԱՊԵՏՈՒԹՅԱՆ 2025 ԹՎԱԿԱՆԻ ՊԵՏԱԿԱՆ ԲՅՈՒՋԵԻ
ՄԱՍԻՆ» ՕՐԵՆՔԻ N 6 ՀՈԴՎԱԾԻ ԱՂՅՈՒՍԱԿՈՒՄ ԵՎ ՀԱՅԱՍՏԱՆԻ ՀԱՆՐԱՊԵՏՈՒԹՅԱՆ ԿԱՌԱՎԱՐՈՒԹՅԱՆ 2024 ԹՎԱԿԱՆԻ ԴԵԿՏԵՄԲԵՐԻ 27-Ի N 2060-Ն ՈՐՈՇՄԱՆ N 2 ՀԱՎԵԼՎԱԾՈՒՄ ԿԱՏԱՐՎՈՂ ՓՈՓՈԽՈՒԹՅՈՒՆՆԵՐԸ </t>
  </si>
  <si>
    <t xml:space="preserve">                                                              Հավելված N 3</t>
  </si>
  <si>
    <t xml:space="preserve"> 01</t>
  </si>
  <si>
    <t xml:space="preserve"> 03</t>
  </si>
  <si>
    <t xml:space="preserve"> 06</t>
  </si>
  <si>
    <t xml:space="preserve"> Պահուստային միջոցներ</t>
  </si>
  <si>
    <t xml:space="preserve"> ՀՀ կառավարություն</t>
  </si>
  <si>
    <t xml:space="preserve"> ՀՀ կառավարության պահուստային ֆոնդ</t>
  </si>
  <si>
    <t xml:space="preserve"> 11001</t>
  </si>
  <si>
    <t xml:space="preserve"> 1139</t>
  </si>
  <si>
    <t xml:space="preserve"> ՀՀ կառավարության և համայնքների պահուստային ֆոնդ</t>
  </si>
  <si>
    <t xml:space="preserve"> ՀԻՄՆԱԿԱՆ ԲԱԺԻՆՆԵՐԻՆ ՉԴԱՍՎՈՂ ՊԱՀՈՒՍՏԱՅԻՆ ՖՈՆԴԵՐ</t>
  </si>
  <si>
    <t xml:space="preserve"> 11</t>
  </si>
  <si>
    <t xml:space="preserve"> ՀԱՅԱՍՏԱՆԻ ՀԱՆՐԱՊԵՏՈՒԹՅԱՆ ԿԱՌԱՎԱՐՈՒԹՅԱՆ ՊԱՀՈՒՍՏԱՅԻՆ ՖՈՆԴԻՑ ԿԱՏԱՐՎՈՂ ՀԱՏԿԱՑՈՒՄԸ</t>
  </si>
  <si>
    <t>Հավելված  N 10</t>
  </si>
  <si>
    <t>ՀՀ Կառավարություն</t>
  </si>
  <si>
    <t>ՀՀ ԿՐԹՈՒԹՅԱՆ, ԳԻՏՈՒԹՅԱՆ, ՄՇԱԿՈՒՅԹԻ ԵՎ ՍՊՈՐՏԻ ՆԱԽԱՐԱՐՈՒԹՅՈՒՆ</t>
  </si>
  <si>
    <t xml:space="preserve"> - Գործառնական և բանկային ծառայությունների 
ծախսեր</t>
  </si>
  <si>
    <t>1189 - 12003</t>
  </si>
  <si>
    <t>1019 - 12004</t>
  </si>
  <si>
    <t>1019 - 12005</t>
  </si>
  <si>
    <t>ՀՀ ՖԻՆԱՆՍՆԵՐԻ ՆԱԽԱՐԱՐՈՒԹՅՈՒՆ</t>
  </si>
  <si>
    <t xml:space="preserve"> ԸՆԴՀԱՆՈՒՐ ԲՆՈՒՅԹԻ ՀԱՆՐԱՅԻՆ ԾԱՌԱՅՈՒԹՅՈՒՆՆԵՐ</t>
  </si>
  <si>
    <t>07</t>
  </si>
  <si>
    <t xml:space="preserve"> Պետական պարտքի գծով գործառնություններ</t>
  </si>
  <si>
    <t xml:space="preserve"> Պետական պարտքի կառավարում</t>
  </si>
  <si>
    <t xml:space="preserve"> Կառավարության պարտքի սպասարկում</t>
  </si>
  <si>
    <t>ՀՀ ֆինանսների նախարարություն</t>
  </si>
  <si>
    <t xml:space="preserve"> ՏՈԿՈՍԱՎՃԱՐՆԵՐ</t>
  </si>
  <si>
    <t xml:space="preserve"> - Արտաքին տոկոսավճարներ</t>
  </si>
  <si>
    <t>Պետական պարտքի կառավարում</t>
  </si>
  <si>
    <t>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</si>
  <si>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>Կառավարության պարտքի օպտիմալ կառուցվածքի ձևավորում՛ հաշվի առնելով պոտենցիալ ռիսկերը</t>
  </si>
  <si>
    <t>1006 - 13001</t>
  </si>
  <si>
    <t>Կառավարության պարտքի սպասարկում</t>
  </si>
  <si>
    <t>Կառավարության պարտքի սպասարկում (տոկոսավճարներ)</t>
  </si>
  <si>
    <t>Ֆինանսավորման ծախսերի իրականացում</t>
  </si>
  <si>
    <t xml:space="preserve"> Պետական պարտքի կառավարում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</si>
  <si>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</si>
  <si>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</si>
  <si>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Միջոցառումն իրականացնողի անվանումը՛`  ՀՀ ֆինանսների նախարարություն </t>
  </si>
  <si>
    <t>այդ թվում՝ բյուջետային ծախսերի տնտեսագիտական դասակարգման հոդվածներ</t>
  </si>
  <si>
    <t xml:space="preserve"> ՀԱՅԱՍՏԱՆԻ ՀԱՆՐԱՊԵՏՈՒԹՅԱՆ ԿԱՌԱՎԱՐՈՒԹՅԱՆ 2023 ԹՎԱԿԱՆԻ ԴԵԿՏԵՄԲԵՐԻ 27-Ի N 2060-Ն ՈՐՈՇՄԱՆ N 5 ՀԱՎԵԼՎԱԾԻ N 7 ԱՂՅՈՒՍԱԿՈՒՄ ԿԱՏԱՐՎՈՂ ԼՐԱՑՈՒՄԸ</t>
  </si>
  <si>
    <t>«ՀԱՅԱUՏԱՆԻ ՀԱՆՐԱՊԵՏՈՒԹՅԱՆ 2025 ԹՎԱԿԱՆԻ ՊԵՏԱԿԱՆ ԲՅՈՒՋԵԻ ՄԱUԻՆ» OՐԵՆՔԻ N 1 ՀԱՎԵԼՎԱԾԻ N 2 ԱՂՅՈՒՍԱԿՈՒՄ ԿԱՏԱՐՎՈՂ ՎԵՐԱԲԱՇԽՈՒՄԸ,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</si>
  <si>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>«ՀԱՅԱUՏԱՆԻ ՀԱՆՐԱՊԵՏՈՒԹՅԱՆ 2025 ԹՎԱԿԱՆԻ ՊԵՏԱԿԱՆ ԲՅՈՒՋԵԻ ՄԱUԻՆ» OՐԵՆՔԻ N 1 ՀԱՎԵԼՎԱԾԻ N 4 ԱՂՅՈՒՍԱԿՈՒՄ  ԵՎ ՀԱՅԱՍՏԱՆԻ ՀԱՆՐԱՊԵՏՈՒԹՅԱՆ ԿԱՌԱՎԱՐՈՒԹՅԱՆ 2024 ԹՎԱԿԱՆԻ ԴԵԿՏԵՄԲԵՐԻ 27-Ի N 2060-Ն ՈՐՈՇՄԱՆ N 5 ՀԱՎԵԼՎԱԾԻ N 3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</si>
</sst>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(* #,##0.00_);_(* \(#,##0.00\);_(* &quot;-&quot;??_);_(@_)"/>
    <numFmt numFmtId="164" formatCode="_-* #,##0.00\ _₽_-;\-* #,##0.00\ _₽_-;_-* &quot;-&quot;??\ _₽_-;_-@_-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#,##0.0"/>
    <numFmt numFmtId="169" formatCode="_(* #,##0.0_);_(* \(#,##0.0\);_(* &quot;-&quot;??_);_(@_)"/>
    <numFmt numFmtId="170" formatCode="_(* #,##0_);_(* \(#,##0\);_(* &quot;-&quot;??_);_(@_)"/>
    <numFmt numFmtId="171" formatCode="_-* #,##0.0\ _դ_ր_._-;\-* #,##0.0\ _դ_ր_._-;_-* &quot;-&quot;??\ _դ_ր_._-;_-@_-"/>
    <numFmt numFmtId="172" formatCode="_-* #,##0.0\ _₽_-;\-* #,##0.0\ _₽_-;_-* &quot;-&quot;?\ _₽_-;_-@_-"/>
    <numFmt numFmtId="173" formatCode="#,##0.00000000"/>
    <numFmt numFmtId="174" formatCode="##,##0;\(##,##0\);\-"/>
    <numFmt numFmtId="175" formatCode="_-* #,##0.0\ _₽_-;\-* #,##0.0\ _₽_-;_-* &quot;-&quot;??\ _₽_-;_-@_-"/>
    <numFmt numFmtId="176" formatCode="_-* #,##0.0\ _֏_-;\-* #,##0.0\ _֏_-;_-* &quot;-&quot;?\ _֏_-;_-@_-"/>
    <numFmt numFmtId="177" formatCode="0.0"/>
  </numFmts>
  <fonts count="51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0"/>
      <name val="Times Armenian"/>
      <family val="1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i/>
      <sz val="10"/>
      <color theme="1"/>
      <name val="GHEA Grapalat"/>
      <family val="3"/>
    </font>
    <font>
      <i/>
      <sz val="12"/>
      <color theme="1"/>
      <name val="GHEA Grapalat"/>
      <family val="3"/>
    </font>
    <font>
      <i/>
      <sz val="8"/>
      <name val="GHEA Grapalat"/>
      <family val="2"/>
    </font>
    <font>
      <b/>
      <sz val="11"/>
      <color rgb="FFFA7D00"/>
      <name val="Calibri"/>
      <family val="2"/>
      <scheme val="minor"/>
    </font>
    <font>
      <b/>
      <sz val="12"/>
      <color rgb="FFFA7D00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color rgb="FFC00000"/>
      <name val="GHEA Grapalat"/>
      <family val="3"/>
    </font>
    <font>
      <sz val="12"/>
      <color rgb="FF0070C0"/>
      <name val="GHEA Grapalat"/>
      <family val="3"/>
    </font>
    <font>
      <b/>
      <sz val="12"/>
      <color theme="1"/>
      <name val="Calibri"/>
      <family val="2"/>
      <charset val="1"/>
      <scheme val="minor"/>
    </font>
    <font>
      <b/>
      <sz val="11"/>
      <color theme="1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i/>
      <sz val="12"/>
      <color theme="0"/>
      <name val="GHEA Grapalat"/>
      <family val="3"/>
    </font>
    <font>
      <b/>
      <sz val="12"/>
      <color theme="0"/>
      <name val="GHEA Grapalat"/>
      <family val="3"/>
    </font>
    <font>
      <b/>
      <i/>
      <sz val="12"/>
      <name val="GHEA Grapalat"/>
      <family val="3"/>
    </font>
    <font>
      <b/>
      <sz val="12"/>
      <color rgb="FFFF0000"/>
      <name val="GHEA Grapalat"/>
      <family val="3"/>
    </font>
    <font>
      <b/>
      <i/>
      <sz val="12"/>
      <color theme="0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71">
    <xf numFmtId="0" fontId="0" fillId="0" borderId="0">
      <alignment horizontal="left" vertical="top" wrapText="1"/>
    </xf>
    <xf numFmtId="165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166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0" fontId="19" fillId="0" borderId="0"/>
    <xf numFmtId="0" fontId="22" fillId="0" borderId="0"/>
    <xf numFmtId="43" fontId="22" fillId="0" borderId="0" applyFont="0" applyFill="0" applyBorder="0" applyAlignment="0" applyProtection="0"/>
    <xf numFmtId="166" fontId="31" fillId="0" borderId="0" applyFill="0" applyBorder="0" applyProtection="0">
      <alignment horizontal="right" vertical="top"/>
    </xf>
    <xf numFmtId="0" fontId="29" fillId="0" borderId="0"/>
    <xf numFmtId="43" fontId="29" fillId="0" borderId="0" applyFont="0" applyFill="0" applyBorder="0" applyAlignment="0" applyProtection="0"/>
    <xf numFmtId="0" fontId="18" fillId="0" borderId="0">
      <alignment horizontal="left" vertical="top" wrapText="1"/>
    </xf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36" fillId="0" borderId="0" applyFill="0" applyBorder="0" applyProtection="0">
      <alignment horizontal="right" vertical="top"/>
    </xf>
    <xf numFmtId="0" fontId="37" fillId="6" borderId="4" applyNumberFormat="0" applyAlignment="0" applyProtection="0"/>
    <xf numFmtId="43" fontId="18" fillId="0" borderId="0" applyFont="0" applyFill="0" applyBorder="0" applyAlignment="0" applyProtection="0"/>
    <xf numFmtId="0" fontId="18" fillId="0" borderId="0">
      <alignment horizontal="left" vertical="top" wrapText="1"/>
    </xf>
    <xf numFmtId="0" fontId="22" fillId="0" borderId="0"/>
  </cellStyleXfs>
  <cellXfs count="492">
    <xf numFmtId="0" fontId="0" fillId="0" borderId="0" xfId="0">
      <alignment horizontal="left" vertical="top" wrapText="1"/>
    </xf>
    <xf numFmtId="0" fontId="24" fillId="0" borderId="0" xfId="0" applyFont="1" applyAlignment="1">
      <alignment vertical="center" wrapText="1"/>
    </xf>
    <xf numFmtId="166" fontId="24" fillId="0" borderId="22" xfId="49" applyFont="1" applyFill="1" applyBorder="1">
      <alignment horizontal="right" vertical="top"/>
    </xf>
    <xf numFmtId="166" fontId="24" fillId="0" borderId="22" xfId="49" applyFont="1" applyFill="1" applyBorder="1" applyAlignment="1">
      <alignment horizontal="right" vertical="center"/>
    </xf>
    <xf numFmtId="0" fontId="30" fillId="0" borderId="0" xfId="63" applyFont="1"/>
    <xf numFmtId="0" fontId="30" fillId="0" borderId="0" xfId="63" applyFont="1" applyAlignment="1">
      <alignment horizontal="right"/>
    </xf>
    <xf numFmtId="0" fontId="30" fillId="0" borderId="0" xfId="63" applyFont="1" applyAlignment="1">
      <alignment vertical="center"/>
    </xf>
    <xf numFmtId="166" fontId="24" fillId="0" borderId="22" xfId="49" applyFont="1" applyFill="1" applyBorder="1" applyAlignment="1">
      <alignment horizontal="center" vertical="center"/>
    </xf>
    <xf numFmtId="166" fontId="24" fillId="0" borderId="22" xfId="59" applyFont="1" applyFill="1" applyBorder="1" applyAlignment="1">
      <alignment horizontal="right" vertical="center"/>
    </xf>
    <xf numFmtId="166" fontId="24" fillId="0" borderId="30" xfId="49" applyFont="1" applyFill="1" applyBorder="1" applyAlignment="1">
      <alignment horizontal="right" vertical="center"/>
    </xf>
    <xf numFmtId="166" fontId="24" fillId="0" borderId="30" xfId="59" applyFont="1" applyFill="1" applyBorder="1" applyAlignment="1">
      <alignment horizontal="right" vertical="center"/>
    </xf>
    <xf numFmtId="166" fontId="24" fillId="0" borderId="30" xfId="49" applyFont="1" applyFill="1" applyBorder="1">
      <alignment horizontal="right" vertical="top"/>
    </xf>
    <xf numFmtId="0" fontId="30" fillId="0" borderId="0" xfId="63" applyFont="1" applyAlignment="1">
      <alignment horizontal="center" vertical="center"/>
    </xf>
    <xf numFmtId="0" fontId="38" fillId="0" borderId="0" xfId="67" applyFont="1" applyFill="1" applyBorder="1"/>
    <xf numFmtId="0" fontId="28" fillId="0" borderId="0" xfId="63" applyFont="1" applyAlignment="1">
      <alignment vertical="center" wrapText="1"/>
    </xf>
    <xf numFmtId="169" fontId="30" fillId="0" borderId="0" xfId="63" applyNumberFormat="1" applyFont="1"/>
    <xf numFmtId="0" fontId="24" fillId="0" borderId="0" xfId="63" applyFont="1" applyAlignment="1">
      <alignment horizontal="left" vertical="top" wrapText="1"/>
    </xf>
    <xf numFmtId="0" fontId="24" fillId="0" borderId="0" xfId="63" applyFont="1" applyAlignment="1">
      <alignment vertical="center" wrapText="1"/>
    </xf>
    <xf numFmtId="0" fontId="39" fillId="0" borderId="0" xfId="63" applyFont="1" applyAlignment="1">
      <alignment horizontal="left" vertical="top" wrapText="1"/>
    </xf>
    <xf numFmtId="0" fontId="27" fillId="0" borderId="0" xfId="63" applyFont="1" applyAlignment="1">
      <alignment horizontal="center" vertical="top" wrapText="1"/>
    </xf>
    <xf numFmtId="0" fontId="24" fillId="0" borderId="0" xfId="63" applyFont="1" applyAlignment="1">
      <alignment horizontal="center" vertical="top" wrapText="1"/>
    </xf>
    <xf numFmtId="43" fontId="39" fillId="0" borderId="0" xfId="63" applyNumberFormat="1" applyFont="1" applyAlignment="1">
      <alignment horizontal="left" vertical="top" wrapText="1"/>
    </xf>
    <xf numFmtId="43" fontId="39" fillId="0" borderId="0" xfId="64" applyFont="1" applyAlignment="1">
      <alignment horizontal="left" vertical="top" wrapText="1"/>
    </xf>
    <xf numFmtId="0" fontId="33" fillId="0" borderId="0" xfId="63" applyFont="1"/>
    <xf numFmtId="169" fontId="33" fillId="0" borderId="0" xfId="58" applyNumberFormat="1" applyFont="1" applyFill="1" applyAlignment="1">
      <alignment horizontal="right"/>
    </xf>
    <xf numFmtId="0" fontId="33" fillId="0" borderId="0" xfId="63" applyFont="1" applyAlignment="1">
      <alignment horizontal="center" vertical="center"/>
    </xf>
    <xf numFmtId="165" fontId="24" fillId="0" borderId="0" xfId="1" applyFont="1" applyFill="1" applyAlignment="1">
      <alignment vertical="center" wrapText="1"/>
    </xf>
    <xf numFmtId="166" fontId="25" fillId="0" borderId="22" xfId="49" applyFont="1" applyFill="1" applyBorder="1" applyAlignment="1">
      <alignment horizontal="right" vertical="center"/>
    </xf>
    <xf numFmtId="0" fontId="30" fillId="0" borderId="29" xfId="63" applyFont="1" applyBorder="1" applyAlignment="1">
      <alignment horizontal="center" vertical="center" wrapText="1"/>
    </xf>
    <xf numFmtId="0" fontId="30" fillId="0" borderId="22" xfId="63" applyFont="1" applyBorder="1" applyAlignment="1">
      <alignment horizontal="center" vertical="center" wrapText="1"/>
    </xf>
    <xf numFmtId="1" fontId="34" fillId="0" borderId="41" xfId="63" applyNumberFormat="1" applyFont="1" applyBorder="1" applyAlignment="1">
      <alignment horizontal="center" vertical="center"/>
    </xf>
    <xf numFmtId="1" fontId="34" fillId="0" borderId="24" xfId="63" applyNumberFormat="1" applyFont="1" applyBorder="1" applyAlignment="1">
      <alignment horizontal="center" vertical="center"/>
    </xf>
    <xf numFmtId="0" fontId="28" fillId="0" borderId="0" xfId="63" applyFont="1"/>
    <xf numFmtId="0" fontId="28" fillId="0" borderId="29" xfId="63" applyFont="1" applyBorder="1" applyAlignment="1">
      <alignment horizontal="center" vertical="center"/>
    </xf>
    <xf numFmtId="0" fontId="28" fillId="0" borderId="0" xfId="63" applyFont="1" applyAlignment="1">
      <alignment vertical="center"/>
    </xf>
    <xf numFmtId="0" fontId="30" fillId="0" borderId="43" xfId="63" applyFont="1" applyBorder="1"/>
    <xf numFmtId="0" fontId="30" fillId="0" borderId="23" xfId="63" applyFont="1" applyBorder="1" applyAlignment="1">
      <alignment horizontal="center" vertical="center"/>
    </xf>
    <xf numFmtId="0" fontId="30" fillId="0" borderId="23" xfId="63" applyFont="1" applyBorder="1" applyAlignment="1">
      <alignment horizontal="center" vertical="center" wrapText="1"/>
    </xf>
    <xf numFmtId="9" fontId="30" fillId="0" borderId="0" xfId="65" applyFont="1" applyFill="1"/>
    <xf numFmtId="0" fontId="30" fillId="0" borderId="32" xfId="63" applyFont="1" applyBorder="1"/>
    <xf numFmtId="0" fontId="30" fillId="0" borderId="31" xfId="63" applyFont="1" applyBorder="1"/>
    <xf numFmtId="0" fontId="35" fillId="0" borderId="31" xfId="63" applyFont="1" applyBorder="1" applyAlignment="1">
      <alignment horizontal="center" vertical="center" wrapText="1"/>
    </xf>
    <xf numFmtId="0" fontId="30" fillId="0" borderId="0" xfId="63" applyFont="1" applyAlignment="1">
      <alignment horizontal="center"/>
    </xf>
    <xf numFmtId="172" fontId="30" fillId="0" borderId="0" xfId="63" applyNumberFormat="1" applyFont="1"/>
    <xf numFmtId="166" fontId="24" fillId="0" borderId="30" xfId="49" applyFont="1" applyFill="1" applyBorder="1" applyAlignment="1">
      <alignment horizontal="center" vertical="center"/>
    </xf>
    <xf numFmtId="166" fontId="24" fillId="0" borderId="31" xfId="49" applyFont="1" applyFill="1" applyBorder="1" applyAlignment="1">
      <alignment horizontal="right" vertical="center"/>
    </xf>
    <xf numFmtId="165" fontId="41" fillId="0" borderId="0" xfId="1" applyFont="1" applyFill="1" applyAlignment="1">
      <alignment vertical="center" wrapText="1"/>
    </xf>
    <xf numFmtId="0" fontId="33" fillId="0" borderId="29" xfId="63" applyFont="1" applyBorder="1" applyAlignment="1">
      <alignment vertical="center"/>
    </xf>
    <xf numFmtId="169" fontId="33" fillId="0" borderId="30" xfId="64" applyNumberFormat="1" applyFont="1" applyFill="1" applyBorder="1" applyAlignment="1">
      <alignment horizontal="right" vertical="center"/>
    </xf>
    <xf numFmtId="0" fontId="33" fillId="0" borderId="32" xfId="63" applyFont="1" applyBorder="1" applyAlignment="1">
      <alignment vertical="center"/>
    </xf>
    <xf numFmtId="169" fontId="33" fillId="0" borderId="48" xfId="64" applyNumberFormat="1" applyFont="1" applyFill="1" applyBorder="1" applyAlignment="1">
      <alignment horizontal="right" vertical="center"/>
    </xf>
    <xf numFmtId="165" fontId="39" fillId="0" borderId="0" xfId="1" applyFont="1" applyAlignment="1">
      <alignment horizontal="left" vertical="top" wrapText="1"/>
    </xf>
    <xf numFmtId="43" fontId="33" fillId="0" borderId="0" xfId="63" applyNumberFormat="1" applyFont="1" applyAlignment="1">
      <alignment horizontal="center" vertical="center"/>
    </xf>
    <xf numFmtId="0" fontId="24" fillId="0" borderId="22" xfId="63" applyFont="1" applyBorder="1" applyAlignment="1">
      <alignment horizontal="left" vertical="top" wrapText="1"/>
    </xf>
    <xf numFmtId="169" fontId="25" fillId="0" borderId="22" xfId="64" applyNumberFormat="1" applyFont="1" applyBorder="1" applyAlignment="1">
      <alignment horizontal="right" vertical="top"/>
    </xf>
    <xf numFmtId="0" fontId="42" fillId="0" borderId="0" xfId="63" applyFont="1" applyAlignment="1">
      <alignment horizontal="left" vertical="top" wrapText="1"/>
    </xf>
    <xf numFmtId="0" fontId="24" fillId="0" borderId="0" xfId="0" applyFont="1">
      <alignment horizontal="left" vertical="top" wrapText="1"/>
    </xf>
    <xf numFmtId="0" fontId="24" fillId="0" borderId="29" xfId="0" applyFont="1" applyBorder="1" applyAlignment="1">
      <alignment horizontal="left" vertical="center" wrapText="1"/>
    </xf>
    <xf numFmtId="0" fontId="24" fillId="0" borderId="22" xfId="0" applyFont="1" applyBorder="1">
      <alignment horizontal="left" vertical="top" wrapText="1"/>
    </xf>
    <xf numFmtId="0" fontId="25" fillId="0" borderId="0" xfId="0" applyFont="1">
      <alignment horizontal="left" vertical="top" wrapText="1"/>
    </xf>
    <xf numFmtId="0" fontId="24" fillId="0" borderId="29" xfId="0" applyFont="1" applyBorder="1">
      <alignment horizontal="left" vertical="top" wrapText="1"/>
    </xf>
    <xf numFmtId="0" fontId="24" fillId="0" borderId="0" xfId="55" applyFont="1" applyAlignment="1">
      <alignment horizontal="center" vertical="center" wrapText="1"/>
    </xf>
    <xf numFmtId="0" fontId="24" fillId="0" borderId="0" xfId="55" applyFont="1" applyAlignment="1">
      <alignment vertical="center" wrapText="1"/>
    </xf>
    <xf numFmtId="0" fontId="24" fillId="0" borderId="0" xfId="51" applyFont="1" applyAlignment="1">
      <alignment vertical="center" wrapText="1"/>
    </xf>
    <xf numFmtId="49" fontId="24" fillId="0" borderId="0" xfId="55" applyNumberFormat="1" applyFont="1" applyAlignment="1">
      <alignment horizontal="center" vertical="center" wrapText="1"/>
    </xf>
    <xf numFmtId="0" fontId="24" fillId="0" borderId="0" xfId="51" applyFont="1" applyAlignment="1">
      <alignment wrapText="1"/>
    </xf>
    <xf numFmtId="0" fontId="26" fillId="0" borderId="0" xfId="55" applyFont="1" applyAlignment="1">
      <alignment vertical="center" wrapText="1"/>
    </xf>
    <xf numFmtId="0" fontId="30" fillId="0" borderId="29" xfId="0" applyFont="1" applyBorder="1">
      <alignment horizontal="left" vertical="top" wrapText="1"/>
    </xf>
    <xf numFmtId="0" fontId="30" fillId="0" borderId="22" xfId="0" applyFont="1" applyBorder="1">
      <alignment horizontal="left" vertical="top" wrapText="1"/>
    </xf>
    <xf numFmtId="169" fontId="30" fillId="0" borderId="22" xfId="0" applyNumberFormat="1" applyFont="1" applyBorder="1" applyAlignment="1">
      <alignment horizontal="left" vertical="center" wrapText="1"/>
    </xf>
    <xf numFmtId="169" fontId="30" fillId="0" borderId="30" xfId="0" applyNumberFormat="1" applyFont="1" applyBorder="1" applyAlignment="1">
      <alignment horizontal="left" vertical="center" wrapText="1"/>
    </xf>
    <xf numFmtId="0" fontId="30" fillId="0" borderId="29" xfId="0" applyFont="1" applyBorder="1" applyAlignment="1">
      <alignment horizontal="left" vertical="center" wrapText="1"/>
    </xf>
    <xf numFmtId="0" fontId="30" fillId="0" borderId="22" xfId="0" applyFont="1" applyBorder="1" applyAlignment="1">
      <alignment horizontal="left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32" xfId="0" applyFont="1" applyBorder="1">
      <alignment horizontal="left" vertical="top" wrapText="1"/>
    </xf>
    <xf numFmtId="0" fontId="30" fillId="0" borderId="31" xfId="0" applyFont="1" applyBorder="1">
      <alignment horizontal="left" vertical="top" wrapText="1"/>
    </xf>
    <xf numFmtId="0" fontId="32" fillId="0" borderId="0" xfId="55" applyFont="1" applyAlignment="1">
      <alignment horizontal="center" vertical="center" wrapText="1"/>
    </xf>
    <xf numFmtId="0" fontId="32" fillId="0" borderId="0" xfId="55" applyFont="1" applyAlignment="1">
      <alignment vertical="center" wrapText="1"/>
    </xf>
    <xf numFmtId="0" fontId="24" fillId="0" borderId="55" xfId="0" applyFont="1" applyBorder="1" applyAlignment="1">
      <alignment horizontal="center" vertical="top" wrapText="1"/>
    </xf>
    <xf numFmtId="0" fontId="24" fillId="0" borderId="11" xfId="0" applyFont="1" applyBorder="1" applyAlignment="1">
      <alignment horizontal="center" vertical="top" wrapText="1"/>
    </xf>
    <xf numFmtId="0" fontId="24" fillId="0" borderId="43" xfId="0" applyFont="1" applyBorder="1">
      <alignment horizontal="left" vertical="top" wrapText="1"/>
    </xf>
    <xf numFmtId="0" fontId="24" fillId="0" borderId="23" xfId="0" applyFont="1" applyBorder="1">
      <alignment horizontal="left" vertical="top" wrapText="1"/>
    </xf>
    <xf numFmtId="0" fontId="24" fillId="0" borderId="14" xfId="0" applyFont="1" applyBorder="1">
      <alignment horizontal="left" vertical="top" wrapText="1"/>
    </xf>
    <xf numFmtId="0" fontId="25" fillId="0" borderId="13" xfId="0" applyFont="1" applyBorder="1" applyAlignment="1">
      <alignment horizontal="left" vertical="center" wrapText="1"/>
    </xf>
    <xf numFmtId="0" fontId="24" fillId="0" borderId="55" xfId="0" applyFont="1" applyBorder="1">
      <alignment horizontal="left" vertical="top" wrapText="1"/>
    </xf>
    <xf numFmtId="0" fontId="24" fillId="0" borderId="11" xfId="0" applyFont="1" applyBorder="1">
      <alignment horizontal="left" vertical="top" wrapText="1"/>
    </xf>
    <xf numFmtId="0" fontId="24" fillId="0" borderId="12" xfId="0" applyFont="1" applyBorder="1">
      <alignment horizontal="left" vertical="top" wrapText="1"/>
    </xf>
    <xf numFmtId="0" fontId="24" fillId="0" borderId="13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49" fontId="25" fillId="0" borderId="55" xfId="0" applyNumberFormat="1" applyFont="1" applyBorder="1">
      <alignment horizontal="left" vertical="top" wrapText="1"/>
    </xf>
    <xf numFmtId="49" fontId="25" fillId="0" borderId="13" xfId="0" applyNumberFormat="1" applyFont="1" applyBorder="1" applyAlignment="1">
      <alignment horizontal="left" vertical="center" wrapText="1"/>
    </xf>
    <xf numFmtId="49" fontId="25" fillId="0" borderId="11" xfId="0" applyNumberFormat="1" applyFont="1" applyBorder="1">
      <alignment horizontal="left" vertical="top" wrapText="1"/>
    </xf>
    <xf numFmtId="0" fontId="25" fillId="0" borderId="11" xfId="0" applyFont="1" applyBorder="1">
      <alignment horizontal="left" vertical="top" wrapText="1"/>
    </xf>
    <xf numFmtId="0" fontId="25" fillId="0" borderId="19" xfId="0" applyFont="1" applyBorder="1" applyAlignment="1">
      <alignment horizontal="left" vertical="center" wrapText="1"/>
    </xf>
    <xf numFmtId="0" fontId="24" fillId="0" borderId="12" xfId="0" applyFont="1" applyBorder="1" applyAlignment="1">
      <alignment horizontal="left" vertical="center" wrapText="1"/>
    </xf>
    <xf numFmtId="0" fontId="24" fillId="0" borderId="56" xfId="0" applyFont="1" applyBorder="1">
      <alignment horizontal="left" vertical="top" wrapText="1"/>
    </xf>
    <xf numFmtId="0" fontId="24" fillId="0" borderId="16" xfId="0" applyFont="1" applyBorder="1">
      <alignment horizontal="left" vertical="top" wrapText="1"/>
    </xf>
    <xf numFmtId="0" fontId="24" fillId="0" borderId="16" xfId="0" applyFont="1" applyBorder="1" applyAlignment="1">
      <alignment horizontal="left" vertical="center" wrapText="1"/>
    </xf>
    <xf numFmtId="0" fontId="24" fillId="0" borderId="14" xfId="0" applyFont="1" applyBorder="1" applyAlignment="1">
      <alignment horizontal="left" vertical="center" wrapText="1"/>
    </xf>
    <xf numFmtId="49" fontId="25" fillId="0" borderId="11" xfId="0" applyNumberFormat="1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49" fontId="25" fillId="0" borderId="54" xfId="0" applyNumberFormat="1" applyFont="1" applyBorder="1">
      <alignment horizontal="left" vertical="top" wrapText="1"/>
    </xf>
    <xf numFmtId="0" fontId="24" fillId="0" borderId="18" xfId="0" applyFont="1" applyBorder="1">
      <alignment horizontal="left" vertical="top" wrapText="1"/>
    </xf>
    <xf numFmtId="0" fontId="24" fillId="0" borderId="19" xfId="0" applyFont="1" applyBorder="1">
      <alignment horizontal="left" vertical="top" wrapText="1"/>
    </xf>
    <xf numFmtId="0" fontId="25" fillId="0" borderId="22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left" vertical="center" wrapText="1"/>
    </xf>
    <xf numFmtId="49" fontId="30" fillId="0" borderId="22" xfId="0" applyNumberFormat="1" applyFont="1" applyBorder="1" applyAlignment="1">
      <alignment horizontal="center" vertical="center" wrapText="1"/>
    </xf>
    <xf numFmtId="0" fontId="24" fillId="0" borderId="13" xfId="0" applyFont="1" applyBorder="1">
      <alignment horizontal="left" vertical="top" wrapText="1"/>
    </xf>
    <xf numFmtId="0" fontId="25" fillId="0" borderId="29" xfId="0" applyFont="1" applyBorder="1">
      <alignment horizontal="left" vertical="top" wrapText="1"/>
    </xf>
    <xf numFmtId="0" fontId="25" fillId="0" borderId="22" xfId="0" applyFont="1" applyBorder="1">
      <alignment horizontal="left" vertical="top" wrapText="1"/>
    </xf>
    <xf numFmtId="49" fontId="25" fillId="0" borderId="29" xfId="0" applyNumberFormat="1" applyFont="1" applyBorder="1" applyAlignment="1">
      <alignment horizontal="center" vertical="center" wrapText="1"/>
    </xf>
    <xf numFmtId="0" fontId="24" fillId="0" borderId="0" xfId="0" applyFont="1" applyAlignment="1"/>
    <xf numFmtId="49" fontId="25" fillId="0" borderId="18" xfId="0" applyNumberFormat="1" applyFont="1" applyBorder="1" applyAlignment="1">
      <alignment horizontal="center" vertical="center" wrapText="1"/>
    </xf>
    <xf numFmtId="0" fontId="25" fillId="0" borderId="23" xfId="0" applyFont="1" applyBorder="1" applyAlignment="1">
      <alignment horizontal="left" vertical="center" wrapText="1"/>
    </xf>
    <xf numFmtId="0" fontId="24" fillId="0" borderId="55" xfId="0" applyFont="1" applyBorder="1" applyAlignment="1">
      <alignment horizontal="left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56" xfId="0" applyFont="1" applyBorder="1" applyAlignment="1">
      <alignment horizontal="left" vertical="center" wrapText="1"/>
    </xf>
    <xf numFmtId="0" fontId="24" fillId="0" borderId="0" xfId="51" applyFont="1" applyAlignment="1">
      <alignment horizontal="right" vertical="center"/>
    </xf>
    <xf numFmtId="0" fontId="24" fillId="0" borderId="22" xfId="63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24" fillId="0" borderId="23" xfId="0" applyFont="1" applyBorder="1" applyAlignment="1">
      <alignment horizontal="left" vertical="center" wrapText="1"/>
    </xf>
    <xf numFmtId="166" fontId="24" fillId="0" borderId="17" xfId="49" applyFont="1" applyFill="1" applyBorder="1" applyAlignment="1">
      <alignment horizontal="right" vertical="center"/>
    </xf>
    <xf numFmtId="166" fontId="24" fillId="0" borderId="17" xfId="49" applyFont="1" applyFill="1" applyBorder="1">
      <alignment horizontal="right" vertical="top"/>
    </xf>
    <xf numFmtId="166" fontId="24" fillId="0" borderId="17" xfId="49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left" vertical="center" wrapText="1"/>
    </xf>
    <xf numFmtId="0" fontId="30" fillId="0" borderId="60" xfId="63" applyFont="1" applyBorder="1" applyAlignment="1">
      <alignment horizontal="center" vertical="center" wrapText="1"/>
    </xf>
    <xf numFmtId="1" fontId="34" fillId="0" borderId="53" xfId="63" applyNumberFormat="1" applyFont="1" applyBorder="1" applyAlignment="1">
      <alignment horizontal="center" vertical="center"/>
    </xf>
    <xf numFmtId="169" fontId="24" fillId="0" borderId="53" xfId="58" applyNumberFormat="1" applyFont="1" applyFill="1" applyBorder="1" applyAlignment="1">
      <alignment horizontal="center" vertical="center"/>
    </xf>
    <xf numFmtId="166" fontId="24" fillId="0" borderId="53" xfId="49" applyFont="1" applyFill="1" applyBorder="1" applyAlignment="1">
      <alignment horizontal="right" vertical="center"/>
    </xf>
    <xf numFmtId="0" fontId="24" fillId="0" borderId="53" xfId="0" applyFont="1" applyBorder="1" applyAlignment="1">
      <alignment horizontal="left" vertical="center" wrapText="1"/>
    </xf>
    <xf numFmtId="169" fontId="30" fillId="0" borderId="53" xfId="0" applyNumberFormat="1" applyFont="1" applyBorder="1" applyAlignment="1">
      <alignment horizontal="right" vertical="center" wrapText="1"/>
    </xf>
    <xf numFmtId="166" fontId="24" fillId="0" borderId="53" xfId="66" applyFont="1" applyFill="1" applyBorder="1" applyAlignment="1">
      <alignment horizontal="right" vertical="center"/>
    </xf>
    <xf numFmtId="0" fontId="30" fillId="0" borderId="53" xfId="0" applyFont="1" applyBorder="1" applyAlignment="1">
      <alignment horizontal="right" vertical="center" wrapText="1"/>
    </xf>
    <xf numFmtId="166" fontId="25" fillId="0" borderId="53" xfId="49" applyFont="1" applyFill="1" applyBorder="1" applyAlignment="1">
      <alignment horizontal="right" vertical="center"/>
    </xf>
    <xf numFmtId="166" fontId="25" fillId="0" borderId="53" xfId="0" applyNumberFormat="1" applyFont="1" applyBorder="1" applyAlignment="1">
      <alignment horizontal="right" vertical="center" wrapText="1"/>
    </xf>
    <xf numFmtId="169" fontId="24" fillId="0" borderId="22" xfId="58" applyNumberFormat="1" applyFont="1" applyFill="1" applyBorder="1" applyAlignment="1">
      <alignment horizontal="center" vertical="center"/>
    </xf>
    <xf numFmtId="169" fontId="30" fillId="0" borderId="22" xfId="0" applyNumberFormat="1" applyFont="1" applyBorder="1" applyAlignment="1">
      <alignment horizontal="right" vertical="center" wrapText="1"/>
    </xf>
    <xf numFmtId="166" fontId="24" fillId="0" borderId="22" xfId="66" applyFont="1" applyFill="1" applyBorder="1" applyAlignment="1">
      <alignment horizontal="right" vertical="center"/>
    </xf>
    <xf numFmtId="0" fontId="30" fillId="0" borderId="22" xfId="0" applyFont="1" applyBorder="1" applyAlignment="1">
      <alignment horizontal="right" vertical="center" wrapText="1"/>
    </xf>
    <xf numFmtId="169" fontId="24" fillId="0" borderId="22" xfId="64" applyNumberFormat="1" applyFont="1" applyFill="1" applyBorder="1" applyAlignment="1">
      <alignment horizontal="left" vertical="center" wrapText="1"/>
    </xf>
    <xf numFmtId="166" fontId="25" fillId="0" borderId="22" xfId="0" applyNumberFormat="1" applyFont="1" applyBorder="1" applyAlignment="1">
      <alignment horizontal="right" vertical="center" wrapText="1"/>
    </xf>
    <xf numFmtId="0" fontId="24" fillId="0" borderId="0" xfId="0" applyFont="1" applyAlignment="1">
      <alignment horizontal="right" vertical="center" wrapText="1"/>
    </xf>
    <xf numFmtId="0" fontId="24" fillId="0" borderId="52" xfId="0" applyFont="1" applyBorder="1" applyAlignment="1">
      <alignment horizontal="left" vertical="center" wrapText="1"/>
    </xf>
    <xf numFmtId="0" fontId="24" fillId="0" borderId="0" xfId="0" applyFont="1" applyAlignment="1">
      <alignment vertical="center"/>
    </xf>
    <xf numFmtId="167" fontId="24" fillId="0" borderId="0" xfId="0" applyNumberFormat="1" applyFont="1" applyAlignment="1">
      <alignment vertical="center"/>
    </xf>
    <xf numFmtId="0" fontId="25" fillId="0" borderId="61" xfId="0" applyFont="1" applyBorder="1" applyAlignment="1">
      <alignment horizontal="left" vertical="center" wrapText="1"/>
    </xf>
    <xf numFmtId="169" fontId="24" fillId="0" borderId="53" xfId="64" applyNumberFormat="1" applyFont="1" applyFill="1" applyBorder="1" applyAlignment="1">
      <alignment horizontal="right" vertical="center" wrapText="1"/>
    </xf>
    <xf numFmtId="0" fontId="23" fillId="0" borderId="53" xfId="48" applyFont="1" applyBorder="1" applyAlignment="1">
      <alignment horizontal="center" vertical="center" wrapText="1"/>
    </xf>
    <xf numFmtId="169" fontId="33" fillId="0" borderId="53" xfId="64" applyNumberFormat="1" applyFont="1" applyFill="1" applyBorder="1" applyAlignment="1">
      <alignment horizontal="right" vertical="center"/>
    </xf>
    <xf numFmtId="0" fontId="24" fillId="0" borderId="30" xfId="48" applyFont="1" applyBorder="1" applyAlignment="1">
      <alignment horizontal="center" vertical="center" wrapText="1"/>
    </xf>
    <xf numFmtId="0" fontId="25" fillId="0" borderId="29" xfId="63" applyFont="1" applyBorder="1" applyAlignment="1">
      <alignment horizontal="center" vertical="center" wrapText="1"/>
    </xf>
    <xf numFmtId="169" fontId="25" fillId="0" borderId="30" xfId="64" applyNumberFormat="1" applyFont="1" applyBorder="1" applyAlignment="1">
      <alignment horizontal="right" vertical="top"/>
    </xf>
    <xf numFmtId="0" fontId="24" fillId="0" borderId="29" xfId="63" applyFont="1" applyBorder="1" applyAlignment="1">
      <alignment horizontal="left" vertical="top" wrapText="1"/>
    </xf>
    <xf numFmtId="0" fontId="24" fillId="0" borderId="30" xfId="63" applyFont="1" applyBorder="1" applyAlignment="1">
      <alignment horizontal="left" vertical="top" wrapText="1"/>
    </xf>
    <xf numFmtId="0" fontId="24" fillId="0" borderId="32" xfId="63" applyFont="1" applyBorder="1" applyAlignment="1">
      <alignment horizontal="left" vertical="center" wrapText="1"/>
    </xf>
    <xf numFmtId="169" fontId="24" fillId="0" borderId="31" xfId="68" applyNumberFormat="1" applyFont="1" applyFill="1" applyBorder="1" applyAlignment="1">
      <alignment horizontal="center" vertical="center" wrapText="1"/>
    </xf>
    <xf numFmtId="169" fontId="24" fillId="0" borderId="48" xfId="68" applyNumberFormat="1" applyFont="1" applyFill="1" applyBorder="1" applyAlignment="1">
      <alignment horizontal="center" vertical="center" wrapText="1"/>
    </xf>
    <xf numFmtId="166" fontId="24" fillId="0" borderId="31" xfId="49" applyFont="1" applyFill="1" applyBorder="1">
      <alignment horizontal="right" vertical="top"/>
    </xf>
    <xf numFmtId="0" fontId="24" fillId="0" borderId="31" xfId="0" applyFont="1" applyBorder="1">
      <alignment horizontal="left" vertical="top" wrapText="1"/>
    </xf>
    <xf numFmtId="166" fontId="24" fillId="0" borderId="47" xfId="49" applyFont="1" applyFill="1" applyBorder="1">
      <alignment horizontal="right" vertical="top"/>
    </xf>
    <xf numFmtId="165" fontId="30" fillId="0" borderId="0" xfId="1" applyFont="1" applyAlignment="1"/>
    <xf numFmtId="0" fontId="28" fillId="0" borderId="0" xfId="63" applyFont="1" applyAlignment="1">
      <alignment horizontal="right" vertical="center"/>
    </xf>
    <xf numFmtId="0" fontId="43" fillId="0" borderId="0" xfId="63" applyFont="1" applyAlignment="1">
      <alignment horizontal="right" vertical="center"/>
    </xf>
    <xf numFmtId="0" fontId="24" fillId="0" borderId="22" xfId="0" applyFont="1" applyBorder="1" applyAlignment="1">
      <alignment horizontal="center" vertical="center" wrapText="1"/>
    </xf>
    <xf numFmtId="166" fontId="24" fillId="0" borderId="31" xfId="49" applyFont="1" applyFill="1" applyBorder="1" applyAlignment="1">
      <alignment vertical="top"/>
    </xf>
    <xf numFmtId="166" fontId="24" fillId="33" borderId="22" xfId="49" applyFont="1" applyFill="1" applyBorder="1">
      <alignment horizontal="right" vertical="top"/>
    </xf>
    <xf numFmtId="0" fontId="24" fillId="33" borderId="22" xfId="0" applyFont="1" applyFill="1" applyBorder="1" applyAlignment="1">
      <alignment horizontal="center" vertical="center" wrapText="1"/>
    </xf>
    <xf numFmtId="0" fontId="30" fillId="33" borderId="22" xfId="0" applyFont="1" applyFill="1" applyBorder="1" applyAlignment="1">
      <alignment horizontal="left" vertical="center" wrapText="1"/>
    </xf>
    <xf numFmtId="166" fontId="24" fillId="0" borderId="22" xfId="49" applyFont="1" applyBorder="1">
      <alignment horizontal="right" vertical="top"/>
    </xf>
    <xf numFmtId="0" fontId="24" fillId="33" borderId="22" xfId="0" applyFont="1" applyFill="1" applyBorder="1">
      <alignment horizontal="left" vertical="top" wrapText="1"/>
    </xf>
    <xf numFmtId="0" fontId="25" fillId="33" borderId="0" xfId="0" applyFont="1" applyFill="1" applyAlignment="1">
      <alignment horizontal="center" vertical="center" wrapText="1"/>
    </xf>
    <xf numFmtId="176" fontId="25" fillId="0" borderId="22" xfId="0" applyNumberFormat="1" applyFont="1" applyBorder="1" applyAlignment="1">
      <alignment horizontal="right" vertical="top" wrapText="1"/>
    </xf>
    <xf numFmtId="0" fontId="25" fillId="0" borderId="0" xfId="51" applyFont="1" applyAlignment="1">
      <alignment horizontal="left" vertical="center" wrapText="1"/>
    </xf>
    <xf numFmtId="0" fontId="24" fillId="0" borderId="22" xfId="0" applyFont="1" applyBorder="1" applyAlignment="1">
      <alignment horizontal="right" vertical="top" wrapText="1"/>
    </xf>
    <xf numFmtId="0" fontId="24" fillId="0" borderId="0" xfId="51" applyFont="1" applyAlignment="1">
      <alignment horizontal="left" vertical="center" wrapText="1"/>
    </xf>
    <xf numFmtId="169" fontId="24" fillId="0" borderId="22" xfId="51" applyNumberFormat="1" applyFont="1" applyBorder="1" applyAlignment="1">
      <alignment horizontal="left" vertical="center" wrapText="1"/>
    </xf>
    <xf numFmtId="0" fontId="44" fillId="0" borderId="22" xfId="0" applyFont="1" applyBorder="1">
      <alignment horizontal="left" vertical="top" wrapText="1"/>
    </xf>
    <xf numFmtId="0" fontId="26" fillId="0" borderId="22" xfId="0" applyFont="1" applyBorder="1">
      <alignment horizontal="left" vertical="top" wrapText="1"/>
    </xf>
    <xf numFmtId="0" fontId="24" fillId="0" borderId="22" xfId="69" applyFont="1" applyBorder="1">
      <alignment horizontal="left" vertical="top" wrapText="1"/>
    </xf>
    <xf numFmtId="0" fontId="24" fillId="0" borderId="22" xfId="51" applyFont="1" applyBorder="1" applyAlignment="1">
      <alignment vertical="center" wrapText="1"/>
    </xf>
    <xf numFmtId="176" fontId="25" fillId="0" borderId="23" xfId="0" applyNumberFormat="1" applyFont="1" applyBorder="1" applyAlignment="1">
      <alignment horizontal="right" vertical="top" wrapText="1"/>
    </xf>
    <xf numFmtId="176" fontId="25" fillId="0" borderId="44" xfId="0" applyNumberFormat="1" applyFont="1" applyBorder="1" applyAlignment="1">
      <alignment horizontal="right" vertical="top" wrapText="1"/>
    </xf>
    <xf numFmtId="176" fontId="25" fillId="0" borderId="30" xfId="0" applyNumberFormat="1" applyFont="1" applyBorder="1" applyAlignment="1">
      <alignment horizontal="right" vertical="top" wrapText="1"/>
    </xf>
    <xf numFmtId="0" fontId="24" fillId="0" borderId="30" xfId="0" applyFont="1" applyBorder="1" applyAlignment="1">
      <alignment horizontal="right" vertical="top" wrapText="1"/>
    </xf>
    <xf numFmtId="169" fontId="24" fillId="0" borderId="30" xfId="51" applyNumberFormat="1" applyFont="1" applyBorder="1" applyAlignment="1">
      <alignment horizontal="left" vertical="center" wrapText="1"/>
    </xf>
    <xf numFmtId="0" fontId="24" fillId="0" borderId="29" xfId="51" applyFont="1" applyBorder="1" applyAlignment="1">
      <alignment vertical="center" wrapText="1"/>
    </xf>
    <xf numFmtId="0" fontId="24" fillId="0" borderId="32" xfId="51" applyFont="1" applyBorder="1" applyAlignment="1">
      <alignment vertical="center" wrapText="1"/>
    </xf>
    <xf numFmtId="0" fontId="24" fillId="0" borderId="31" xfId="51" applyFont="1" applyBorder="1" applyAlignment="1">
      <alignment vertical="center" wrapText="1"/>
    </xf>
    <xf numFmtId="169" fontId="24" fillId="0" borderId="31" xfId="51" applyNumberFormat="1" applyFont="1" applyBorder="1" applyAlignment="1">
      <alignment horizontal="left" vertical="center" wrapText="1"/>
    </xf>
    <xf numFmtId="169" fontId="24" fillId="0" borderId="48" xfId="51" applyNumberFormat="1" applyFont="1" applyBorder="1" applyAlignment="1">
      <alignment horizontal="left" vertical="center" wrapText="1"/>
    </xf>
    <xf numFmtId="0" fontId="24" fillId="33" borderId="29" xfId="0" applyFont="1" applyFill="1" applyBorder="1" applyAlignment="1">
      <alignment horizontal="center" vertical="center" wrapText="1"/>
    </xf>
    <xf numFmtId="0" fontId="24" fillId="33" borderId="30" xfId="0" applyFont="1" applyFill="1" applyBorder="1">
      <alignment horizontal="left" vertical="top" wrapText="1"/>
    </xf>
    <xf numFmtId="166" fontId="24" fillId="0" borderId="30" xfId="49" applyFont="1" applyBorder="1">
      <alignment horizontal="right" vertical="top"/>
    </xf>
    <xf numFmtId="0" fontId="24" fillId="0" borderId="30" xfId="0" applyFont="1" applyBorder="1">
      <alignment horizontal="left" vertical="top" wrapText="1"/>
    </xf>
    <xf numFmtId="166" fontId="24" fillId="33" borderId="30" xfId="49" applyFont="1" applyFill="1" applyBorder="1">
      <alignment horizontal="right" vertical="top"/>
    </xf>
    <xf numFmtId="0" fontId="24" fillId="33" borderId="32" xfId="0" applyFont="1" applyFill="1" applyBorder="1" applyAlignment="1">
      <alignment horizontal="center" vertical="center" wrapText="1"/>
    </xf>
    <xf numFmtId="0" fontId="24" fillId="33" borderId="31" xfId="0" applyFont="1" applyFill="1" applyBorder="1" applyAlignment="1">
      <alignment horizontal="center" vertical="center" wrapText="1"/>
    </xf>
    <xf numFmtId="166" fontId="24" fillId="33" borderId="31" xfId="49" applyFont="1" applyFill="1" applyBorder="1">
      <alignment horizontal="right" vertical="top"/>
    </xf>
    <xf numFmtId="166" fontId="24" fillId="33" borderId="48" xfId="49" applyFont="1" applyFill="1" applyBorder="1">
      <alignment horizontal="right" vertical="top"/>
    </xf>
    <xf numFmtId="2" fontId="30" fillId="0" borderId="28" xfId="63" applyNumberFormat="1" applyFont="1" applyBorder="1" applyAlignment="1">
      <alignment horizontal="center" vertical="center" wrapText="1"/>
    </xf>
    <xf numFmtId="166" fontId="25" fillId="0" borderId="22" xfId="59" applyFont="1" applyFill="1" applyBorder="1" applyAlignment="1">
      <alignment horizontal="right" vertical="center"/>
    </xf>
    <xf numFmtId="166" fontId="25" fillId="0" borderId="30" xfId="59" applyFont="1" applyFill="1" applyBorder="1" applyAlignment="1">
      <alignment horizontal="right" vertical="center"/>
    </xf>
    <xf numFmtId="0" fontId="46" fillId="0" borderId="0" xfId="55" applyFont="1" applyAlignment="1">
      <alignment vertical="center" wrapText="1"/>
    </xf>
    <xf numFmtId="171" fontId="32" fillId="0" borderId="0" xfId="1" applyNumberFormat="1" applyFont="1" applyFill="1" applyAlignment="1">
      <alignment vertical="center" wrapText="1"/>
    </xf>
    <xf numFmtId="172" fontId="47" fillId="0" borderId="0" xfId="55" applyNumberFormat="1" applyFont="1" applyAlignment="1">
      <alignment vertical="center" wrapText="1"/>
    </xf>
    <xf numFmtId="0" fontId="24" fillId="35" borderId="0" xfId="0" applyFont="1" applyFill="1">
      <alignment horizontal="left" vertical="top" wrapText="1"/>
    </xf>
    <xf numFmtId="0" fontId="26" fillId="35" borderId="0" xfId="0" applyFont="1" applyFill="1">
      <alignment horizontal="left" vertical="top" wrapText="1"/>
    </xf>
    <xf numFmtId="0" fontId="25" fillId="0" borderId="0" xfId="0" applyFont="1" applyAlignment="1">
      <alignment vertical="center" wrapText="1"/>
    </xf>
    <xf numFmtId="166" fontId="24" fillId="0" borderId="0" xfId="0" applyNumberFormat="1" applyFont="1">
      <alignment horizontal="left" vertical="top" wrapText="1"/>
    </xf>
    <xf numFmtId="166" fontId="24" fillId="0" borderId="0" xfId="0" applyNumberFormat="1" applyFont="1" applyAlignment="1">
      <alignment horizontal="center" vertical="center" wrapText="1"/>
    </xf>
    <xf numFmtId="168" fontId="24" fillId="0" borderId="0" xfId="0" applyNumberFormat="1" applyFont="1">
      <alignment horizontal="left" vertical="top" wrapText="1"/>
    </xf>
    <xf numFmtId="166" fontId="25" fillId="0" borderId="0" xfId="0" applyNumberFormat="1" applyFont="1" applyAlignment="1">
      <alignment horizontal="center" vertical="center" wrapText="1"/>
    </xf>
    <xf numFmtId="0" fontId="26" fillId="0" borderId="0" xfId="0" applyFont="1">
      <alignment horizontal="left" vertical="top" wrapText="1"/>
    </xf>
    <xf numFmtId="177" fontId="24" fillId="0" borderId="0" xfId="0" applyNumberFormat="1" applyFont="1">
      <alignment horizontal="left" vertical="top" wrapText="1"/>
    </xf>
    <xf numFmtId="165" fontId="45" fillId="0" borderId="0" xfId="1" applyFont="1" applyFill="1" applyAlignment="1">
      <alignment vertical="center" wrapText="1"/>
    </xf>
    <xf numFmtId="0" fontId="33" fillId="0" borderId="51" xfId="63" applyFont="1" applyBorder="1" applyAlignment="1">
      <alignment horizontal="center" vertical="center" wrapText="1"/>
    </xf>
    <xf numFmtId="167" fontId="25" fillId="0" borderId="22" xfId="64" applyNumberFormat="1" applyFont="1" applyFill="1" applyBorder="1" applyAlignment="1">
      <alignment horizontal="right" vertical="center" wrapText="1"/>
    </xf>
    <xf numFmtId="167" fontId="25" fillId="0" borderId="30" xfId="64" applyNumberFormat="1" applyFont="1" applyFill="1" applyBorder="1" applyAlignment="1">
      <alignment horizontal="right" vertical="center" wrapText="1"/>
    </xf>
    <xf numFmtId="0" fontId="25" fillId="0" borderId="22" xfId="0" applyFont="1" applyBorder="1" applyAlignment="1">
      <alignment horizontal="center" vertical="top"/>
    </xf>
    <xf numFmtId="0" fontId="25" fillId="0" borderId="17" xfId="0" applyFont="1" applyBorder="1" applyAlignment="1">
      <alignment horizontal="center"/>
    </xf>
    <xf numFmtId="0" fontId="25" fillId="0" borderId="17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left" vertical="center" wrapText="1"/>
    </xf>
    <xf numFmtId="0" fontId="26" fillId="0" borderId="17" xfId="54" applyFont="1" applyBorder="1" applyAlignment="1">
      <alignment horizontal="left" vertical="center" wrapText="1"/>
    </xf>
    <xf numFmtId="167" fontId="26" fillId="0" borderId="22" xfId="64" applyNumberFormat="1" applyFont="1" applyFill="1" applyBorder="1" applyAlignment="1">
      <alignment horizontal="right" vertical="center" wrapText="1"/>
    </xf>
    <xf numFmtId="167" fontId="26" fillId="0" borderId="30" xfId="64" applyNumberFormat="1" applyFont="1" applyFill="1" applyBorder="1" applyAlignment="1">
      <alignment horizontal="right" vertical="center" wrapText="1"/>
    </xf>
    <xf numFmtId="167" fontId="24" fillId="0" borderId="30" xfId="64" applyNumberFormat="1" applyFont="1" applyFill="1" applyBorder="1" applyAlignment="1">
      <alignment horizontal="right" vertical="center" wrapText="1"/>
    </xf>
    <xf numFmtId="0" fontId="24" fillId="0" borderId="17" xfId="0" applyFont="1" applyBorder="1">
      <alignment horizontal="left" vertical="top" wrapText="1"/>
    </xf>
    <xf numFmtId="169" fontId="24" fillId="0" borderId="22" xfId="64" applyNumberFormat="1" applyFont="1" applyFill="1" applyBorder="1" applyAlignment="1">
      <alignment horizontal="right" vertical="center" wrapText="1"/>
    </xf>
    <xf numFmtId="169" fontId="24" fillId="0" borderId="30" xfId="64" applyNumberFormat="1" applyFont="1" applyFill="1" applyBorder="1" applyAlignment="1">
      <alignment horizontal="right" vertical="center" wrapText="1"/>
    </xf>
    <xf numFmtId="166" fontId="25" fillId="0" borderId="30" xfId="49" applyFont="1" applyFill="1" applyBorder="1" applyAlignment="1">
      <alignment horizontal="right" vertical="center"/>
    </xf>
    <xf numFmtId="166" fontId="24" fillId="0" borderId="47" xfId="49" applyFont="1" applyFill="1" applyBorder="1" applyAlignment="1">
      <alignment vertical="center"/>
    </xf>
    <xf numFmtId="166" fontId="24" fillId="0" borderId="48" xfId="49" applyFont="1" applyFill="1" applyBorder="1" applyAlignment="1">
      <alignment vertical="top"/>
    </xf>
    <xf numFmtId="0" fontId="25" fillId="0" borderId="22" xfId="0" applyFont="1" applyBorder="1" applyAlignment="1">
      <alignment horizontal="center" vertical="top" wrapText="1"/>
    </xf>
    <xf numFmtId="0" fontId="25" fillId="0" borderId="22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left" vertical="center" wrapText="1"/>
    </xf>
    <xf numFmtId="0" fontId="25" fillId="0" borderId="17" xfId="0" applyFont="1" applyBorder="1" applyAlignment="1">
      <alignment vertical="top" wrapText="1"/>
    </xf>
    <xf numFmtId="0" fontId="25" fillId="0" borderId="22" xfId="0" applyFont="1" applyBorder="1" applyAlignment="1">
      <alignment vertical="top" wrapText="1"/>
    </xf>
    <xf numFmtId="0" fontId="24" fillId="0" borderId="22" xfId="0" applyFont="1" applyBorder="1" applyAlignment="1">
      <alignment vertical="top" wrapText="1"/>
    </xf>
    <xf numFmtId="0" fontId="25" fillId="0" borderId="22" xfId="0" applyFont="1" applyBorder="1" applyAlignment="1">
      <alignment vertical="center" wrapText="1"/>
    </xf>
    <xf numFmtId="49" fontId="25" fillId="0" borderId="22" xfId="0" applyNumberFormat="1" applyFont="1" applyBorder="1" applyAlignment="1">
      <alignment vertical="top" wrapText="1"/>
    </xf>
    <xf numFmtId="49" fontId="25" fillId="0" borderId="22" xfId="0" applyNumberFormat="1" applyFont="1" applyBorder="1" applyAlignment="1">
      <alignment vertical="top"/>
    </xf>
    <xf numFmtId="0" fontId="25" fillId="0" borderId="22" xfId="0" applyFont="1" applyBorder="1" applyAlignment="1">
      <alignment vertical="top"/>
    </xf>
    <xf numFmtId="0" fontId="25" fillId="0" borderId="43" xfId="0" applyFont="1" applyBorder="1">
      <alignment horizontal="left" vertical="top" wrapText="1"/>
    </xf>
    <xf numFmtId="0" fontId="25" fillId="0" borderId="23" xfId="0" applyFont="1" applyBorder="1">
      <alignment horizontal="left" vertical="top" wrapText="1"/>
    </xf>
    <xf numFmtId="167" fontId="24" fillId="0" borderId="22" xfId="64" applyNumberFormat="1" applyFont="1" applyFill="1" applyBorder="1" applyAlignment="1">
      <alignment horizontal="right" vertical="center" wrapText="1"/>
    </xf>
    <xf numFmtId="43" fontId="24" fillId="0" borderId="22" xfId="64" applyFont="1" applyFill="1" applyBorder="1" applyAlignment="1">
      <alignment horizontal="right" vertical="center" wrapText="1"/>
    </xf>
    <xf numFmtId="166" fontId="24" fillId="0" borderId="22" xfId="49" applyFont="1" applyFill="1" applyBorder="1" applyAlignment="1">
      <alignment vertical="center"/>
    </xf>
    <xf numFmtId="166" fontId="24" fillId="0" borderId="53" xfId="49" applyFont="1" applyFill="1" applyBorder="1" applyAlignment="1">
      <alignment vertical="center"/>
    </xf>
    <xf numFmtId="167" fontId="25" fillId="0" borderId="22" xfId="64" applyNumberFormat="1" applyFont="1" applyFill="1" applyBorder="1" applyAlignment="1">
      <alignment vertical="center" wrapText="1"/>
    </xf>
    <xf numFmtId="167" fontId="25" fillId="0" borderId="30" xfId="64" applyNumberFormat="1" applyFont="1" applyFill="1" applyBorder="1" applyAlignment="1">
      <alignment vertical="center" wrapText="1"/>
    </xf>
    <xf numFmtId="169" fontId="24" fillId="0" borderId="22" xfId="64" applyNumberFormat="1" applyFont="1" applyFill="1" applyBorder="1" applyAlignment="1">
      <alignment vertical="center" wrapText="1"/>
    </xf>
    <xf numFmtId="167" fontId="24" fillId="0" borderId="30" xfId="64" applyNumberFormat="1" applyFont="1" applyFill="1" applyBorder="1" applyAlignment="1">
      <alignment vertical="center" wrapText="1"/>
    </xf>
    <xf numFmtId="0" fontId="25" fillId="35" borderId="0" xfId="0" applyFont="1" applyFill="1">
      <alignment horizontal="left" vertical="top" wrapText="1"/>
    </xf>
    <xf numFmtId="0" fontId="25" fillId="0" borderId="0" xfId="0" applyFont="1" applyAlignment="1"/>
    <xf numFmtId="0" fontId="25" fillId="0" borderId="54" xfId="0" applyFont="1" applyBorder="1" applyAlignment="1">
      <alignment horizontal="left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center" vertical="center" wrapText="1"/>
    </xf>
    <xf numFmtId="0" fontId="24" fillId="0" borderId="17" xfId="54" applyFont="1" applyBorder="1" applyAlignment="1">
      <alignment horizontal="left" vertical="center" wrapText="1"/>
    </xf>
    <xf numFmtId="0" fontId="24" fillId="0" borderId="29" xfId="0" applyFont="1" applyBorder="1" applyAlignment="1">
      <alignment vertical="center" wrapText="1"/>
    </xf>
    <xf numFmtId="0" fontId="24" fillId="0" borderId="22" xfId="0" applyFont="1" applyBorder="1" applyAlignment="1">
      <alignment vertical="center" wrapText="1"/>
    </xf>
    <xf numFmtId="171" fontId="25" fillId="0" borderId="53" xfId="1" applyNumberFormat="1" applyFont="1" applyBorder="1" applyAlignment="1">
      <alignment vertical="center"/>
    </xf>
    <xf numFmtId="171" fontId="28" fillId="0" borderId="53" xfId="1" applyNumberFormat="1" applyFont="1" applyBorder="1" applyAlignment="1">
      <alignment vertical="center"/>
    </xf>
    <xf numFmtId="0" fontId="24" fillId="0" borderId="33" xfId="51" applyFont="1" applyBorder="1" applyAlignment="1">
      <alignment horizontal="right" vertical="center" wrapText="1"/>
    </xf>
    <xf numFmtId="0" fontId="28" fillId="0" borderId="29" xfId="0" applyFont="1" applyBorder="1" applyAlignment="1">
      <alignment horizontal="left" vertical="center" wrapText="1"/>
    </xf>
    <xf numFmtId="0" fontId="24" fillId="0" borderId="0" xfId="51" applyFont="1" applyAlignment="1">
      <alignment horizontal="right" wrapText="1"/>
    </xf>
    <xf numFmtId="169" fontId="30" fillId="0" borderId="17" xfId="0" applyNumberFormat="1" applyFont="1" applyBorder="1" applyAlignment="1">
      <alignment horizontal="left" vertical="center" wrapText="1"/>
    </xf>
    <xf numFmtId="0" fontId="24" fillId="0" borderId="31" xfId="0" applyFont="1" applyBorder="1" applyAlignment="1">
      <alignment horizontal="left" vertical="center" wrapText="1"/>
    </xf>
    <xf numFmtId="0" fontId="41" fillId="0" borderId="0" xfId="55" applyFont="1" applyAlignment="1">
      <alignment horizontal="center" vertical="center" wrapText="1"/>
    </xf>
    <xf numFmtId="0" fontId="41" fillId="0" borderId="0" xfId="55" applyFont="1" applyAlignment="1">
      <alignment vertical="center" wrapText="1"/>
    </xf>
    <xf numFmtId="164" fontId="41" fillId="0" borderId="0" xfId="55" applyNumberFormat="1" applyFont="1" applyAlignment="1">
      <alignment vertical="center" wrapText="1"/>
    </xf>
    <xf numFmtId="166" fontId="41" fillId="0" borderId="0" xfId="55" applyNumberFormat="1" applyFont="1" applyAlignment="1">
      <alignment vertical="center" wrapText="1"/>
    </xf>
    <xf numFmtId="175" fontId="41" fillId="0" borderId="0" xfId="55" applyNumberFormat="1" applyFont="1" applyAlignment="1">
      <alignment vertical="center" wrapText="1"/>
    </xf>
    <xf numFmtId="168" fontId="41" fillId="0" borderId="0" xfId="55" applyNumberFormat="1" applyFont="1" applyAlignment="1">
      <alignment vertical="center" wrapText="1"/>
    </xf>
    <xf numFmtId="168" fontId="24" fillId="0" borderId="0" xfId="55" applyNumberFormat="1" applyFont="1" applyAlignment="1">
      <alignment vertical="center" wrapText="1"/>
    </xf>
    <xf numFmtId="173" fontId="24" fillId="0" borderId="0" xfId="55" applyNumberFormat="1" applyFont="1" applyAlignment="1">
      <alignment vertical="center" wrapText="1"/>
    </xf>
    <xf numFmtId="168" fontId="40" fillId="0" borderId="0" xfId="55" applyNumberFormat="1" applyFont="1" applyAlignment="1">
      <alignment vertical="center" wrapText="1"/>
    </xf>
    <xf numFmtId="0" fontId="28" fillId="0" borderId="29" xfId="0" applyFont="1" applyBorder="1" applyAlignment="1">
      <alignment horizontal="center" vertical="center" wrapText="1"/>
    </xf>
    <xf numFmtId="0" fontId="25" fillId="0" borderId="0" xfId="55" applyFont="1" applyAlignment="1">
      <alignment vertical="center" wrapText="1"/>
    </xf>
    <xf numFmtId="0" fontId="48" fillId="0" borderId="0" xfId="55" applyFont="1" applyAlignment="1">
      <alignment vertical="center" wrapText="1"/>
    </xf>
    <xf numFmtId="0" fontId="28" fillId="0" borderId="29" xfId="0" applyFont="1" applyBorder="1">
      <alignment horizontal="left" vertical="top" wrapText="1"/>
    </xf>
    <xf numFmtId="0" fontId="28" fillId="0" borderId="22" xfId="0" applyFont="1" applyBorder="1">
      <alignment horizontal="left" vertical="top" wrapText="1"/>
    </xf>
    <xf numFmtId="169" fontId="25" fillId="0" borderId="22" xfId="59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 wrapText="1"/>
    </xf>
    <xf numFmtId="0" fontId="25" fillId="0" borderId="29" xfId="0" applyFont="1" applyBorder="1" applyAlignment="1">
      <alignment horizontal="center" vertical="top" wrapText="1"/>
    </xf>
    <xf numFmtId="0" fontId="25" fillId="0" borderId="29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top" wrapText="1"/>
    </xf>
    <xf numFmtId="0" fontId="24" fillId="0" borderId="30" xfId="0" applyFont="1" applyBorder="1" applyAlignment="1">
      <alignment horizontal="center" vertical="center" wrapText="1"/>
    </xf>
    <xf numFmtId="0" fontId="25" fillId="34" borderId="0" xfId="44" applyFont="1" applyFill="1" applyAlignment="1">
      <alignment vertical="center"/>
    </xf>
    <xf numFmtId="0" fontId="24" fillId="34" borderId="0" xfId="0" applyFont="1" applyFill="1" applyAlignment="1">
      <alignment vertical="center" wrapText="1"/>
    </xf>
    <xf numFmtId="0" fontId="25" fillId="34" borderId="0" xfId="44" applyFont="1" applyFill="1" applyAlignment="1">
      <alignment horizontal="right" vertical="center"/>
    </xf>
    <xf numFmtId="0" fontId="25" fillId="0" borderId="13" xfId="0" applyFont="1" applyBorder="1">
      <alignment horizontal="left" vertical="top" wrapText="1"/>
    </xf>
    <xf numFmtId="166" fontId="25" fillId="0" borderId="22" xfId="49" applyFont="1" applyFill="1" applyBorder="1">
      <alignment horizontal="right" vertical="top"/>
    </xf>
    <xf numFmtId="166" fontId="25" fillId="0" borderId="30" xfId="49" applyFont="1" applyFill="1" applyBorder="1">
      <alignment horizontal="right" vertical="top"/>
    </xf>
    <xf numFmtId="0" fontId="24" fillId="34" borderId="55" xfId="0" applyFont="1" applyFill="1" applyBorder="1">
      <alignment horizontal="left" vertical="top" wrapText="1"/>
    </xf>
    <xf numFmtId="0" fontId="24" fillId="34" borderId="11" xfId="0" applyFont="1" applyFill="1" applyBorder="1">
      <alignment horizontal="left" vertical="top" wrapText="1"/>
    </xf>
    <xf numFmtId="0" fontId="24" fillId="34" borderId="12" xfId="0" applyFont="1" applyFill="1" applyBorder="1">
      <alignment horizontal="left" vertical="top" wrapText="1"/>
    </xf>
    <xf numFmtId="0" fontId="24" fillId="34" borderId="13" xfId="0" applyFont="1" applyFill="1" applyBorder="1">
      <alignment horizontal="left" vertical="top" wrapText="1"/>
    </xf>
    <xf numFmtId="0" fontId="24" fillId="33" borderId="29" xfId="0" applyFont="1" applyFill="1" applyBorder="1">
      <alignment horizontal="left" vertical="top" wrapText="1"/>
    </xf>
    <xf numFmtId="0" fontId="25" fillId="33" borderId="22" xfId="0" applyFont="1" applyFill="1" applyBorder="1">
      <alignment horizontal="left" vertical="top" wrapText="1"/>
    </xf>
    <xf numFmtId="0" fontId="24" fillId="33" borderId="0" xfId="0" applyFont="1" applyFill="1" applyAlignment="1"/>
    <xf numFmtId="0" fontId="25" fillId="33" borderId="29" xfId="0" applyFont="1" applyFill="1" applyBorder="1">
      <alignment horizontal="left" vertical="top" wrapText="1"/>
    </xf>
    <xf numFmtId="0" fontId="24" fillId="33" borderId="66" xfId="0" applyFont="1" applyFill="1" applyBorder="1">
      <alignment horizontal="left" vertical="top" wrapText="1"/>
    </xf>
    <xf numFmtId="0" fontId="24" fillId="33" borderId="15" xfId="0" applyFont="1" applyFill="1" applyBorder="1">
      <alignment horizontal="left" vertical="top" wrapText="1"/>
    </xf>
    <xf numFmtId="0" fontId="44" fillId="33" borderId="22" xfId="0" applyFont="1" applyFill="1" applyBorder="1">
      <alignment horizontal="left" vertical="top" wrapText="1"/>
    </xf>
    <xf numFmtId="0" fontId="24" fillId="33" borderId="17" xfId="0" applyFont="1" applyFill="1" applyBorder="1">
      <alignment horizontal="left" vertical="top" wrapText="1"/>
    </xf>
    <xf numFmtId="0" fontId="26" fillId="33" borderId="22" xfId="0" applyFont="1" applyFill="1" applyBorder="1">
      <alignment horizontal="left" vertical="top" wrapText="1"/>
    </xf>
    <xf numFmtId="0" fontId="24" fillId="33" borderId="22" xfId="43" applyFont="1" applyFill="1" applyBorder="1">
      <alignment horizontal="left" vertical="top" wrapText="1"/>
    </xf>
    <xf numFmtId="0" fontId="25" fillId="34" borderId="12" xfId="0" applyFont="1" applyFill="1" applyBorder="1">
      <alignment horizontal="left" vertical="top" wrapText="1"/>
    </xf>
    <xf numFmtId="0" fontId="24" fillId="33" borderId="0" xfId="0" applyFont="1" applyFill="1">
      <alignment horizontal="left" vertical="top" wrapText="1"/>
    </xf>
    <xf numFmtId="0" fontId="25" fillId="33" borderId="29" xfId="0" applyFont="1" applyFill="1" applyBorder="1" applyAlignment="1">
      <alignment horizontal="center" vertical="center" wrapText="1"/>
    </xf>
    <xf numFmtId="0" fontId="25" fillId="33" borderId="22" xfId="0" applyFont="1" applyFill="1" applyBorder="1" applyAlignment="1">
      <alignment horizontal="center" vertical="center" wrapText="1"/>
    </xf>
    <xf numFmtId="166" fontId="25" fillId="33" borderId="22" xfId="59" applyFont="1" applyFill="1" applyBorder="1">
      <alignment horizontal="right" vertical="top"/>
    </xf>
    <xf numFmtId="166" fontId="25" fillId="33" borderId="30" xfId="59" applyFont="1" applyFill="1" applyBorder="1">
      <alignment horizontal="right" vertical="top"/>
    </xf>
    <xf numFmtId="0" fontId="28" fillId="0" borderId="67" xfId="0" applyFont="1" applyBorder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28" fillId="0" borderId="17" xfId="0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28" fillId="0" borderId="22" xfId="0" applyFont="1" applyBorder="1" applyAlignment="1">
      <alignment horizontal="center" vertical="center" wrapText="1"/>
    </xf>
    <xf numFmtId="167" fontId="25" fillId="0" borderId="22" xfId="70" applyNumberFormat="1" applyFont="1" applyBorder="1" applyAlignment="1">
      <alignment horizontal="right" vertical="center" wrapText="1"/>
    </xf>
    <xf numFmtId="167" fontId="25" fillId="0" borderId="30" xfId="70" applyNumberFormat="1" applyFont="1" applyBorder="1" applyAlignment="1">
      <alignment horizontal="right" vertical="center" wrapText="1"/>
    </xf>
    <xf numFmtId="167" fontId="25" fillId="0" borderId="15" xfId="70" applyNumberFormat="1" applyFont="1" applyBorder="1" applyAlignment="1">
      <alignment horizontal="right" vertical="center" wrapText="1"/>
    </xf>
    <xf numFmtId="167" fontId="25" fillId="0" borderId="68" xfId="70" applyNumberFormat="1" applyFont="1" applyBorder="1" applyAlignment="1">
      <alignment horizontal="right" vertical="center" wrapText="1"/>
    </xf>
    <xf numFmtId="169" fontId="28" fillId="0" borderId="22" xfId="64" applyNumberFormat="1" applyFont="1" applyFill="1" applyBorder="1" applyAlignment="1">
      <alignment horizontal="right" vertical="center" wrapText="1"/>
    </xf>
    <xf numFmtId="169" fontId="28" fillId="0" borderId="30" xfId="64" applyNumberFormat="1" applyFont="1" applyFill="1" applyBorder="1" applyAlignment="1">
      <alignment horizontal="right" vertical="center" wrapText="1"/>
    </xf>
    <xf numFmtId="0" fontId="24" fillId="0" borderId="0" xfId="0" applyFont="1" applyAlignment="1">
      <alignment horizontal="right" vertical="top"/>
    </xf>
    <xf numFmtId="165" fontId="45" fillId="0" borderId="0" xfId="1" applyFont="1" applyFill="1">
      <alignment horizontal="left" vertical="top" wrapText="1"/>
    </xf>
    <xf numFmtId="165" fontId="45" fillId="0" borderId="0" xfId="1" applyFont="1" applyFill="1" applyBorder="1">
      <alignment horizontal="left" vertical="top" wrapText="1"/>
    </xf>
    <xf numFmtId="165" fontId="49" fillId="0" borderId="0" xfId="1" applyFont="1" applyFill="1">
      <alignment horizontal="left" vertical="top" wrapText="1"/>
    </xf>
    <xf numFmtId="166" fontId="25" fillId="0" borderId="22" xfId="59" applyFont="1" applyFill="1" applyBorder="1">
      <alignment horizontal="right" vertical="top"/>
    </xf>
    <xf numFmtId="166" fontId="25" fillId="0" borderId="30" xfId="59" applyFont="1" applyFill="1" applyBorder="1">
      <alignment horizontal="right" vertical="top"/>
    </xf>
    <xf numFmtId="171" fontId="45" fillId="0" borderId="0" xfId="1" applyNumberFormat="1" applyFont="1" applyFill="1" applyAlignment="1">
      <alignment horizontal="left" vertical="center" wrapText="1"/>
    </xf>
    <xf numFmtId="164" fontId="45" fillId="0" borderId="0" xfId="0" applyNumberFormat="1" applyFont="1" applyAlignment="1">
      <alignment horizontal="left" vertical="center" wrapText="1"/>
    </xf>
    <xf numFmtId="0" fontId="45" fillId="0" borderId="0" xfId="0" applyFont="1">
      <alignment horizontal="left" vertical="top" wrapText="1"/>
    </xf>
    <xf numFmtId="0" fontId="25" fillId="0" borderId="30" xfId="0" applyFont="1" applyBorder="1">
      <alignment horizontal="left" vertical="top" wrapText="1"/>
    </xf>
    <xf numFmtId="174" fontId="25" fillId="0" borderId="30" xfId="59" applyNumberFormat="1" applyFont="1" applyFill="1" applyBorder="1" applyAlignment="1">
      <alignment horizontal="right" vertical="center"/>
    </xf>
    <xf numFmtId="175" fontId="45" fillId="0" borderId="0" xfId="0" applyNumberFormat="1" applyFont="1" applyAlignment="1">
      <alignment horizontal="left" vertical="center" wrapText="1"/>
    </xf>
    <xf numFmtId="171" fontId="45" fillId="0" borderId="0" xfId="1" applyNumberFormat="1" applyFont="1" applyFill="1">
      <alignment horizontal="left" vertical="top" wrapText="1"/>
    </xf>
    <xf numFmtId="43" fontId="25" fillId="0" borderId="62" xfId="58" applyFont="1" applyFill="1" applyBorder="1" applyAlignment="1">
      <alignment horizontal="center" vertical="center"/>
    </xf>
    <xf numFmtId="170" fontId="25" fillId="0" borderId="62" xfId="58" applyNumberFormat="1" applyFont="1" applyFill="1" applyBorder="1" applyAlignment="1">
      <alignment horizontal="center" vertical="center"/>
    </xf>
    <xf numFmtId="0" fontId="25" fillId="0" borderId="0" xfId="0" applyFont="1" applyAlignment="1">
      <alignment vertical="top" wrapText="1"/>
    </xf>
    <xf numFmtId="165" fontId="45" fillId="0" borderId="0" xfId="1" applyFont="1" applyFill="1" applyAlignment="1">
      <alignment horizontal="left" vertical="center" wrapText="1"/>
    </xf>
    <xf numFmtId="0" fontId="24" fillId="0" borderId="32" xfId="0" applyFont="1" applyBorder="1">
      <alignment horizontal="left" vertical="top" wrapText="1"/>
    </xf>
    <xf numFmtId="168" fontId="45" fillId="0" borderId="0" xfId="0" applyNumberFormat="1" applyFont="1">
      <alignment horizontal="left" vertical="top" wrapText="1"/>
    </xf>
    <xf numFmtId="0" fontId="24" fillId="0" borderId="0" xfId="0" applyFont="1" applyAlignment="1">
      <alignment horizontal="right" vertical="center"/>
    </xf>
    <xf numFmtId="0" fontId="28" fillId="0" borderId="17" xfId="0" applyFont="1" applyBorder="1" applyAlignment="1">
      <alignment vertical="center" wrapText="1"/>
    </xf>
    <xf numFmtId="0" fontId="28" fillId="0" borderId="22" xfId="0" applyFont="1" applyBorder="1" applyAlignment="1">
      <alignment vertical="center" wrapText="1"/>
    </xf>
    <xf numFmtId="0" fontId="25" fillId="0" borderId="29" xfId="0" applyFont="1" applyBorder="1" applyAlignment="1">
      <alignment vertical="top" wrapText="1"/>
    </xf>
    <xf numFmtId="175" fontId="24" fillId="0" borderId="0" xfId="0" applyNumberFormat="1" applyFont="1" applyAlignment="1">
      <alignment horizontal="left" vertical="center" wrapText="1"/>
    </xf>
    <xf numFmtId="166" fontId="45" fillId="0" borderId="0" xfId="0" applyNumberFormat="1" applyFont="1" applyAlignment="1">
      <alignment horizontal="center" vertical="center" wrapText="1"/>
    </xf>
    <xf numFmtId="171" fontId="24" fillId="0" borderId="0" xfId="1" applyNumberFormat="1" applyFont="1" applyFill="1" applyAlignment="1">
      <alignment horizontal="left" vertical="center" wrapText="1"/>
    </xf>
    <xf numFmtId="164" fontId="24" fillId="0" borderId="0" xfId="0" applyNumberFormat="1" applyFont="1" applyAlignment="1">
      <alignment horizontal="left" vertical="center" wrapText="1"/>
    </xf>
    <xf numFmtId="169" fontId="28" fillId="0" borderId="22" xfId="64" applyNumberFormat="1" applyFont="1" applyFill="1" applyBorder="1" applyAlignment="1">
      <alignment vertical="center" wrapText="1"/>
    </xf>
    <xf numFmtId="166" fontId="50" fillId="0" borderId="0" xfId="55" applyNumberFormat="1" applyFont="1" applyAlignment="1">
      <alignment vertical="center" wrapText="1"/>
    </xf>
    <xf numFmtId="0" fontId="50" fillId="0" borderId="0" xfId="55" applyFont="1" applyAlignment="1">
      <alignment vertical="center" wrapText="1"/>
    </xf>
    <xf numFmtId="165" fontId="47" fillId="0" borderId="0" xfId="1" applyFont="1" applyFill="1" applyAlignment="1">
      <alignment vertical="center" wrapText="1"/>
    </xf>
    <xf numFmtId="0" fontId="47" fillId="0" borderId="0" xfId="55" applyFont="1" applyAlignment="1">
      <alignment vertical="center" wrapText="1"/>
    </xf>
    <xf numFmtId="0" fontId="28" fillId="0" borderId="23" xfId="0" applyFont="1" applyBorder="1" applyAlignment="1">
      <alignment horizontal="left" vertical="center" wrapText="1"/>
    </xf>
    <xf numFmtId="166" fontId="25" fillId="0" borderId="23" xfId="49" applyFont="1" applyFill="1" applyBorder="1" applyAlignment="1">
      <alignment horizontal="right" vertical="center"/>
    </xf>
    <xf numFmtId="0" fontId="28" fillId="0" borderId="43" xfId="0" applyFont="1" applyBorder="1" applyAlignment="1">
      <alignment horizontal="center" vertical="center" wrapText="1"/>
    </xf>
    <xf numFmtId="0" fontId="32" fillId="0" borderId="0" xfId="0" applyFont="1">
      <alignment horizontal="left" vertical="top" wrapText="1"/>
    </xf>
    <xf numFmtId="165" fontId="24" fillId="0" borderId="0" xfId="1" applyFont="1" applyFill="1">
      <alignment horizontal="left" vertical="top" wrapText="1"/>
    </xf>
    <xf numFmtId="0" fontId="47" fillId="0" borderId="0" xfId="0" applyFont="1">
      <alignment horizontal="left" vertical="top" wrapText="1"/>
    </xf>
    <xf numFmtId="165" fontId="25" fillId="0" borderId="0" xfId="1" applyFont="1" applyFill="1">
      <alignment horizontal="left" vertical="top" wrapText="1"/>
    </xf>
    <xf numFmtId="164" fontId="25" fillId="0" borderId="0" xfId="0" applyNumberFormat="1" applyFont="1">
      <alignment horizontal="left" vertical="top" wrapText="1"/>
    </xf>
    <xf numFmtId="0" fontId="24" fillId="0" borderId="0" xfId="63" applyFont="1" applyAlignment="1">
      <alignment horizontal="right" vertical="center"/>
    </xf>
    <xf numFmtId="0" fontId="30" fillId="0" borderId="0" xfId="63" applyFont="1" applyAlignment="1">
      <alignment horizontal="right" vertical="center"/>
    </xf>
    <xf numFmtId="169" fontId="30" fillId="0" borderId="0" xfId="58" applyNumberFormat="1" applyFont="1" applyFill="1" applyAlignment="1">
      <alignment horizontal="right"/>
    </xf>
    <xf numFmtId="167" fontId="39" fillId="0" borderId="0" xfId="63" applyNumberFormat="1" applyFont="1" applyAlignment="1">
      <alignment horizontal="left" vertical="top" wrapText="1"/>
    </xf>
    <xf numFmtId="0" fontId="30" fillId="0" borderId="0" xfId="0" applyFont="1" applyAlignment="1">
      <alignment vertical="center"/>
    </xf>
    <xf numFmtId="169" fontId="24" fillId="0" borderId="0" xfId="1" applyNumberFormat="1" applyFont="1" applyFill="1" applyBorder="1" applyAlignment="1">
      <alignment horizontal="right" vertical="center"/>
    </xf>
    <xf numFmtId="0" fontId="24" fillId="0" borderId="31" xfId="0" applyFont="1" applyBorder="1" applyAlignment="1">
      <alignment horizontal="center" vertical="center" wrapText="1"/>
    </xf>
    <xf numFmtId="166" fontId="24" fillId="0" borderId="48" xfId="49" applyFont="1" applyFill="1" applyBorder="1" applyAlignment="1">
      <alignment horizontal="right" vertical="center"/>
    </xf>
    <xf numFmtId="166" fontId="25" fillId="33" borderId="30" xfId="49" applyFont="1" applyFill="1" applyBorder="1">
      <alignment horizontal="right" vertical="top"/>
    </xf>
    <xf numFmtId="0" fontId="25" fillId="33" borderId="30" xfId="0" applyFont="1" applyFill="1" applyBorder="1">
      <alignment horizontal="left" vertical="top" wrapText="1"/>
    </xf>
    <xf numFmtId="166" fontId="24" fillId="33" borderId="22" xfId="0" applyNumberFormat="1" applyFont="1" applyFill="1" applyBorder="1" applyAlignment="1">
      <alignment horizontal="right" vertical="top" wrapText="1"/>
    </xf>
    <xf numFmtId="166" fontId="25" fillId="0" borderId="30" xfId="49" applyFont="1" applyFill="1" applyBorder="1" applyAlignment="1">
      <alignment vertical="center"/>
    </xf>
    <xf numFmtId="169" fontId="30" fillId="0" borderId="30" xfId="0" applyNumberFormat="1" applyFont="1" applyBorder="1" applyAlignment="1">
      <alignment vertical="center" wrapText="1"/>
    </xf>
    <xf numFmtId="167" fontId="24" fillId="0" borderId="0" xfId="55" applyNumberFormat="1" applyFont="1" applyAlignment="1">
      <alignment vertical="center" wrapText="1"/>
    </xf>
    <xf numFmtId="0" fontId="28" fillId="0" borderId="0" xfId="63" applyFont="1" applyAlignment="1">
      <alignment horizontal="center" vertical="center" wrapText="1"/>
    </xf>
    <xf numFmtId="0" fontId="33" fillId="0" borderId="50" xfId="63" applyFont="1" applyBorder="1" applyAlignment="1">
      <alignment horizontal="center"/>
    </xf>
    <xf numFmtId="0" fontId="33" fillId="0" borderId="43" xfId="63" applyFont="1" applyBorder="1" applyAlignment="1">
      <alignment horizontal="center"/>
    </xf>
    <xf numFmtId="0" fontId="24" fillId="0" borderId="0" xfId="51" applyFont="1" applyAlignment="1">
      <alignment horizontal="center" vertical="top" wrapText="1"/>
    </xf>
    <xf numFmtId="0" fontId="27" fillId="0" borderId="0" xfId="63" applyFont="1" applyAlignment="1">
      <alignment horizontal="center" vertical="center" wrapText="1"/>
    </xf>
    <xf numFmtId="0" fontId="24" fillId="0" borderId="25" xfId="63" applyFont="1" applyBorder="1" applyAlignment="1">
      <alignment horizontal="center" vertical="center" wrapText="1"/>
    </xf>
    <xf numFmtId="0" fontId="24" fillId="0" borderId="29" xfId="63" applyFont="1" applyBorder="1" applyAlignment="1">
      <alignment horizontal="center" vertical="center" wrapText="1"/>
    </xf>
    <xf numFmtId="0" fontId="24" fillId="0" borderId="40" xfId="63" applyFont="1" applyBorder="1" applyAlignment="1">
      <alignment horizontal="center" vertical="center" wrapText="1"/>
    </xf>
    <xf numFmtId="0" fontId="24" fillId="0" borderId="28" xfId="63" applyFont="1" applyBorder="1" applyAlignment="1">
      <alignment horizontal="center" vertical="center" wrapText="1"/>
    </xf>
    <xf numFmtId="0" fontId="25" fillId="0" borderId="29" xfId="0" applyFont="1" applyBorder="1" applyAlignment="1">
      <alignment horizontal="left" vertical="center" wrapText="1"/>
    </xf>
    <xf numFmtId="0" fontId="25" fillId="0" borderId="22" xfId="0" applyFont="1" applyBorder="1" applyAlignment="1">
      <alignment horizontal="left" vertical="center" wrapText="1"/>
    </xf>
    <xf numFmtId="0" fontId="25" fillId="0" borderId="40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169" fontId="24" fillId="0" borderId="0" xfId="1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right" vertical="top"/>
    </xf>
    <xf numFmtId="0" fontId="25" fillId="0" borderId="25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29" xfId="0" applyFont="1" applyBorder="1">
      <alignment horizontal="left" vertical="top" wrapText="1"/>
    </xf>
    <xf numFmtId="0" fontId="25" fillId="0" borderId="22" xfId="0" applyFont="1" applyBorder="1">
      <alignment horizontal="left" vertical="top" wrapText="1"/>
    </xf>
    <xf numFmtId="0" fontId="24" fillId="0" borderId="57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58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0" xfId="51" applyFont="1" applyAlignment="1">
      <alignment horizontal="right" vertical="center"/>
    </xf>
    <xf numFmtId="0" fontId="24" fillId="0" borderId="0" xfId="44" applyFont="1" applyAlignment="1">
      <alignment horizontal="right" vertical="center"/>
    </xf>
    <xf numFmtId="0" fontId="24" fillId="0" borderId="40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3" fillId="0" borderId="0" xfId="44" applyFont="1" applyAlignment="1">
      <alignment horizontal="right" vertical="center"/>
    </xf>
    <xf numFmtId="0" fontId="25" fillId="0" borderId="42" xfId="63" applyFont="1" applyBorder="1" applyAlignment="1">
      <alignment horizontal="left" vertical="center" wrapText="1"/>
    </xf>
    <xf numFmtId="0" fontId="25" fillId="0" borderId="21" xfId="63" applyFont="1" applyBorder="1" applyAlignment="1">
      <alignment horizontal="left" vertical="center" wrapText="1"/>
    </xf>
    <xf numFmtId="0" fontId="25" fillId="0" borderId="17" xfId="63" applyFont="1" applyBorder="1" applyAlignment="1">
      <alignment horizontal="left" vertical="center" wrapText="1"/>
    </xf>
    <xf numFmtId="0" fontId="28" fillId="0" borderId="13" xfId="63" applyFont="1" applyBorder="1" applyAlignment="1">
      <alignment horizontal="center" vertical="center"/>
    </xf>
    <xf numFmtId="0" fontId="28" fillId="0" borderId="21" xfId="63" applyFont="1" applyBorder="1" applyAlignment="1">
      <alignment horizontal="center" vertical="center"/>
    </xf>
    <xf numFmtId="0" fontId="28" fillId="0" borderId="17" xfId="63" applyFont="1" applyBorder="1" applyAlignment="1">
      <alignment horizontal="center" vertical="center"/>
    </xf>
    <xf numFmtId="0" fontId="30" fillId="0" borderId="14" xfId="63" applyFont="1" applyBorder="1" applyAlignment="1">
      <alignment horizontal="center" vertical="center" wrapText="1"/>
    </xf>
    <xf numFmtId="0" fontId="30" fillId="0" borderId="10" xfId="63" applyFont="1" applyBorder="1" applyAlignment="1">
      <alignment horizontal="center" vertical="center" wrapText="1"/>
    </xf>
    <xf numFmtId="0" fontId="30" fillId="0" borderId="20" xfId="63" applyFont="1" applyBorder="1" applyAlignment="1">
      <alignment horizontal="center" vertical="center" wrapText="1"/>
    </xf>
    <xf numFmtId="0" fontId="30" fillId="0" borderId="45" xfId="63" applyFont="1" applyBorder="1" applyAlignment="1">
      <alignment horizontal="center" vertical="center"/>
    </xf>
    <xf numFmtId="0" fontId="30" fillId="0" borderId="46" xfId="63" applyFont="1" applyBorder="1" applyAlignment="1">
      <alignment horizontal="center" vertical="center"/>
    </xf>
    <xf numFmtId="0" fontId="30" fillId="0" borderId="47" xfId="63" applyFont="1" applyBorder="1" applyAlignment="1">
      <alignment horizontal="center" vertical="center"/>
    </xf>
    <xf numFmtId="0" fontId="25" fillId="0" borderId="0" xfId="63" applyFont="1" applyAlignment="1">
      <alignment horizontal="center" vertical="center" wrapText="1"/>
    </xf>
    <xf numFmtId="0" fontId="30" fillId="0" borderId="34" xfId="63" applyFont="1" applyBorder="1" applyAlignment="1">
      <alignment horizontal="center" vertical="center" wrapText="1"/>
    </xf>
    <xf numFmtId="0" fontId="30" fillId="0" borderId="35" xfId="63" applyFont="1" applyBorder="1" applyAlignment="1">
      <alignment horizontal="center" vertical="center" wrapText="1"/>
    </xf>
    <xf numFmtId="0" fontId="30" fillId="0" borderId="36" xfId="63" applyFont="1" applyBorder="1" applyAlignment="1">
      <alignment horizontal="center" vertical="center" wrapText="1"/>
    </xf>
    <xf numFmtId="0" fontId="30" fillId="0" borderId="37" xfId="63" applyFont="1" applyBorder="1" applyAlignment="1">
      <alignment horizontal="center" vertical="center" wrapText="1"/>
    </xf>
    <xf numFmtId="0" fontId="30" fillId="0" borderId="38" xfId="63" applyFont="1" applyBorder="1" applyAlignment="1">
      <alignment horizontal="center" vertical="center" wrapText="1"/>
    </xf>
    <xf numFmtId="0" fontId="30" fillId="0" borderId="39" xfId="63" applyFont="1" applyBorder="1" applyAlignment="1">
      <alignment horizontal="center" vertical="center" wrapText="1"/>
    </xf>
    <xf numFmtId="0" fontId="33" fillId="0" borderId="23" xfId="63" applyFont="1" applyBorder="1"/>
    <xf numFmtId="1" fontId="34" fillId="0" borderId="13" xfId="63" applyNumberFormat="1" applyFont="1" applyBorder="1" applyAlignment="1">
      <alignment horizontal="center" vertical="center"/>
    </xf>
    <xf numFmtId="1" fontId="34" fillId="0" borderId="21" xfId="63" applyNumberFormat="1" applyFont="1" applyBorder="1" applyAlignment="1">
      <alignment horizontal="center" vertical="center"/>
    </xf>
    <xf numFmtId="1" fontId="34" fillId="0" borderId="17" xfId="63" applyNumberFormat="1" applyFont="1" applyBorder="1" applyAlignment="1">
      <alignment horizontal="center" vertical="center"/>
    </xf>
    <xf numFmtId="167" fontId="25" fillId="0" borderId="40" xfId="55" applyNumberFormat="1" applyFont="1" applyBorder="1" applyAlignment="1">
      <alignment horizontal="center" vertical="center" wrapText="1"/>
    </xf>
    <xf numFmtId="167" fontId="25" fillId="0" borderId="27" xfId="55" applyNumberFormat="1" applyFont="1" applyBorder="1" applyAlignment="1">
      <alignment horizontal="center" vertical="center" wrapText="1"/>
    </xf>
    <xf numFmtId="167" fontId="25" fillId="0" borderId="28" xfId="55" applyNumberFormat="1" applyFont="1" applyBorder="1" applyAlignment="1">
      <alignment horizontal="center" vertical="center" wrapText="1"/>
    </xf>
    <xf numFmtId="0" fontId="24" fillId="0" borderId="0" xfId="51" applyFont="1" applyAlignment="1">
      <alignment horizontal="right" vertical="center" wrapText="1"/>
    </xf>
    <xf numFmtId="0" fontId="25" fillId="0" borderId="0" xfId="51" applyFont="1" applyAlignment="1">
      <alignment horizontal="center" vertical="center" wrapText="1"/>
    </xf>
    <xf numFmtId="0" fontId="25" fillId="0" borderId="26" xfId="55" applyFont="1" applyBorder="1" applyAlignment="1">
      <alignment horizontal="center" vertical="center" wrapText="1"/>
    </xf>
    <xf numFmtId="0" fontId="25" fillId="0" borderId="22" xfId="55" applyFont="1" applyBorder="1" applyAlignment="1">
      <alignment horizontal="center" vertical="center" wrapText="1"/>
    </xf>
    <xf numFmtId="167" fontId="25" fillId="0" borderId="17" xfId="55" applyNumberFormat="1" applyFont="1" applyBorder="1" applyAlignment="1">
      <alignment horizontal="center" vertical="center" wrapText="1"/>
    </xf>
    <xf numFmtId="167" fontId="25" fillId="0" borderId="22" xfId="55" applyNumberFormat="1" applyFont="1" applyBorder="1" applyAlignment="1">
      <alignment horizontal="center" vertical="center" wrapText="1"/>
    </xf>
    <xf numFmtId="167" fontId="25" fillId="0" borderId="30" xfId="55" applyNumberFormat="1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4" fillId="0" borderId="33" xfId="51" applyFont="1" applyBorder="1" applyAlignment="1">
      <alignment horizontal="right" wrapText="1"/>
    </xf>
    <xf numFmtId="0" fontId="25" fillId="0" borderId="30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/>
    </xf>
    <xf numFmtId="0" fontId="25" fillId="0" borderId="17" xfId="0" applyFont="1" applyBorder="1" applyAlignment="1">
      <alignment horizontal="left" vertical="center" wrapText="1"/>
    </xf>
    <xf numFmtId="0" fontId="25" fillId="0" borderId="29" xfId="0" applyFont="1" applyBorder="1" applyAlignment="1">
      <alignment horizontal="left" vertical="center"/>
    </xf>
    <xf numFmtId="0" fontId="25" fillId="0" borderId="22" xfId="0" applyFont="1" applyBorder="1" applyAlignment="1">
      <alignment horizontal="left" vertical="center"/>
    </xf>
    <xf numFmtId="0" fontId="24" fillId="0" borderId="0" xfId="44" applyFont="1" applyAlignment="1">
      <alignment horizontal="right"/>
    </xf>
    <xf numFmtId="0" fontId="25" fillId="0" borderId="0" xfId="0" applyFont="1" applyAlignment="1">
      <alignment horizontal="center" vertical="top" wrapText="1"/>
    </xf>
    <xf numFmtId="0" fontId="24" fillId="0" borderId="25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left" vertical="center" wrapText="1"/>
    </xf>
    <xf numFmtId="0" fontId="25" fillId="0" borderId="30" xfId="0" applyFont="1" applyBorder="1">
      <alignment horizontal="left" vertical="top" wrapText="1"/>
    </xf>
    <xf numFmtId="0" fontId="25" fillId="0" borderId="0" xfId="0" applyFont="1" applyAlignment="1">
      <alignment horizontal="left" vertical="center" wrapText="1"/>
    </xf>
    <xf numFmtId="0" fontId="25" fillId="0" borderId="60" xfId="0" applyFont="1" applyBorder="1" applyAlignment="1">
      <alignment horizontal="left" vertical="center" wrapText="1"/>
    </xf>
    <xf numFmtId="0" fontId="25" fillId="0" borderId="31" xfId="0" applyFont="1" applyBorder="1">
      <alignment horizontal="left" vertical="top" wrapText="1"/>
    </xf>
    <xf numFmtId="0" fontId="25" fillId="0" borderId="48" xfId="0" applyFont="1" applyBorder="1">
      <alignment horizontal="left" vertical="top" wrapText="1"/>
    </xf>
    <xf numFmtId="0" fontId="25" fillId="0" borderId="15" xfId="0" applyFont="1" applyBorder="1">
      <alignment horizontal="left" vertical="top" wrapText="1"/>
    </xf>
    <xf numFmtId="0" fontId="28" fillId="0" borderId="15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left" vertical="center" wrapText="1"/>
    </xf>
    <xf numFmtId="0" fontId="28" fillId="0" borderId="30" xfId="0" applyFont="1" applyBorder="1" applyAlignment="1">
      <alignment horizontal="left" vertical="center" wrapText="1"/>
    </xf>
    <xf numFmtId="0" fontId="25" fillId="0" borderId="53" xfId="0" applyFont="1" applyBorder="1" applyAlignment="1">
      <alignment horizontal="left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0" xfId="46" applyFont="1" applyAlignment="1">
      <alignment horizontal="right" vertical="center"/>
    </xf>
    <xf numFmtId="0" fontId="24" fillId="34" borderId="0" xfId="44" applyFont="1" applyFill="1" applyAlignment="1">
      <alignment horizontal="right" vertical="center"/>
    </xf>
    <xf numFmtId="0" fontId="25" fillId="33" borderId="0" xfId="0" applyFont="1" applyFill="1" applyAlignment="1">
      <alignment horizontal="center" vertical="center" wrapText="1"/>
    </xf>
    <xf numFmtId="0" fontId="24" fillId="0" borderId="65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63" xfId="0" applyFont="1" applyBorder="1" applyAlignment="1">
      <alignment horizontal="center" vertical="center" wrapText="1"/>
    </xf>
    <xf numFmtId="0" fontId="24" fillId="0" borderId="64" xfId="0" applyFont="1" applyBorder="1" applyAlignment="1">
      <alignment horizontal="center" vertical="center" wrapText="1"/>
    </xf>
    <xf numFmtId="0" fontId="24" fillId="0" borderId="0" xfId="0" applyFont="1" applyAlignment="1">
      <alignment horizontal="right" vertical="center" wrapText="1"/>
    </xf>
    <xf numFmtId="0" fontId="24" fillId="0" borderId="33" xfId="0" applyFont="1" applyBorder="1" applyAlignment="1">
      <alignment horizontal="right" vertical="center" wrapText="1"/>
    </xf>
    <xf numFmtId="4" fontId="24" fillId="0" borderId="0" xfId="55" applyNumberFormat="1" applyFont="1" applyAlignment="1">
      <alignment vertical="center" wrapText="1"/>
    </xf>
    <xf numFmtId="166" fontId="25" fillId="0" borderId="22" xfId="59" applyFont="1" applyFill="1" applyBorder="1" applyAlignment="1">
      <alignment vertical="center"/>
    </xf>
    <xf numFmtId="166" fontId="25" fillId="0" borderId="30" xfId="59" applyFont="1" applyFill="1" applyBorder="1" applyAlignment="1">
      <alignment vertical="center"/>
    </xf>
  </cellXfs>
  <cellStyles count="71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alculation 2" xfId="67" xr:uid="{00000000-0005-0000-0000-00001A000000}"/>
    <cellStyle name="Check Cell" xfId="14" builtinId="23" customBuiltin="1"/>
    <cellStyle name="Comma" xfId="1" builtinId="3" customBuiltin="1"/>
    <cellStyle name="Comma 11" xfId="68" xr:uid="{00000000-0005-0000-0000-00001D000000}"/>
    <cellStyle name="Comma 15" xfId="58" xr:uid="{00000000-0005-0000-0000-00001E000000}"/>
    <cellStyle name="Comma 2" xfId="64" xr:uid="{00000000-0005-0000-0000-00001F000000}"/>
    <cellStyle name="Comma 4 2" xfId="61" xr:uid="{00000000-0005-0000-0000-000020000000}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1 2" xfId="60" xr:uid="{00000000-0005-0000-0000-00002B000000}"/>
    <cellStyle name="Normal 12" xfId="54" xr:uid="{00000000-0005-0000-0000-00002C000000}"/>
    <cellStyle name="Normal 12 3" xfId="62" xr:uid="{00000000-0005-0000-0000-00002D000000}"/>
    <cellStyle name="Normal 2" xfId="43" xr:uid="{00000000-0005-0000-0000-00002E000000}"/>
    <cellStyle name="Normal 2 2" xfId="52" xr:uid="{00000000-0005-0000-0000-00002F000000}"/>
    <cellStyle name="Normal 2 3" xfId="44" xr:uid="{00000000-0005-0000-0000-000030000000}"/>
    <cellStyle name="Normal 2 3 2 2" xfId="57" xr:uid="{00000000-0005-0000-0000-000031000000}"/>
    <cellStyle name="Normal 2 4" xfId="70" xr:uid="{00000000-0005-0000-0000-000032000000}"/>
    <cellStyle name="Normal 2 5 3" xfId="69" xr:uid="{00000000-0005-0000-0000-000033000000}"/>
    <cellStyle name="Normal 2_IV-ՀՐԱՏԱՊ ՓՈՒԼԵՐՈՎ" xfId="45" xr:uid="{00000000-0005-0000-0000-000034000000}"/>
    <cellStyle name="Normal 3" xfId="63" xr:uid="{00000000-0005-0000-0000-000035000000}"/>
    <cellStyle name="Normal 5" xfId="56" xr:uid="{00000000-0005-0000-0000-000036000000}"/>
    <cellStyle name="Normal 5 2" xfId="46" xr:uid="{00000000-0005-0000-0000-000037000000}"/>
    <cellStyle name="Normal 5 3" xfId="55" xr:uid="{00000000-0005-0000-0000-000038000000}"/>
    <cellStyle name="Normal 6 2" xfId="47" xr:uid="{00000000-0005-0000-0000-000039000000}"/>
    <cellStyle name="Normal 8" xfId="51" xr:uid="{00000000-0005-0000-0000-00003A000000}"/>
    <cellStyle name="Normal_General 17.02.04" xfId="48" xr:uid="{00000000-0005-0000-0000-00003B000000}"/>
    <cellStyle name="Note" xfId="16" builtinId="10" customBuiltin="1"/>
    <cellStyle name="Output" xfId="11" builtinId="21" customBuiltin="1"/>
    <cellStyle name="Percent 2" xfId="65" xr:uid="{00000000-0005-0000-0000-00003E000000}"/>
    <cellStyle name="SN_241" xfId="49" xr:uid="{00000000-0005-0000-0000-00003F000000}"/>
    <cellStyle name="SN_b" xfId="59" xr:uid="{00000000-0005-0000-0000-000040000000}"/>
    <cellStyle name="SN_it" xfId="66" xr:uid="{00000000-0005-0000-0000-000041000000}"/>
    <cellStyle name="Title" xfId="2" builtinId="15" customBuiltin="1"/>
    <cellStyle name="Total" xfId="18" builtinId="25" customBuiltin="1"/>
    <cellStyle name="Warning Text" xfId="15" builtinId="11" customBuiltin="1"/>
    <cellStyle name="Обычный 2 2" xfId="50" xr:uid="{00000000-0005-0000-0000-000045000000}"/>
    <cellStyle name="Обычный_+JRVEG-DZOR" xfId="53" xr:uid="{00000000-0005-0000-0000-000046000000}"/>
  </cellStyles>
  <dxfs count="0"/>
  <tableStyles count="0" defaultTableStyle="TableStyleMedium9" defaultPivotStyle="PivotStyleLight16"/>
  <colors>
    <mruColors>
      <color rgb="FFFFFFCC"/>
      <color rgb="FFFFFF99"/>
      <color rgb="FFFFCC99"/>
      <color rgb="FF99CCFF"/>
      <color rgb="FF66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df\005.&#1366;&#1387;&#1398;-&#1344;&#1377;&#1399;&#1406;%20&#1358;&#1377;&#1408;&#1401;&#1400;&#1410;&#1385;&#1397;&#1400;&#1410;&#1398;\Private\ADB_Finance\2025\1.%20Budget%202025\1.%20BUDGET%202025%20-%20&#1406;&#1377;&#1408;&#1391;,%20&#1380;&#1408;&#1377;&#1396;&#1377;&#1399;&#1398;&#1400;&#1408;&#13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Նոր կրճատում"/>
      <sheetName val="Նոր կրճատում արտ"/>
      <sheetName val="1. 2060-Ն 28.12.2024"/>
      <sheetName val="1. 2060-Ն 28.12.2024 արտ"/>
      <sheetName val="2. Ծանուցագրով վերաբաշխում"/>
      <sheetName val="2. Ծանուցագրով վերաբաշխում արտ"/>
      <sheetName val="3. ՀՀ կառ. որոշում 265-Ն 06.03"/>
      <sheetName val="3. ՀՀ կառ. որոշ.265-Ն 06.03 արտ"/>
      <sheetName val="4. ՀՀ կառ. որոշում 481-Ն 23.04"/>
      <sheetName val="4. ՀՀ կառ. որոշ.481-Ն 23.04 արտ"/>
      <sheetName val="5. ՀՀ կառ. որոշ. 533-Ն 30.04.25"/>
      <sheetName val="5. ՀՀ կառ. որոշ․ 533-Ն արտ"/>
      <sheetName val="6. ՀՀ կառ. որոշ. 568-Ն 08.05.25"/>
      <sheetName val="6. ՀՀ կառ. որոշ. 568-Ն արտ"/>
      <sheetName val="4. ՀՀ կառ. որոշում 1072 "/>
      <sheetName val="4. ՀՀ կառ. որոշ. արտ 1072"/>
      <sheetName val="5. ՀՀ կառ. որոշում SILD  "/>
      <sheetName val="5. ՀՀ կառ. որոշ. արտ SILD"/>
      <sheetName val="3. Որոշում"/>
      <sheetName val="3. Որոշում արտ"/>
      <sheetName val="նոր վերաբաշխում"/>
      <sheetName val="նոր վեր արտ"/>
      <sheetName val="ՀՀ կառ որոշում"/>
      <sheetName val="ՀՀ կառ. որոշում արտ"/>
      <sheetName val="Պահպանման ծախսերի ամփոփ"/>
      <sheetName val="Պահպանման ծախսերի ամփոփ 2024"/>
      <sheetName val="Պահպանման ծախսերի ամփոփ 2023թ."/>
      <sheetName val="Պահպանման ծախսերի 2024+"/>
      <sheetName val="Sheet7"/>
      <sheetName val="Պահպանման ծախսերի ամփոփ 2023"/>
      <sheetName val="7. SILD ծանուցագրով վերաբաշխում"/>
      <sheetName val="7. SILD ծանուցագրով վերաբ. արտ"/>
      <sheetName val="8. 847-Ն 26.06.2025"/>
      <sheetName val="8. 847-Ն արտ"/>
      <sheetName val="9. Ծանուցագրով վեր. 09.07.2025"/>
      <sheetName val="9. Ծանուց. վեր. արտ"/>
      <sheetName val="10. 1173-Ն 21.08.2025"/>
      <sheetName val="10. 1173-Ն 21.08.2025 արտ"/>
      <sheetName val="10. ՀՀ կառ. որոշ. նախագ"/>
      <sheetName val="10. ՀՀ կառ. որոշ․ նախ․ արտ"/>
    </sheetNames>
    <sheetDataSet>
      <sheetData sheetId="0"/>
      <sheetData sheetId="1"/>
      <sheetData sheetId="2"/>
      <sheetData sheetId="3">
        <row r="1">
          <cell r="W1">
            <v>387.17</v>
          </cell>
        </row>
        <row r="2">
          <cell r="W2">
            <v>420.51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8">
          <cell r="Y8">
            <v>-406720.80000000075</v>
          </cell>
          <cell r="Z8">
            <v>-399520.80000000075</v>
          </cell>
        </row>
      </sheetData>
      <sheetData sheetId="3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3"/>
  <sheetViews>
    <sheetView zoomScaleNormal="100" workbookViewId="0">
      <selection activeCell="C12" sqref="C12"/>
    </sheetView>
  </sheetViews>
  <sheetFormatPr defaultRowHeight="17.25" x14ac:dyDescent="0.25"/>
  <cols>
    <col min="1" max="1" width="6.7109375" style="16" customWidth="1"/>
    <col min="2" max="2" width="50.5703125" style="16" customWidth="1"/>
    <col min="3" max="3" width="36.42578125" style="16" customWidth="1"/>
    <col min="4" max="4" width="18" style="16" customWidth="1"/>
    <col min="5" max="5" width="16.140625" style="16" customWidth="1"/>
    <col min="6" max="6" width="17.5703125" style="16" customWidth="1"/>
    <col min="7" max="7" width="15.42578125" style="16" customWidth="1"/>
    <col min="8" max="8" width="13.7109375" style="16" customWidth="1"/>
    <col min="9" max="10" width="12.140625" style="16" customWidth="1"/>
    <col min="11" max="254" width="9.140625" style="16"/>
    <col min="255" max="255" width="3" style="16" customWidth="1"/>
    <col min="256" max="256" width="36.7109375" style="16" customWidth="1"/>
    <col min="257" max="257" width="58.42578125" style="16" customWidth="1"/>
    <col min="258" max="258" width="21.85546875" style="16" customWidth="1"/>
    <col min="259" max="510" width="9.140625" style="16"/>
    <col min="511" max="511" width="3" style="16" customWidth="1"/>
    <col min="512" max="512" width="36.7109375" style="16" customWidth="1"/>
    <col min="513" max="513" width="58.42578125" style="16" customWidth="1"/>
    <col min="514" max="514" width="21.85546875" style="16" customWidth="1"/>
    <col min="515" max="766" width="9.140625" style="16"/>
    <col min="767" max="767" width="3" style="16" customWidth="1"/>
    <col min="768" max="768" width="36.7109375" style="16" customWidth="1"/>
    <col min="769" max="769" width="58.42578125" style="16" customWidth="1"/>
    <col min="770" max="770" width="21.85546875" style="16" customWidth="1"/>
    <col min="771" max="1022" width="9.140625" style="16"/>
    <col min="1023" max="1023" width="3" style="16" customWidth="1"/>
    <col min="1024" max="1024" width="36.7109375" style="16" customWidth="1"/>
    <col min="1025" max="1025" width="58.42578125" style="16" customWidth="1"/>
    <col min="1026" max="1026" width="21.85546875" style="16" customWidth="1"/>
    <col min="1027" max="1278" width="9.140625" style="16"/>
    <col min="1279" max="1279" width="3" style="16" customWidth="1"/>
    <col min="1280" max="1280" width="36.7109375" style="16" customWidth="1"/>
    <col min="1281" max="1281" width="58.42578125" style="16" customWidth="1"/>
    <col min="1282" max="1282" width="21.85546875" style="16" customWidth="1"/>
    <col min="1283" max="1534" width="9.140625" style="16"/>
    <col min="1535" max="1535" width="3" style="16" customWidth="1"/>
    <col min="1536" max="1536" width="36.7109375" style="16" customWidth="1"/>
    <col min="1537" max="1537" width="58.42578125" style="16" customWidth="1"/>
    <col min="1538" max="1538" width="21.85546875" style="16" customWidth="1"/>
    <col min="1539" max="1790" width="9.140625" style="16"/>
    <col min="1791" max="1791" width="3" style="16" customWidth="1"/>
    <col min="1792" max="1792" width="36.7109375" style="16" customWidth="1"/>
    <col min="1793" max="1793" width="58.42578125" style="16" customWidth="1"/>
    <col min="1794" max="1794" width="21.85546875" style="16" customWidth="1"/>
    <col min="1795" max="2046" width="9.140625" style="16"/>
    <col min="2047" max="2047" width="3" style="16" customWidth="1"/>
    <col min="2048" max="2048" width="36.7109375" style="16" customWidth="1"/>
    <col min="2049" max="2049" width="58.42578125" style="16" customWidth="1"/>
    <col min="2050" max="2050" width="21.85546875" style="16" customWidth="1"/>
    <col min="2051" max="2302" width="9.140625" style="16"/>
    <col min="2303" max="2303" width="3" style="16" customWidth="1"/>
    <col min="2304" max="2304" width="36.7109375" style="16" customWidth="1"/>
    <col min="2305" max="2305" width="58.42578125" style="16" customWidth="1"/>
    <col min="2306" max="2306" width="21.85546875" style="16" customWidth="1"/>
    <col min="2307" max="2558" width="9.140625" style="16"/>
    <col min="2559" max="2559" width="3" style="16" customWidth="1"/>
    <col min="2560" max="2560" width="36.7109375" style="16" customWidth="1"/>
    <col min="2561" max="2561" width="58.42578125" style="16" customWidth="1"/>
    <col min="2562" max="2562" width="21.85546875" style="16" customWidth="1"/>
    <col min="2563" max="2814" width="9.140625" style="16"/>
    <col min="2815" max="2815" width="3" style="16" customWidth="1"/>
    <col min="2816" max="2816" width="36.7109375" style="16" customWidth="1"/>
    <col min="2817" max="2817" width="58.42578125" style="16" customWidth="1"/>
    <col min="2818" max="2818" width="21.85546875" style="16" customWidth="1"/>
    <col min="2819" max="3070" width="9.140625" style="16"/>
    <col min="3071" max="3071" width="3" style="16" customWidth="1"/>
    <col min="3072" max="3072" width="36.7109375" style="16" customWidth="1"/>
    <col min="3073" max="3073" width="58.42578125" style="16" customWidth="1"/>
    <col min="3074" max="3074" width="21.85546875" style="16" customWidth="1"/>
    <col min="3075" max="3326" width="9.140625" style="16"/>
    <col min="3327" max="3327" width="3" style="16" customWidth="1"/>
    <col min="3328" max="3328" width="36.7109375" style="16" customWidth="1"/>
    <col min="3329" max="3329" width="58.42578125" style="16" customWidth="1"/>
    <col min="3330" max="3330" width="21.85546875" style="16" customWidth="1"/>
    <col min="3331" max="3582" width="9.140625" style="16"/>
    <col min="3583" max="3583" width="3" style="16" customWidth="1"/>
    <col min="3584" max="3584" width="36.7109375" style="16" customWidth="1"/>
    <col min="3585" max="3585" width="58.42578125" style="16" customWidth="1"/>
    <col min="3586" max="3586" width="21.85546875" style="16" customWidth="1"/>
    <col min="3587" max="3838" width="9.140625" style="16"/>
    <col min="3839" max="3839" width="3" style="16" customWidth="1"/>
    <col min="3840" max="3840" width="36.7109375" style="16" customWidth="1"/>
    <col min="3841" max="3841" width="58.42578125" style="16" customWidth="1"/>
    <col min="3842" max="3842" width="21.85546875" style="16" customWidth="1"/>
    <col min="3843" max="4094" width="9.140625" style="16"/>
    <col min="4095" max="4095" width="3" style="16" customWidth="1"/>
    <col min="4096" max="4096" width="36.7109375" style="16" customWidth="1"/>
    <col min="4097" max="4097" width="58.42578125" style="16" customWidth="1"/>
    <col min="4098" max="4098" width="21.85546875" style="16" customWidth="1"/>
    <col min="4099" max="4350" width="9.140625" style="16"/>
    <col min="4351" max="4351" width="3" style="16" customWidth="1"/>
    <col min="4352" max="4352" width="36.7109375" style="16" customWidth="1"/>
    <col min="4353" max="4353" width="58.42578125" style="16" customWidth="1"/>
    <col min="4354" max="4354" width="21.85546875" style="16" customWidth="1"/>
    <col min="4355" max="4606" width="9.140625" style="16"/>
    <col min="4607" max="4607" width="3" style="16" customWidth="1"/>
    <col min="4608" max="4608" width="36.7109375" style="16" customWidth="1"/>
    <col min="4609" max="4609" width="58.42578125" style="16" customWidth="1"/>
    <col min="4610" max="4610" width="21.85546875" style="16" customWidth="1"/>
    <col min="4611" max="4862" width="9.140625" style="16"/>
    <col min="4863" max="4863" width="3" style="16" customWidth="1"/>
    <col min="4864" max="4864" width="36.7109375" style="16" customWidth="1"/>
    <col min="4865" max="4865" width="58.42578125" style="16" customWidth="1"/>
    <col min="4866" max="4866" width="21.85546875" style="16" customWidth="1"/>
    <col min="4867" max="5118" width="9.140625" style="16"/>
    <col min="5119" max="5119" width="3" style="16" customWidth="1"/>
    <col min="5120" max="5120" width="36.7109375" style="16" customWidth="1"/>
    <col min="5121" max="5121" width="58.42578125" style="16" customWidth="1"/>
    <col min="5122" max="5122" width="21.85546875" style="16" customWidth="1"/>
    <col min="5123" max="5374" width="9.140625" style="16"/>
    <col min="5375" max="5375" width="3" style="16" customWidth="1"/>
    <col min="5376" max="5376" width="36.7109375" style="16" customWidth="1"/>
    <col min="5377" max="5377" width="58.42578125" style="16" customWidth="1"/>
    <col min="5378" max="5378" width="21.85546875" style="16" customWidth="1"/>
    <col min="5379" max="5630" width="9.140625" style="16"/>
    <col min="5631" max="5631" width="3" style="16" customWidth="1"/>
    <col min="5632" max="5632" width="36.7109375" style="16" customWidth="1"/>
    <col min="5633" max="5633" width="58.42578125" style="16" customWidth="1"/>
    <col min="5634" max="5634" width="21.85546875" style="16" customWidth="1"/>
    <col min="5635" max="5886" width="9.140625" style="16"/>
    <col min="5887" max="5887" width="3" style="16" customWidth="1"/>
    <col min="5888" max="5888" width="36.7109375" style="16" customWidth="1"/>
    <col min="5889" max="5889" width="58.42578125" style="16" customWidth="1"/>
    <col min="5890" max="5890" width="21.85546875" style="16" customWidth="1"/>
    <col min="5891" max="6142" width="9.140625" style="16"/>
    <col min="6143" max="6143" width="3" style="16" customWidth="1"/>
    <col min="6144" max="6144" width="36.7109375" style="16" customWidth="1"/>
    <col min="6145" max="6145" width="58.42578125" style="16" customWidth="1"/>
    <col min="6146" max="6146" width="21.85546875" style="16" customWidth="1"/>
    <col min="6147" max="6398" width="9.140625" style="16"/>
    <col min="6399" max="6399" width="3" style="16" customWidth="1"/>
    <col min="6400" max="6400" width="36.7109375" style="16" customWidth="1"/>
    <col min="6401" max="6401" width="58.42578125" style="16" customWidth="1"/>
    <col min="6402" max="6402" width="21.85546875" style="16" customWidth="1"/>
    <col min="6403" max="6654" width="9.140625" style="16"/>
    <col min="6655" max="6655" width="3" style="16" customWidth="1"/>
    <col min="6656" max="6656" width="36.7109375" style="16" customWidth="1"/>
    <col min="6657" max="6657" width="58.42578125" style="16" customWidth="1"/>
    <col min="6658" max="6658" width="21.85546875" style="16" customWidth="1"/>
    <col min="6659" max="6910" width="9.140625" style="16"/>
    <col min="6911" max="6911" width="3" style="16" customWidth="1"/>
    <col min="6912" max="6912" width="36.7109375" style="16" customWidth="1"/>
    <col min="6913" max="6913" width="58.42578125" style="16" customWidth="1"/>
    <col min="6914" max="6914" width="21.85546875" style="16" customWidth="1"/>
    <col min="6915" max="7166" width="9.140625" style="16"/>
    <col min="7167" max="7167" width="3" style="16" customWidth="1"/>
    <col min="7168" max="7168" width="36.7109375" style="16" customWidth="1"/>
    <col min="7169" max="7169" width="58.42578125" style="16" customWidth="1"/>
    <col min="7170" max="7170" width="21.85546875" style="16" customWidth="1"/>
    <col min="7171" max="7422" width="9.140625" style="16"/>
    <col min="7423" max="7423" width="3" style="16" customWidth="1"/>
    <col min="7424" max="7424" width="36.7109375" style="16" customWidth="1"/>
    <col min="7425" max="7425" width="58.42578125" style="16" customWidth="1"/>
    <col min="7426" max="7426" width="21.85546875" style="16" customWidth="1"/>
    <col min="7427" max="7678" width="9.140625" style="16"/>
    <col min="7679" max="7679" width="3" style="16" customWidth="1"/>
    <col min="7680" max="7680" width="36.7109375" style="16" customWidth="1"/>
    <col min="7681" max="7681" width="58.42578125" style="16" customWidth="1"/>
    <col min="7682" max="7682" width="21.85546875" style="16" customWidth="1"/>
    <col min="7683" max="7934" width="9.140625" style="16"/>
    <col min="7935" max="7935" width="3" style="16" customWidth="1"/>
    <col min="7936" max="7936" width="36.7109375" style="16" customWidth="1"/>
    <col min="7937" max="7937" width="58.42578125" style="16" customWidth="1"/>
    <col min="7938" max="7938" width="21.85546875" style="16" customWidth="1"/>
    <col min="7939" max="8190" width="9.140625" style="16"/>
    <col min="8191" max="8191" width="3" style="16" customWidth="1"/>
    <col min="8192" max="8192" width="36.7109375" style="16" customWidth="1"/>
    <col min="8193" max="8193" width="58.42578125" style="16" customWidth="1"/>
    <col min="8194" max="8194" width="21.85546875" style="16" customWidth="1"/>
    <col min="8195" max="8446" width="9.140625" style="16"/>
    <col min="8447" max="8447" width="3" style="16" customWidth="1"/>
    <col min="8448" max="8448" width="36.7109375" style="16" customWidth="1"/>
    <col min="8449" max="8449" width="58.42578125" style="16" customWidth="1"/>
    <col min="8450" max="8450" width="21.85546875" style="16" customWidth="1"/>
    <col min="8451" max="8702" width="9.140625" style="16"/>
    <col min="8703" max="8703" width="3" style="16" customWidth="1"/>
    <col min="8704" max="8704" width="36.7109375" style="16" customWidth="1"/>
    <col min="8705" max="8705" width="58.42578125" style="16" customWidth="1"/>
    <col min="8706" max="8706" width="21.85546875" style="16" customWidth="1"/>
    <col min="8707" max="8958" width="9.140625" style="16"/>
    <col min="8959" max="8959" width="3" style="16" customWidth="1"/>
    <col min="8960" max="8960" width="36.7109375" style="16" customWidth="1"/>
    <col min="8961" max="8961" width="58.42578125" style="16" customWidth="1"/>
    <col min="8962" max="8962" width="21.85546875" style="16" customWidth="1"/>
    <col min="8963" max="9214" width="9.140625" style="16"/>
    <col min="9215" max="9215" width="3" style="16" customWidth="1"/>
    <col min="9216" max="9216" width="36.7109375" style="16" customWidth="1"/>
    <col min="9217" max="9217" width="58.42578125" style="16" customWidth="1"/>
    <col min="9218" max="9218" width="21.85546875" style="16" customWidth="1"/>
    <col min="9219" max="9470" width="9.140625" style="16"/>
    <col min="9471" max="9471" width="3" style="16" customWidth="1"/>
    <col min="9472" max="9472" width="36.7109375" style="16" customWidth="1"/>
    <col min="9473" max="9473" width="58.42578125" style="16" customWidth="1"/>
    <col min="9474" max="9474" width="21.85546875" style="16" customWidth="1"/>
    <col min="9475" max="9726" width="9.140625" style="16"/>
    <col min="9727" max="9727" width="3" style="16" customWidth="1"/>
    <col min="9728" max="9728" width="36.7109375" style="16" customWidth="1"/>
    <col min="9729" max="9729" width="58.42578125" style="16" customWidth="1"/>
    <col min="9730" max="9730" width="21.85546875" style="16" customWidth="1"/>
    <col min="9731" max="9982" width="9.140625" style="16"/>
    <col min="9983" max="9983" width="3" style="16" customWidth="1"/>
    <col min="9984" max="9984" width="36.7109375" style="16" customWidth="1"/>
    <col min="9985" max="9985" width="58.42578125" style="16" customWidth="1"/>
    <col min="9986" max="9986" width="21.85546875" style="16" customWidth="1"/>
    <col min="9987" max="10238" width="9.140625" style="16"/>
    <col min="10239" max="10239" width="3" style="16" customWidth="1"/>
    <col min="10240" max="10240" width="36.7109375" style="16" customWidth="1"/>
    <col min="10241" max="10241" width="58.42578125" style="16" customWidth="1"/>
    <col min="10242" max="10242" width="21.85546875" style="16" customWidth="1"/>
    <col min="10243" max="10494" width="9.140625" style="16"/>
    <col min="10495" max="10495" width="3" style="16" customWidth="1"/>
    <col min="10496" max="10496" width="36.7109375" style="16" customWidth="1"/>
    <col min="10497" max="10497" width="58.42578125" style="16" customWidth="1"/>
    <col min="10498" max="10498" width="21.85546875" style="16" customWidth="1"/>
    <col min="10499" max="10750" width="9.140625" style="16"/>
    <col min="10751" max="10751" width="3" style="16" customWidth="1"/>
    <col min="10752" max="10752" width="36.7109375" style="16" customWidth="1"/>
    <col min="10753" max="10753" width="58.42578125" style="16" customWidth="1"/>
    <col min="10754" max="10754" width="21.85546875" style="16" customWidth="1"/>
    <col min="10755" max="11006" width="9.140625" style="16"/>
    <col min="11007" max="11007" width="3" style="16" customWidth="1"/>
    <col min="11008" max="11008" width="36.7109375" style="16" customWidth="1"/>
    <col min="11009" max="11009" width="58.42578125" style="16" customWidth="1"/>
    <col min="11010" max="11010" width="21.85546875" style="16" customWidth="1"/>
    <col min="11011" max="11262" width="9.140625" style="16"/>
    <col min="11263" max="11263" width="3" style="16" customWidth="1"/>
    <col min="11264" max="11264" width="36.7109375" style="16" customWidth="1"/>
    <col min="11265" max="11265" width="58.42578125" style="16" customWidth="1"/>
    <col min="11266" max="11266" width="21.85546875" style="16" customWidth="1"/>
    <col min="11267" max="11518" width="9.140625" style="16"/>
    <col min="11519" max="11519" width="3" style="16" customWidth="1"/>
    <col min="11520" max="11520" width="36.7109375" style="16" customWidth="1"/>
    <col min="11521" max="11521" width="58.42578125" style="16" customWidth="1"/>
    <col min="11522" max="11522" width="21.85546875" style="16" customWidth="1"/>
    <col min="11523" max="11774" width="9.140625" style="16"/>
    <col min="11775" max="11775" width="3" style="16" customWidth="1"/>
    <col min="11776" max="11776" width="36.7109375" style="16" customWidth="1"/>
    <col min="11777" max="11777" width="58.42578125" style="16" customWidth="1"/>
    <col min="11778" max="11778" width="21.85546875" style="16" customWidth="1"/>
    <col min="11779" max="12030" width="9.140625" style="16"/>
    <col min="12031" max="12031" width="3" style="16" customWidth="1"/>
    <col min="12032" max="12032" width="36.7109375" style="16" customWidth="1"/>
    <col min="12033" max="12033" width="58.42578125" style="16" customWidth="1"/>
    <col min="12034" max="12034" width="21.85546875" style="16" customWidth="1"/>
    <col min="12035" max="12286" width="9.140625" style="16"/>
    <col min="12287" max="12287" width="3" style="16" customWidth="1"/>
    <col min="12288" max="12288" width="36.7109375" style="16" customWidth="1"/>
    <col min="12289" max="12289" width="58.42578125" style="16" customWidth="1"/>
    <col min="12290" max="12290" width="21.85546875" style="16" customWidth="1"/>
    <col min="12291" max="12542" width="9.140625" style="16"/>
    <col min="12543" max="12543" width="3" style="16" customWidth="1"/>
    <col min="12544" max="12544" width="36.7109375" style="16" customWidth="1"/>
    <col min="12545" max="12545" width="58.42578125" style="16" customWidth="1"/>
    <col min="12546" max="12546" width="21.85546875" style="16" customWidth="1"/>
    <col min="12547" max="12798" width="9.140625" style="16"/>
    <col min="12799" max="12799" width="3" style="16" customWidth="1"/>
    <col min="12800" max="12800" width="36.7109375" style="16" customWidth="1"/>
    <col min="12801" max="12801" width="58.42578125" style="16" customWidth="1"/>
    <col min="12802" max="12802" width="21.85546875" style="16" customWidth="1"/>
    <col min="12803" max="13054" width="9.140625" style="16"/>
    <col min="13055" max="13055" width="3" style="16" customWidth="1"/>
    <col min="13056" max="13056" width="36.7109375" style="16" customWidth="1"/>
    <col min="13057" max="13057" width="58.42578125" style="16" customWidth="1"/>
    <col min="13058" max="13058" width="21.85546875" style="16" customWidth="1"/>
    <col min="13059" max="13310" width="9.140625" style="16"/>
    <col min="13311" max="13311" width="3" style="16" customWidth="1"/>
    <col min="13312" max="13312" width="36.7109375" style="16" customWidth="1"/>
    <col min="13313" max="13313" width="58.42578125" style="16" customWidth="1"/>
    <col min="13314" max="13314" width="21.85546875" style="16" customWidth="1"/>
    <col min="13315" max="13566" width="9.140625" style="16"/>
    <col min="13567" max="13567" width="3" style="16" customWidth="1"/>
    <col min="13568" max="13568" width="36.7109375" style="16" customWidth="1"/>
    <col min="13569" max="13569" width="58.42578125" style="16" customWidth="1"/>
    <col min="13570" max="13570" width="21.85546875" style="16" customWidth="1"/>
    <col min="13571" max="13822" width="9.140625" style="16"/>
    <col min="13823" max="13823" width="3" style="16" customWidth="1"/>
    <col min="13824" max="13824" width="36.7109375" style="16" customWidth="1"/>
    <col min="13825" max="13825" width="58.42578125" style="16" customWidth="1"/>
    <col min="13826" max="13826" width="21.85546875" style="16" customWidth="1"/>
    <col min="13827" max="14078" width="9.140625" style="16"/>
    <col min="14079" max="14079" width="3" style="16" customWidth="1"/>
    <col min="14080" max="14080" width="36.7109375" style="16" customWidth="1"/>
    <col min="14081" max="14081" width="58.42578125" style="16" customWidth="1"/>
    <col min="14082" max="14082" width="21.85546875" style="16" customWidth="1"/>
    <col min="14083" max="14334" width="9.140625" style="16"/>
    <col min="14335" max="14335" width="3" style="16" customWidth="1"/>
    <col min="14336" max="14336" width="36.7109375" style="16" customWidth="1"/>
    <col min="14337" max="14337" width="58.42578125" style="16" customWidth="1"/>
    <col min="14338" max="14338" width="21.85546875" style="16" customWidth="1"/>
    <col min="14339" max="14590" width="9.140625" style="16"/>
    <col min="14591" max="14591" width="3" style="16" customWidth="1"/>
    <col min="14592" max="14592" width="36.7109375" style="16" customWidth="1"/>
    <col min="14593" max="14593" width="58.42578125" style="16" customWidth="1"/>
    <col min="14594" max="14594" width="21.85546875" style="16" customWidth="1"/>
    <col min="14595" max="14846" width="9.140625" style="16"/>
    <col min="14847" max="14847" width="3" style="16" customWidth="1"/>
    <col min="14848" max="14848" width="36.7109375" style="16" customWidth="1"/>
    <col min="14849" max="14849" width="58.42578125" style="16" customWidth="1"/>
    <col min="14850" max="14850" width="21.85546875" style="16" customWidth="1"/>
    <col min="14851" max="15102" width="9.140625" style="16"/>
    <col min="15103" max="15103" width="3" style="16" customWidth="1"/>
    <col min="15104" max="15104" width="36.7109375" style="16" customWidth="1"/>
    <col min="15105" max="15105" width="58.42578125" style="16" customWidth="1"/>
    <col min="15106" max="15106" width="21.85546875" style="16" customWidth="1"/>
    <col min="15107" max="15358" width="9.140625" style="16"/>
    <col min="15359" max="15359" width="3" style="16" customWidth="1"/>
    <col min="15360" max="15360" width="36.7109375" style="16" customWidth="1"/>
    <col min="15361" max="15361" width="58.42578125" style="16" customWidth="1"/>
    <col min="15362" max="15362" width="21.85546875" style="16" customWidth="1"/>
    <col min="15363" max="15614" width="9.140625" style="16"/>
    <col min="15615" max="15615" width="3" style="16" customWidth="1"/>
    <col min="15616" max="15616" width="36.7109375" style="16" customWidth="1"/>
    <col min="15617" max="15617" width="58.42578125" style="16" customWidth="1"/>
    <col min="15618" max="15618" width="21.85546875" style="16" customWidth="1"/>
    <col min="15619" max="15870" width="9.140625" style="16"/>
    <col min="15871" max="15871" width="3" style="16" customWidth="1"/>
    <col min="15872" max="15872" width="36.7109375" style="16" customWidth="1"/>
    <col min="15873" max="15873" width="58.42578125" style="16" customWidth="1"/>
    <col min="15874" max="15874" width="21.85546875" style="16" customWidth="1"/>
    <col min="15875" max="16126" width="9.140625" style="16"/>
    <col min="16127" max="16127" width="3" style="16" customWidth="1"/>
    <col min="16128" max="16128" width="36.7109375" style="16" customWidth="1"/>
    <col min="16129" max="16129" width="58.42578125" style="16" customWidth="1"/>
    <col min="16130" max="16130" width="21.85546875" style="16" customWidth="1"/>
    <col min="16131" max="16384" width="9.140625" style="16"/>
  </cols>
  <sheetData>
    <row r="1" spans="2:9" s="4" customFormat="1" x14ac:dyDescent="0.3">
      <c r="C1" s="164" t="s">
        <v>100</v>
      </c>
      <c r="D1" s="12"/>
    </row>
    <row r="2" spans="2:9" s="4" customFormat="1" x14ac:dyDescent="0.3">
      <c r="B2" s="5"/>
      <c r="C2" s="164" t="s">
        <v>150</v>
      </c>
      <c r="D2" s="12"/>
      <c r="E2" s="5"/>
      <c r="I2" s="13"/>
    </row>
    <row r="3" spans="2:9" s="4" customFormat="1" x14ac:dyDescent="0.3">
      <c r="B3" s="5"/>
      <c r="C3" s="164" t="s">
        <v>41</v>
      </c>
      <c r="D3" s="12"/>
      <c r="E3" s="5"/>
    </row>
    <row r="4" spans="2:9" s="4" customFormat="1" x14ac:dyDescent="0.3">
      <c r="D4" s="12"/>
    </row>
    <row r="5" spans="2:9" s="4" customFormat="1" ht="106.5" customHeight="1" x14ac:dyDescent="0.3">
      <c r="B5" s="383" t="s">
        <v>265</v>
      </c>
      <c r="C5" s="383"/>
      <c r="D5" s="14"/>
    </row>
    <row r="6" spans="2:9" s="4" customFormat="1" x14ac:dyDescent="0.3">
      <c r="D6" s="12"/>
    </row>
    <row r="7" spans="2:9" s="4" customFormat="1" ht="18" thickBot="1" x14ac:dyDescent="0.35">
      <c r="B7" s="23"/>
      <c r="C7" s="24"/>
      <c r="D7" s="25"/>
    </row>
    <row r="8" spans="2:9" s="4" customFormat="1" ht="61.5" customHeight="1" x14ac:dyDescent="0.3">
      <c r="B8" s="384"/>
      <c r="C8" s="217" t="s">
        <v>102</v>
      </c>
      <c r="D8" s="25"/>
    </row>
    <row r="9" spans="2:9" s="4" customFormat="1" ht="19.5" customHeight="1" x14ac:dyDescent="0.3">
      <c r="B9" s="385"/>
      <c r="C9" s="149" t="s">
        <v>17</v>
      </c>
      <c r="D9" s="25"/>
    </row>
    <row r="10" spans="2:9" s="4" customFormat="1" ht="24" customHeight="1" x14ac:dyDescent="0.3">
      <c r="B10" s="47" t="s">
        <v>103</v>
      </c>
      <c r="C10" s="150">
        <f>+'2'!D10</f>
        <v>-399520.8</v>
      </c>
      <c r="D10" s="25"/>
    </row>
    <row r="11" spans="2:9" s="4" customFormat="1" ht="24" customHeight="1" x14ac:dyDescent="0.3">
      <c r="B11" s="47" t="s">
        <v>104</v>
      </c>
      <c r="C11" s="48">
        <f>+'4'!I8</f>
        <v>-399520.80000000005</v>
      </c>
      <c r="D11" s="52"/>
    </row>
    <row r="12" spans="2:9" s="4" customFormat="1" ht="24" customHeight="1" thickBot="1" x14ac:dyDescent="0.35">
      <c r="B12" s="49" t="s">
        <v>105</v>
      </c>
      <c r="C12" s="50">
        <f>-C10+C11</f>
        <v>0</v>
      </c>
      <c r="D12" s="23"/>
      <c r="E12" s="12"/>
    </row>
    <row r="13" spans="2:9" s="4" customFormat="1" x14ac:dyDescent="0.3">
      <c r="C13" s="15"/>
      <c r="D13" s="12"/>
    </row>
    <row r="14" spans="2:9" s="4" customFormat="1" x14ac:dyDescent="0.3">
      <c r="D14" s="12"/>
    </row>
    <row r="15" spans="2:9" s="4" customFormat="1" x14ac:dyDescent="0.3"/>
    <row r="16" spans="2:9" s="4" customFormat="1" x14ac:dyDescent="0.3">
      <c r="C16" s="162"/>
    </row>
    <row r="17" spans="4:4" s="4" customFormat="1" x14ac:dyDescent="0.3"/>
    <row r="18" spans="4:4" s="4" customFormat="1" x14ac:dyDescent="0.3">
      <c r="D18" s="12"/>
    </row>
    <row r="19" spans="4:4" s="4" customFormat="1" x14ac:dyDescent="0.3">
      <c r="D19" s="12"/>
    </row>
    <row r="20" spans="4:4" s="4" customFormat="1" x14ac:dyDescent="0.3">
      <c r="D20" s="12"/>
    </row>
    <row r="21" spans="4:4" s="4" customFormat="1" x14ac:dyDescent="0.3">
      <c r="D21" s="12"/>
    </row>
    <row r="22" spans="4:4" s="4" customFormat="1" x14ac:dyDescent="0.3">
      <c r="D22" s="12"/>
    </row>
    <row r="23" spans="4:4" s="4" customFormat="1" x14ac:dyDescent="0.3">
      <c r="D23" s="12"/>
    </row>
  </sheetData>
  <mergeCells count="2">
    <mergeCell ref="B5:C5"/>
    <mergeCell ref="B8:B9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17"/>
  <sheetViews>
    <sheetView zoomScaleNormal="100" workbookViewId="0">
      <selection activeCell="M11" sqref="M11"/>
    </sheetView>
  </sheetViews>
  <sheetFormatPr defaultRowHeight="15.75" x14ac:dyDescent="0.25"/>
  <cols>
    <col min="1" max="1" width="5.28515625" style="18" customWidth="1"/>
    <col min="2" max="2" width="51.85546875" style="18" customWidth="1"/>
    <col min="3" max="3" width="22.28515625" style="18" customWidth="1"/>
    <col min="4" max="4" width="23" style="18" customWidth="1"/>
    <col min="5" max="256" width="9.140625" style="18"/>
    <col min="257" max="257" width="51.85546875" style="18" customWidth="1"/>
    <col min="258" max="258" width="17.85546875" style="18" customWidth="1"/>
    <col min="259" max="259" width="19.42578125" style="18" customWidth="1"/>
    <col min="260" max="512" width="9.140625" style="18"/>
    <col min="513" max="513" width="51.85546875" style="18" customWidth="1"/>
    <col min="514" max="514" width="17.85546875" style="18" customWidth="1"/>
    <col min="515" max="515" width="19.42578125" style="18" customWidth="1"/>
    <col min="516" max="768" width="9.140625" style="18"/>
    <col min="769" max="769" width="51.85546875" style="18" customWidth="1"/>
    <col min="770" max="770" width="17.85546875" style="18" customWidth="1"/>
    <col min="771" max="771" width="19.42578125" style="18" customWidth="1"/>
    <col min="772" max="1024" width="9.140625" style="18"/>
    <col min="1025" max="1025" width="51.85546875" style="18" customWidth="1"/>
    <col min="1026" max="1026" width="17.85546875" style="18" customWidth="1"/>
    <col min="1027" max="1027" width="19.42578125" style="18" customWidth="1"/>
    <col min="1028" max="1280" width="9.140625" style="18"/>
    <col min="1281" max="1281" width="51.85546875" style="18" customWidth="1"/>
    <col min="1282" max="1282" width="17.85546875" style="18" customWidth="1"/>
    <col min="1283" max="1283" width="19.42578125" style="18" customWidth="1"/>
    <col min="1284" max="1536" width="9.140625" style="18"/>
    <col min="1537" max="1537" width="51.85546875" style="18" customWidth="1"/>
    <col min="1538" max="1538" width="17.85546875" style="18" customWidth="1"/>
    <col min="1539" max="1539" width="19.42578125" style="18" customWidth="1"/>
    <col min="1540" max="1792" width="9.140625" style="18"/>
    <col min="1793" max="1793" width="51.85546875" style="18" customWidth="1"/>
    <col min="1794" max="1794" width="17.85546875" style="18" customWidth="1"/>
    <col min="1795" max="1795" width="19.42578125" style="18" customWidth="1"/>
    <col min="1796" max="2048" width="9.140625" style="18"/>
    <col min="2049" max="2049" width="51.85546875" style="18" customWidth="1"/>
    <col min="2050" max="2050" width="17.85546875" style="18" customWidth="1"/>
    <col min="2051" max="2051" width="19.42578125" style="18" customWidth="1"/>
    <col min="2052" max="2304" width="9.140625" style="18"/>
    <col min="2305" max="2305" width="51.85546875" style="18" customWidth="1"/>
    <col min="2306" max="2306" width="17.85546875" style="18" customWidth="1"/>
    <col min="2307" max="2307" width="19.42578125" style="18" customWidth="1"/>
    <col min="2308" max="2560" width="9.140625" style="18"/>
    <col min="2561" max="2561" width="51.85546875" style="18" customWidth="1"/>
    <col min="2562" max="2562" width="17.85546875" style="18" customWidth="1"/>
    <col min="2563" max="2563" width="19.42578125" style="18" customWidth="1"/>
    <col min="2564" max="2816" width="9.140625" style="18"/>
    <col min="2817" max="2817" width="51.85546875" style="18" customWidth="1"/>
    <col min="2818" max="2818" width="17.85546875" style="18" customWidth="1"/>
    <col min="2819" max="2819" width="19.42578125" style="18" customWidth="1"/>
    <col min="2820" max="3072" width="9.140625" style="18"/>
    <col min="3073" max="3073" width="51.85546875" style="18" customWidth="1"/>
    <col min="3074" max="3074" width="17.85546875" style="18" customWidth="1"/>
    <col min="3075" max="3075" width="19.42578125" style="18" customWidth="1"/>
    <col min="3076" max="3328" width="9.140625" style="18"/>
    <col min="3329" max="3329" width="51.85546875" style="18" customWidth="1"/>
    <col min="3330" max="3330" width="17.85546875" style="18" customWidth="1"/>
    <col min="3331" max="3331" width="19.42578125" style="18" customWidth="1"/>
    <col min="3332" max="3584" width="9.140625" style="18"/>
    <col min="3585" max="3585" width="51.85546875" style="18" customWidth="1"/>
    <col min="3586" max="3586" width="17.85546875" style="18" customWidth="1"/>
    <col min="3587" max="3587" width="19.42578125" style="18" customWidth="1"/>
    <col min="3588" max="3840" width="9.140625" style="18"/>
    <col min="3841" max="3841" width="51.85546875" style="18" customWidth="1"/>
    <col min="3842" max="3842" width="17.85546875" style="18" customWidth="1"/>
    <col min="3843" max="3843" width="19.42578125" style="18" customWidth="1"/>
    <col min="3844" max="4096" width="9.140625" style="18"/>
    <col min="4097" max="4097" width="51.85546875" style="18" customWidth="1"/>
    <col min="4098" max="4098" width="17.85546875" style="18" customWidth="1"/>
    <col min="4099" max="4099" width="19.42578125" style="18" customWidth="1"/>
    <col min="4100" max="4352" width="9.140625" style="18"/>
    <col min="4353" max="4353" width="51.85546875" style="18" customWidth="1"/>
    <col min="4354" max="4354" width="17.85546875" style="18" customWidth="1"/>
    <col min="4355" max="4355" width="19.42578125" style="18" customWidth="1"/>
    <col min="4356" max="4608" width="9.140625" style="18"/>
    <col min="4609" max="4609" width="51.85546875" style="18" customWidth="1"/>
    <col min="4610" max="4610" width="17.85546875" style="18" customWidth="1"/>
    <col min="4611" max="4611" width="19.42578125" style="18" customWidth="1"/>
    <col min="4612" max="4864" width="9.140625" style="18"/>
    <col min="4865" max="4865" width="51.85546875" style="18" customWidth="1"/>
    <col min="4866" max="4866" width="17.85546875" style="18" customWidth="1"/>
    <col min="4867" max="4867" width="19.42578125" style="18" customWidth="1"/>
    <col min="4868" max="5120" width="9.140625" style="18"/>
    <col min="5121" max="5121" width="51.85546875" style="18" customWidth="1"/>
    <col min="5122" max="5122" width="17.85546875" style="18" customWidth="1"/>
    <col min="5123" max="5123" width="19.42578125" style="18" customWidth="1"/>
    <col min="5124" max="5376" width="9.140625" style="18"/>
    <col min="5377" max="5377" width="51.85546875" style="18" customWidth="1"/>
    <col min="5378" max="5378" width="17.85546875" style="18" customWidth="1"/>
    <col min="5379" max="5379" width="19.42578125" style="18" customWidth="1"/>
    <col min="5380" max="5632" width="9.140625" style="18"/>
    <col min="5633" max="5633" width="51.85546875" style="18" customWidth="1"/>
    <col min="5634" max="5634" width="17.85546875" style="18" customWidth="1"/>
    <col min="5635" max="5635" width="19.42578125" style="18" customWidth="1"/>
    <col min="5636" max="5888" width="9.140625" style="18"/>
    <col min="5889" max="5889" width="51.85546875" style="18" customWidth="1"/>
    <col min="5890" max="5890" width="17.85546875" style="18" customWidth="1"/>
    <col min="5891" max="5891" width="19.42578125" style="18" customWidth="1"/>
    <col min="5892" max="6144" width="9.140625" style="18"/>
    <col min="6145" max="6145" width="51.85546875" style="18" customWidth="1"/>
    <col min="6146" max="6146" width="17.85546875" style="18" customWidth="1"/>
    <col min="6147" max="6147" width="19.42578125" style="18" customWidth="1"/>
    <col min="6148" max="6400" width="9.140625" style="18"/>
    <col min="6401" max="6401" width="51.85546875" style="18" customWidth="1"/>
    <col min="6402" max="6402" width="17.85546875" style="18" customWidth="1"/>
    <col min="6403" max="6403" width="19.42578125" style="18" customWidth="1"/>
    <col min="6404" max="6656" width="9.140625" style="18"/>
    <col min="6657" max="6657" width="51.85546875" style="18" customWidth="1"/>
    <col min="6658" max="6658" width="17.85546875" style="18" customWidth="1"/>
    <col min="6659" max="6659" width="19.42578125" style="18" customWidth="1"/>
    <col min="6660" max="6912" width="9.140625" style="18"/>
    <col min="6913" max="6913" width="51.85546875" style="18" customWidth="1"/>
    <col min="6914" max="6914" width="17.85546875" style="18" customWidth="1"/>
    <col min="6915" max="6915" width="19.42578125" style="18" customWidth="1"/>
    <col min="6916" max="7168" width="9.140625" style="18"/>
    <col min="7169" max="7169" width="51.85546875" style="18" customWidth="1"/>
    <col min="7170" max="7170" width="17.85546875" style="18" customWidth="1"/>
    <col min="7171" max="7171" width="19.42578125" style="18" customWidth="1"/>
    <col min="7172" max="7424" width="9.140625" style="18"/>
    <col min="7425" max="7425" width="51.85546875" style="18" customWidth="1"/>
    <col min="7426" max="7426" width="17.85546875" style="18" customWidth="1"/>
    <col min="7427" max="7427" width="19.42578125" style="18" customWidth="1"/>
    <col min="7428" max="7680" width="9.140625" style="18"/>
    <col min="7681" max="7681" width="51.85546875" style="18" customWidth="1"/>
    <col min="7682" max="7682" width="17.85546875" style="18" customWidth="1"/>
    <col min="7683" max="7683" width="19.42578125" style="18" customWidth="1"/>
    <col min="7684" max="7936" width="9.140625" style="18"/>
    <col min="7937" max="7937" width="51.85546875" style="18" customWidth="1"/>
    <col min="7938" max="7938" width="17.85546875" style="18" customWidth="1"/>
    <col min="7939" max="7939" width="19.42578125" style="18" customWidth="1"/>
    <col min="7940" max="8192" width="9.140625" style="18"/>
    <col min="8193" max="8193" width="51.85546875" style="18" customWidth="1"/>
    <col min="8194" max="8194" width="17.85546875" style="18" customWidth="1"/>
    <col min="8195" max="8195" width="19.42578125" style="18" customWidth="1"/>
    <col min="8196" max="8448" width="9.140625" style="18"/>
    <col min="8449" max="8449" width="51.85546875" style="18" customWidth="1"/>
    <col min="8450" max="8450" width="17.85546875" style="18" customWidth="1"/>
    <col min="8451" max="8451" width="19.42578125" style="18" customWidth="1"/>
    <col min="8452" max="8704" width="9.140625" style="18"/>
    <col min="8705" max="8705" width="51.85546875" style="18" customWidth="1"/>
    <col min="8706" max="8706" width="17.85546875" style="18" customWidth="1"/>
    <col min="8707" max="8707" width="19.42578125" style="18" customWidth="1"/>
    <col min="8708" max="8960" width="9.140625" style="18"/>
    <col min="8961" max="8961" width="51.85546875" style="18" customWidth="1"/>
    <col min="8962" max="8962" width="17.85546875" style="18" customWidth="1"/>
    <col min="8963" max="8963" width="19.42578125" style="18" customWidth="1"/>
    <col min="8964" max="9216" width="9.140625" style="18"/>
    <col min="9217" max="9217" width="51.85546875" style="18" customWidth="1"/>
    <col min="9218" max="9218" width="17.85546875" style="18" customWidth="1"/>
    <col min="9219" max="9219" width="19.42578125" style="18" customWidth="1"/>
    <col min="9220" max="9472" width="9.140625" style="18"/>
    <col min="9473" max="9473" width="51.85546875" style="18" customWidth="1"/>
    <col min="9474" max="9474" width="17.85546875" style="18" customWidth="1"/>
    <col min="9475" max="9475" width="19.42578125" style="18" customWidth="1"/>
    <col min="9476" max="9728" width="9.140625" style="18"/>
    <col min="9729" max="9729" width="51.85546875" style="18" customWidth="1"/>
    <col min="9730" max="9730" width="17.85546875" style="18" customWidth="1"/>
    <col min="9731" max="9731" width="19.42578125" style="18" customWidth="1"/>
    <col min="9732" max="9984" width="9.140625" style="18"/>
    <col min="9985" max="9985" width="51.85546875" style="18" customWidth="1"/>
    <col min="9986" max="9986" width="17.85546875" style="18" customWidth="1"/>
    <col min="9987" max="9987" width="19.42578125" style="18" customWidth="1"/>
    <col min="9988" max="10240" width="9.140625" style="18"/>
    <col min="10241" max="10241" width="51.85546875" style="18" customWidth="1"/>
    <col min="10242" max="10242" width="17.85546875" style="18" customWidth="1"/>
    <col min="10243" max="10243" width="19.42578125" style="18" customWidth="1"/>
    <col min="10244" max="10496" width="9.140625" style="18"/>
    <col min="10497" max="10497" width="51.85546875" style="18" customWidth="1"/>
    <col min="10498" max="10498" width="17.85546875" style="18" customWidth="1"/>
    <col min="10499" max="10499" width="19.42578125" style="18" customWidth="1"/>
    <col min="10500" max="10752" width="9.140625" style="18"/>
    <col min="10753" max="10753" width="51.85546875" style="18" customWidth="1"/>
    <col min="10754" max="10754" width="17.85546875" style="18" customWidth="1"/>
    <col min="10755" max="10755" width="19.42578125" style="18" customWidth="1"/>
    <col min="10756" max="11008" width="9.140625" style="18"/>
    <col min="11009" max="11009" width="51.85546875" style="18" customWidth="1"/>
    <col min="11010" max="11010" width="17.85546875" style="18" customWidth="1"/>
    <col min="11011" max="11011" width="19.42578125" style="18" customWidth="1"/>
    <col min="11012" max="11264" width="9.140625" style="18"/>
    <col min="11265" max="11265" width="51.85546875" style="18" customWidth="1"/>
    <col min="11266" max="11266" width="17.85546875" style="18" customWidth="1"/>
    <col min="11267" max="11267" width="19.42578125" style="18" customWidth="1"/>
    <col min="11268" max="11520" width="9.140625" style="18"/>
    <col min="11521" max="11521" width="51.85546875" style="18" customWidth="1"/>
    <col min="11522" max="11522" width="17.85546875" style="18" customWidth="1"/>
    <col min="11523" max="11523" width="19.42578125" style="18" customWidth="1"/>
    <col min="11524" max="11776" width="9.140625" style="18"/>
    <col min="11777" max="11777" width="51.85546875" style="18" customWidth="1"/>
    <col min="11778" max="11778" width="17.85546875" style="18" customWidth="1"/>
    <col min="11779" max="11779" width="19.42578125" style="18" customWidth="1"/>
    <col min="11780" max="12032" width="9.140625" style="18"/>
    <col min="12033" max="12033" width="51.85546875" style="18" customWidth="1"/>
    <col min="12034" max="12034" width="17.85546875" style="18" customWidth="1"/>
    <col min="12035" max="12035" width="19.42578125" style="18" customWidth="1"/>
    <col min="12036" max="12288" width="9.140625" style="18"/>
    <col min="12289" max="12289" width="51.85546875" style="18" customWidth="1"/>
    <col min="12290" max="12290" width="17.85546875" style="18" customWidth="1"/>
    <col min="12291" max="12291" width="19.42578125" style="18" customWidth="1"/>
    <col min="12292" max="12544" width="9.140625" style="18"/>
    <col min="12545" max="12545" width="51.85546875" style="18" customWidth="1"/>
    <col min="12546" max="12546" width="17.85546875" style="18" customWidth="1"/>
    <col min="12547" max="12547" width="19.42578125" style="18" customWidth="1"/>
    <col min="12548" max="12800" width="9.140625" style="18"/>
    <col min="12801" max="12801" width="51.85546875" style="18" customWidth="1"/>
    <col min="12802" max="12802" width="17.85546875" style="18" customWidth="1"/>
    <col min="12803" max="12803" width="19.42578125" style="18" customWidth="1"/>
    <col min="12804" max="13056" width="9.140625" style="18"/>
    <col min="13057" max="13057" width="51.85546875" style="18" customWidth="1"/>
    <col min="13058" max="13058" width="17.85546875" style="18" customWidth="1"/>
    <col min="13059" max="13059" width="19.42578125" style="18" customWidth="1"/>
    <col min="13060" max="13312" width="9.140625" style="18"/>
    <col min="13313" max="13313" width="51.85546875" style="18" customWidth="1"/>
    <col min="13314" max="13314" width="17.85546875" style="18" customWidth="1"/>
    <col min="13315" max="13315" width="19.42578125" style="18" customWidth="1"/>
    <col min="13316" max="13568" width="9.140625" style="18"/>
    <col min="13569" max="13569" width="51.85546875" style="18" customWidth="1"/>
    <col min="13570" max="13570" width="17.85546875" style="18" customWidth="1"/>
    <col min="13571" max="13571" width="19.42578125" style="18" customWidth="1"/>
    <col min="13572" max="13824" width="9.140625" style="18"/>
    <col min="13825" max="13825" width="51.85546875" style="18" customWidth="1"/>
    <col min="13826" max="13826" width="17.85546875" style="18" customWidth="1"/>
    <col min="13827" max="13827" width="19.42578125" style="18" customWidth="1"/>
    <col min="13828" max="14080" width="9.140625" style="18"/>
    <col min="14081" max="14081" width="51.85546875" style="18" customWidth="1"/>
    <col min="14082" max="14082" width="17.85546875" style="18" customWidth="1"/>
    <col min="14083" max="14083" width="19.42578125" style="18" customWidth="1"/>
    <col min="14084" max="14336" width="9.140625" style="18"/>
    <col min="14337" max="14337" width="51.85546875" style="18" customWidth="1"/>
    <col min="14338" max="14338" width="17.85546875" style="18" customWidth="1"/>
    <col min="14339" max="14339" width="19.42578125" style="18" customWidth="1"/>
    <col min="14340" max="14592" width="9.140625" style="18"/>
    <col min="14593" max="14593" width="51.85546875" style="18" customWidth="1"/>
    <col min="14594" max="14594" width="17.85546875" style="18" customWidth="1"/>
    <col min="14595" max="14595" width="19.42578125" style="18" customWidth="1"/>
    <col min="14596" max="14848" width="9.140625" style="18"/>
    <col min="14849" max="14849" width="51.85546875" style="18" customWidth="1"/>
    <col min="14850" max="14850" width="17.85546875" style="18" customWidth="1"/>
    <col min="14851" max="14851" width="19.42578125" style="18" customWidth="1"/>
    <col min="14852" max="15104" width="9.140625" style="18"/>
    <col min="15105" max="15105" width="51.85546875" style="18" customWidth="1"/>
    <col min="15106" max="15106" width="17.85546875" style="18" customWidth="1"/>
    <col min="15107" max="15107" width="19.42578125" style="18" customWidth="1"/>
    <col min="15108" max="15360" width="9.140625" style="18"/>
    <col min="15361" max="15361" width="51.85546875" style="18" customWidth="1"/>
    <col min="15362" max="15362" width="17.85546875" style="18" customWidth="1"/>
    <col min="15363" max="15363" width="19.42578125" style="18" customWidth="1"/>
    <col min="15364" max="15616" width="9.140625" style="18"/>
    <col min="15617" max="15617" width="51.85546875" style="18" customWidth="1"/>
    <col min="15618" max="15618" width="17.85546875" style="18" customWidth="1"/>
    <col min="15619" max="15619" width="19.42578125" style="18" customWidth="1"/>
    <col min="15620" max="15872" width="9.140625" style="18"/>
    <col min="15873" max="15873" width="51.85546875" style="18" customWidth="1"/>
    <col min="15874" max="15874" width="17.85546875" style="18" customWidth="1"/>
    <col min="15875" max="15875" width="19.42578125" style="18" customWidth="1"/>
    <col min="15876" max="16128" width="9.140625" style="18"/>
    <col min="16129" max="16129" width="51.85546875" style="18" customWidth="1"/>
    <col min="16130" max="16130" width="17.85546875" style="18" customWidth="1"/>
    <col min="16131" max="16131" width="19.42578125" style="18" customWidth="1"/>
    <col min="16132" max="16384" width="9.140625" style="18"/>
  </cols>
  <sheetData>
    <row r="1" spans="2:9" s="4" customFormat="1" ht="17.25" x14ac:dyDescent="0.3">
      <c r="B1" s="32"/>
      <c r="C1" s="32"/>
      <c r="D1" s="163" t="s">
        <v>106</v>
      </c>
      <c r="E1" s="34"/>
      <c r="F1" s="32"/>
    </row>
    <row r="2" spans="2:9" s="4" customFormat="1" ht="17.25" x14ac:dyDescent="0.3">
      <c r="B2" s="32"/>
      <c r="C2" s="32"/>
      <c r="D2" s="163" t="s">
        <v>150</v>
      </c>
      <c r="E2" s="32"/>
      <c r="F2" s="32"/>
    </row>
    <row r="3" spans="2:9" s="4" customFormat="1" ht="17.25" x14ac:dyDescent="0.3">
      <c r="B3" s="34"/>
      <c r="C3" s="34"/>
      <c r="D3" s="163" t="s">
        <v>41</v>
      </c>
      <c r="E3" s="32"/>
      <c r="F3" s="32"/>
    </row>
    <row r="4" spans="2:9" s="4" customFormat="1" ht="17.25" x14ac:dyDescent="0.3">
      <c r="B4" s="32"/>
      <c r="C4" s="32"/>
      <c r="D4" s="32"/>
      <c r="E4" s="32"/>
      <c r="F4" s="32"/>
    </row>
    <row r="5" spans="2:9" s="4" customFormat="1" ht="109.5" customHeight="1" x14ac:dyDescent="0.3">
      <c r="B5" s="383" t="s">
        <v>266</v>
      </c>
      <c r="C5" s="383"/>
      <c r="D5" s="383"/>
      <c r="H5" s="386"/>
      <c r="I5" s="386"/>
    </row>
    <row r="6" spans="2:9" ht="17.25" x14ac:dyDescent="0.25">
      <c r="B6" s="387"/>
      <c r="C6" s="387"/>
      <c r="D6" s="387"/>
      <c r="E6" s="17"/>
    </row>
    <row r="7" spans="2:9" ht="18" thickBot="1" x14ac:dyDescent="0.35">
      <c r="B7" s="19"/>
      <c r="C7" s="19"/>
      <c r="D7" s="371" t="s">
        <v>101</v>
      </c>
      <c r="E7" s="20"/>
    </row>
    <row r="8" spans="2:9" ht="84.75" customHeight="1" x14ac:dyDescent="0.25">
      <c r="B8" s="388" t="s">
        <v>121</v>
      </c>
      <c r="C8" s="390" t="s">
        <v>107</v>
      </c>
      <c r="D8" s="391"/>
      <c r="E8" s="20"/>
    </row>
    <row r="9" spans="2:9" ht="24.75" customHeight="1" x14ac:dyDescent="0.25">
      <c r="B9" s="389"/>
      <c r="C9" s="119" t="s">
        <v>123</v>
      </c>
      <c r="D9" s="151" t="s">
        <v>17</v>
      </c>
    </row>
    <row r="10" spans="2:9" s="55" customFormat="1" ht="18.75" customHeight="1" x14ac:dyDescent="0.25">
      <c r="B10" s="152" t="s">
        <v>122</v>
      </c>
      <c r="C10" s="54">
        <f>+C12</f>
        <v>-303440.2</v>
      </c>
      <c r="D10" s="153">
        <f>+D12</f>
        <v>-399520.8</v>
      </c>
    </row>
    <row r="11" spans="2:9" ht="20.25" customHeight="1" x14ac:dyDescent="0.25">
      <c r="B11" s="154" t="s">
        <v>14</v>
      </c>
      <c r="C11" s="53"/>
      <c r="D11" s="155"/>
    </row>
    <row r="12" spans="2:9" ht="24.75" customHeight="1" thickBot="1" x14ac:dyDescent="0.3">
      <c r="B12" s="156" t="s">
        <v>108</v>
      </c>
      <c r="C12" s="157">
        <f>+'7'!F11</f>
        <v>-303440.2</v>
      </c>
      <c r="D12" s="158">
        <f>+'7'!I11</f>
        <v>-399520.8</v>
      </c>
    </row>
    <row r="13" spans="2:9" x14ac:dyDescent="0.25">
      <c r="D13" s="372"/>
    </row>
    <row r="14" spans="2:9" x14ac:dyDescent="0.25">
      <c r="D14" s="51"/>
    </row>
    <row r="15" spans="2:9" x14ac:dyDescent="0.25">
      <c r="D15" s="21"/>
    </row>
    <row r="17" spans="4:4" x14ac:dyDescent="0.25">
      <c r="D17" s="22"/>
    </row>
  </sheetData>
  <mergeCells count="5">
    <mergeCell ref="B5:D5"/>
    <mergeCell ref="H5:I5"/>
    <mergeCell ref="B6:D6"/>
    <mergeCell ref="B8:B9"/>
    <mergeCell ref="C8:D8"/>
  </mergeCells>
  <pageMargins left="0.7" right="0.7" top="0.75" bottom="0.75" header="0.3" footer="0.3"/>
  <pageSetup paperSize="9" scale="98" orientation="portrait" verticalDpi="300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7"/>
  <sheetViews>
    <sheetView topLeftCell="A25" zoomScaleNormal="100" workbookViewId="0">
      <selection activeCell="H29" sqref="H29"/>
    </sheetView>
  </sheetViews>
  <sheetFormatPr defaultRowHeight="17.25" x14ac:dyDescent="0.25"/>
  <cols>
    <col min="1" max="1" width="7.5703125" style="56" customWidth="1"/>
    <col min="2" max="2" width="11.5703125" style="56" customWidth="1"/>
    <col min="3" max="3" width="17.28515625" style="56" customWidth="1"/>
    <col min="4" max="5" width="51.42578125" style="56" customWidth="1"/>
    <col min="6" max="6" width="45.42578125" style="56" customWidth="1"/>
    <col min="7" max="8" width="22" style="56" customWidth="1"/>
    <col min="9" max="16384" width="9.140625" style="56"/>
  </cols>
  <sheetData>
    <row r="1" spans="1:11" s="373" customFormat="1" x14ac:dyDescent="0.25">
      <c r="G1" s="396" t="s">
        <v>267</v>
      </c>
      <c r="H1" s="396"/>
    </row>
    <row r="2" spans="1:11" s="373" customFormat="1" x14ac:dyDescent="0.25">
      <c r="H2" s="374" t="s">
        <v>150</v>
      </c>
    </row>
    <row r="3" spans="1:11" s="373" customFormat="1" x14ac:dyDescent="0.25">
      <c r="H3" s="374" t="s">
        <v>41</v>
      </c>
    </row>
    <row r="4" spans="1:11" s="373" customFormat="1" x14ac:dyDescent="0.25"/>
    <row r="5" spans="1:11" s="373" customFormat="1" ht="78.75" customHeight="1" x14ac:dyDescent="0.25">
      <c r="A5" s="405" t="s">
        <v>309</v>
      </c>
      <c r="B5" s="405"/>
      <c r="C5" s="405"/>
      <c r="D5" s="405"/>
      <c r="E5" s="405"/>
      <c r="F5" s="405"/>
      <c r="G5" s="405"/>
      <c r="H5" s="405"/>
    </row>
    <row r="6" spans="1:11" s="373" customFormat="1" ht="21" customHeight="1" thickBot="1" x14ac:dyDescent="0.3">
      <c r="B6" s="286"/>
      <c r="C6" s="286"/>
      <c r="D6" s="286"/>
      <c r="E6" s="286"/>
      <c r="F6" s="286"/>
      <c r="G6" s="397" t="s">
        <v>216</v>
      </c>
      <c r="H6" s="397"/>
    </row>
    <row r="7" spans="1:11" s="373" customFormat="1" ht="78" customHeight="1" x14ac:dyDescent="0.25">
      <c r="A7" s="398" t="s">
        <v>217</v>
      </c>
      <c r="B7" s="400" t="s">
        <v>6</v>
      </c>
      <c r="C7" s="400"/>
      <c r="D7" s="402" t="s">
        <v>218</v>
      </c>
      <c r="E7" s="402" t="s">
        <v>219</v>
      </c>
      <c r="F7" s="402" t="s">
        <v>220</v>
      </c>
      <c r="G7" s="394" t="s">
        <v>63</v>
      </c>
      <c r="H7" s="395"/>
    </row>
    <row r="8" spans="1:11" ht="16.5" customHeight="1" x14ac:dyDescent="0.25">
      <c r="A8" s="399"/>
      <c r="B8" s="401"/>
      <c r="C8" s="401"/>
      <c r="D8" s="403"/>
      <c r="E8" s="403"/>
      <c r="F8" s="403"/>
      <c r="G8" s="401" t="s">
        <v>221</v>
      </c>
      <c r="H8" s="406" t="s">
        <v>62</v>
      </c>
    </row>
    <row r="9" spans="1:11" x14ac:dyDescent="0.25">
      <c r="A9" s="399"/>
      <c r="B9" s="235" t="s">
        <v>1</v>
      </c>
      <c r="C9" s="235" t="s">
        <v>2</v>
      </c>
      <c r="D9" s="404"/>
      <c r="E9" s="404"/>
      <c r="F9" s="404"/>
      <c r="G9" s="401"/>
      <c r="H9" s="406"/>
      <c r="J9" s="353"/>
      <c r="K9" s="353"/>
    </row>
    <row r="10" spans="1:11" ht="24" customHeight="1" x14ac:dyDescent="0.25">
      <c r="A10" s="407" t="s">
        <v>222</v>
      </c>
      <c r="B10" s="408"/>
      <c r="C10" s="408"/>
      <c r="D10" s="408"/>
      <c r="E10" s="408"/>
      <c r="F10" s="408"/>
      <c r="G10" s="333">
        <f>+G11+G27+G31</f>
        <v>-303440.19999999995</v>
      </c>
      <c r="H10" s="334">
        <f>+H11+H27+H31</f>
        <v>-399520.80000000005</v>
      </c>
      <c r="J10" s="353">
        <f>+G10-'8'!J9</f>
        <v>0</v>
      </c>
      <c r="K10" s="353">
        <f>+H10-'8'!K9</f>
        <v>0</v>
      </c>
    </row>
    <row r="11" spans="1:11" ht="25.5" customHeight="1" x14ac:dyDescent="0.25">
      <c r="A11" s="392" t="s">
        <v>4</v>
      </c>
      <c r="B11" s="393"/>
      <c r="C11" s="393"/>
      <c r="D11" s="393"/>
      <c r="E11" s="393"/>
      <c r="F11" s="393"/>
      <c r="G11" s="333">
        <f>+G12+G17+G21</f>
        <v>-810640.2</v>
      </c>
      <c r="H11" s="334">
        <f>+H12+H17+H21</f>
        <v>-3073477.7</v>
      </c>
    </row>
    <row r="12" spans="1:11" ht="60.75" customHeight="1" x14ac:dyDescent="0.25">
      <c r="A12" s="60"/>
      <c r="B12" s="235" t="s">
        <v>223</v>
      </c>
      <c r="C12" s="126"/>
      <c r="D12" s="104" t="s">
        <v>224</v>
      </c>
      <c r="E12" s="104" t="s">
        <v>225</v>
      </c>
      <c r="F12" s="104" t="s">
        <v>226</v>
      </c>
      <c r="G12" s="202">
        <f>SUM(G13:G16)</f>
        <v>-450752</v>
      </c>
      <c r="H12" s="203">
        <f>SUM(H13:H16)</f>
        <v>-1679034.2000000002</v>
      </c>
      <c r="J12" s="353">
        <f>+G12-'8'!J11</f>
        <v>0</v>
      </c>
      <c r="K12" s="353">
        <f>+H12-'8'!K11</f>
        <v>0</v>
      </c>
    </row>
    <row r="13" spans="1:11" ht="78" customHeight="1" x14ac:dyDescent="0.25">
      <c r="A13" s="60"/>
      <c r="B13" s="234"/>
      <c r="C13" s="165" t="s">
        <v>227</v>
      </c>
      <c r="D13" s="126" t="s">
        <v>175</v>
      </c>
      <c r="E13" s="126" t="s">
        <v>228</v>
      </c>
      <c r="F13" s="126" t="s">
        <v>229</v>
      </c>
      <c r="G13" s="8">
        <f>+'8'!J12</f>
        <v>-219833.2</v>
      </c>
      <c r="H13" s="10">
        <f>+'8'!K12</f>
        <v>-219833.2</v>
      </c>
    </row>
    <row r="14" spans="1:11" ht="94.5" customHeight="1" x14ac:dyDescent="0.25">
      <c r="A14" s="60"/>
      <c r="B14" s="234"/>
      <c r="C14" s="165" t="s">
        <v>242</v>
      </c>
      <c r="D14" s="126" t="str">
        <f>+'6'!D29</f>
        <v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v>
      </c>
      <c r="E14" s="126" t="str">
        <f>+'8'!F18</f>
        <v xml:space="preserve"> Գերմանիայի զարգացման վարկերի բանկի աջակցությամբ իրականացվող Ախուրյան գետի ջրային ռեսուրսների ինտեգրված կառավարման ծրագիր </v>
      </c>
      <c r="F14" s="126" t="s">
        <v>230</v>
      </c>
      <c r="G14" s="8">
        <f>+'8'!J17</f>
        <v>-172518.8</v>
      </c>
      <c r="H14" s="10">
        <f>+'8'!K17</f>
        <v>-116385.4</v>
      </c>
    </row>
    <row r="15" spans="1:11" ht="93.75" customHeight="1" x14ac:dyDescent="0.25">
      <c r="A15" s="60"/>
      <c r="B15" s="58"/>
      <c r="C15" s="165" t="s">
        <v>243</v>
      </c>
      <c r="D15" s="126" t="str">
        <f>+'8'!E21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E15" s="126" t="str">
        <f>+'8'!F22</f>
        <v xml:space="preserve"> Եվրասիական զարգացման բանկի աջակցությամբ իրականացվող ոռոգման համակարգերի զարգացման ծրագիր </v>
      </c>
      <c r="F15" s="126" t="s">
        <v>230</v>
      </c>
      <c r="G15" s="8">
        <f>+'8'!J21</f>
        <v>-58400</v>
      </c>
      <c r="H15" s="10">
        <f>+'8'!K21</f>
        <v>-58400</v>
      </c>
    </row>
    <row r="16" spans="1:11" ht="114.75" customHeight="1" x14ac:dyDescent="0.25">
      <c r="A16" s="60"/>
      <c r="B16" s="58"/>
      <c r="C16" s="165" t="s">
        <v>244</v>
      </c>
      <c r="D16" s="126" t="str">
        <f>+'8'!E26</f>
        <v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v>
      </c>
      <c r="E16" s="126" t="str">
        <f>+'8'!F27</f>
        <v xml:space="preserve"> Գերմանիայի զարգացման վարկերի բանկի աջակցությամբ իրականացվող Ախուրյան գետի ջրային ռեսուրսների ինտեգրացված կառավարման ծրագրի երկրորդ փուլ  </v>
      </c>
      <c r="F16" s="126" t="s">
        <v>230</v>
      </c>
      <c r="G16" s="8">
        <f>+'8'!J26</f>
        <v>0</v>
      </c>
      <c r="H16" s="10">
        <f>+'8'!K26</f>
        <v>-1284415.6000000001</v>
      </c>
    </row>
    <row r="17" spans="1:12" ht="91.5" customHeight="1" x14ac:dyDescent="0.25">
      <c r="A17" s="60"/>
      <c r="B17" s="235">
        <v>1019</v>
      </c>
      <c r="C17" s="126"/>
      <c r="D17" s="104" t="s">
        <v>246</v>
      </c>
      <c r="E17" s="104" t="s">
        <v>247</v>
      </c>
      <c r="F17" s="104" t="s">
        <v>248</v>
      </c>
      <c r="G17" s="202">
        <f>+G18+G19+G20</f>
        <v>-450038.2</v>
      </c>
      <c r="H17" s="203">
        <f>+H18+H19+H20</f>
        <v>-546118.80000000005</v>
      </c>
      <c r="J17" s="353">
        <f>+G17-'8'!J32</f>
        <v>0</v>
      </c>
      <c r="K17" s="353">
        <f>+H17-'8'!K32</f>
        <v>0</v>
      </c>
      <c r="L17" s="353"/>
    </row>
    <row r="18" spans="1:12" ht="162" customHeight="1" x14ac:dyDescent="0.25">
      <c r="A18" s="60"/>
      <c r="B18" s="234"/>
      <c r="C18" s="165" t="s">
        <v>245</v>
      </c>
      <c r="D18" s="126" t="str">
        <f>+'8'!E33</f>
        <v xml:space="preserve"> ԱՄՆ ՄԶԳ աջակցությամբ իրականացվող Տեղականինքնակառավարման և ապակենտրոնացման բարեփոխումների դրամաշնորհային ծրագրի կառավարում</v>
      </c>
      <c r="E18" s="126" t="str">
        <f>+'8'!F34</f>
        <v xml:space="preserve"> ԱՄՆ ՄԶԳ աջակցությամբ իրականացվող Տեղական ինքնակառավարման և ապակենտրոնացման բարեփոխումների դրամաշնորհային ծրագրի իրականացման նպատակով ծրագերի կառավարման ծախսեր և Տեղական կառավարման համակարգերի հզորացման,ապակենտրոնացման գործընթացներին աջակցության նպատակով խորհրդատվություն և ուսուցում </v>
      </c>
      <c r="F18" s="126" t="s">
        <v>229</v>
      </c>
      <c r="G18" s="8">
        <f>+'8'!J33</f>
        <v>-76102.5</v>
      </c>
      <c r="H18" s="10">
        <f>+'8'!K33</f>
        <v>-172183.09999999998</v>
      </c>
    </row>
    <row r="19" spans="1:12" ht="139.5" customHeight="1" x14ac:dyDescent="0.25">
      <c r="A19" s="60"/>
      <c r="B19" s="234"/>
      <c r="C19" s="165" t="s">
        <v>285</v>
      </c>
      <c r="D19" s="126" t="str">
        <f>+'8'!E40</f>
        <v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v>
      </c>
      <c r="E19" s="126" t="str">
        <f>+'8'!F41</f>
        <v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</v>
      </c>
      <c r="F19" s="126" t="str">
        <f>+'8'!G42</f>
        <v xml:space="preserve"> Տրանսֆերտների տրամադրում </v>
      </c>
      <c r="G19" s="8">
        <f>+'8'!J40</f>
        <v>-146448</v>
      </c>
      <c r="H19" s="10">
        <f>+'8'!K40</f>
        <v>-146448</v>
      </c>
    </row>
    <row r="20" spans="1:12" ht="162" customHeight="1" x14ac:dyDescent="0.25">
      <c r="A20" s="60"/>
      <c r="B20" s="234"/>
      <c r="C20" s="165" t="s">
        <v>286</v>
      </c>
      <c r="D20" s="126" t="str">
        <f>+'8'!E44</f>
        <v xml:space="preserve"> ԱՄՆ ՄԶԳ աջակցությամբ իրականացվող Տեղականինքնակառավարման և ապակենտրոնացման բարեփոխումների դրամաշնորհային ծրագրի շրջանակներում Տեղական կառավարման համակարգերի հզորացում,ապակենտրոնացման գործընթացներին աջակցություն, պիլոտային ծրագրերի իրականացում</v>
      </c>
      <c r="E20" s="126" t="str">
        <f>+'8'!F45</f>
        <v xml:space="preserve"> ԱՄՆ ՄԶԳ աջակցությամբ իրականացվող Տեղականինքնակառավարման և ապակենտրոնացմանբարեփոխումների դրամաշնորհային ծրագրիշրջանակներում մեքենասարքավորումներիտրամադրում և համայնքային մակարդակիենթակառուցվածքների կառուցում և վերականգնում </v>
      </c>
      <c r="F20" s="126" t="str">
        <f>+'8'!G46</f>
        <v xml:space="preserve"> Տրանսֆերտների տրամադրում </v>
      </c>
      <c r="G20" s="8">
        <f>+'8'!J44</f>
        <v>-227487.7</v>
      </c>
      <c r="H20" s="10">
        <f>+'8'!K44</f>
        <v>-227487.7</v>
      </c>
    </row>
    <row r="21" spans="1:12" ht="63" customHeight="1" x14ac:dyDescent="0.25">
      <c r="A21" s="60"/>
      <c r="B21" s="235" t="s">
        <v>231</v>
      </c>
      <c r="C21" s="126"/>
      <c r="D21" s="104" t="s">
        <v>232</v>
      </c>
      <c r="E21" s="104" t="s">
        <v>233</v>
      </c>
      <c r="F21" s="104" t="s">
        <v>234</v>
      </c>
      <c r="G21" s="202">
        <f>SUM(G22:G26)</f>
        <v>90150</v>
      </c>
      <c r="H21" s="203">
        <f>SUM(H22:H26)</f>
        <v>-848324.7</v>
      </c>
      <c r="J21" s="353">
        <f>+G21-'8'!J49</f>
        <v>0</v>
      </c>
      <c r="K21" s="353">
        <f>+H21-'8'!K49</f>
        <v>0</v>
      </c>
    </row>
    <row r="22" spans="1:12" ht="110.25" customHeight="1" x14ac:dyDescent="0.25">
      <c r="A22" s="60"/>
      <c r="B22" s="58"/>
      <c r="C22" s="165" t="s">
        <v>235</v>
      </c>
      <c r="D22" s="126" t="str">
        <f>+'7'!D55</f>
        <v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v>
      </c>
      <c r="E22" s="126" t="s">
        <v>263</v>
      </c>
      <c r="F22" s="126" t="s">
        <v>88</v>
      </c>
      <c r="G22" s="3">
        <f>+'7'!E55</f>
        <v>90150</v>
      </c>
      <c r="H22" s="9">
        <f>+'7'!H53</f>
        <v>150</v>
      </c>
    </row>
    <row r="23" spans="1:12" ht="51.75" x14ac:dyDescent="0.25">
      <c r="A23" s="60"/>
      <c r="B23" s="58"/>
      <c r="C23" s="165" t="s">
        <v>249</v>
      </c>
      <c r="D23" s="126" t="str">
        <f>+'8'!E54</f>
        <v>Մաքրման կայանների պահպանություն</v>
      </c>
      <c r="E23" s="126" t="str">
        <f>+'8'!F55</f>
        <v xml:space="preserve">Մաքրման կայանների պահպանության նպատակով համապատասխան ծառայությունների ձեռքբերում </v>
      </c>
      <c r="F23" s="126" t="s">
        <v>229</v>
      </c>
      <c r="G23" s="3">
        <f>+'8'!J54</f>
        <v>0</v>
      </c>
      <c r="H23" s="9">
        <f>+'8'!K54</f>
        <v>7200</v>
      </c>
    </row>
    <row r="24" spans="1:12" ht="122.25" customHeight="1" x14ac:dyDescent="0.25">
      <c r="A24" s="60"/>
      <c r="B24" s="58"/>
      <c r="C24" s="165" t="s">
        <v>250</v>
      </c>
      <c r="D24" s="126" t="str">
        <f>+'8'!E59</f>
        <v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E24" s="126" t="str">
        <f>+'8'!F60</f>
        <v xml:space="preserve"> 6 քաղաքների և 37 գյուղական բնակավայրերի ջրամատակարարման և ջրահեռացման համակարգերի հատվածների հրատապ (մասնակի) վերականգնման աշխատանքներ </v>
      </c>
      <c r="F24" s="126" t="str">
        <f>+'8'!G61</f>
        <v xml:space="preserve"> Պետական մարմինների կողմից օգտագործվող ոչ ֆինանսական ակտիվների հետ գործառնություններ </v>
      </c>
      <c r="G24" s="3">
        <f>+'8'!J59</f>
        <v>0</v>
      </c>
      <c r="H24" s="9">
        <f>+'8'!K59</f>
        <v>80100</v>
      </c>
    </row>
    <row r="25" spans="1:12" ht="125.25" customHeight="1" x14ac:dyDescent="0.25">
      <c r="A25" s="60"/>
      <c r="B25" s="58"/>
      <c r="C25" s="165" t="s">
        <v>251</v>
      </c>
      <c r="D25" s="126" t="str">
        <f>+'8'!E66</f>
        <v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E25" s="126" t="str">
        <f>+'8'!F67</f>
        <v xml:space="preserve"> 6 քաղաքների և 37 գյուղական բնակավայրերի ջրամատակարարման և ջրահեռացման համակարգերի հատվածների հրատապ (մասնակի) վերականգնման աշխատանքներ </v>
      </c>
      <c r="F25" s="126" t="s">
        <v>58</v>
      </c>
      <c r="G25" s="3">
        <f>+'8'!J66</f>
        <v>0</v>
      </c>
      <c r="H25" s="9">
        <f>+'8'!K66</f>
        <v>-1035774.7</v>
      </c>
    </row>
    <row r="26" spans="1:12" ht="107.25" customHeight="1" x14ac:dyDescent="0.25">
      <c r="A26" s="60"/>
      <c r="B26" s="58"/>
      <c r="C26" s="165" t="s">
        <v>252</v>
      </c>
      <c r="D26" s="126" t="str">
        <f>+'8'!E71</f>
        <v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</v>
      </c>
      <c r="E26" s="126" t="str">
        <f>+'8'!F72</f>
        <v xml:space="preserve">Երևանի ջրամատակարարման ցանցի բարելավման աշխատանքներ </v>
      </c>
      <c r="F26" s="126" t="s">
        <v>36</v>
      </c>
      <c r="G26" s="3">
        <f>+'8'!J71</f>
        <v>0</v>
      </c>
      <c r="H26" s="9">
        <f>+'8'!K71</f>
        <v>100000</v>
      </c>
    </row>
    <row r="27" spans="1:12" ht="25.5" customHeight="1" x14ac:dyDescent="0.25">
      <c r="A27" s="392" t="s">
        <v>156</v>
      </c>
      <c r="B27" s="393"/>
      <c r="C27" s="393"/>
      <c r="D27" s="393"/>
      <c r="E27" s="393"/>
      <c r="F27" s="393"/>
      <c r="G27" s="202">
        <f>+G28</f>
        <v>1507200</v>
      </c>
      <c r="H27" s="203">
        <f>+H28</f>
        <v>3206252.6</v>
      </c>
    </row>
    <row r="28" spans="1:12" ht="90" customHeight="1" x14ac:dyDescent="0.25">
      <c r="A28" s="60"/>
      <c r="B28" s="235">
        <v>1189</v>
      </c>
      <c r="C28" s="126"/>
      <c r="D28" s="104" t="s">
        <v>254</v>
      </c>
      <c r="E28" s="104" t="s">
        <v>255</v>
      </c>
      <c r="F28" s="104" t="s">
        <v>256</v>
      </c>
      <c r="G28" s="202">
        <f>SUM(G29:G30)</f>
        <v>1507200</v>
      </c>
      <c r="H28" s="203">
        <f>SUM(H29:H30)</f>
        <v>3206252.6</v>
      </c>
      <c r="J28" s="353">
        <f>+G28-'8'!J77</f>
        <v>0</v>
      </c>
      <c r="K28" s="353">
        <f>+H28-'8'!K77</f>
        <v>0</v>
      </c>
    </row>
    <row r="29" spans="1:12" ht="122.25" customHeight="1" x14ac:dyDescent="0.25">
      <c r="A29" s="60"/>
      <c r="B29" s="58"/>
      <c r="C29" s="165" t="s">
        <v>253</v>
      </c>
      <c r="D29" s="126" t="s">
        <v>257</v>
      </c>
      <c r="E29" s="126" t="s">
        <v>258</v>
      </c>
      <c r="F29" s="126" t="s">
        <v>88</v>
      </c>
      <c r="G29" s="3">
        <f>+'8'!J78</f>
        <v>507200</v>
      </c>
      <c r="H29" s="9">
        <f>+'8'!K78</f>
        <v>500000</v>
      </c>
    </row>
    <row r="30" spans="1:12" ht="125.25" customHeight="1" x14ac:dyDescent="0.25">
      <c r="A30" s="60"/>
      <c r="B30" s="58"/>
      <c r="C30" s="165" t="s">
        <v>284</v>
      </c>
      <c r="D30" s="126" t="s">
        <v>259</v>
      </c>
      <c r="E30" s="126" t="s">
        <v>260</v>
      </c>
      <c r="F30" s="126" t="s">
        <v>88</v>
      </c>
      <c r="G30" s="3">
        <f>+'8'!J82</f>
        <v>1000000</v>
      </c>
      <c r="H30" s="9">
        <f>+'8'!K82</f>
        <v>2706252.6</v>
      </c>
    </row>
    <row r="31" spans="1:12" s="120" customFormat="1" ht="24.75" customHeight="1" x14ac:dyDescent="0.25">
      <c r="A31" s="392" t="s">
        <v>287</v>
      </c>
      <c r="B31" s="393"/>
      <c r="C31" s="393"/>
      <c r="D31" s="393"/>
      <c r="E31" s="393"/>
      <c r="F31" s="393"/>
      <c r="G31" s="218">
        <f>+G32</f>
        <v>-1000000</v>
      </c>
      <c r="H31" s="219">
        <f>+H32</f>
        <v>-532295.69999999995</v>
      </c>
    </row>
    <row r="32" spans="1:12" s="145" customFormat="1" ht="86.25" x14ac:dyDescent="0.25">
      <c r="A32" s="262"/>
      <c r="B32" s="235">
        <v>1006</v>
      </c>
      <c r="C32" s="126"/>
      <c r="D32" s="104" t="s">
        <v>296</v>
      </c>
      <c r="E32" s="104" t="s">
        <v>297</v>
      </c>
      <c r="F32" s="104" t="s">
        <v>298</v>
      </c>
      <c r="G32" s="202">
        <f>+G33</f>
        <v>-1000000</v>
      </c>
      <c r="H32" s="203">
        <f>+H33</f>
        <v>-532295.69999999995</v>
      </c>
    </row>
    <row r="33" spans="1:8" s="145" customFormat="1" ht="44.25" customHeight="1" x14ac:dyDescent="0.25">
      <c r="A33" s="262"/>
      <c r="B33" s="165"/>
      <c r="C33" s="263" t="s">
        <v>299</v>
      </c>
      <c r="D33" s="263" t="s">
        <v>300</v>
      </c>
      <c r="E33" s="263" t="s">
        <v>301</v>
      </c>
      <c r="F33" s="263" t="s">
        <v>302</v>
      </c>
      <c r="G33" s="229">
        <f>+'4'!H218</f>
        <v>-1000000</v>
      </c>
      <c r="H33" s="230">
        <f>+'4'!I218</f>
        <v>-532295.69999999995</v>
      </c>
    </row>
    <row r="34" spans="1:8" ht="24" customHeight="1" x14ac:dyDescent="0.25">
      <c r="A34" s="392" t="s">
        <v>236</v>
      </c>
      <c r="B34" s="393"/>
      <c r="C34" s="393"/>
      <c r="D34" s="393"/>
      <c r="E34" s="393"/>
      <c r="F34" s="393"/>
      <c r="G34" s="202">
        <f t="shared" ref="G34:H34" si="0">G35</f>
        <v>0</v>
      </c>
      <c r="H34" s="203">
        <f t="shared" si="0"/>
        <v>0</v>
      </c>
    </row>
    <row r="35" spans="1:8" ht="69" x14ac:dyDescent="0.25">
      <c r="A35" s="60"/>
      <c r="B35" s="235" t="s">
        <v>237</v>
      </c>
      <c r="C35" s="126"/>
      <c r="D35" s="104" t="s">
        <v>99</v>
      </c>
      <c r="E35" s="104" t="s">
        <v>238</v>
      </c>
      <c r="F35" s="104" t="s">
        <v>239</v>
      </c>
      <c r="G35" s="202">
        <f t="shared" ref="G35:H35" si="1">G36+G37</f>
        <v>0</v>
      </c>
      <c r="H35" s="203">
        <f t="shared" si="1"/>
        <v>0</v>
      </c>
    </row>
    <row r="36" spans="1:8" ht="93" customHeight="1" x14ac:dyDescent="0.25">
      <c r="A36" s="60"/>
      <c r="B36" s="126"/>
      <c r="C36" s="165" t="s">
        <v>240</v>
      </c>
      <c r="D36" s="126" t="s">
        <v>99</v>
      </c>
      <c r="E36" s="126" t="s">
        <v>241</v>
      </c>
      <c r="F36" s="126" t="s">
        <v>229</v>
      </c>
      <c r="G36" s="3">
        <f>+'9'!J96</f>
        <v>0</v>
      </c>
      <c r="H36" s="9">
        <f>+'9'!K96</f>
        <v>-7200</v>
      </c>
    </row>
    <row r="37" spans="1:8" ht="88.5" customHeight="1" thickBot="1" x14ac:dyDescent="0.3">
      <c r="A37" s="346"/>
      <c r="B37" s="270"/>
      <c r="C37" s="375" t="s">
        <v>240</v>
      </c>
      <c r="D37" s="270" t="s">
        <v>99</v>
      </c>
      <c r="E37" s="270" t="s">
        <v>241</v>
      </c>
      <c r="F37" s="270" t="s">
        <v>229</v>
      </c>
      <c r="G37" s="45">
        <f>+'9'!J100</f>
        <v>0</v>
      </c>
      <c r="H37" s="376">
        <f>+'9'!K100</f>
        <v>7200</v>
      </c>
    </row>
  </sheetData>
  <mergeCells count="16">
    <mergeCell ref="A34:F34"/>
    <mergeCell ref="G7:H7"/>
    <mergeCell ref="G1:H1"/>
    <mergeCell ref="G6:H6"/>
    <mergeCell ref="A7:A9"/>
    <mergeCell ref="B7:C8"/>
    <mergeCell ref="D7:D9"/>
    <mergeCell ref="E7:E9"/>
    <mergeCell ref="F7:F9"/>
    <mergeCell ref="A27:F27"/>
    <mergeCell ref="A5:H5"/>
    <mergeCell ref="G8:G9"/>
    <mergeCell ref="H8:H9"/>
    <mergeCell ref="A10:F10"/>
    <mergeCell ref="A11:F11"/>
    <mergeCell ref="A31:F31"/>
  </mergeCells>
  <pageMargins left="0.70866141732283472" right="0.70866141732283472" top="0.74803149606299213" bottom="0.74803149606299213" header="0.31496062992125984" footer="0.31496062992125984"/>
  <pageSetup paperSize="9" scale="41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254"/>
  <sheetViews>
    <sheetView topLeftCell="A178" zoomScaleNormal="100" zoomScaleSheetLayoutView="90" workbookViewId="0">
      <selection activeCell="I190" sqref="I190"/>
    </sheetView>
  </sheetViews>
  <sheetFormatPr defaultColWidth="8" defaultRowHeight="16.5" customHeight="1" outlineLevelCol="1" x14ac:dyDescent="0.3"/>
  <cols>
    <col min="1" max="1" width="8" style="112"/>
    <col min="2" max="2" width="8.85546875" style="112" customWidth="1"/>
    <col min="3" max="3" width="8.140625" style="112" customWidth="1"/>
    <col min="4" max="4" width="8" style="112"/>
    <col min="5" max="5" width="10.5703125" style="112" customWidth="1"/>
    <col min="6" max="6" width="15.28515625" style="112" customWidth="1"/>
    <col min="7" max="7" width="69.42578125" style="112" customWidth="1"/>
    <col min="8" max="8" width="23.85546875" style="145" customWidth="1"/>
    <col min="9" max="9" width="25.85546875" style="145" customWidth="1"/>
    <col min="10" max="10" width="8" style="112"/>
    <col min="11" max="11" width="16.85546875" style="112" hidden="1" customWidth="1" outlineLevel="1"/>
    <col min="12" max="12" width="19.5703125" style="112" hidden="1" customWidth="1" outlineLevel="1"/>
    <col min="13" max="13" width="8" style="112" hidden="1" customWidth="1" outlineLevel="1"/>
    <col min="14" max="14" width="8" style="112" collapsed="1"/>
    <col min="15" max="16384" width="8" style="112"/>
  </cols>
  <sheetData>
    <row r="1" spans="2:12" s="62" customFormat="1" ht="20.25" customHeight="1" x14ac:dyDescent="0.25">
      <c r="B1" s="415" t="s">
        <v>214</v>
      </c>
      <c r="C1" s="415"/>
      <c r="D1" s="415"/>
      <c r="E1" s="415"/>
      <c r="F1" s="415"/>
      <c r="G1" s="415"/>
      <c r="H1" s="415"/>
      <c r="I1" s="415"/>
    </row>
    <row r="2" spans="2:12" s="1" customFormat="1" ht="20.25" customHeight="1" x14ac:dyDescent="0.25">
      <c r="B2" s="416" t="s">
        <v>151</v>
      </c>
      <c r="C2" s="416"/>
      <c r="D2" s="416"/>
      <c r="E2" s="416"/>
      <c r="F2" s="416"/>
      <c r="G2" s="416"/>
      <c r="H2" s="416"/>
      <c r="I2" s="416"/>
    </row>
    <row r="3" spans="2:12" s="1" customFormat="1" ht="20.25" customHeight="1" x14ac:dyDescent="0.25">
      <c r="B3" s="416" t="s">
        <v>0</v>
      </c>
      <c r="C3" s="416"/>
      <c r="D3" s="416"/>
      <c r="E3" s="416"/>
      <c r="F3" s="416"/>
      <c r="G3" s="416"/>
      <c r="H3" s="416"/>
      <c r="I3" s="416"/>
    </row>
    <row r="4" spans="2:12" s="1" customFormat="1" ht="52.5" customHeight="1" x14ac:dyDescent="0.25">
      <c r="B4" s="405" t="s">
        <v>188</v>
      </c>
      <c r="C4" s="405"/>
      <c r="D4" s="405"/>
      <c r="E4" s="405"/>
      <c r="F4" s="405"/>
      <c r="G4" s="405"/>
      <c r="H4" s="405"/>
      <c r="I4" s="405"/>
      <c r="J4" s="209"/>
    </row>
    <row r="5" spans="2:12" s="56" customFormat="1" ht="36" customHeight="1" thickBot="1" x14ac:dyDescent="0.3">
      <c r="H5" s="120"/>
      <c r="I5" s="143"/>
    </row>
    <row r="6" spans="2:12" s="56" customFormat="1" ht="87" customHeight="1" x14ac:dyDescent="0.25">
      <c r="B6" s="409" t="s">
        <v>5</v>
      </c>
      <c r="C6" s="410"/>
      <c r="D6" s="411"/>
      <c r="E6" s="412" t="s">
        <v>6</v>
      </c>
      <c r="F6" s="411"/>
      <c r="G6" s="413" t="s">
        <v>7</v>
      </c>
      <c r="H6" s="417" t="s">
        <v>3</v>
      </c>
      <c r="I6" s="418"/>
    </row>
    <row r="7" spans="2:12" s="56" customFormat="1" ht="34.5" x14ac:dyDescent="0.25">
      <c r="B7" s="78" t="s">
        <v>8</v>
      </c>
      <c r="C7" s="79" t="s">
        <v>9</v>
      </c>
      <c r="D7" s="100" t="s">
        <v>10</v>
      </c>
      <c r="E7" s="100" t="s">
        <v>11</v>
      </c>
      <c r="F7" s="100" t="s">
        <v>12</v>
      </c>
      <c r="G7" s="414"/>
      <c r="H7" s="137" t="s">
        <v>123</v>
      </c>
      <c r="I7" s="129" t="s">
        <v>17</v>
      </c>
    </row>
    <row r="8" spans="2:12" s="56" customFormat="1" ht="16.5" customHeight="1" x14ac:dyDescent="0.25">
      <c r="B8" s="80"/>
      <c r="C8" s="81"/>
      <c r="D8" s="81"/>
      <c r="E8" s="81"/>
      <c r="F8" s="82"/>
      <c r="G8" s="83" t="s">
        <v>13</v>
      </c>
      <c r="H8" s="27">
        <f>+H10+H178+H207</f>
        <v>-303440.19999999995</v>
      </c>
      <c r="I8" s="231">
        <f>+I10+I178+I207</f>
        <v>-399520.80000000005</v>
      </c>
      <c r="K8" s="210" t="e">
        <f>+H8-'5'!#REF!-'6'!E11-'7'!E11</f>
        <v>#REF!</v>
      </c>
      <c r="L8" s="210">
        <f>+I8-'5'!H12-'6'!H11-'7'!H11</f>
        <v>-532295.69999999995</v>
      </c>
    </row>
    <row r="9" spans="2:12" s="56" customFormat="1" ht="16.5" customHeight="1" x14ac:dyDescent="0.25">
      <c r="B9" s="84"/>
      <c r="C9" s="85"/>
      <c r="D9" s="85"/>
      <c r="E9" s="85"/>
      <c r="F9" s="86"/>
      <c r="G9" s="87" t="s">
        <v>14</v>
      </c>
      <c r="H9" s="126"/>
      <c r="I9" s="131"/>
    </row>
    <row r="10" spans="2:12" s="56" customFormat="1" ht="38.25" customHeight="1" x14ac:dyDescent="0.25">
      <c r="B10" s="84"/>
      <c r="C10" s="85"/>
      <c r="D10" s="85"/>
      <c r="E10" s="85"/>
      <c r="F10" s="86"/>
      <c r="G10" s="88" t="s">
        <v>4</v>
      </c>
      <c r="H10" s="27">
        <f>+H11+H115</f>
        <v>-810640.2</v>
      </c>
      <c r="I10" s="135">
        <f>+I11+I115</f>
        <v>-3073477.7</v>
      </c>
      <c r="L10" s="210">
        <f>+I8-'[1]10. ՀՀ կառ. որոշ. նախագ'!$Y$8</f>
        <v>7200.0000000006985</v>
      </c>
    </row>
    <row r="11" spans="2:12" s="56" customFormat="1" ht="18" customHeight="1" x14ac:dyDescent="0.25">
      <c r="B11" s="89" t="s">
        <v>21</v>
      </c>
      <c r="C11" s="85"/>
      <c r="D11" s="85"/>
      <c r="E11" s="85"/>
      <c r="F11" s="86"/>
      <c r="G11" s="90" t="s">
        <v>22</v>
      </c>
      <c r="H11" s="27">
        <f>+H13+H61</f>
        <v>-900790.2</v>
      </c>
      <c r="I11" s="135">
        <f>+I13+I61</f>
        <v>-2225153</v>
      </c>
      <c r="L11" s="210">
        <f>+I8-'[1]10. ՀՀ կառ. որոշ. նախագ'!$Z$8</f>
        <v>6.9849193096160889E-10</v>
      </c>
    </row>
    <row r="12" spans="2:12" s="56" customFormat="1" ht="16.5" customHeight="1" x14ac:dyDescent="0.25">
      <c r="B12" s="84"/>
      <c r="C12" s="85"/>
      <c r="D12" s="85"/>
      <c r="E12" s="85"/>
      <c r="F12" s="86"/>
      <c r="G12" s="87" t="s">
        <v>14</v>
      </c>
      <c r="H12" s="126"/>
      <c r="I12" s="131"/>
    </row>
    <row r="13" spans="2:12" s="56" customFormat="1" ht="33.75" customHeight="1" x14ac:dyDescent="0.25">
      <c r="B13" s="84"/>
      <c r="C13" s="91" t="s">
        <v>23</v>
      </c>
      <c r="D13" s="85"/>
      <c r="E13" s="85"/>
      <c r="F13" s="86"/>
      <c r="G13" s="90" t="s">
        <v>24</v>
      </c>
      <c r="H13" s="27">
        <f>H15</f>
        <v>-450752</v>
      </c>
      <c r="I13" s="135">
        <f>I15</f>
        <v>-1679034.2000000002</v>
      </c>
    </row>
    <row r="14" spans="2:12" s="56" customFormat="1" ht="16.5" customHeight="1" x14ac:dyDescent="0.25">
      <c r="B14" s="84"/>
      <c r="C14" s="85"/>
      <c r="D14" s="85"/>
      <c r="E14" s="85"/>
      <c r="F14" s="86"/>
      <c r="G14" s="87" t="s">
        <v>14</v>
      </c>
      <c r="H14" s="126"/>
      <c r="I14" s="131"/>
    </row>
    <row r="15" spans="2:12" s="56" customFormat="1" ht="16.5" customHeight="1" x14ac:dyDescent="0.25">
      <c r="B15" s="84"/>
      <c r="C15" s="85"/>
      <c r="D15" s="92" t="s">
        <v>21</v>
      </c>
      <c r="E15" s="85"/>
      <c r="F15" s="85"/>
      <c r="G15" s="93" t="s">
        <v>25</v>
      </c>
      <c r="H15" s="142">
        <f>+H17</f>
        <v>-450752</v>
      </c>
      <c r="I15" s="136">
        <f>+I17</f>
        <v>-1679034.2000000002</v>
      </c>
    </row>
    <row r="16" spans="2:12" s="56" customFormat="1" ht="16.5" customHeight="1" x14ac:dyDescent="0.25">
      <c r="B16" s="84"/>
      <c r="C16" s="85"/>
      <c r="D16" s="85"/>
      <c r="E16" s="85"/>
      <c r="F16" s="85"/>
      <c r="G16" s="94" t="s">
        <v>14</v>
      </c>
      <c r="H16" s="126"/>
      <c r="I16" s="131"/>
    </row>
    <row r="17" spans="2:12" s="56" customFormat="1" ht="34.5" customHeight="1" x14ac:dyDescent="0.25">
      <c r="B17" s="84"/>
      <c r="C17" s="85"/>
      <c r="D17" s="85"/>
      <c r="E17" s="85"/>
      <c r="F17" s="85"/>
      <c r="G17" s="88" t="s">
        <v>4</v>
      </c>
      <c r="H17" s="27">
        <f>+H19</f>
        <v>-450752</v>
      </c>
      <c r="I17" s="135">
        <f>+I19</f>
        <v>-1679034.2000000002</v>
      </c>
    </row>
    <row r="18" spans="2:12" s="56" customFormat="1" ht="16.5" customHeight="1" x14ac:dyDescent="0.25">
      <c r="B18" s="84"/>
      <c r="C18" s="85"/>
      <c r="D18" s="85"/>
      <c r="E18" s="85"/>
      <c r="F18" s="85"/>
      <c r="G18" s="94" t="s">
        <v>14</v>
      </c>
      <c r="H18" s="126"/>
      <c r="I18" s="131"/>
    </row>
    <row r="19" spans="2:12" s="56" customFormat="1" ht="18.75" customHeight="1" x14ac:dyDescent="0.25">
      <c r="B19" s="84"/>
      <c r="C19" s="85"/>
      <c r="D19" s="85"/>
      <c r="E19" s="92" t="s">
        <v>26</v>
      </c>
      <c r="F19" s="92"/>
      <c r="G19" s="104" t="s">
        <v>20</v>
      </c>
      <c r="H19" s="27">
        <f>+H21+H32+H41+H52</f>
        <v>-450752</v>
      </c>
      <c r="I19" s="135">
        <f>+I21+I32+I41+I52</f>
        <v>-1679034.2000000002</v>
      </c>
      <c r="K19" s="211">
        <f>+H19-'6'!E16</f>
        <v>0</v>
      </c>
      <c r="L19" s="211">
        <f>+I19-'6'!H16</f>
        <v>0</v>
      </c>
    </row>
    <row r="20" spans="2:12" s="56" customFormat="1" ht="16.5" customHeight="1" x14ac:dyDescent="0.25">
      <c r="B20" s="95"/>
      <c r="C20" s="96"/>
      <c r="D20" s="96"/>
      <c r="E20" s="96"/>
      <c r="F20" s="96"/>
      <c r="G20" s="97" t="s">
        <v>14</v>
      </c>
      <c r="H20" s="121"/>
      <c r="I20" s="144"/>
    </row>
    <row r="21" spans="2:12" s="56" customFormat="1" ht="84.75" customHeight="1" x14ac:dyDescent="0.25">
      <c r="B21" s="57"/>
      <c r="C21" s="126"/>
      <c r="D21" s="126"/>
      <c r="E21" s="126"/>
      <c r="F21" s="165" t="str">
        <f>+'6'!C18</f>
        <v xml:space="preserve"> 11005</v>
      </c>
      <c r="G21" s="126" t="str">
        <f>+'6'!D18</f>
        <v xml:space="preserve"> Եվրասիական զարգացման բանկի աջակցությամբ իրականացվող ոռոգման համակարգերի զարգացման ծրագրի խորհրդատվություն և կառավարում</v>
      </c>
      <c r="H21" s="3">
        <f>H23</f>
        <v>-219833.2</v>
      </c>
      <c r="I21" s="130">
        <f>I23</f>
        <v>-219833.2</v>
      </c>
    </row>
    <row r="22" spans="2:12" s="56" customFormat="1" ht="16.5" customHeight="1" x14ac:dyDescent="0.25">
      <c r="B22" s="60"/>
      <c r="C22" s="58"/>
      <c r="D22" s="58"/>
      <c r="E22" s="58"/>
      <c r="F22" s="58"/>
      <c r="G22" s="98" t="s">
        <v>15</v>
      </c>
      <c r="H22" s="3"/>
      <c r="I22" s="130"/>
    </row>
    <row r="23" spans="2:12" s="56" customFormat="1" ht="39.75" customHeight="1" x14ac:dyDescent="0.25">
      <c r="B23" s="60"/>
      <c r="C23" s="58"/>
      <c r="D23" s="58"/>
      <c r="E23" s="58"/>
      <c r="F23" s="58"/>
      <c r="G23" s="125" t="s">
        <v>33</v>
      </c>
      <c r="H23" s="3">
        <f>H25</f>
        <v>-219833.2</v>
      </c>
      <c r="I23" s="130">
        <f>I25</f>
        <v>-219833.2</v>
      </c>
    </row>
    <row r="24" spans="2:12" s="56" customFormat="1" ht="38.25" customHeight="1" x14ac:dyDescent="0.25">
      <c r="B24" s="60"/>
      <c r="C24" s="58"/>
      <c r="D24" s="58"/>
      <c r="E24" s="58"/>
      <c r="F24" s="58"/>
      <c r="G24" s="87" t="s">
        <v>16</v>
      </c>
      <c r="H24" s="3"/>
      <c r="I24" s="130"/>
    </row>
    <row r="25" spans="2:12" s="56" customFormat="1" ht="16.5" customHeight="1" x14ac:dyDescent="0.25">
      <c r="B25" s="60"/>
      <c r="C25" s="58"/>
      <c r="D25" s="58"/>
      <c r="E25" s="58"/>
      <c r="F25" s="58"/>
      <c r="G25" s="126" t="s">
        <v>13</v>
      </c>
      <c r="H25" s="3">
        <f>H26</f>
        <v>-219833.2</v>
      </c>
      <c r="I25" s="130">
        <f>I26</f>
        <v>-219833.2</v>
      </c>
    </row>
    <row r="26" spans="2:12" s="56" customFormat="1" ht="16.5" customHeight="1" x14ac:dyDescent="0.25">
      <c r="B26" s="60"/>
      <c r="C26" s="58"/>
      <c r="D26" s="58"/>
      <c r="E26" s="58"/>
      <c r="F26" s="58"/>
      <c r="G26" s="126" t="s">
        <v>37</v>
      </c>
      <c r="H26" s="3">
        <f>H30+H27</f>
        <v>-219833.2</v>
      </c>
      <c r="I26" s="130">
        <f>I30+I27</f>
        <v>-219833.2</v>
      </c>
    </row>
    <row r="27" spans="2:12" s="56" customFormat="1" ht="16.5" customHeight="1" x14ac:dyDescent="0.25">
      <c r="B27" s="60"/>
      <c r="C27" s="58"/>
      <c r="D27" s="58"/>
      <c r="E27" s="58"/>
      <c r="F27" s="58"/>
      <c r="G27" s="126" t="s">
        <v>147</v>
      </c>
      <c r="H27" s="3">
        <f>+H28</f>
        <v>-24881</v>
      </c>
      <c r="I27" s="130">
        <f>+I28</f>
        <v>-24881</v>
      </c>
    </row>
    <row r="28" spans="2:12" s="56" customFormat="1" ht="16.5" customHeight="1" x14ac:dyDescent="0.25">
      <c r="B28" s="60"/>
      <c r="C28" s="58"/>
      <c r="D28" s="58"/>
      <c r="E28" s="58"/>
      <c r="F28" s="58"/>
      <c r="G28" s="126" t="s">
        <v>148</v>
      </c>
      <c r="H28" s="3">
        <f>H29</f>
        <v>-24881</v>
      </c>
      <c r="I28" s="130">
        <f>I29</f>
        <v>-24881</v>
      </c>
    </row>
    <row r="29" spans="2:12" s="56" customFormat="1" ht="16.5" customHeight="1" x14ac:dyDescent="0.25">
      <c r="B29" s="60"/>
      <c r="C29" s="58"/>
      <c r="D29" s="58"/>
      <c r="E29" s="58"/>
      <c r="F29" s="58"/>
      <c r="G29" s="126" t="s">
        <v>149</v>
      </c>
      <c r="H29" s="3">
        <f>+'6'!E26</f>
        <v>-24881</v>
      </c>
      <c r="I29" s="130">
        <f>+'6'!H26</f>
        <v>-24881</v>
      </c>
    </row>
    <row r="30" spans="2:12" s="56" customFormat="1" ht="16.5" customHeight="1" x14ac:dyDescent="0.25">
      <c r="B30" s="60"/>
      <c r="C30" s="58"/>
      <c r="D30" s="58"/>
      <c r="E30" s="58"/>
      <c r="F30" s="58"/>
      <c r="G30" s="126" t="str">
        <f>+'6'!D27</f>
        <v xml:space="preserve"> ԱՅԼ  ԾԱԽՍԵՐ</v>
      </c>
      <c r="H30" s="3">
        <f>+H31</f>
        <v>-194952.2</v>
      </c>
      <c r="I30" s="130">
        <f>+I31</f>
        <v>-194952.2</v>
      </c>
    </row>
    <row r="31" spans="2:12" s="56" customFormat="1" ht="25.5" customHeight="1" x14ac:dyDescent="0.25">
      <c r="B31" s="60"/>
      <c r="C31" s="58"/>
      <c r="D31" s="58"/>
      <c r="E31" s="58"/>
      <c r="F31" s="58"/>
      <c r="G31" s="126" t="str">
        <f>+'6'!D28</f>
        <v xml:space="preserve"> Այլ ծախսեր</v>
      </c>
      <c r="H31" s="3">
        <f>+'6'!E28</f>
        <v>-194952.2</v>
      </c>
      <c r="I31" s="130">
        <f>+'6'!H28</f>
        <v>-194952.2</v>
      </c>
    </row>
    <row r="32" spans="2:12" s="56" customFormat="1" ht="71.25" customHeight="1" x14ac:dyDescent="0.25">
      <c r="B32" s="57"/>
      <c r="C32" s="126"/>
      <c r="D32" s="126"/>
      <c r="E32" s="126"/>
      <c r="F32" s="165">
        <v>31004</v>
      </c>
      <c r="G32" s="126" t="s">
        <v>59</v>
      </c>
      <c r="H32" s="3">
        <f>H34</f>
        <v>-172518.8</v>
      </c>
      <c r="I32" s="130">
        <f>I34</f>
        <v>-116385.4</v>
      </c>
    </row>
    <row r="33" spans="2:9" s="56" customFormat="1" ht="16.5" customHeight="1" x14ac:dyDescent="0.25">
      <c r="B33" s="60"/>
      <c r="C33" s="58"/>
      <c r="D33" s="58"/>
      <c r="E33" s="58"/>
      <c r="F33" s="58"/>
      <c r="G33" s="98" t="s">
        <v>15</v>
      </c>
      <c r="H33" s="3"/>
      <c r="I33" s="130"/>
    </row>
    <row r="34" spans="2:9" s="56" customFormat="1" ht="39.75" customHeight="1" x14ac:dyDescent="0.25">
      <c r="B34" s="60"/>
      <c r="C34" s="58"/>
      <c r="D34" s="58"/>
      <c r="E34" s="58"/>
      <c r="F34" s="58"/>
      <c r="G34" s="125" t="s">
        <v>33</v>
      </c>
      <c r="H34" s="3">
        <f>H36</f>
        <v>-172518.8</v>
      </c>
      <c r="I34" s="130">
        <f>I36</f>
        <v>-116385.4</v>
      </c>
    </row>
    <row r="35" spans="2:9" s="56" customFormat="1" ht="34.5" x14ac:dyDescent="0.25">
      <c r="B35" s="60"/>
      <c r="C35" s="58"/>
      <c r="D35" s="58"/>
      <c r="E35" s="58"/>
      <c r="F35" s="58"/>
      <c r="G35" s="87" t="s">
        <v>16</v>
      </c>
      <c r="H35" s="3"/>
      <c r="I35" s="130"/>
    </row>
    <row r="36" spans="2:9" s="56" customFormat="1" ht="16.5" customHeight="1" x14ac:dyDescent="0.25">
      <c r="B36" s="60"/>
      <c r="C36" s="58"/>
      <c r="D36" s="58"/>
      <c r="E36" s="58"/>
      <c r="F36" s="58"/>
      <c r="G36" s="126" t="s">
        <v>13</v>
      </c>
      <c r="H36" s="3">
        <f t="shared" ref="H36:I39" si="0">H37</f>
        <v>-172518.8</v>
      </c>
      <c r="I36" s="130">
        <f t="shared" si="0"/>
        <v>-116385.4</v>
      </c>
    </row>
    <row r="37" spans="2:9" s="56" customFormat="1" ht="16.5" customHeight="1" x14ac:dyDescent="0.25">
      <c r="B37" s="60"/>
      <c r="C37" s="58"/>
      <c r="D37" s="58"/>
      <c r="E37" s="58"/>
      <c r="F37" s="58"/>
      <c r="G37" s="126" t="s">
        <v>29</v>
      </c>
      <c r="H37" s="3">
        <f t="shared" si="0"/>
        <v>-172518.8</v>
      </c>
      <c r="I37" s="130">
        <f t="shared" si="0"/>
        <v>-116385.4</v>
      </c>
    </row>
    <row r="38" spans="2:9" s="56" customFormat="1" ht="16.5" customHeight="1" x14ac:dyDescent="0.25">
      <c r="B38" s="60"/>
      <c r="C38" s="58"/>
      <c r="D38" s="58"/>
      <c r="E38" s="58"/>
      <c r="F38" s="58"/>
      <c r="G38" s="126" t="s">
        <v>30</v>
      </c>
      <c r="H38" s="3">
        <f t="shared" si="0"/>
        <v>-172518.8</v>
      </c>
      <c r="I38" s="130">
        <f t="shared" si="0"/>
        <v>-116385.4</v>
      </c>
    </row>
    <row r="39" spans="2:9" s="56" customFormat="1" ht="16.5" customHeight="1" x14ac:dyDescent="0.25">
      <c r="B39" s="60"/>
      <c r="C39" s="58"/>
      <c r="D39" s="58"/>
      <c r="E39" s="58"/>
      <c r="F39" s="58"/>
      <c r="G39" s="126" t="s">
        <v>56</v>
      </c>
      <c r="H39" s="3">
        <f t="shared" si="0"/>
        <v>-172518.8</v>
      </c>
      <c r="I39" s="130">
        <f t="shared" si="0"/>
        <v>-116385.4</v>
      </c>
    </row>
    <row r="40" spans="2:9" s="56" customFormat="1" ht="16.5" customHeight="1" x14ac:dyDescent="0.25">
      <c r="B40" s="60"/>
      <c r="C40" s="58"/>
      <c r="D40" s="58"/>
      <c r="E40" s="58"/>
      <c r="F40" s="58"/>
      <c r="G40" s="126" t="s">
        <v>57</v>
      </c>
      <c r="H40" s="3">
        <f>+'6'!E37</f>
        <v>-172518.8</v>
      </c>
      <c r="I40" s="130">
        <f>+'6'!H37</f>
        <v>-116385.4</v>
      </c>
    </row>
    <row r="41" spans="2:9" s="56" customFormat="1" ht="71.25" customHeight="1" x14ac:dyDescent="0.25">
      <c r="B41" s="57"/>
      <c r="C41" s="126"/>
      <c r="D41" s="126"/>
      <c r="E41" s="126"/>
      <c r="F41" s="165">
        <f>+'6'!C38</f>
        <v>31005</v>
      </c>
      <c r="G41" s="126" t="str">
        <f>+'6'!D38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H41" s="3">
        <f>H43</f>
        <v>-58400</v>
      </c>
      <c r="I41" s="130">
        <f>I43</f>
        <v>-58400</v>
      </c>
    </row>
    <row r="42" spans="2:9" s="56" customFormat="1" ht="16.5" customHeight="1" x14ac:dyDescent="0.25">
      <c r="B42" s="60"/>
      <c r="C42" s="58"/>
      <c r="D42" s="58"/>
      <c r="E42" s="58"/>
      <c r="F42" s="58"/>
      <c r="G42" s="98" t="s">
        <v>15</v>
      </c>
      <c r="H42" s="3"/>
      <c r="I42" s="130"/>
    </row>
    <row r="43" spans="2:9" s="56" customFormat="1" ht="39" customHeight="1" x14ac:dyDescent="0.25">
      <c r="B43" s="60"/>
      <c r="C43" s="58"/>
      <c r="D43" s="58"/>
      <c r="E43" s="58"/>
      <c r="F43" s="58"/>
      <c r="G43" s="125" t="s">
        <v>33</v>
      </c>
      <c r="H43" s="3">
        <f>H45</f>
        <v>-58400</v>
      </c>
      <c r="I43" s="130">
        <f>I45</f>
        <v>-58400</v>
      </c>
    </row>
    <row r="44" spans="2:9" s="56" customFormat="1" ht="34.5" x14ac:dyDescent="0.25">
      <c r="B44" s="60"/>
      <c r="C44" s="58"/>
      <c r="D44" s="58"/>
      <c r="E44" s="58"/>
      <c r="F44" s="58"/>
      <c r="G44" s="87" t="s">
        <v>16</v>
      </c>
      <c r="H44" s="3"/>
      <c r="I44" s="130"/>
    </row>
    <row r="45" spans="2:9" s="56" customFormat="1" ht="16.5" customHeight="1" x14ac:dyDescent="0.25">
      <c r="B45" s="60"/>
      <c r="C45" s="58"/>
      <c r="D45" s="58"/>
      <c r="E45" s="58"/>
      <c r="F45" s="58"/>
      <c r="G45" s="126" t="s">
        <v>13</v>
      </c>
      <c r="H45" s="3">
        <f>H46</f>
        <v>-58400</v>
      </c>
      <c r="I45" s="130">
        <f>I46</f>
        <v>-58400</v>
      </c>
    </row>
    <row r="46" spans="2:9" s="56" customFormat="1" ht="16.5" customHeight="1" x14ac:dyDescent="0.25">
      <c r="B46" s="60"/>
      <c r="C46" s="58"/>
      <c r="D46" s="58"/>
      <c r="E46" s="58"/>
      <c r="F46" s="58"/>
      <c r="G46" s="126" t="s">
        <v>29</v>
      </c>
      <c r="H46" s="3">
        <f>H47</f>
        <v>-58400</v>
      </c>
      <c r="I46" s="130">
        <f>I47</f>
        <v>-58400</v>
      </c>
    </row>
    <row r="47" spans="2:9" s="56" customFormat="1" ht="16.5" customHeight="1" x14ac:dyDescent="0.25">
      <c r="B47" s="60"/>
      <c r="C47" s="58"/>
      <c r="D47" s="58"/>
      <c r="E47" s="58"/>
      <c r="F47" s="58"/>
      <c r="G47" s="126" t="s">
        <v>30</v>
      </c>
      <c r="H47" s="3">
        <f>+H50+H48</f>
        <v>-58400</v>
      </c>
      <c r="I47" s="130">
        <f>+I50+I48</f>
        <v>-58400</v>
      </c>
    </row>
    <row r="48" spans="2:9" s="56" customFormat="1" ht="16.5" customHeight="1" x14ac:dyDescent="0.25">
      <c r="B48" s="60"/>
      <c r="C48" s="58"/>
      <c r="D48" s="58"/>
      <c r="E48" s="58"/>
      <c r="F48" s="58"/>
      <c r="G48" s="126" t="s">
        <v>56</v>
      </c>
      <c r="H48" s="3">
        <f>H49</f>
        <v>-18400</v>
      </c>
      <c r="I48" s="130">
        <f>I49</f>
        <v>-18400</v>
      </c>
    </row>
    <row r="49" spans="2:9" s="56" customFormat="1" ht="16.5" customHeight="1" x14ac:dyDescent="0.25">
      <c r="B49" s="60"/>
      <c r="C49" s="58"/>
      <c r="D49" s="58"/>
      <c r="E49" s="58"/>
      <c r="F49" s="58"/>
      <c r="G49" s="126" t="s">
        <v>57</v>
      </c>
      <c r="H49" s="3">
        <f>+'6'!E46</f>
        <v>-18400</v>
      </c>
      <c r="I49" s="130">
        <f>+'6'!H46</f>
        <v>-18400</v>
      </c>
    </row>
    <row r="50" spans="2:9" s="56" customFormat="1" ht="16.5" customHeight="1" x14ac:dyDescent="0.25">
      <c r="B50" s="60"/>
      <c r="C50" s="58"/>
      <c r="D50" s="58"/>
      <c r="E50" s="58"/>
      <c r="F50" s="58"/>
      <c r="G50" s="126" t="s">
        <v>74</v>
      </c>
      <c r="H50" s="3">
        <f>H51</f>
        <v>-40000</v>
      </c>
      <c r="I50" s="130">
        <f>I51</f>
        <v>-40000</v>
      </c>
    </row>
    <row r="51" spans="2:9" s="56" customFormat="1" ht="16.5" customHeight="1" x14ac:dyDescent="0.25">
      <c r="B51" s="60"/>
      <c r="C51" s="58"/>
      <c r="D51" s="58"/>
      <c r="E51" s="58"/>
      <c r="F51" s="58"/>
      <c r="G51" s="126" t="s">
        <v>124</v>
      </c>
      <c r="H51" s="3">
        <f>+'6'!E48</f>
        <v>-40000</v>
      </c>
      <c r="I51" s="130">
        <f>+'6'!H48</f>
        <v>-40000</v>
      </c>
    </row>
    <row r="52" spans="2:9" s="56" customFormat="1" ht="95.25" customHeight="1" x14ac:dyDescent="0.25">
      <c r="B52" s="57"/>
      <c r="C52" s="126"/>
      <c r="D52" s="126"/>
      <c r="E52" s="126"/>
      <c r="F52" s="165">
        <f>+'6'!C49</f>
        <v>31006</v>
      </c>
      <c r="G52" s="126" t="str">
        <f>+'6'!D49</f>
        <v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v>
      </c>
      <c r="H52" s="3">
        <f>H54</f>
        <v>0</v>
      </c>
      <c r="I52" s="130">
        <f>I54</f>
        <v>-1284415.6000000001</v>
      </c>
    </row>
    <row r="53" spans="2:9" s="56" customFormat="1" ht="16.5" customHeight="1" x14ac:dyDescent="0.25">
      <c r="B53" s="60"/>
      <c r="C53" s="58"/>
      <c r="D53" s="58"/>
      <c r="E53" s="58"/>
      <c r="F53" s="58"/>
      <c r="G53" s="98" t="s">
        <v>15</v>
      </c>
      <c r="H53" s="3"/>
      <c r="I53" s="130"/>
    </row>
    <row r="54" spans="2:9" s="56" customFormat="1" ht="39" customHeight="1" x14ac:dyDescent="0.25">
      <c r="B54" s="60"/>
      <c r="C54" s="58"/>
      <c r="D54" s="58"/>
      <c r="E54" s="58"/>
      <c r="F54" s="58"/>
      <c r="G54" s="125" t="s">
        <v>33</v>
      </c>
      <c r="H54" s="3">
        <f>H56</f>
        <v>0</v>
      </c>
      <c r="I54" s="130">
        <f>I56</f>
        <v>-1284415.6000000001</v>
      </c>
    </row>
    <row r="55" spans="2:9" s="56" customFormat="1" ht="34.5" x14ac:dyDescent="0.25">
      <c r="B55" s="60"/>
      <c r="C55" s="58"/>
      <c r="D55" s="58"/>
      <c r="E55" s="58"/>
      <c r="F55" s="58"/>
      <c r="G55" s="87" t="s">
        <v>16</v>
      </c>
      <c r="H55" s="3"/>
      <c r="I55" s="130"/>
    </row>
    <row r="56" spans="2:9" s="56" customFormat="1" ht="16.5" customHeight="1" x14ac:dyDescent="0.25">
      <c r="B56" s="60"/>
      <c r="C56" s="58"/>
      <c r="D56" s="58"/>
      <c r="E56" s="58"/>
      <c r="F56" s="58"/>
      <c r="G56" s="126" t="s">
        <v>13</v>
      </c>
      <c r="H56" s="3">
        <f t="shared" ref="H56:I59" si="1">H57</f>
        <v>0</v>
      </c>
      <c r="I56" s="130">
        <f t="shared" si="1"/>
        <v>-1284415.6000000001</v>
      </c>
    </row>
    <row r="57" spans="2:9" s="56" customFormat="1" ht="16.5" customHeight="1" x14ac:dyDescent="0.25">
      <c r="B57" s="60"/>
      <c r="C57" s="58"/>
      <c r="D57" s="58"/>
      <c r="E57" s="58"/>
      <c r="F57" s="58"/>
      <c r="G57" s="126" t="s">
        <v>29</v>
      </c>
      <c r="H57" s="3">
        <f t="shared" si="1"/>
        <v>0</v>
      </c>
      <c r="I57" s="130">
        <f t="shared" si="1"/>
        <v>-1284415.6000000001</v>
      </c>
    </row>
    <row r="58" spans="2:9" s="56" customFormat="1" ht="16.5" customHeight="1" x14ac:dyDescent="0.25">
      <c r="B58" s="60"/>
      <c r="C58" s="58"/>
      <c r="D58" s="58"/>
      <c r="E58" s="58"/>
      <c r="F58" s="58"/>
      <c r="G58" s="126" t="s">
        <v>30</v>
      </c>
      <c r="H58" s="3">
        <f t="shared" si="1"/>
        <v>0</v>
      </c>
      <c r="I58" s="130">
        <f t="shared" si="1"/>
        <v>-1284415.6000000001</v>
      </c>
    </row>
    <row r="59" spans="2:9" s="56" customFormat="1" ht="16.5" customHeight="1" x14ac:dyDescent="0.25">
      <c r="B59" s="60"/>
      <c r="C59" s="58"/>
      <c r="D59" s="58"/>
      <c r="E59" s="58"/>
      <c r="F59" s="58"/>
      <c r="G59" s="126" t="s">
        <v>56</v>
      </c>
      <c r="H59" s="3">
        <f t="shared" si="1"/>
        <v>0</v>
      </c>
      <c r="I59" s="130">
        <f t="shared" si="1"/>
        <v>-1284415.6000000001</v>
      </c>
    </row>
    <row r="60" spans="2:9" s="56" customFormat="1" ht="16.5" customHeight="1" x14ac:dyDescent="0.25">
      <c r="B60" s="60"/>
      <c r="C60" s="58"/>
      <c r="D60" s="58"/>
      <c r="E60" s="58"/>
      <c r="F60" s="58"/>
      <c r="G60" s="126" t="s">
        <v>57</v>
      </c>
      <c r="H60" s="3">
        <f>+'6'!E57</f>
        <v>0</v>
      </c>
      <c r="I60" s="130">
        <f>+'6'!H57</f>
        <v>-1284415.6000000001</v>
      </c>
    </row>
    <row r="61" spans="2:9" s="56" customFormat="1" ht="20.25" customHeight="1" x14ac:dyDescent="0.25">
      <c r="B61" s="84"/>
      <c r="C61" s="91" t="s">
        <v>79</v>
      </c>
      <c r="D61" s="85"/>
      <c r="E61" s="85"/>
      <c r="F61" s="86"/>
      <c r="G61" s="90" t="s">
        <v>80</v>
      </c>
      <c r="H61" s="27">
        <f>H63</f>
        <v>-450038.2</v>
      </c>
      <c r="I61" s="135">
        <f>I63</f>
        <v>-546118.80000000005</v>
      </c>
    </row>
    <row r="62" spans="2:9" s="56" customFormat="1" ht="16.5" customHeight="1" x14ac:dyDescent="0.25">
      <c r="B62" s="84"/>
      <c r="C62" s="85"/>
      <c r="D62" s="85"/>
      <c r="E62" s="85"/>
      <c r="F62" s="86"/>
      <c r="G62" s="87" t="s">
        <v>14</v>
      </c>
      <c r="H62" s="126"/>
      <c r="I62" s="131"/>
    </row>
    <row r="63" spans="2:9" s="56" customFormat="1" ht="16.5" customHeight="1" x14ac:dyDescent="0.25">
      <c r="B63" s="84"/>
      <c r="C63" s="85"/>
      <c r="D63" s="99" t="s">
        <v>49</v>
      </c>
      <c r="E63" s="85"/>
      <c r="F63" s="85"/>
      <c r="G63" s="147" t="s">
        <v>80</v>
      </c>
      <c r="H63" s="136">
        <f>H65</f>
        <v>-450038.2</v>
      </c>
      <c r="I63" s="136">
        <f>I65</f>
        <v>-546118.80000000005</v>
      </c>
    </row>
    <row r="64" spans="2:9" s="56" customFormat="1" ht="16.5" customHeight="1" x14ac:dyDescent="0.25">
      <c r="B64" s="84"/>
      <c r="C64" s="85"/>
      <c r="D64" s="85"/>
      <c r="E64" s="85"/>
      <c r="F64" s="85"/>
      <c r="G64" s="94" t="s">
        <v>14</v>
      </c>
      <c r="H64" s="126"/>
      <c r="I64" s="131"/>
    </row>
    <row r="65" spans="2:12" s="56" customFormat="1" ht="34.5" customHeight="1" x14ac:dyDescent="0.25">
      <c r="B65" s="84"/>
      <c r="C65" s="85"/>
      <c r="D65" s="85"/>
      <c r="E65" s="85"/>
      <c r="F65" s="85"/>
      <c r="G65" s="88" t="s">
        <v>4</v>
      </c>
      <c r="H65" s="27">
        <f>H67</f>
        <v>-450038.2</v>
      </c>
      <c r="I65" s="135">
        <f>I67</f>
        <v>-546118.80000000005</v>
      </c>
    </row>
    <row r="66" spans="2:12" s="56" customFormat="1" ht="16.5" customHeight="1" x14ac:dyDescent="0.25">
      <c r="B66" s="84"/>
      <c r="C66" s="85"/>
      <c r="D66" s="85"/>
      <c r="E66" s="85"/>
      <c r="F66" s="85"/>
      <c r="G66" s="94" t="s">
        <v>14</v>
      </c>
      <c r="H66" s="126"/>
      <c r="I66" s="131"/>
    </row>
    <row r="67" spans="2:12" s="56" customFormat="1" ht="29.25" customHeight="1" x14ac:dyDescent="0.25">
      <c r="B67" s="84"/>
      <c r="C67" s="85"/>
      <c r="D67" s="85"/>
      <c r="E67" s="100">
        <v>1019</v>
      </c>
      <c r="F67" s="85"/>
      <c r="G67" s="94" t="s">
        <v>76</v>
      </c>
      <c r="H67" s="3">
        <f>+H69+H93+H104</f>
        <v>-450038.2</v>
      </c>
      <c r="I67" s="130">
        <f>+I69+I93+I104</f>
        <v>-546118.80000000005</v>
      </c>
      <c r="K67" s="211">
        <f>+H67-'6'!E58-'7'!E16</f>
        <v>0</v>
      </c>
      <c r="L67" s="211">
        <f>+I67-'6'!H58-'7'!H16</f>
        <v>0</v>
      </c>
    </row>
    <row r="68" spans="2:12" s="56" customFormat="1" ht="16.5" customHeight="1" x14ac:dyDescent="0.25">
      <c r="B68" s="95"/>
      <c r="C68" s="96"/>
      <c r="D68" s="96"/>
      <c r="E68" s="96"/>
      <c r="F68" s="96"/>
      <c r="G68" s="97" t="s">
        <v>14</v>
      </c>
      <c r="H68" s="121"/>
      <c r="I68" s="144"/>
    </row>
    <row r="69" spans="2:12" s="56" customFormat="1" ht="70.5" customHeight="1" x14ac:dyDescent="0.25">
      <c r="B69" s="57"/>
      <c r="C69" s="126"/>
      <c r="D69" s="126"/>
      <c r="E69" s="126"/>
      <c r="F69" s="165" t="str">
        <f>+'7'!C18</f>
        <v xml:space="preserve"> 11004</v>
      </c>
      <c r="G69" s="126" t="str">
        <f>+'7'!D18</f>
        <v xml:space="preserve"> ԱՄՆ ՄԶԳ աջակցությամբ իրականացվող Տեղականինքնակառավարման և ապակենտրոնացման բարեփոխումների դրամաշնորհային ծրագրի կառավարում</v>
      </c>
      <c r="H69" s="3">
        <f>H71</f>
        <v>-76102.5</v>
      </c>
      <c r="I69" s="130">
        <f>I71</f>
        <v>-172183.09999999998</v>
      </c>
    </row>
    <row r="70" spans="2:12" s="56" customFormat="1" ht="16.5" customHeight="1" x14ac:dyDescent="0.25">
      <c r="B70" s="60"/>
      <c r="C70" s="58"/>
      <c r="D70" s="58"/>
      <c r="E70" s="58"/>
      <c r="F70" s="58"/>
      <c r="G70" s="98" t="s">
        <v>15</v>
      </c>
      <c r="H70" s="3"/>
      <c r="I70" s="130"/>
    </row>
    <row r="71" spans="2:12" s="56" customFormat="1" ht="39.75" customHeight="1" x14ac:dyDescent="0.25">
      <c r="B71" s="60"/>
      <c r="C71" s="58"/>
      <c r="D71" s="58"/>
      <c r="E71" s="58"/>
      <c r="F71" s="58"/>
      <c r="G71" s="125" t="s">
        <v>89</v>
      </c>
      <c r="H71" s="3">
        <f>H73</f>
        <v>-76102.5</v>
      </c>
      <c r="I71" s="130">
        <f>I73</f>
        <v>-172183.09999999998</v>
      </c>
    </row>
    <row r="72" spans="2:12" s="56" customFormat="1" ht="34.5" x14ac:dyDescent="0.25">
      <c r="B72" s="60"/>
      <c r="C72" s="58"/>
      <c r="D72" s="58"/>
      <c r="E72" s="58"/>
      <c r="F72" s="58"/>
      <c r="G72" s="87" t="s">
        <v>16</v>
      </c>
      <c r="H72" s="3"/>
      <c r="I72" s="130"/>
    </row>
    <row r="73" spans="2:12" s="56" customFormat="1" ht="16.5" customHeight="1" x14ac:dyDescent="0.25">
      <c r="B73" s="60"/>
      <c r="C73" s="58"/>
      <c r="D73" s="58"/>
      <c r="E73" s="58"/>
      <c r="F73" s="58"/>
      <c r="G73" s="126" t="s">
        <v>13</v>
      </c>
      <c r="H73" s="3">
        <f>H74</f>
        <v>-76102.5</v>
      </c>
      <c r="I73" s="130">
        <f>I74</f>
        <v>-172183.09999999998</v>
      </c>
    </row>
    <row r="74" spans="2:12" s="56" customFormat="1" ht="16.5" customHeight="1" x14ac:dyDescent="0.25">
      <c r="B74" s="60"/>
      <c r="C74" s="58"/>
      <c r="D74" s="58"/>
      <c r="E74" s="58"/>
      <c r="F74" s="58"/>
      <c r="G74" s="126" t="s">
        <v>37</v>
      </c>
      <c r="H74" s="3">
        <f>+H91+H75</f>
        <v>-76102.5</v>
      </c>
      <c r="I74" s="130">
        <f>+I91+I75</f>
        <v>-172183.09999999998</v>
      </c>
    </row>
    <row r="75" spans="2:12" s="56" customFormat="1" ht="45" customHeight="1" x14ac:dyDescent="0.25">
      <c r="B75" s="60"/>
      <c r="C75" s="58"/>
      <c r="D75" s="58"/>
      <c r="E75" s="58"/>
      <c r="F75" s="58"/>
      <c r="G75" s="126" t="str">
        <f>+'7'!D24</f>
        <v xml:space="preserve"> ԾԱՌԱՅՈՒԹՅՈՒՆՆԵՐԻ  ԵՎ   ԱՊՐԱՆՔՆԵՐԻ  ՁԵՌՔԲԵՐՈՒՄ</v>
      </c>
      <c r="H75" s="3">
        <f>+H76+H78+H84+H87</f>
        <v>-56627.5</v>
      </c>
      <c r="I75" s="130">
        <f>+I76+I78+I84+I87</f>
        <v>-76114.099999999991</v>
      </c>
    </row>
    <row r="76" spans="2:12" s="56" customFormat="1" ht="16.5" customHeight="1" x14ac:dyDescent="0.25">
      <c r="B76" s="60"/>
      <c r="C76" s="58"/>
      <c r="D76" s="58"/>
      <c r="E76" s="58"/>
      <c r="F76" s="58"/>
      <c r="G76" s="126" t="str">
        <f>+'7'!D25</f>
        <v xml:space="preserve"> Շարունակական ծախսեր</v>
      </c>
      <c r="H76" s="3">
        <f>H77</f>
        <v>-383.9</v>
      </c>
      <c r="I76" s="130">
        <f>I77</f>
        <v>-383.9</v>
      </c>
    </row>
    <row r="77" spans="2:12" s="56" customFormat="1" ht="16.5" customHeight="1" x14ac:dyDescent="0.25">
      <c r="B77" s="60"/>
      <c r="C77" s="58"/>
      <c r="D77" s="58"/>
      <c r="E77" s="58"/>
      <c r="F77" s="58"/>
      <c r="G77" s="126" t="str">
        <f>+'7'!D26</f>
        <v xml:space="preserve"> - Ապահովագրական ծախսեր</v>
      </c>
      <c r="H77" s="3">
        <f>+'7'!E26</f>
        <v>-383.9</v>
      </c>
      <c r="I77" s="130">
        <f>+'7'!H26</f>
        <v>-383.9</v>
      </c>
    </row>
    <row r="78" spans="2:12" s="56" customFormat="1" ht="16.5" customHeight="1" x14ac:dyDescent="0.25">
      <c r="B78" s="60"/>
      <c r="C78" s="58"/>
      <c r="D78" s="58"/>
      <c r="E78" s="58"/>
      <c r="F78" s="58"/>
      <c r="G78" s="126" t="str">
        <f>+'7'!D27</f>
        <v xml:space="preserve"> Պայմանագրային այլ ծառայությունների ձեռքբերում</v>
      </c>
      <c r="H78" s="3">
        <f>+SUM(H79:H83)</f>
        <v>-49519.700000000004</v>
      </c>
      <c r="I78" s="130">
        <f>+SUM(I79:I83)</f>
        <v>-67575.399999999994</v>
      </c>
    </row>
    <row r="79" spans="2:12" s="56" customFormat="1" ht="16.5" customHeight="1" x14ac:dyDescent="0.25">
      <c r="B79" s="60"/>
      <c r="C79" s="58"/>
      <c r="D79" s="58"/>
      <c r="E79" s="58"/>
      <c r="F79" s="58"/>
      <c r="G79" s="126" t="str">
        <f>+'7'!D28</f>
        <v xml:space="preserve"> - Վարչական ծառայություններ</v>
      </c>
      <c r="H79" s="3">
        <f>+'7'!E28</f>
        <v>-153.1</v>
      </c>
      <c r="I79" s="130">
        <f>+'7'!H28</f>
        <v>-153.1</v>
      </c>
    </row>
    <row r="80" spans="2:12" s="56" customFormat="1" ht="16.5" customHeight="1" x14ac:dyDescent="0.25">
      <c r="B80" s="60"/>
      <c r="C80" s="58"/>
      <c r="D80" s="58"/>
      <c r="E80" s="58"/>
      <c r="F80" s="58"/>
      <c r="G80" s="126" t="str">
        <f>+'7'!D29</f>
        <v xml:space="preserve"> - Աշխատակազմի մասնագիտական զարգացման ծառայություններ</v>
      </c>
      <c r="H80" s="3">
        <f>+'7'!E29</f>
        <v>-306.2</v>
      </c>
      <c r="I80" s="130">
        <f>+'7'!H29</f>
        <v>-306.2</v>
      </c>
    </row>
    <row r="81" spans="2:9" s="56" customFormat="1" ht="16.5" customHeight="1" x14ac:dyDescent="0.25">
      <c r="B81" s="60"/>
      <c r="C81" s="58"/>
      <c r="D81" s="58"/>
      <c r="E81" s="58"/>
      <c r="F81" s="58"/>
      <c r="G81" s="126" t="str">
        <f>+'7'!D30</f>
        <v xml:space="preserve"> - Տեղեկատվական ծառայություններ</v>
      </c>
      <c r="H81" s="3">
        <f>+'7'!E30</f>
        <v>-204.1</v>
      </c>
      <c r="I81" s="130">
        <f>+'7'!H30</f>
        <v>-204.1</v>
      </c>
    </row>
    <row r="82" spans="2:9" s="56" customFormat="1" ht="16.5" customHeight="1" x14ac:dyDescent="0.25">
      <c r="B82" s="60"/>
      <c r="C82" s="58"/>
      <c r="D82" s="58"/>
      <c r="E82" s="58"/>
      <c r="F82" s="58"/>
      <c r="G82" s="126" t="str">
        <f>+'7'!D31</f>
        <v xml:space="preserve"> - Կառավարչական ծառայություններ</v>
      </c>
      <c r="H82" s="3">
        <f>+'7'!E31</f>
        <v>-48611.4</v>
      </c>
      <c r="I82" s="130">
        <f>+'7'!H31</f>
        <v>-66667.100000000006</v>
      </c>
    </row>
    <row r="83" spans="2:9" s="56" customFormat="1" ht="16.5" customHeight="1" x14ac:dyDescent="0.25">
      <c r="B83" s="60"/>
      <c r="C83" s="58"/>
      <c r="D83" s="58"/>
      <c r="E83" s="58"/>
      <c r="F83" s="58"/>
      <c r="G83" s="126" t="str">
        <f>+'7'!D32</f>
        <v xml:space="preserve"> - Ներկայացուցչական ծախսեր</v>
      </c>
      <c r="H83" s="3">
        <f>+'7'!E32</f>
        <v>-244.9</v>
      </c>
      <c r="I83" s="130">
        <f>+'7'!H32</f>
        <v>-244.9</v>
      </c>
    </row>
    <row r="84" spans="2:9" s="56" customFormat="1" ht="40.5" customHeight="1" x14ac:dyDescent="0.25">
      <c r="B84" s="60"/>
      <c r="C84" s="58"/>
      <c r="D84" s="58"/>
      <c r="E84" s="58"/>
      <c r="F84" s="58"/>
      <c r="G84" s="126" t="str">
        <f>+'7'!D33</f>
        <v xml:space="preserve"> Ընթացիկ նորոգում և պահպանում (ծառայություններ և նյութեր)</v>
      </c>
      <c r="H84" s="3">
        <f>+H85+H86</f>
        <v>-1408.2</v>
      </c>
      <c r="I84" s="130">
        <f>+I85+I86</f>
        <v>-1939.1000000000001</v>
      </c>
    </row>
    <row r="85" spans="2:9" s="56" customFormat="1" ht="16.5" customHeight="1" x14ac:dyDescent="0.25">
      <c r="B85" s="60"/>
      <c r="C85" s="58"/>
      <c r="D85" s="58"/>
      <c r="E85" s="58"/>
      <c r="F85" s="58"/>
      <c r="G85" s="126" t="str">
        <f>+'7'!D34</f>
        <v xml:space="preserve"> - Շենքերի և կառույցների ընթացիկ նորոգում և պահպանում</v>
      </c>
      <c r="H85" s="3">
        <f>+'7'!E34</f>
        <v>-1000</v>
      </c>
      <c r="I85" s="130">
        <f>+'7'!H34</f>
        <v>-1530.9</v>
      </c>
    </row>
    <row r="86" spans="2:9" s="56" customFormat="1" ht="16.5" customHeight="1" x14ac:dyDescent="0.25">
      <c r="B86" s="60"/>
      <c r="C86" s="58"/>
      <c r="D86" s="58"/>
      <c r="E86" s="58"/>
      <c r="F86" s="58"/>
      <c r="G86" s="126" t="str">
        <f>+'7'!D35</f>
        <v xml:space="preserve"> - Մեքենաների և սարքավորումների ընթացիկ նորոգում և պահպանում</v>
      </c>
      <c r="H86" s="3">
        <f>+'7'!E35</f>
        <v>-408.2</v>
      </c>
      <c r="I86" s="130">
        <f>+'7'!H35</f>
        <v>-408.2</v>
      </c>
    </row>
    <row r="87" spans="2:9" s="56" customFormat="1" ht="16.5" customHeight="1" x14ac:dyDescent="0.25">
      <c r="B87" s="60"/>
      <c r="C87" s="58"/>
      <c r="D87" s="58"/>
      <c r="E87" s="58"/>
      <c r="F87" s="58"/>
      <c r="G87" s="126" t="str">
        <f>+'7'!D36</f>
        <v xml:space="preserve"> Նյութեր (Ապրանքներ)</v>
      </c>
      <c r="H87" s="3">
        <f>SUM(H88:H90)</f>
        <v>-5315.7</v>
      </c>
      <c r="I87" s="130">
        <f>SUM(I88:I90)</f>
        <v>-6215.7</v>
      </c>
    </row>
    <row r="88" spans="2:9" s="56" customFormat="1" ht="16.5" customHeight="1" x14ac:dyDescent="0.25">
      <c r="B88" s="60"/>
      <c r="C88" s="58"/>
      <c r="D88" s="58"/>
      <c r="E88" s="58"/>
      <c r="F88" s="58"/>
      <c r="G88" s="126" t="str">
        <f>+'7'!D37</f>
        <v xml:space="preserve"> - Գրասենյակային նյութեր և հագուստ</v>
      </c>
      <c r="H88" s="3">
        <f>+'7'!E37</f>
        <v>-1600</v>
      </c>
      <c r="I88" s="130">
        <f>+'7'!H37</f>
        <v>-2500</v>
      </c>
    </row>
    <row r="89" spans="2:9" s="56" customFormat="1" ht="16.5" customHeight="1" x14ac:dyDescent="0.25">
      <c r="B89" s="60"/>
      <c r="C89" s="58"/>
      <c r="D89" s="58"/>
      <c r="E89" s="58"/>
      <c r="F89" s="58"/>
      <c r="G89" s="126" t="str">
        <f>+'7'!D38</f>
        <v xml:space="preserve"> - Տրանսպորտային նյութեր</v>
      </c>
      <c r="H89" s="3">
        <f>+'7'!E38</f>
        <v>-3231</v>
      </c>
      <c r="I89" s="130">
        <f>+'7'!H38</f>
        <v>-3231</v>
      </c>
    </row>
    <row r="90" spans="2:9" s="56" customFormat="1" ht="16.5" customHeight="1" x14ac:dyDescent="0.25">
      <c r="B90" s="60"/>
      <c r="C90" s="58"/>
      <c r="D90" s="58"/>
      <c r="E90" s="58"/>
      <c r="F90" s="58"/>
      <c r="G90" s="126" t="str">
        <f>+'7'!D39</f>
        <v xml:space="preserve"> - Կենցաղային և հանրային սննդի նյութեր</v>
      </c>
      <c r="H90" s="3">
        <f>+'7'!E39</f>
        <v>-484.7</v>
      </c>
      <c r="I90" s="130">
        <f>+'7'!H39</f>
        <v>-484.7</v>
      </c>
    </row>
    <row r="91" spans="2:9" s="56" customFormat="1" ht="16.5" customHeight="1" x14ac:dyDescent="0.25">
      <c r="B91" s="60"/>
      <c r="C91" s="58"/>
      <c r="D91" s="58"/>
      <c r="E91" s="58"/>
      <c r="F91" s="58"/>
      <c r="G91" s="126" t="str">
        <f>+'7'!D40</f>
        <v xml:space="preserve"> ԱՅԼ  ԾԱԽՍԵՐ</v>
      </c>
      <c r="H91" s="3">
        <f>H92</f>
        <v>-19475</v>
      </c>
      <c r="I91" s="130">
        <f>I92</f>
        <v>-96069</v>
      </c>
    </row>
    <row r="92" spans="2:9" s="56" customFormat="1" ht="18.75" customHeight="1" x14ac:dyDescent="0.25">
      <c r="B92" s="60"/>
      <c r="C92" s="58"/>
      <c r="D92" s="58"/>
      <c r="E92" s="58"/>
      <c r="F92" s="58"/>
      <c r="G92" s="126" t="str">
        <f>+'7'!D41</f>
        <v xml:space="preserve"> Այլ ծախսեր</v>
      </c>
      <c r="H92" s="3">
        <f>+'7'!E41</f>
        <v>-19475</v>
      </c>
      <c r="I92" s="130">
        <f>+'7'!H41</f>
        <v>-96069</v>
      </c>
    </row>
    <row r="93" spans="2:9" s="56" customFormat="1" ht="102" customHeight="1" x14ac:dyDescent="0.25">
      <c r="B93" s="57"/>
      <c r="C93" s="126"/>
      <c r="D93" s="126"/>
      <c r="E93" s="126"/>
      <c r="F93" s="165" t="str">
        <f>+'6'!C60</f>
        <v xml:space="preserve"> 12004</v>
      </c>
      <c r="G93" s="126" t="str">
        <f>+'6'!D60</f>
        <v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v>
      </c>
      <c r="H93" s="3">
        <f>H95</f>
        <v>-146448</v>
      </c>
      <c r="I93" s="130">
        <f>I95</f>
        <v>-146448</v>
      </c>
    </row>
    <row r="94" spans="2:9" s="56" customFormat="1" ht="16.5" customHeight="1" x14ac:dyDescent="0.25">
      <c r="B94" s="60"/>
      <c r="C94" s="58"/>
      <c r="D94" s="58"/>
      <c r="E94" s="58"/>
      <c r="F94" s="58"/>
      <c r="G94" s="98" t="s">
        <v>15</v>
      </c>
      <c r="H94" s="3"/>
      <c r="I94" s="130"/>
    </row>
    <row r="95" spans="2:9" s="56" customFormat="1" ht="39.75" customHeight="1" x14ac:dyDescent="0.25">
      <c r="B95" s="60"/>
      <c r="C95" s="58"/>
      <c r="D95" s="58"/>
      <c r="E95" s="58"/>
      <c r="F95" s="58"/>
      <c r="G95" s="125" t="s">
        <v>89</v>
      </c>
      <c r="H95" s="3">
        <f>H97</f>
        <v>-146448</v>
      </c>
      <c r="I95" s="130">
        <f>I97</f>
        <v>-146448</v>
      </c>
    </row>
    <row r="96" spans="2:9" s="56" customFormat="1" ht="34.5" x14ac:dyDescent="0.25">
      <c r="B96" s="60"/>
      <c r="C96" s="58"/>
      <c r="D96" s="58"/>
      <c r="E96" s="58"/>
      <c r="F96" s="58"/>
      <c r="G96" s="87" t="s">
        <v>16</v>
      </c>
      <c r="H96" s="3"/>
      <c r="I96" s="130"/>
    </row>
    <row r="97" spans="2:9" s="56" customFormat="1" ht="16.5" customHeight="1" x14ac:dyDescent="0.25">
      <c r="B97" s="60"/>
      <c r="C97" s="58"/>
      <c r="D97" s="58"/>
      <c r="E97" s="58"/>
      <c r="F97" s="58"/>
      <c r="G97" s="126" t="s">
        <v>13</v>
      </c>
      <c r="H97" s="3">
        <f>H98</f>
        <v>-146448</v>
      </c>
      <c r="I97" s="130">
        <f>I98</f>
        <v>-146448</v>
      </c>
    </row>
    <row r="98" spans="2:9" s="56" customFormat="1" ht="16.5" customHeight="1" x14ac:dyDescent="0.25">
      <c r="B98" s="60"/>
      <c r="C98" s="58"/>
      <c r="D98" s="58"/>
      <c r="E98" s="58"/>
      <c r="F98" s="58"/>
      <c r="G98" s="126" t="s">
        <v>29</v>
      </c>
      <c r="H98" s="3">
        <f>H99</f>
        <v>-146448</v>
      </c>
      <c r="I98" s="130">
        <f>I99</f>
        <v>-146448</v>
      </c>
    </row>
    <row r="99" spans="2:9" s="56" customFormat="1" ht="16.5" customHeight="1" x14ac:dyDescent="0.25">
      <c r="B99" s="60"/>
      <c r="C99" s="58"/>
      <c r="D99" s="58"/>
      <c r="E99" s="58"/>
      <c r="F99" s="58"/>
      <c r="G99" s="126" t="s">
        <v>30</v>
      </c>
      <c r="H99" s="3">
        <f>+H102+H100</f>
        <v>-146448</v>
      </c>
      <c r="I99" s="130">
        <f>+I102+I100</f>
        <v>-146448</v>
      </c>
    </row>
    <row r="100" spans="2:9" s="56" customFormat="1" ht="16.5" customHeight="1" x14ac:dyDescent="0.25">
      <c r="B100" s="60"/>
      <c r="C100" s="58"/>
      <c r="D100" s="58"/>
      <c r="E100" s="58"/>
      <c r="F100" s="58"/>
      <c r="G100" s="126" t="s">
        <v>56</v>
      </c>
      <c r="H100" s="3">
        <f>H101</f>
        <v>-21248</v>
      </c>
      <c r="I100" s="130">
        <f>I101</f>
        <v>-21248</v>
      </c>
    </row>
    <row r="101" spans="2:9" s="56" customFormat="1" ht="21" customHeight="1" x14ac:dyDescent="0.25">
      <c r="B101" s="60"/>
      <c r="C101" s="58"/>
      <c r="D101" s="58"/>
      <c r="E101" s="58"/>
      <c r="F101" s="58"/>
      <c r="G101" s="126" t="s">
        <v>57</v>
      </c>
      <c r="H101" s="3">
        <f>+'6'!E68</f>
        <v>-21248</v>
      </c>
      <c r="I101" s="130">
        <f>+'6'!H68</f>
        <v>-21248</v>
      </c>
    </row>
    <row r="102" spans="2:9" s="56" customFormat="1" ht="16.5" customHeight="1" x14ac:dyDescent="0.25">
      <c r="B102" s="60"/>
      <c r="C102" s="58"/>
      <c r="D102" s="58"/>
      <c r="E102" s="58"/>
      <c r="F102" s="58"/>
      <c r="G102" s="126" t="s">
        <v>74</v>
      </c>
      <c r="H102" s="3">
        <f>H103</f>
        <v>-125200</v>
      </c>
      <c r="I102" s="130">
        <f>I103</f>
        <v>-125200</v>
      </c>
    </row>
    <row r="103" spans="2:9" s="56" customFormat="1" ht="21" customHeight="1" x14ac:dyDescent="0.25">
      <c r="B103" s="60"/>
      <c r="C103" s="58"/>
      <c r="D103" s="58"/>
      <c r="E103" s="58"/>
      <c r="F103" s="58"/>
      <c r="G103" s="126" t="s">
        <v>124</v>
      </c>
      <c r="H103" s="3">
        <f>+'6'!E70</f>
        <v>-125200</v>
      </c>
      <c r="I103" s="130">
        <f>+'6'!H70</f>
        <v>-125200</v>
      </c>
    </row>
    <row r="104" spans="2:9" s="56" customFormat="1" ht="114.75" customHeight="1" x14ac:dyDescent="0.25">
      <c r="B104" s="57"/>
      <c r="C104" s="126"/>
      <c r="D104" s="126"/>
      <c r="E104" s="126"/>
      <c r="F104" s="165" t="str">
        <f>+'7'!C42</f>
        <v xml:space="preserve"> 12005</v>
      </c>
      <c r="G104" s="126" t="str">
        <f>+'7'!D42</f>
        <v xml:space="preserve"> ԱՄՆ ՄԶԳ աջակցությամբ իրականացվող Տեղականինքնակառավարման և ապակենտրոնացման բարեփոխումների դրամաշնորհային ծրագրի շրջանակներում Տեղական կառավարման համակարգերի հզորացում,ապակենտրոնացման գործընթացներին աջակցություն, պիլոտային ծրագրերի իրականացում</v>
      </c>
      <c r="H104" s="3">
        <f>H106</f>
        <v>-227487.7</v>
      </c>
      <c r="I104" s="130">
        <f>I106</f>
        <v>-227487.7</v>
      </c>
    </row>
    <row r="105" spans="2:9" s="56" customFormat="1" ht="16.5" customHeight="1" x14ac:dyDescent="0.25">
      <c r="B105" s="60"/>
      <c r="C105" s="58"/>
      <c r="D105" s="58"/>
      <c r="E105" s="58"/>
      <c r="F105" s="58"/>
      <c r="G105" s="98" t="s">
        <v>15</v>
      </c>
      <c r="H105" s="3"/>
      <c r="I105" s="130"/>
    </row>
    <row r="106" spans="2:9" s="56" customFormat="1" ht="39.75" customHeight="1" x14ac:dyDescent="0.25">
      <c r="B106" s="60"/>
      <c r="C106" s="58"/>
      <c r="D106" s="58"/>
      <c r="E106" s="58"/>
      <c r="F106" s="58"/>
      <c r="G106" s="125" t="s">
        <v>89</v>
      </c>
      <c r="H106" s="3">
        <f>H108</f>
        <v>-227487.7</v>
      </c>
      <c r="I106" s="130">
        <f>I108</f>
        <v>-227487.7</v>
      </c>
    </row>
    <row r="107" spans="2:9" s="56" customFormat="1" ht="34.5" x14ac:dyDescent="0.25">
      <c r="B107" s="60"/>
      <c r="C107" s="58"/>
      <c r="D107" s="58"/>
      <c r="E107" s="58"/>
      <c r="F107" s="58"/>
      <c r="G107" s="87" t="s">
        <v>16</v>
      </c>
      <c r="H107" s="3"/>
      <c r="I107" s="130"/>
    </row>
    <row r="108" spans="2:9" s="56" customFormat="1" ht="16.5" customHeight="1" x14ac:dyDescent="0.25">
      <c r="B108" s="60"/>
      <c r="C108" s="58"/>
      <c r="D108" s="58"/>
      <c r="E108" s="58"/>
      <c r="F108" s="58"/>
      <c r="G108" s="126" t="s">
        <v>13</v>
      </c>
      <c r="H108" s="3">
        <f>H109</f>
        <v>-227487.7</v>
      </c>
      <c r="I108" s="130">
        <f>I109</f>
        <v>-227487.7</v>
      </c>
    </row>
    <row r="109" spans="2:9" s="56" customFormat="1" ht="16.5" customHeight="1" x14ac:dyDescent="0.25">
      <c r="B109" s="60"/>
      <c r="C109" s="58"/>
      <c r="D109" s="58"/>
      <c r="E109" s="58"/>
      <c r="F109" s="58"/>
      <c r="G109" s="126" t="s">
        <v>29</v>
      </c>
      <c r="H109" s="3">
        <f>H110</f>
        <v>-227487.7</v>
      </c>
      <c r="I109" s="130">
        <f>I110</f>
        <v>-227487.7</v>
      </c>
    </row>
    <row r="110" spans="2:9" s="56" customFormat="1" ht="16.5" customHeight="1" x14ac:dyDescent="0.25">
      <c r="B110" s="60"/>
      <c r="C110" s="58"/>
      <c r="D110" s="58"/>
      <c r="E110" s="58"/>
      <c r="F110" s="58"/>
      <c r="G110" s="126" t="s">
        <v>30</v>
      </c>
      <c r="H110" s="3">
        <f>+H113+H111</f>
        <v>-227487.7</v>
      </c>
      <c r="I110" s="130">
        <f>+I113+I111</f>
        <v>-227487.7</v>
      </c>
    </row>
    <row r="111" spans="2:9" s="56" customFormat="1" ht="16.5" customHeight="1" x14ac:dyDescent="0.25">
      <c r="B111" s="60"/>
      <c r="C111" s="58"/>
      <c r="D111" s="58"/>
      <c r="E111" s="58"/>
      <c r="F111" s="58"/>
      <c r="G111" s="58" t="s">
        <v>56</v>
      </c>
      <c r="H111" s="3">
        <f>+H112</f>
        <v>-126487.7</v>
      </c>
      <c r="I111" s="130">
        <f>+I112</f>
        <v>-126487.7</v>
      </c>
    </row>
    <row r="112" spans="2:9" s="56" customFormat="1" ht="21" customHeight="1" x14ac:dyDescent="0.25">
      <c r="B112" s="60"/>
      <c r="C112" s="58"/>
      <c r="D112" s="58"/>
      <c r="E112" s="58"/>
      <c r="F112" s="58"/>
      <c r="G112" s="58" t="s">
        <v>57</v>
      </c>
      <c r="H112" s="3">
        <f>+'7'!E50</f>
        <v>-126487.7</v>
      </c>
      <c r="I112" s="130">
        <f>+'7'!H50</f>
        <v>-126487.7</v>
      </c>
    </row>
    <row r="113" spans="2:12" s="56" customFormat="1" ht="16.5" customHeight="1" x14ac:dyDescent="0.25">
      <c r="B113" s="60"/>
      <c r="C113" s="58"/>
      <c r="D113" s="58"/>
      <c r="E113" s="58"/>
      <c r="F113" s="58"/>
      <c r="G113" s="126" t="s">
        <v>74</v>
      </c>
      <c r="H113" s="3">
        <f>+H114</f>
        <v>-101000</v>
      </c>
      <c r="I113" s="130">
        <f>+I114</f>
        <v>-101000</v>
      </c>
    </row>
    <row r="114" spans="2:12" s="56" customFormat="1" ht="21" customHeight="1" x14ac:dyDescent="0.25">
      <c r="B114" s="60"/>
      <c r="C114" s="58"/>
      <c r="D114" s="58"/>
      <c r="E114" s="58"/>
      <c r="F114" s="58"/>
      <c r="G114" s="126" t="s">
        <v>75</v>
      </c>
      <c r="H114" s="3">
        <f>+'7'!E52</f>
        <v>-101000</v>
      </c>
      <c r="I114" s="130">
        <f>+'7'!H52</f>
        <v>-101000</v>
      </c>
    </row>
    <row r="115" spans="2:12" s="56" customFormat="1" ht="39" customHeight="1" x14ac:dyDescent="0.25">
      <c r="B115" s="101" t="s">
        <v>46</v>
      </c>
      <c r="C115" s="102"/>
      <c r="D115" s="102"/>
      <c r="E115" s="102"/>
      <c r="F115" s="103"/>
      <c r="G115" s="83" t="s">
        <v>47</v>
      </c>
      <c r="H115" s="3">
        <f>H117</f>
        <v>90150</v>
      </c>
      <c r="I115" s="130">
        <f>I117</f>
        <v>-848324.7</v>
      </c>
      <c r="K115" s="211" t="e">
        <f>+H115-'5'!#REF!-'6'!E71</f>
        <v>#REF!</v>
      </c>
      <c r="L115" s="211">
        <f>+I115-'5'!H12-'6'!H71</f>
        <v>150</v>
      </c>
    </row>
    <row r="116" spans="2:12" s="56" customFormat="1" ht="17.25" x14ac:dyDescent="0.25">
      <c r="B116" s="84"/>
      <c r="C116" s="85"/>
      <c r="D116" s="85"/>
      <c r="E116" s="85"/>
      <c r="F116" s="86"/>
      <c r="G116" s="126" t="s">
        <v>14</v>
      </c>
      <c r="H116" s="3"/>
      <c r="I116" s="130"/>
    </row>
    <row r="117" spans="2:12" s="56" customFormat="1" ht="17.25" x14ac:dyDescent="0.25">
      <c r="B117" s="84"/>
      <c r="C117" s="91" t="s">
        <v>48</v>
      </c>
      <c r="D117" s="85"/>
      <c r="E117" s="85"/>
      <c r="F117" s="86"/>
      <c r="G117" s="104" t="s">
        <v>38</v>
      </c>
      <c r="H117" s="3">
        <f>H119</f>
        <v>90150</v>
      </c>
      <c r="I117" s="130">
        <f>I119</f>
        <v>-848324.7</v>
      </c>
    </row>
    <row r="118" spans="2:12" s="56" customFormat="1" ht="17.25" x14ac:dyDescent="0.25">
      <c r="B118" s="84"/>
      <c r="C118" s="85"/>
      <c r="D118" s="85"/>
      <c r="E118" s="85"/>
      <c r="F118" s="86"/>
      <c r="G118" s="126" t="s">
        <v>14</v>
      </c>
      <c r="H118" s="3"/>
      <c r="I118" s="130"/>
    </row>
    <row r="119" spans="2:12" s="56" customFormat="1" ht="17.25" x14ac:dyDescent="0.25">
      <c r="B119" s="84"/>
      <c r="C119" s="85"/>
      <c r="D119" s="91" t="s">
        <v>49</v>
      </c>
      <c r="E119" s="85"/>
      <c r="F119" s="85"/>
      <c r="G119" s="104" t="s">
        <v>38</v>
      </c>
      <c r="H119" s="3">
        <f>H121</f>
        <v>90150</v>
      </c>
      <c r="I119" s="130">
        <f>I121</f>
        <v>-848324.7</v>
      </c>
    </row>
    <row r="120" spans="2:12" s="56" customFormat="1" ht="17.25" x14ac:dyDescent="0.25">
      <c r="B120" s="84"/>
      <c r="C120" s="85"/>
      <c r="D120" s="85"/>
      <c r="E120" s="85"/>
      <c r="F120" s="85"/>
      <c r="G120" s="126" t="s">
        <v>14</v>
      </c>
      <c r="H120" s="3"/>
      <c r="I120" s="130"/>
    </row>
    <row r="121" spans="2:12" s="56" customFormat="1" ht="34.5" x14ac:dyDescent="0.25">
      <c r="B121" s="84"/>
      <c r="C121" s="85"/>
      <c r="D121" s="85"/>
      <c r="E121" s="85"/>
      <c r="F121" s="85"/>
      <c r="G121" s="105" t="s">
        <v>4</v>
      </c>
      <c r="H121" s="3">
        <f>+H123</f>
        <v>90150</v>
      </c>
      <c r="I121" s="130">
        <f>+I123</f>
        <v>-848324.7</v>
      </c>
    </row>
    <row r="122" spans="2:12" s="56" customFormat="1" ht="17.25" x14ac:dyDescent="0.25">
      <c r="B122" s="84"/>
      <c r="C122" s="85"/>
      <c r="D122" s="85"/>
      <c r="E122" s="85"/>
      <c r="F122" s="85"/>
      <c r="G122" s="106" t="s">
        <v>14</v>
      </c>
      <c r="H122" s="126"/>
      <c r="I122" s="131"/>
    </row>
    <row r="123" spans="2:12" s="56" customFormat="1" ht="26.25" customHeight="1" x14ac:dyDescent="0.25">
      <c r="B123" s="84"/>
      <c r="C123" s="85"/>
      <c r="D123" s="85"/>
      <c r="E123" s="92">
        <v>1072</v>
      </c>
      <c r="F123" s="92"/>
      <c r="G123" s="104" t="s">
        <v>45</v>
      </c>
      <c r="H123" s="27">
        <f>+H138+H147+H160+H169+H125</f>
        <v>90150</v>
      </c>
      <c r="I123" s="135">
        <f>+I138+I147+I160+I169+I125</f>
        <v>-848324.7</v>
      </c>
      <c r="K123" s="210">
        <f>+I123-7200</f>
        <v>-855524.7</v>
      </c>
      <c r="L123" s="212">
        <f>+K123-I123</f>
        <v>-7200</v>
      </c>
    </row>
    <row r="124" spans="2:12" s="56" customFormat="1" ht="17.25" x14ac:dyDescent="0.25">
      <c r="B124" s="95"/>
      <c r="C124" s="96"/>
      <c r="D124" s="96"/>
      <c r="E124" s="96"/>
      <c r="F124" s="96"/>
      <c r="G124" s="97" t="s">
        <v>14</v>
      </c>
      <c r="H124" s="126"/>
      <c r="I124" s="131"/>
    </row>
    <row r="125" spans="2:12" s="56" customFormat="1" ht="83.25" customHeight="1" x14ac:dyDescent="0.25">
      <c r="B125" s="57"/>
      <c r="C125" s="126"/>
      <c r="D125" s="126"/>
      <c r="E125" s="126"/>
      <c r="F125" s="165">
        <f>+'7'!C55</f>
        <v>12001</v>
      </c>
      <c r="G125" s="126" t="str">
        <f>+'7'!D55</f>
        <v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v>
      </c>
      <c r="H125" s="3">
        <f>H127</f>
        <v>90150</v>
      </c>
      <c r="I125" s="130">
        <f>I127</f>
        <v>150</v>
      </c>
    </row>
    <row r="126" spans="2:12" s="56" customFormat="1" ht="16.5" customHeight="1" x14ac:dyDescent="0.25">
      <c r="B126" s="60"/>
      <c r="C126" s="58"/>
      <c r="D126" s="58"/>
      <c r="E126" s="58"/>
      <c r="F126" s="58"/>
      <c r="G126" s="82" t="s">
        <v>15</v>
      </c>
      <c r="H126" s="3"/>
      <c r="I126" s="130"/>
    </row>
    <row r="127" spans="2:12" s="56" customFormat="1" ht="39.75" customHeight="1" x14ac:dyDescent="0.25">
      <c r="B127" s="60"/>
      <c r="C127" s="58"/>
      <c r="D127" s="58"/>
      <c r="E127" s="58"/>
      <c r="F127" s="58"/>
      <c r="G127" s="125" t="s">
        <v>33</v>
      </c>
      <c r="H127" s="3">
        <f>H129</f>
        <v>90150</v>
      </c>
      <c r="I127" s="130">
        <f>I129</f>
        <v>150</v>
      </c>
    </row>
    <row r="128" spans="2:12" s="56" customFormat="1" ht="34.5" x14ac:dyDescent="0.25">
      <c r="B128" s="60"/>
      <c r="C128" s="58"/>
      <c r="D128" s="58"/>
      <c r="E128" s="58"/>
      <c r="F128" s="58"/>
      <c r="G128" s="108" t="s">
        <v>16</v>
      </c>
      <c r="H128" s="3"/>
      <c r="I128" s="130"/>
    </row>
    <row r="129" spans="2:9" s="56" customFormat="1" ht="16.5" customHeight="1" x14ac:dyDescent="0.25">
      <c r="B129" s="60"/>
      <c r="C129" s="58"/>
      <c r="D129" s="58"/>
      <c r="E129" s="58"/>
      <c r="F129" s="58"/>
      <c r="G129" s="58" t="s">
        <v>13</v>
      </c>
      <c r="H129" s="3">
        <f>+H130+H134</f>
        <v>90150</v>
      </c>
      <c r="I129" s="130">
        <f>+I130+I134</f>
        <v>150</v>
      </c>
    </row>
    <row r="130" spans="2:9" s="56" customFormat="1" ht="16.5" customHeight="1" x14ac:dyDescent="0.25">
      <c r="B130" s="60"/>
      <c r="C130" s="58"/>
      <c r="D130" s="58"/>
      <c r="E130" s="58"/>
      <c r="F130" s="58"/>
      <c r="G130" s="58" t="s">
        <v>37</v>
      </c>
      <c r="H130" s="3">
        <f t="shared" ref="H130:I132" si="2">+H131</f>
        <v>150</v>
      </c>
      <c r="I130" s="130">
        <f t="shared" si="2"/>
        <v>150</v>
      </c>
    </row>
    <row r="131" spans="2:9" s="56" customFormat="1" ht="16.5" customHeight="1" x14ac:dyDescent="0.25">
      <c r="B131" s="60"/>
      <c r="C131" s="58"/>
      <c r="D131" s="58"/>
      <c r="E131" s="58"/>
      <c r="F131" s="58"/>
      <c r="G131" s="58" t="s">
        <v>131</v>
      </c>
      <c r="H131" s="3">
        <f t="shared" si="2"/>
        <v>150</v>
      </c>
      <c r="I131" s="130">
        <f t="shared" si="2"/>
        <v>150</v>
      </c>
    </row>
    <row r="132" spans="2:9" s="56" customFormat="1" ht="16.5" customHeight="1" x14ac:dyDescent="0.25">
      <c r="B132" s="60"/>
      <c r="C132" s="58"/>
      <c r="D132" s="58"/>
      <c r="E132" s="58"/>
      <c r="F132" s="58"/>
      <c r="G132" s="58" t="s">
        <v>132</v>
      </c>
      <c r="H132" s="3">
        <f t="shared" si="2"/>
        <v>150</v>
      </c>
      <c r="I132" s="130">
        <f t="shared" si="2"/>
        <v>150</v>
      </c>
    </row>
    <row r="133" spans="2:9" s="56" customFormat="1" ht="16.5" customHeight="1" x14ac:dyDescent="0.25">
      <c r="B133" s="60"/>
      <c r="C133" s="58"/>
      <c r="D133" s="58"/>
      <c r="E133" s="58"/>
      <c r="F133" s="58"/>
      <c r="G133" s="58" t="s">
        <v>283</v>
      </c>
      <c r="H133" s="3">
        <f>+'7'!E63</f>
        <v>150</v>
      </c>
      <c r="I133" s="130">
        <f>+'7'!H63</f>
        <v>150</v>
      </c>
    </row>
    <row r="134" spans="2:9" s="56" customFormat="1" ht="16.5" customHeight="1" x14ac:dyDescent="0.25">
      <c r="B134" s="60"/>
      <c r="C134" s="58"/>
      <c r="D134" s="58"/>
      <c r="E134" s="58"/>
      <c r="F134" s="58"/>
      <c r="G134" s="58" t="s">
        <v>29</v>
      </c>
      <c r="H134" s="3">
        <f>H135</f>
        <v>90000</v>
      </c>
      <c r="I134" s="130">
        <f>I135</f>
        <v>0</v>
      </c>
    </row>
    <row r="135" spans="2:9" s="56" customFormat="1" ht="16.5" customHeight="1" x14ac:dyDescent="0.25">
      <c r="B135" s="60"/>
      <c r="C135" s="58"/>
      <c r="D135" s="58"/>
      <c r="E135" s="58"/>
      <c r="F135" s="58"/>
      <c r="G135" s="58" t="s">
        <v>30</v>
      </c>
      <c r="H135" s="3">
        <f>+H136</f>
        <v>90000</v>
      </c>
      <c r="I135" s="130">
        <f>+I136</f>
        <v>0</v>
      </c>
    </row>
    <row r="136" spans="2:9" s="56" customFormat="1" ht="16.5" customHeight="1" x14ac:dyDescent="0.25">
      <c r="B136" s="60"/>
      <c r="C136" s="58"/>
      <c r="D136" s="58"/>
      <c r="E136" s="58"/>
      <c r="F136" s="58"/>
      <c r="G136" s="58" t="s">
        <v>56</v>
      </c>
      <c r="H136" s="3">
        <f>H137</f>
        <v>90000</v>
      </c>
      <c r="I136" s="130">
        <f>I137</f>
        <v>0</v>
      </c>
    </row>
    <row r="137" spans="2:9" s="56" customFormat="1" ht="24" customHeight="1" x14ac:dyDescent="0.25">
      <c r="B137" s="60"/>
      <c r="C137" s="58"/>
      <c r="D137" s="58"/>
      <c r="E137" s="58"/>
      <c r="F137" s="58"/>
      <c r="G137" s="126" t="s">
        <v>57</v>
      </c>
      <c r="H137" s="3">
        <f>+'7'!E67</f>
        <v>90000</v>
      </c>
      <c r="I137" s="130">
        <f>+'7'!H67</f>
        <v>0</v>
      </c>
    </row>
    <row r="138" spans="2:9" s="56" customFormat="1" ht="25.5" customHeight="1" x14ac:dyDescent="0.25">
      <c r="B138" s="67"/>
      <c r="C138" s="68"/>
      <c r="D138" s="68"/>
      <c r="E138" s="68"/>
      <c r="F138" s="107" t="s">
        <v>117</v>
      </c>
      <c r="G138" s="72" t="s">
        <v>96</v>
      </c>
      <c r="H138" s="138">
        <f>+H140</f>
        <v>0</v>
      </c>
      <c r="I138" s="132">
        <f>+I140</f>
        <v>7200</v>
      </c>
    </row>
    <row r="139" spans="2:9" s="56" customFormat="1" ht="20.25" customHeight="1" x14ac:dyDescent="0.25">
      <c r="B139" s="67"/>
      <c r="C139" s="68"/>
      <c r="D139" s="68"/>
      <c r="E139" s="68"/>
      <c r="F139" s="107"/>
      <c r="G139" s="72" t="s">
        <v>15</v>
      </c>
      <c r="H139" s="3"/>
      <c r="I139" s="130"/>
    </row>
    <row r="140" spans="2:9" s="56" customFormat="1" ht="35.25" customHeight="1" x14ac:dyDescent="0.25">
      <c r="B140" s="67"/>
      <c r="C140" s="68"/>
      <c r="D140" s="68"/>
      <c r="E140" s="68"/>
      <c r="F140" s="68"/>
      <c r="G140" s="125" t="s">
        <v>89</v>
      </c>
      <c r="H140" s="139">
        <f>+H142</f>
        <v>0</v>
      </c>
      <c r="I140" s="133">
        <f>+I142</f>
        <v>7200</v>
      </c>
    </row>
    <row r="141" spans="2:9" s="56" customFormat="1" ht="39" customHeight="1" x14ac:dyDescent="0.25">
      <c r="B141" s="67"/>
      <c r="C141" s="68"/>
      <c r="D141" s="68"/>
      <c r="E141" s="68"/>
      <c r="F141" s="68"/>
      <c r="G141" s="68" t="s">
        <v>16</v>
      </c>
      <c r="H141" s="140"/>
      <c r="I141" s="134"/>
    </row>
    <row r="142" spans="2:9" s="56" customFormat="1" ht="25.5" customHeight="1" x14ac:dyDescent="0.25">
      <c r="B142" s="67"/>
      <c r="C142" s="68"/>
      <c r="D142" s="68"/>
      <c r="E142" s="68"/>
      <c r="F142" s="68"/>
      <c r="G142" s="68" t="s">
        <v>13</v>
      </c>
      <c r="H142" s="3">
        <f>+H143</f>
        <v>0</v>
      </c>
      <c r="I142" s="130">
        <f>+I143</f>
        <v>7200</v>
      </c>
    </row>
    <row r="143" spans="2:9" s="56" customFormat="1" ht="25.5" customHeight="1" x14ac:dyDescent="0.25">
      <c r="B143" s="67"/>
      <c r="C143" s="68"/>
      <c r="D143" s="68"/>
      <c r="E143" s="68"/>
      <c r="F143" s="68"/>
      <c r="G143" s="68" t="s">
        <v>37</v>
      </c>
      <c r="H143" s="3">
        <f>+H144</f>
        <v>0</v>
      </c>
      <c r="I143" s="130">
        <f>+I144</f>
        <v>7200</v>
      </c>
    </row>
    <row r="144" spans="2:9" s="56" customFormat="1" ht="25.5" customHeight="1" x14ac:dyDescent="0.25">
      <c r="B144" s="67"/>
      <c r="C144" s="68"/>
      <c r="D144" s="68"/>
      <c r="E144" s="68"/>
      <c r="F144" s="68"/>
      <c r="G144" s="68" t="s">
        <v>68</v>
      </c>
      <c r="H144" s="3">
        <f>H145</f>
        <v>0</v>
      </c>
      <c r="I144" s="130">
        <f>I145</f>
        <v>7200</v>
      </c>
    </row>
    <row r="145" spans="2:9" s="56" customFormat="1" ht="35.25" customHeight="1" x14ac:dyDescent="0.25">
      <c r="B145" s="67"/>
      <c r="C145" s="68"/>
      <c r="D145" s="68"/>
      <c r="E145" s="68"/>
      <c r="F145" s="68"/>
      <c r="G145" s="126" t="s">
        <v>97</v>
      </c>
      <c r="H145" s="3">
        <f>+H146</f>
        <v>0</v>
      </c>
      <c r="I145" s="130">
        <f>+I146</f>
        <v>7200</v>
      </c>
    </row>
    <row r="146" spans="2:9" s="56" customFormat="1" ht="25.5" customHeight="1" x14ac:dyDescent="0.25">
      <c r="B146" s="67"/>
      <c r="C146" s="68"/>
      <c r="D146" s="68"/>
      <c r="E146" s="68"/>
      <c r="F146" s="68"/>
      <c r="G146" s="126" t="s">
        <v>82</v>
      </c>
      <c r="H146" s="141">
        <v>0</v>
      </c>
      <c r="I146" s="148">
        <f>+'5'!H14</f>
        <v>7200</v>
      </c>
    </row>
    <row r="147" spans="2:9" s="56" customFormat="1" ht="96.75" customHeight="1" x14ac:dyDescent="0.25">
      <c r="B147" s="57"/>
      <c r="C147" s="126"/>
      <c r="D147" s="126"/>
      <c r="E147" s="126"/>
      <c r="F147" s="165">
        <f>+'6'!C73</f>
        <v>31001</v>
      </c>
      <c r="G147" s="126" t="str">
        <f>+'6'!D73</f>
        <v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H147" s="3">
        <f>H149</f>
        <v>0</v>
      </c>
      <c r="I147" s="130">
        <f>I149</f>
        <v>80100</v>
      </c>
    </row>
    <row r="148" spans="2:9" s="56" customFormat="1" ht="16.5" customHeight="1" x14ac:dyDescent="0.25">
      <c r="B148" s="60"/>
      <c r="C148" s="58"/>
      <c r="D148" s="58"/>
      <c r="E148" s="58"/>
      <c r="F148" s="58"/>
      <c r="G148" s="82" t="s">
        <v>15</v>
      </c>
      <c r="H148" s="3"/>
      <c r="I148" s="130"/>
    </row>
    <row r="149" spans="2:9" s="56" customFormat="1" ht="39.75" customHeight="1" x14ac:dyDescent="0.25">
      <c r="B149" s="60"/>
      <c r="C149" s="58"/>
      <c r="D149" s="58"/>
      <c r="E149" s="58"/>
      <c r="F149" s="58"/>
      <c r="G149" s="125" t="s">
        <v>33</v>
      </c>
      <c r="H149" s="3">
        <f>H151</f>
        <v>0</v>
      </c>
      <c r="I149" s="130">
        <f>I151</f>
        <v>80100</v>
      </c>
    </row>
    <row r="150" spans="2:9" s="56" customFormat="1" ht="34.5" x14ac:dyDescent="0.25">
      <c r="B150" s="60"/>
      <c r="C150" s="58"/>
      <c r="D150" s="58"/>
      <c r="E150" s="58"/>
      <c r="F150" s="58"/>
      <c r="G150" s="108" t="s">
        <v>16</v>
      </c>
      <c r="H150" s="3"/>
      <c r="I150" s="130"/>
    </row>
    <row r="151" spans="2:9" s="56" customFormat="1" ht="16.5" customHeight="1" x14ac:dyDescent="0.25">
      <c r="B151" s="60"/>
      <c r="C151" s="58"/>
      <c r="D151" s="58"/>
      <c r="E151" s="58"/>
      <c r="F151" s="58"/>
      <c r="G151" s="58" t="s">
        <v>13</v>
      </c>
      <c r="H151" s="3">
        <f>+H152+H156</f>
        <v>0</v>
      </c>
      <c r="I151" s="130">
        <f>+I152+I156</f>
        <v>80100</v>
      </c>
    </row>
    <row r="152" spans="2:9" s="56" customFormat="1" ht="16.5" customHeight="1" x14ac:dyDescent="0.25">
      <c r="B152" s="60"/>
      <c r="C152" s="58"/>
      <c r="D152" s="58"/>
      <c r="E152" s="58"/>
      <c r="F152" s="58"/>
      <c r="G152" s="58" t="s">
        <v>37</v>
      </c>
      <c r="H152" s="3">
        <f t="shared" ref="H152:I154" si="3">+H153</f>
        <v>0</v>
      </c>
      <c r="I152" s="130">
        <f t="shared" si="3"/>
        <v>100</v>
      </c>
    </row>
    <row r="153" spans="2:9" s="56" customFormat="1" ht="16.5" customHeight="1" x14ac:dyDescent="0.25">
      <c r="B153" s="60"/>
      <c r="C153" s="58"/>
      <c r="D153" s="58"/>
      <c r="E153" s="58"/>
      <c r="F153" s="58"/>
      <c r="G153" s="58" t="s">
        <v>131</v>
      </c>
      <c r="H153" s="3">
        <f t="shared" si="3"/>
        <v>0</v>
      </c>
      <c r="I153" s="130">
        <f t="shared" si="3"/>
        <v>100</v>
      </c>
    </row>
    <row r="154" spans="2:9" s="56" customFormat="1" ht="16.5" customHeight="1" x14ac:dyDescent="0.25">
      <c r="B154" s="60"/>
      <c r="C154" s="58"/>
      <c r="D154" s="58"/>
      <c r="E154" s="58"/>
      <c r="F154" s="58"/>
      <c r="G154" s="58" t="s">
        <v>132</v>
      </c>
      <c r="H154" s="3">
        <f t="shared" si="3"/>
        <v>0</v>
      </c>
      <c r="I154" s="130">
        <f t="shared" si="3"/>
        <v>100</v>
      </c>
    </row>
    <row r="155" spans="2:9" s="56" customFormat="1" ht="16.5" customHeight="1" x14ac:dyDescent="0.25">
      <c r="B155" s="60"/>
      <c r="C155" s="58"/>
      <c r="D155" s="58"/>
      <c r="E155" s="58"/>
      <c r="F155" s="58"/>
      <c r="G155" s="58" t="s">
        <v>283</v>
      </c>
      <c r="H155" s="3">
        <f>+'6'!F81</f>
        <v>0</v>
      </c>
      <c r="I155" s="130">
        <f>+'6'!I81</f>
        <v>100</v>
      </c>
    </row>
    <row r="156" spans="2:9" s="56" customFormat="1" ht="16.5" customHeight="1" x14ac:dyDescent="0.25">
      <c r="B156" s="60"/>
      <c r="C156" s="58"/>
      <c r="D156" s="58"/>
      <c r="E156" s="58"/>
      <c r="F156" s="58"/>
      <c r="G156" s="58" t="s">
        <v>29</v>
      </c>
      <c r="H156" s="3">
        <f t="shared" ref="H156:I158" si="4">H157</f>
        <v>0</v>
      </c>
      <c r="I156" s="130">
        <f t="shared" si="4"/>
        <v>80000</v>
      </c>
    </row>
    <row r="157" spans="2:9" s="56" customFormat="1" ht="16.5" customHeight="1" x14ac:dyDescent="0.25">
      <c r="B157" s="60"/>
      <c r="C157" s="58"/>
      <c r="D157" s="58"/>
      <c r="E157" s="58"/>
      <c r="F157" s="58"/>
      <c r="G157" s="58" t="s">
        <v>30</v>
      </c>
      <c r="H157" s="3">
        <f t="shared" si="4"/>
        <v>0</v>
      </c>
      <c r="I157" s="130">
        <f t="shared" si="4"/>
        <v>80000</v>
      </c>
    </row>
    <row r="158" spans="2:9" s="56" customFormat="1" ht="16.5" customHeight="1" x14ac:dyDescent="0.25">
      <c r="B158" s="60"/>
      <c r="C158" s="58"/>
      <c r="D158" s="58"/>
      <c r="E158" s="58"/>
      <c r="F158" s="58"/>
      <c r="G158" s="58" t="s">
        <v>56</v>
      </c>
      <c r="H158" s="3">
        <f t="shared" si="4"/>
        <v>0</v>
      </c>
      <c r="I158" s="130">
        <f t="shared" si="4"/>
        <v>80000</v>
      </c>
    </row>
    <row r="159" spans="2:9" s="56" customFormat="1" ht="16.5" customHeight="1" x14ac:dyDescent="0.25">
      <c r="B159" s="60"/>
      <c r="C159" s="58"/>
      <c r="D159" s="58"/>
      <c r="E159" s="58"/>
      <c r="F159" s="58"/>
      <c r="G159" s="58" t="s">
        <v>57</v>
      </c>
      <c r="H159" s="3">
        <f>+'6'!E85</f>
        <v>0</v>
      </c>
      <c r="I159" s="130">
        <f>+'6'!H85</f>
        <v>80000</v>
      </c>
    </row>
    <row r="160" spans="2:9" s="56" customFormat="1" ht="96.75" customHeight="1" x14ac:dyDescent="0.25">
      <c r="B160" s="57"/>
      <c r="C160" s="126"/>
      <c r="D160" s="126"/>
      <c r="E160" s="126"/>
      <c r="F160" s="165">
        <f>+'6'!C86</f>
        <v>31002</v>
      </c>
      <c r="G160" s="126" t="str">
        <f>+'6'!D86</f>
        <v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H160" s="3">
        <f>H162</f>
        <v>0</v>
      </c>
      <c r="I160" s="130">
        <f>I162</f>
        <v>-1035774.7</v>
      </c>
    </row>
    <row r="161" spans="2:9" s="56" customFormat="1" ht="16.5" customHeight="1" x14ac:dyDescent="0.25">
      <c r="B161" s="60"/>
      <c r="C161" s="58"/>
      <c r="D161" s="58"/>
      <c r="E161" s="58"/>
      <c r="F161" s="58"/>
      <c r="G161" s="82" t="s">
        <v>15</v>
      </c>
      <c r="H161" s="3"/>
      <c r="I161" s="130"/>
    </row>
    <row r="162" spans="2:9" s="56" customFormat="1" ht="39.75" customHeight="1" x14ac:dyDescent="0.25">
      <c r="B162" s="60"/>
      <c r="C162" s="58"/>
      <c r="D162" s="58"/>
      <c r="E162" s="58"/>
      <c r="F162" s="58"/>
      <c r="G162" s="125" t="s">
        <v>33</v>
      </c>
      <c r="H162" s="3">
        <f>H164</f>
        <v>0</v>
      </c>
      <c r="I162" s="130">
        <f>I164</f>
        <v>-1035774.7</v>
      </c>
    </row>
    <row r="163" spans="2:9" s="56" customFormat="1" ht="34.5" x14ac:dyDescent="0.25">
      <c r="B163" s="60"/>
      <c r="C163" s="58"/>
      <c r="D163" s="58"/>
      <c r="E163" s="58"/>
      <c r="F163" s="58"/>
      <c r="G163" s="108" t="s">
        <v>16</v>
      </c>
      <c r="H163" s="3"/>
      <c r="I163" s="130"/>
    </row>
    <row r="164" spans="2:9" s="56" customFormat="1" ht="16.5" customHeight="1" x14ac:dyDescent="0.25">
      <c r="B164" s="60"/>
      <c r="C164" s="58"/>
      <c r="D164" s="58"/>
      <c r="E164" s="58"/>
      <c r="F164" s="58"/>
      <c r="G164" s="58" t="s">
        <v>13</v>
      </c>
      <c r="H164" s="3">
        <f>H165</f>
        <v>0</v>
      </c>
      <c r="I164" s="130">
        <f>I165</f>
        <v>-1035774.7</v>
      </c>
    </row>
    <row r="165" spans="2:9" s="56" customFormat="1" ht="16.5" customHeight="1" x14ac:dyDescent="0.25">
      <c r="B165" s="60"/>
      <c r="C165" s="58"/>
      <c r="D165" s="58"/>
      <c r="E165" s="58"/>
      <c r="F165" s="58"/>
      <c r="G165" s="58" t="s">
        <v>29</v>
      </c>
      <c r="H165" s="3">
        <f>H166</f>
        <v>0</v>
      </c>
      <c r="I165" s="130">
        <f>I166</f>
        <v>-1035774.7</v>
      </c>
    </row>
    <row r="166" spans="2:9" s="56" customFormat="1" ht="16.5" customHeight="1" x14ac:dyDescent="0.25">
      <c r="B166" s="60"/>
      <c r="C166" s="58"/>
      <c r="D166" s="58"/>
      <c r="E166" s="58"/>
      <c r="F166" s="58"/>
      <c r="G166" s="58" t="s">
        <v>30</v>
      </c>
      <c r="H166" s="3">
        <f>+H167</f>
        <v>0</v>
      </c>
      <c r="I166" s="130">
        <f>+I167</f>
        <v>-1035774.7</v>
      </c>
    </row>
    <row r="167" spans="2:9" s="56" customFormat="1" ht="16.5" customHeight="1" x14ac:dyDescent="0.25">
      <c r="B167" s="60"/>
      <c r="C167" s="58"/>
      <c r="D167" s="58"/>
      <c r="E167" s="58"/>
      <c r="F167" s="58"/>
      <c r="G167" s="58" t="s">
        <v>56</v>
      </c>
      <c r="H167" s="3">
        <f>+H168</f>
        <v>0</v>
      </c>
      <c r="I167" s="130">
        <f>+I168</f>
        <v>-1035774.7</v>
      </c>
    </row>
    <row r="168" spans="2:9" s="56" customFormat="1" ht="16.5" customHeight="1" x14ac:dyDescent="0.25">
      <c r="B168" s="60"/>
      <c r="C168" s="58"/>
      <c r="D168" s="58"/>
      <c r="E168" s="58"/>
      <c r="F168" s="58"/>
      <c r="G168" s="58" t="s">
        <v>57</v>
      </c>
      <c r="H168" s="3">
        <f>+'6'!E94</f>
        <v>0</v>
      </c>
      <c r="I168" s="130">
        <f>+'6'!H94</f>
        <v>-1035774.7</v>
      </c>
    </row>
    <row r="169" spans="2:9" s="56" customFormat="1" ht="96.75" customHeight="1" x14ac:dyDescent="0.25">
      <c r="B169" s="57"/>
      <c r="C169" s="126"/>
      <c r="D169" s="126"/>
      <c r="E169" s="126"/>
      <c r="F169" s="165">
        <f>+'6'!C95</f>
        <v>31003</v>
      </c>
      <c r="G169" s="126" t="str">
        <f>+'6'!D95</f>
        <v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</v>
      </c>
      <c r="H169" s="3">
        <f>+H171</f>
        <v>0</v>
      </c>
      <c r="I169" s="130">
        <f>+I171</f>
        <v>100000</v>
      </c>
    </row>
    <row r="170" spans="2:9" s="56" customFormat="1" ht="16.5" customHeight="1" x14ac:dyDescent="0.25">
      <c r="B170" s="60"/>
      <c r="C170" s="58"/>
      <c r="D170" s="58"/>
      <c r="E170" s="58"/>
      <c r="F170" s="58"/>
      <c r="G170" s="98" t="s">
        <v>15</v>
      </c>
      <c r="H170" s="3"/>
      <c r="I170" s="130"/>
    </row>
    <row r="171" spans="2:9" s="56" customFormat="1" ht="39.75" customHeight="1" x14ac:dyDescent="0.25">
      <c r="B171" s="60"/>
      <c r="C171" s="58"/>
      <c r="D171" s="58"/>
      <c r="E171" s="58"/>
      <c r="F171" s="58"/>
      <c r="G171" s="125" t="s">
        <v>33</v>
      </c>
      <c r="H171" s="3">
        <f>+H173</f>
        <v>0</v>
      </c>
      <c r="I171" s="130">
        <f>I173</f>
        <v>100000</v>
      </c>
    </row>
    <row r="172" spans="2:9" s="56" customFormat="1" ht="34.5" x14ac:dyDescent="0.25">
      <c r="B172" s="60"/>
      <c r="C172" s="58"/>
      <c r="D172" s="58"/>
      <c r="E172" s="58"/>
      <c r="F172" s="58"/>
      <c r="G172" s="87" t="s">
        <v>16</v>
      </c>
      <c r="H172" s="3"/>
      <c r="I172" s="130"/>
    </row>
    <row r="173" spans="2:9" s="56" customFormat="1" ht="16.5" customHeight="1" x14ac:dyDescent="0.25">
      <c r="B173" s="60"/>
      <c r="C173" s="58"/>
      <c r="D173" s="58"/>
      <c r="E173" s="58"/>
      <c r="F173" s="58"/>
      <c r="G173" s="126" t="s">
        <v>13</v>
      </c>
      <c r="H173" s="3">
        <f>+H174</f>
        <v>0</v>
      </c>
      <c r="I173" s="130">
        <f>I174</f>
        <v>100000</v>
      </c>
    </row>
    <row r="174" spans="2:9" s="56" customFormat="1" ht="16.5" customHeight="1" x14ac:dyDescent="0.25">
      <c r="B174" s="60"/>
      <c r="C174" s="58"/>
      <c r="D174" s="58"/>
      <c r="E174" s="58"/>
      <c r="F174" s="58"/>
      <c r="G174" s="126" t="s">
        <v>29</v>
      </c>
      <c r="H174" s="3">
        <f>+H175</f>
        <v>0</v>
      </c>
      <c r="I174" s="130">
        <f>I175</f>
        <v>100000</v>
      </c>
    </row>
    <row r="175" spans="2:9" s="56" customFormat="1" ht="16.5" customHeight="1" x14ac:dyDescent="0.25">
      <c r="B175" s="60"/>
      <c r="C175" s="58"/>
      <c r="D175" s="58"/>
      <c r="E175" s="58"/>
      <c r="F175" s="58"/>
      <c r="G175" s="126" t="s">
        <v>30</v>
      </c>
      <c r="H175" s="3">
        <f>+H176</f>
        <v>0</v>
      </c>
      <c r="I175" s="130">
        <f>+I176</f>
        <v>100000</v>
      </c>
    </row>
    <row r="176" spans="2:9" s="56" customFormat="1" ht="16.5" customHeight="1" x14ac:dyDescent="0.25">
      <c r="B176" s="60"/>
      <c r="C176" s="58"/>
      <c r="D176" s="58"/>
      <c r="E176" s="58"/>
      <c r="F176" s="58"/>
      <c r="G176" s="126" t="s">
        <v>56</v>
      </c>
      <c r="H176" s="3">
        <f>H177</f>
        <v>0</v>
      </c>
      <c r="I176" s="130">
        <f>I177</f>
        <v>100000</v>
      </c>
    </row>
    <row r="177" spans="2:12" s="56" customFormat="1" ht="18.75" customHeight="1" x14ac:dyDescent="0.25">
      <c r="B177" s="60"/>
      <c r="C177" s="58"/>
      <c r="D177" s="58"/>
      <c r="E177" s="58"/>
      <c r="F177" s="58"/>
      <c r="G177" s="126" t="str">
        <f>+'6'!D103</f>
        <v xml:space="preserve"> - Շենքերի և շինությունների կապիտալ վերանորոգում</v>
      </c>
      <c r="H177" s="3">
        <f>+'6'!E103</f>
        <v>0</v>
      </c>
      <c r="I177" s="130">
        <f>+'6'!H103</f>
        <v>100000</v>
      </c>
    </row>
    <row r="178" spans="2:12" s="59" customFormat="1" ht="40.5" customHeight="1" x14ac:dyDescent="0.25">
      <c r="B178" s="109"/>
      <c r="C178" s="110"/>
      <c r="D178" s="110"/>
      <c r="E178" s="110"/>
      <c r="F178" s="110"/>
      <c r="G178" s="104" t="s">
        <v>118</v>
      </c>
      <c r="H178" s="27">
        <f>H179</f>
        <v>1507200</v>
      </c>
      <c r="I178" s="135">
        <f>I179</f>
        <v>3206252.6</v>
      </c>
      <c r="K178" s="213">
        <f>+H178-'6'!E105</f>
        <v>0</v>
      </c>
      <c r="L178" s="213">
        <f>+I178-'6'!H105</f>
        <v>0</v>
      </c>
    </row>
    <row r="179" spans="2:12" s="255" customFormat="1" ht="33.75" customHeight="1" x14ac:dyDescent="0.3">
      <c r="B179" s="111" t="s">
        <v>79</v>
      </c>
      <c r="C179" s="104"/>
      <c r="D179" s="104"/>
      <c r="E179" s="104"/>
      <c r="F179" s="104"/>
      <c r="G179" s="104" t="s">
        <v>83</v>
      </c>
      <c r="H179" s="27">
        <f>H181</f>
        <v>1507200</v>
      </c>
      <c r="I179" s="135">
        <f>I181</f>
        <v>3206252.6</v>
      </c>
    </row>
    <row r="180" spans="2:12" ht="16.5" customHeight="1" x14ac:dyDescent="0.3">
      <c r="B180" s="57"/>
      <c r="C180" s="126"/>
      <c r="D180" s="126"/>
      <c r="E180" s="126"/>
      <c r="F180" s="126"/>
      <c r="G180" s="126" t="s">
        <v>14</v>
      </c>
      <c r="H180" s="3"/>
      <c r="I180" s="130"/>
    </row>
    <row r="181" spans="2:12" s="255" customFormat="1" ht="16.5" customHeight="1" x14ac:dyDescent="0.3">
      <c r="B181" s="256"/>
      <c r="C181" s="113" t="s">
        <v>46</v>
      </c>
      <c r="D181" s="257"/>
      <c r="E181" s="257"/>
      <c r="F181" s="258"/>
      <c r="G181" s="114" t="s">
        <v>84</v>
      </c>
      <c r="H181" s="27">
        <f>H183</f>
        <v>1507200</v>
      </c>
      <c r="I181" s="135">
        <f>I183</f>
        <v>3206252.6</v>
      </c>
    </row>
    <row r="182" spans="2:12" ht="16.5" customHeight="1" x14ac:dyDescent="0.3">
      <c r="B182" s="115"/>
      <c r="C182" s="100"/>
      <c r="D182" s="100"/>
      <c r="E182" s="100"/>
      <c r="F182" s="116"/>
      <c r="G182" s="126" t="s">
        <v>14</v>
      </c>
      <c r="H182" s="3"/>
      <c r="I182" s="130"/>
    </row>
    <row r="183" spans="2:12" s="255" customFormat="1" ht="16.5" customHeight="1" x14ac:dyDescent="0.3">
      <c r="B183" s="259"/>
      <c r="C183" s="260"/>
      <c r="D183" s="99" t="s">
        <v>49</v>
      </c>
      <c r="E183" s="260"/>
      <c r="F183" s="260"/>
      <c r="G183" s="104" t="s">
        <v>84</v>
      </c>
      <c r="H183" s="27">
        <f>H185</f>
        <v>1507200</v>
      </c>
      <c r="I183" s="135">
        <f>I185</f>
        <v>3206252.6</v>
      </c>
    </row>
    <row r="184" spans="2:12" ht="16.5" customHeight="1" x14ac:dyDescent="0.3">
      <c r="B184" s="115"/>
      <c r="C184" s="100"/>
      <c r="D184" s="100"/>
      <c r="E184" s="100"/>
      <c r="F184" s="100"/>
      <c r="G184" s="126" t="s">
        <v>14</v>
      </c>
      <c r="H184" s="3"/>
      <c r="I184" s="130"/>
    </row>
    <row r="185" spans="2:12" ht="33.75" customHeight="1" x14ac:dyDescent="0.3">
      <c r="B185" s="115"/>
      <c r="C185" s="100"/>
      <c r="D185" s="100"/>
      <c r="E185" s="100"/>
      <c r="F185" s="100"/>
      <c r="G185" s="105" t="s">
        <v>111</v>
      </c>
      <c r="H185" s="3">
        <f>+H187</f>
        <v>1507200</v>
      </c>
      <c r="I185" s="130">
        <f>+I187</f>
        <v>3206252.6</v>
      </c>
    </row>
    <row r="186" spans="2:12" ht="16.5" customHeight="1" x14ac:dyDescent="0.3">
      <c r="B186" s="115"/>
      <c r="C186" s="100"/>
      <c r="D186" s="100"/>
      <c r="E186" s="100"/>
      <c r="F186" s="100"/>
      <c r="G186" s="106" t="s">
        <v>14</v>
      </c>
      <c r="H186" s="126"/>
      <c r="I186" s="131"/>
    </row>
    <row r="187" spans="2:12" ht="44.25" customHeight="1" x14ac:dyDescent="0.3">
      <c r="B187" s="115"/>
      <c r="C187" s="106"/>
      <c r="D187" s="106"/>
      <c r="E187" s="92">
        <v>1189</v>
      </c>
      <c r="F187" s="92"/>
      <c r="G187" s="104" t="s">
        <v>81</v>
      </c>
      <c r="H187" s="27">
        <f>+H189+H198</f>
        <v>1507200</v>
      </c>
      <c r="I187" s="135">
        <f>+I189+I198</f>
        <v>3206252.6</v>
      </c>
    </row>
    <row r="188" spans="2:12" ht="16.5" customHeight="1" x14ac:dyDescent="0.3">
      <c r="B188" s="117"/>
      <c r="C188" s="97"/>
      <c r="D188" s="97"/>
      <c r="E188" s="97"/>
      <c r="F188" s="97"/>
      <c r="G188" s="97" t="s">
        <v>14</v>
      </c>
      <c r="H188" s="126"/>
      <c r="I188" s="131"/>
    </row>
    <row r="189" spans="2:12" ht="81.75" customHeight="1" x14ac:dyDescent="0.3">
      <c r="B189" s="57"/>
      <c r="C189" s="126"/>
      <c r="D189" s="126"/>
      <c r="E189" s="126"/>
      <c r="F189" s="165" t="str">
        <f>+'6'!C107</f>
        <v xml:space="preserve"> 12001</v>
      </c>
      <c r="G189" s="126" t="str">
        <f>+'6'!D107</f>
        <v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v>
      </c>
      <c r="H189" s="3">
        <f>H191</f>
        <v>507200</v>
      </c>
      <c r="I189" s="130">
        <f>I191</f>
        <v>500000</v>
      </c>
    </row>
    <row r="190" spans="2:12" ht="16.5" customHeight="1" x14ac:dyDescent="0.3">
      <c r="B190" s="57"/>
      <c r="C190" s="126"/>
      <c r="D190" s="126"/>
      <c r="E190" s="126"/>
      <c r="F190" s="126"/>
      <c r="G190" s="82" t="s">
        <v>15</v>
      </c>
      <c r="H190" s="3"/>
      <c r="I190" s="130"/>
    </row>
    <row r="191" spans="2:12" ht="45" customHeight="1" x14ac:dyDescent="0.3">
      <c r="B191" s="57"/>
      <c r="C191" s="126"/>
      <c r="D191" s="126"/>
      <c r="E191" s="126"/>
      <c r="F191" s="126"/>
      <c r="G191" s="125" t="s">
        <v>89</v>
      </c>
      <c r="H191" s="3">
        <f>H193</f>
        <v>507200</v>
      </c>
      <c r="I191" s="130">
        <f>I193</f>
        <v>500000</v>
      </c>
    </row>
    <row r="192" spans="2:12" ht="16.5" customHeight="1" x14ac:dyDescent="0.3">
      <c r="B192" s="57"/>
      <c r="C192" s="126"/>
      <c r="D192" s="126"/>
      <c r="E192" s="126"/>
      <c r="F192" s="126"/>
      <c r="G192" s="108" t="s">
        <v>16</v>
      </c>
      <c r="H192" s="3"/>
      <c r="I192" s="130"/>
    </row>
    <row r="193" spans="1:58" ht="16.5" customHeight="1" x14ac:dyDescent="0.3">
      <c r="B193" s="57"/>
      <c r="C193" s="126"/>
      <c r="D193" s="126"/>
      <c r="E193" s="126"/>
      <c r="F193" s="126"/>
      <c r="G193" s="58" t="s">
        <v>13</v>
      </c>
      <c r="H193" s="3">
        <f t="shared" ref="H193:I196" si="5">H194</f>
        <v>507200</v>
      </c>
      <c r="I193" s="130">
        <f t="shared" si="5"/>
        <v>500000</v>
      </c>
    </row>
    <row r="194" spans="1:58" ht="16.5" customHeight="1" x14ac:dyDescent="0.3">
      <c r="B194" s="57"/>
      <c r="C194" s="126"/>
      <c r="D194" s="126"/>
      <c r="E194" s="126"/>
      <c r="F194" s="126"/>
      <c r="G194" s="58" t="s">
        <v>29</v>
      </c>
      <c r="H194" s="3">
        <f t="shared" si="5"/>
        <v>507200</v>
      </c>
      <c r="I194" s="130">
        <f t="shared" si="5"/>
        <v>500000</v>
      </c>
    </row>
    <row r="195" spans="1:58" ht="16.5" customHeight="1" x14ac:dyDescent="0.3">
      <c r="B195" s="57"/>
      <c r="C195" s="126"/>
      <c r="D195" s="126"/>
      <c r="E195" s="126"/>
      <c r="F195" s="126"/>
      <c r="G195" s="58" t="s">
        <v>30</v>
      </c>
      <c r="H195" s="3">
        <f t="shared" si="5"/>
        <v>507200</v>
      </c>
      <c r="I195" s="130">
        <f t="shared" si="5"/>
        <v>500000</v>
      </c>
    </row>
    <row r="196" spans="1:58" ht="16.5" customHeight="1" x14ac:dyDescent="0.3">
      <c r="B196" s="57"/>
      <c r="C196" s="126"/>
      <c r="D196" s="126"/>
      <c r="E196" s="126"/>
      <c r="F196" s="126"/>
      <c r="G196" s="58" t="s">
        <v>56</v>
      </c>
      <c r="H196" s="3">
        <f t="shared" si="5"/>
        <v>507200</v>
      </c>
      <c r="I196" s="130">
        <f t="shared" si="5"/>
        <v>500000</v>
      </c>
    </row>
    <row r="197" spans="1:58" ht="16.5" customHeight="1" x14ac:dyDescent="0.3">
      <c r="B197" s="57"/>
      <c r="C197" s="126"/>
      <c r="D197" s="126"/>
      <c r="E197" s="126"/>
      <c r="F197" s="126"/>
      <c r="G197" s="58" t="s">
        <v>57</v>
      </c>
      <c r="H197" s="3">
        <f>+'6'!E115</f>
        <v>507200</v>
      </c>
      <c r="I197" s="130">
        <f>+'6'!H115</f>
        <v>500000</v>
      </c>
    </row>
    <row r="198" spans="1:58" ht="81.75" customHeight="1" x14ac:dyDescent="0.3">
      <c r="B198" s="57"/>
      <c r="C198" s="126"/>
      <c r="D198" s="126"/>
      <c r="E198" s="126"/>
      <c r="F198" s="165" t="str">
        <f>+'6'!C116</f>
        <v xml:space="preserve"> 12003</v>
      </c>
      <c r="G198" s="126" t="str">
        <f>+'6'!D116</f>
        <v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v>
      </c>
      <c r="H198" s="3">
        <f>H200</f>
        <v>1000000</v>
      </c>
      <c r="I198" s="130">
        <f>I200</f>
        <v>2706252.6</v>
      </c>
    </row>
    <row r="199" spans="1:58" ht="16.5" customHeight="1" x14ac:dyDescent="0.3">
      <c r="B199" s="57"/>
      <c r="C199" s="126"/>
      <c r="D199" s="126"/>
      <c r="E199" s="126"/>
      <c r="F199" s="126"/>
      <c r="G199" s="82" t="s">
        <v>15</v>
      </c>
      <c r="H199" s="3"/>
      <c r="I199" s="130"/>
    </row>
    <row r="200" spans="1:58" ht="45" customHeight="1" x14ac:dyDescent="0.3">
      <c r="B200" s="57"/>
      <c r="C200" s="126"/>
      <c r="D200" s="126"/>
      <c r="E200" s="126"/>
      <c r="F200" s="126"/>
      <c r="G200" s="125" t="s">
        <v>89</v>
      </c>
      <c r="H200" s="248">
        <f>H202</f>
        <v>1000000</v>
      </c>
      <c r="I200" s="249">
        <f>I202</f>
        <v>2706252.6</v>
      </c>
    </row>
    <row r="201" spans="1:58" ht="16.5" customHeight="1" x14ac:dyDescent="0.3">
      <c r="B201" s="57"/>
      <c r="C201" s="126"/>
      <c r="D201" s="126"/>
      <c r="E201" s="126"/>
      <c r="F201" s="126"/>
      <c r="G201" s="108" t="s">
        <v>16</v>
      </c>
      <c r="H201" s="248"/>
      <c r="I201" s="249"/>
    </row>
    <row r="202" spans="1:58" ht="16.5" customHeight="1" x14ac:dyDescent="0.3">
      <c r="B202" s="57"/>
      <c r="C202" s="126"/>
      <c r="D202" s="126"/>
      <c r="E202" s="126"/>
      <c r="F202" s="126"/>
      <c r="G202" s="58" t="s">
        <v>13</v>
      </c>
      <c r="H202" s="248">
        <f t="shared" ref="H202:I205" si="6">H203</f>
        <v>1000000</v>
      </c>
      <c r="I202" s="249">
        <f t="shared" si="6"/>
        <v>2706252.6</v>
      </c>
    </row>
    <row r="203" spans="1:58" ht="16.5" customHeight="1" x14ac:dyDescent="0.3">
      <c r="B203" s="57"/>
      <c r="C203" s="126"/>
      <c r="D203" s="126"/>
      <c r="E203" s="126"/>
      <c r="F203" s="126"/>
      <c r="G203" s="58" t="s">
        <v>29</v>
      </c>
      <c r="H203" s="248">
        <f t="shared" si="6"/>
        <v>1000000</v>
      </c>
      <c r="I203" s="249">
        <f t="shared" si="6"/>
        <v>2706252.6</v>
      </c>
    </row>
    <row r="204" spans="1:58" ht="16.5" customHeight="1" x14ac:dyDescent="0.3">
      <c r="B204" s="57"/>
      <c r="C204" s="126"/>
      <c r="D204" s="126"/>
      <c r="E204" s="126"/>
      <c r="F204" s="126"/>
      <c r="G204" s="58" t="s">
        <v>30</v>
      </c>
      <c r="H204" s="248">
        <f t="shared" si="6"/>
        <v>1000000</v>
      </c>
      <c r="I204" s="249">
        <f t="shared" si="6"/>
        <v>2706252.6</v>
      </c>
    </row>
    <row r="205" spans="1:58" ht="16.5" customHeight="1" x14ac:dyDescent="0.3">
      <c r="B205" s="57"/>
      <c r="C205" s="126"/>
      <c r="D205" s="126"/>
      <c r="E205" s="126"/>
      <c r="F205" s="126"/>
      <c r="G205" s="58" t="s">
        <v>56</v>
      </c>
      <c r="H205" s="248">
        <f t="shared" si="6"/>
        <v>1000000</v>
      </c>
      <c r="I205" s="249">
        <f t="shared" si="6"/>
        <v>2706252.6</v>
      </c>
    </row>
    <row r="206" spans="1:58" ht="23.25" customHeight="1" x14ac:dyDescent="0.3">
      <c r="B206" s="57"/>
      <c r="C206" s="126"/>
      <c r="D206" s="126"/>
      <c r="E206" s="126"/>
      <c r="F206" s="126"/>
      <c r="G206" s="58" t="s">
        <v>57</v>
      </c>
      <c r="H206" s="248">
        <f>+'6'!E124</f>
        <v>1000000</v>
      </c>
      <c r="I206" s="249">
        <f>+'6'!H124</f>
        <v>2706252.6</v>
      </c>
    </row>
    <row r="207" spans="1:58" s="207" customFormat="1" ht="32.450000000000003" customHeight="1" x14ac:dyDescent="0.25">
      <c r="A207" s="56"/>
      <c r="B207" s="60"/>
      <c r="C207" s="58"/>
      <c r="D207" s="58"/>
      <c r="E207" s="165"/>
      <c r="F207" s="165"/>
      <c r="G207" s="104" t="s">
        <v>287</v>
      </c>
      <c r="H207" s="250">
        <f>+H208</f>
        <v>-1000000</v>
      </c>
      <c r="I207" s="251">
        <f>+I208</f>
        <v>-532295.69999999995</v>
      </c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6"/>
      <c r="AC207" s="56"/>
      <c r="AD207" s="56"/>
      <c r="AE207" s="56"/>
      <c r="AF207" s="56"/>
      <c r="AG207" s="56"/>
      <c r="AH207" s="56"/>
      <c r="AI207" s="56"/>
      <c r="AJ207" s="56"/>
      <c r="AK207" s="56"/>
      <c r="AL207" s="56"/>
      <c r="AM207" s="56"/>
      <c r="AN207" s="56"/>
      <c r="AO207" s="56"/>
      <c r="AP207" s="56"/>
      <c r="AQ207" s="56"/>
      <c r="AR207" s="56"/>
      <c r="AS207" s="56"/>
      <c r="AT207" s="56"/>
      <c r="AU207" s="56"/>
      <c r="AV207" s="56"/>
      <c r="AW207" s="56"/>
      <c r="AX207" s="56"/>
      <c r="AY207" s="56"/>
      <c r="AZ207" s="56"/>
      <c r="BA207" s="56"/>
      <c r="BB207" s="56"/>
      <c r="BC207" s="56"/>
      <c r="BD207" s="56"/>
      <c r="BE207" s="56"/>
      <c r="BF207" s="56"/>
    </row>
    <row r="208" spans="1:58" s="254" customFormat="1" ht="17.649999999999999" customHeight="1" x14ac:dyDescent="0.25">
      <c r="A208" s="59"/>
      <c r="B208" s="241" t="s">
        <v>49</v>
      </c>
      <c r="C208" s="238"/>
      <c r="D208" s="238"/>
      <c r="E208" s="240"/>
      <c r="F208" s="238"/>
      <c r="G208" s="110" t="s">
        <v>288</v>
      </c>
      <c r="H208" s="250">
        <f t="shared" ref="H208:I208" si="7">+H210</f>
        <v>-1000000</v>
      </c>
      <c r="I208" s="251">
        <f t="shared" si="7"/>
        <v>-532295.69999999995</v>
      </c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  <c r="AM208" s="59"/>
      <c r="AN208" s="59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59"/>
      <c r="BA208" s="59"/>
      <c r="BB208" s="59"/>
      <c r="BC208" s="59"/>
      <c r="BD208" s="59"/>
      <c r="BE208" s="59"/>
      <c r="BF208" s="59"/>
    </row>
    <row r="209" spans="1:58" s="207" customFormat="1" ht="16.899999999999999" customHeight="1" x14ac:dyDescent="0.25">
      <c r="A209" s="56"/>
      <c r="B209" s="241"/>
      <c r="C209" s="239"/>
      <c r="D209" s="239"/>
      <c r="E209" s="240"/>
      <c r="F209" s="239"/>
      <c r="G209" s="58" t="s">
        <v>14</v>
      </c>
      <c r="H209" s="252"/>
      <c r="I209" s="253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6"/>
      <c r="AC209" s="56"/>
      <c r="AD209" s="56"/>
      <c r="AE209" s="56"/>
      <c r="AF209" s="56"/>
      <c r="AG209" s="56"/>
      <c r="AH209" s="56"/>
      <c r="AI209" s="56"/>
      <c r="AJ209" s="56"/>
      <c r="AK209" s="56"/>
      <c r="AL209" s="56"/>
      <c r="AM209" s="56"/>
      <c r="AN209" s="56"/>
      <c r="AO209" s="56"/>
      <c r="AP209" s="56"/>
      <c r="AQ209" s="56"/>
      <c r="AR209" s="56"/>
      <c r="AS209" s="56"/>
      <c r="AT209" s="56"/>
      <c r="AU209" s="56"/>
      <c r="AV209" s="56"/>
      <c r="AW209" s="56"/>
      <c r="AX209" s="56"/>
      <c r="AY209" s="56"/>
      <c r="AZ209" s="56"/>
      <c r="BA209" s="56"/>
      <c r="BB209" s="56"/>
      <c r="BC209" s="56"/>
      <c r="BD209" s="56"/>
      <c r="BE209" s="56"/>
      <c r="BF209" s="56"/>
    </row>
    <row r="210" spans="1:58" s="254" customFormat="1" ht="17.25" x14ac:dyDescent="0.25">
      <c r="A210" s="59"/>
      <c r="B210" s="241"/>
      <c r="C210" s="242" t="s">
        <v>289</v>
      </c>
      <c r="D210" s="238"/>
      <c r="E210" s="240"/>
      <c r="F210" s="238"/>
      <c r="G210" s="110" t="s">
        <v>290</v>
      </c>
      <c r="H210" s="250">
        <f t="shared" ref="H210:I210" si="8">+H212</f>
        <v>-1000000</v>
      </c>
      <c r="I210" s="251">
        <f t="shared" si="8"/>
        <v>-532295.69999999995</v>
      </c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  <c r="BE210" s="59"/>
      <c r="BF210" s="59"/>
    </row>
    <row r="211" spans="1:58" s="207" customFormat="1" ht="16.899999999999999" customHeight="1" x14ac:dyDescent="0.25">
      <c r="A211" s="56"/>
      <c r="B211" s="241"/>
      <c r="C211" s="242"/>
      <c r="D211" s="239"/>
      <c r="E211" s="240"/>
      <c r="F211" s="239"/>
      <c r="G211" s="58" t="s">
        <v>14</v>
      </c>
      <c r="H211" s="229"/>
      <c r="I211" s="227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6"/>
      <c r="AC211" s="56"/>
      <c r="AD211" s="56"/>
      <c r="AE211" s="56"/>
      <c r="AF211" s="56"/>
      <c r="AG211" s="56"/>
      <c r="AH211" s="56"/>
      <c r="AI211" s="56"/>
      <c r="AJ211" s="56"/>
      <c r="AK211" s="56"/>
      <c r="AL211" s="56"/>
      <c r="AM211" s="56"/>
      <c r="AN211" s="56"/>
      <c r="AO211" s="56"/>
      <c r="AP211" s="56"/>
      <c r="AQ211" s="56"/>
      <c r="AR211" s="56"/>
      <c r="AS211" s="56"/>
      <c r="AT211" s="56"/>
      <c r="AU211" s="56"/>
      <c r="AV211" s="56"/>
      <c r="AW211" s="56"/>
      <c r="AX211" s="56"/>
      <c r="AY211" s="56"/>
      <c r="AZ211" s="56"/>
      <c r="BA211" s="56"/>
      <c r="BB211" s="56"/>
      <c r="BC211" s="56"/>
      <c r="BD211" s="56"/>
      <c r="BE211" s="56"/>
      <c r="BF211" s="56"/>
    </row>
    <row r="212" spans="1:58" s="254" customFormat="1" ht="17.25" x14ac:dyDescent="0.25">
      <c r="A212" s="59"/>
      <c r="B212" s="241"/>
      <c r="C212" s="242"/>
      <c r="D212" s="242" t="s">
        <v>49</v>
      </c>
      <c r="E212" s="240"/>
      <c r="F212" s="238"/>
      <c r="G212" s="110" t="s">
        <v>290</v>
      </c>
      <c r="H212" s="218">
        <f t="shared" ref="H212:I212" si="9">+H214</f>
        <v>-1000000</v>
      </c>
      <c r="I212" s="219">
        <f t="shared" si="9"/>
        <v>-532295.69999999995</v>
      </c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59"/>
      <c r="AG212" s="59"/>
      <c r="AH212" s="59"/>
      <c r="AI212" s="59"/>
      <c r="AJ212" s="59"/>
      <c r="AK212" s="59"/>
      <c r="AL212" s="59"/>
      <c r="AM212" s="59"/>
      <c r="AN212" s="59"/>
      <c r="AO212" s="59"/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59"/>
      <c r="BA212" s="59"/>
      <c r="BB212" s="59"/>
      <c r="BC212" s="59"/>
      <c r="BD212" s="59"/>
      <c r="BE212" s="59"/>
      <c r="BF212" s="59"/>
    </row>
    <row r="213" spans="1:58" s="207" customFormat="1" ht="16.899999999999999" customHeight="1" x14ac:dyDescent="0.25">
      <c r="A213" s="56"/>
      <c r="B213" s="241"/>
      <c r="C213" s="242"/>
      <c r="D213" s="242"/>
      <c r="E213" s="240"/>
      <c r="F213" s="239"/>
      <c r="G213" s="58" t="s">
        <v>14</v>
      </c>
      <c r="H213" s="247"/>
      <c r="I213" s="227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6"/>
      <c r="AC213" s="56"/>
      <c r="AD213" s="56"/>
      <c r="AE213" s="56"/>
      <c r="AF213" s="56"/>
      <c r="AG213" s="56"/>
      <c r="AH213" s="56"/>
      <c r="AI213" s="56"/>
      <c r="AJ213" s="56"/>
      <c r="AK213" s="56"/>
      <c r="AL213" s="56"/>
      <c r="AM213" s="56"/>
      <c r="AN213" s="56"/>
      <c r="AO213" s="56"/>
      <c r="AP213" s="56"/>
      <c r="AQ213" s="56"/>
      <c r="AR213" s="56"/>
      <c r="AS213" s="56"/>
      <c r="AT213" s="56"/>
      <c r="AU213" s="56"/>
      <c r="AV213" s="56"/>
      <c r="AW213" s="56"/>
      <c r="AX213" s="56"/>
      <c r="AY213" s="56"/>
      <c r="AZ213" s="56"/>
      <c r="BA213" s="56"/>
      <c r="BB213" s="56"/>
      <c r="BC213" s="56"/>
      <c r="BD213" s="56"/>
      <c r="BE213" s="56"/>
      <c r="BF213" s="56"/>
    </row>
    <row r="214" spans="1:58" s="207" customFormat="1" ht="17.25" x14ac:dyDescent="0.25">
      <c r="A214" s="56"/>
      <c r="B214" s="241"/>
      <c r="C214" s="242"/>
      <c r="D214" s="242"/>
      <c r="E214" s="240"/>
      <c r="F214" s="239"/>
      <c r="G214" s="261" t="s">
        <v>293</v>
      </c>
      <c r="H214" s="246">
        <f t="shared" ref="H214:I214" si="10">+H216</f>
        <v>-1000000</v>
      </c>
      <c r="I214" s="227">
        <f t="shared" si="10"/>
        <v>-532295.69999999995</v>
      </c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6"/>
      <c r="AC214" s="56"/>
      <c r="AD214" s="56"/>
      <c r="AE214" s="56"/>
      <c r="AF214" s="56"/>
      <c r="AG214" s="56"/>
      <c r="AH214" s="56"/>
      <c r="AI214" s="56"/>
      <c r="AJ214" s="56"/>
      <c r="AK214" s="56"/>
      <c r="AL214" s="56"/>
      <c r="AM214" s="56"/>
      <c r="AN214" s="56"/>
      <c r="AO214" s="56"/>
      <c r="AP214" s="56"/>
      <c r="AQ214" s="56"/>
      <c r="AR214" s="56"/>
      <c r="AS214" s="56"/>
      <c r="AT214" s="56"/>
      <c r="AU214" s="56"/>
      <c r="AV214" s="56"/>
      <c r="AW214" s="56"/>
      <c r="AX214" s="56"/>
      <c r="AY214" s="56"/>
      <c r="AZ214" s="56"/>
      <c r="BA214" s="56"/>
      <c r="BB214" s="56"/>
      <c r="BC214" s="56"/>
      <c r="BD214" s="56"/>
      <c r="BE214" s="56"/>
      <c r="BF214" s="56"/>
    </row>
    <row r="215" spans="1:58" s="207" customFormat="1" ht="16.899999999999999" customHeight="1" x14ac:dyDescent="0.25">
      <c r="A215" s="56"/>
      <c r="B215" s="241"/>
      <c r="C215" s="242"/>
      <c r="D215" s="242"/>
      <c r="E215" s="240"/>
      <c r="F215" s="239"/>
      <c r="G215" s="58" t="s">
        <v>14</v>
      </c>
      <c r="H215" s="247"/>
      <c r="I215" s="227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6"/>
      <c r="AC215" s="56"/>
      <c r="AD215" s="56"/>
      <c r="AE215" s="56"/>
      <c r="AF215" s="56"/>
      <c r="AG215" s="56"/>
      <c r="AH215" s="56"/>
      <c r="AI215" s="56"/>
      <c r="AJ215" s="56"/>
      <c r="AK215" s="56"/>
      <c r="AL215" s="56"/>
      <c r="AM215" s="56"/>
      <c r="AN215" s="56"/>
      <c r="AO215" s="56"/>
      <c r="AP215" s="56"/>
      <c r="AQ215" s="56"/>
      <c r="AR215" s="56"/>
      <c r="AS215" s="56"/>
      <c r="AT215" s="56"/>
      <c r="AU215" s="56"/>
      <c r="AV215" s="56"/>
      <c r="AW215" s="56"/>
      <c r="AX215" s="56"/>
      <c r="AY215" s="56"/>
      <c r="AZ215" s="56"/>
      <c r="BA215" s="56"/>
      <c r="BB215" s="56"/>
      <c r="BC215" s="56"/>
      <c r="BD215" s="56"/>
      <c r="BE215" s="56"/>
      <c r="BF215" s="56"/>
    </row>
    <row r="216" spans="1:58" s="207" customFormat="1" ht="18" customHeight="1" x14ac:dyDescent="0.25">
      <c r="A216" s="56"/>
      <c r="B216" s="241"/>
      <c r="C216" s="242"/>
      <c r="D216" s="242"/>
      <c r="E216" s="220">
        <v>1006</v>
      </c>
      <c r="F216" s="237"/>
      <c r="G216" s="238" t="s">
        <v>291</v>
      </c>
      <c r="H216" s="218">
        <f>+H218</f>
        <v>-1000000</v>
      </c>
      <c r="I216" s="219">
        <f>+I218</f>
        <v>-532295.69999999995</v>
      </c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6"/>
      <c r="AC216" s="56"/>
      <c r="AD216" s="56"/>
      <c r="AE216" s="56"/>
      <c r="AF216" s="56"/>
      <c r="AG216" s="56"/>
      <c r="AH216" s="56"/>
      <c r="AI216" s="56"/>
      <c r="AJ216" s="56"/>
      <c r="AK216" s="56"/>
      <c r="AL216" s="56"/>
      <c r="AM216" s="56"/>
      <c r="AN216" s="56"/>
      <c r="AO216" s="56"/>
      <c r="AP216" s="56"/>
      <c r="AQ216" s="56"/>
      <c r="AR216" s="56"/>
      <c r="AS216" s="56"/>
      <c r="AT216" s="56"/>
      <c r="AU216" s="56"/>
      <c r="AV216" s="56"/>
      <c r="AW216" s="56"/>
      <c r="AX216" s="56"/>
      <c r="AY216" s="56"/>
      <c r="AZ216" s="56"/>
      <c r="BA216" s="56"/>
      <c r="BB216" s="56"/>
      <c r="BC216" s="56"/>
      <c r="BD216" s="56"/>
      <c r="BE216" s="56"/>
      <c r="BF216" s="56"/>
    </row>
    <row r="217" spans="1:58" s="207" customFormat="1" ht="16.899999999999999" customHeight="1" x14ac:dyDescent="0.3">
      <c r="A217" s="56"/>
      <c r="B217" s="241"/>
      <c r="C217" s="242"/>
      <c r="D217" s="242"/>
      <c r="E217" s="243"/>
      <c r="F217" s="221"/>
      <c r="G217" s="58" t="s">
        <v>14</v>
      </c>
      <c r="H217" s="218"/>
      <c r="I217" s="219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6"/>
      <c r="AC217" s="56"/>
      <c r="AD217" s="56"/>
      <c r="AE217" s="56"/>
      <c r="AF217" s="56"/>
      <c r="AG217" s="56"/>
      <c r="AH217" s="56"/>
      <c r="AI217" s="56"/>
      <c r="AJ217" s="56"/>
      <c r="AK217" s="56"/>
      <c r="AL217" s="56"/>
      <c r="AM217" s="56"/>
      <c r="AN217" s="56"/>
      <c r="AO217" s="56"/>
      <c r="AP217" s="56"/>
      <c r="AQ217" s="56"/>
      <c r="AR217" s="56"/>
      <c r="AS217" s="56"/>
      <c r="AT217" s="56"/>
      <c r="AU217" s="56"/>
      <c r="AV217" s="56"/>
      <c r="AW217" s="56"/>
      <c r="AX217" s="56"/>
      <c r="AY217" s="56"/>
      <c r="AZ217" s="56"/>
      <c r="BA217" s="56"/>
      <c r="BB217" s="56"/>
      <c r="BC217" s="56"/>
      <c r="BD217" s="56"/>
      <c r="BE217" s="56"/>
      <c r="BF217" s="56"/>
    </row>
    <row r="218" spans="1:58" s="207" customFormat="1" ht="17.25" x14ac:dyDescent="0.25">
      <c r="A218" s="56"/>
      <c r="B218" s="241"/>
      <c r="C218" s="242"/>
      <c r="D218" s="242"/>
      <c r="E218" s="243"/>
      <c r="F218" s="222">
        <v>13001</v>
      </c>
      <c r="G218" s="104" t="s">
        <v>292</v>
      </c>
      <c r="H218" s="218">
        <f t="shared" ref="H218:I218" si="11">+H220</f>
        <v>-1000000</v>
      </c>
      <c r="I218" s="219">
        <f t="shared" si="11"/>
        <v>-532295.69999999995</v>
      </c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6"/>
      <c r="AC218" s="56"/>
      <c r="AD218" s="56"/>
      <c r="AE218" s="56"/>
      <c r="AF218" s="56"/>
      <c r="AG218" s="56"/>
      <c r="AH218" s="56"/>
      <c r="AI218" s="56"/>
      <c r="AJ218" s="56"/>
      <c r="AK218" s="56"/>
      <c r="AL218" s="56"/>
      <c r="AM218" s="56"/>
      <c r="AN218" s="56"/>
      <c r="AO218" s="56"/>
      <c r="AP218" s="56"/>
      <c r="AQ218" s="56"/>
      <c r="AR218" s="56"/>
      <c r="AS218" s="56"/>
      <c r="AT218" s="56"/>
      <c r="AU218" s="56"/>
      <c r="AV218" s="56"/>
      <c r="AW218" s="56"/>
      <c r="AX218" s="56"/>
      <c r="AY218" s="56"/>
      <c r="AZ218" s="56"/>
      <c r="BA218" s="56"/>
      <c r="BB218" s="56"/>
      <c r="BC218" s="56"/>
      <c r="BD218" s="56"/>
      <c r="BE218" s="56"/>
      <c r="BF218" s="56"/>
    </row>
    <row r="219" spans="1:58" s="207" customFormat="1" ht="22.5" customHeight="1" x14ac:dyDescent="0.25">
      <c r="A219" s="56"/>
      <c r="B219" s="241"/>
      <c r="C219" s="242"/>
      <c r="D219" s="242"/>
      <c r="E219" s="243"/>
      <c r="F219" s="238"/>
      <c r="G219" s="223" t="s">
        <v>15</v>
      </c>
      <c r="H219" s="229"/>
      <c r="I219" s="227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6"/>
      <c r="AC219" s="56"/>
      <c r="AD219" s="56"/>
      <c r="AE219" s="56"/>
      <c r="AF219" s="56"/>
      <c r="AG219" s="56"/>
      <c r="AH219" s="56"/>
      <c r="AI219" s="56"/>
      <c r="AJ219" s="56"/>
      <c r="AK219" s="56"/>
      <c r="AL219" s="56"/>
      <c r="AM219" s="56"/>
      <c r="AN219" s="56"/>
      <c r="AO219" s="56"/>
      <c r="AP219" s="56"/>
      <c r="AQ219" s="56"/>
      <c r="AR219" s="56"/>
      <c r="AS219" s="56"/>
      <c r="AT219" s="56"/>
      <c r="AU219" s="56"/>
      <c r="AV219" s="56"/>
      <c r="AW219" s="56"/>
      <c r="AX219" s="56"/>
      <c r="AY219" s="56"/>
      <c r="AZ219" s="56"/>
      <c r="BA219" s="56"/>
      <c r="BB219" s="56"/>
      <c r="BC219" s="56"/>
      <c r="BD219" s="56"/>
      <c r="BE219" s="56"/>
      <c r="BF219" s="56"/>
    </row>
    <row r="220" spans="1:58" s="208" customFormat="1" ht="28.5" customHeight="1" x14ac:dyDescent="0.25">
      <c r="A220" s="214"/>
      <c r="B220" s="241"/>
      <c r="C220" s="242"/>
      <c r="D220" s="242"/>
      <c r="E220" s="243"/>
      <c r="F220" s="238"/>
      <c r="G220" s="224" t="s">
        <v>293</v>
      </c>
      <c r="H220" s="225">
        <f t="shared" ref="H220:I220" si="12">+H222</f>
        <v>-1000000</v>
      </c>
      <c r="I220" s="226">
        <f t="shared" si="12"/>
        <v>-532295.69999999995</v>
      </c>
      <c r="J220" s="214"/>
      <c r="K220" s="214"/>
      <c r="L220" s="214"/>
      <c r="M220" s="214"/>
      <c r="N220" s="214"/>
      <c r="O220" s="214"/>
      <c r="P220" s="214"/>
      <c r="Q220" s="214"/>
      <c r="R220" s="214"/>
      <c r="S220" s="214"/>
      <c r="T220" s="214"/>
      <c r="U220" s="214"/>
      <c r="V220" s="214"/>
      <c r="W220" s="214"/>
      <c r="X220" s="214"/>
      <c r="Y220" s="214"/>
      <c r="Z220" s="214"/>
      <c r="AA220" s="214"/>
      <c r="AB220" s="214"/>
      <c r="AC220" s="214"/>
      <c r="AD220" s="214"/>
      <c r="AE220" s="214"/>
      <c r="AF220" s="214"/>
      <c r="AG220" s="214"/>
      <c r="AH220" s="214"/>
      <c r="AI220" s="214"/>
      <c r="AJ220" s="214"/>
      <c r="AK220" s="214"/>
      <c r="AL220" s="214"/>
      <c r="AM220" s="214"/>
      <c r="AN220" s="214"/>
      <c r="AO220" s="214"/>
      <c r="AP220" s="214"/>
      <c r="AQ220" s="214"/>
      <c r="AR220" s="214"/>
      <c r="AS220" s="214"/>
      <c r="AT220" s="214"/>
      <c r="AU220" s="214"/>
      <c r="AV220" s="214"/>
      <c r="AW220" s="214"/>
      <c r="AX220" s="214"/>
      <c r="AY220" s="214"/>
      <c r="AZ220" s="214"/>
      <c r="BA220" s="214"/>
      <c r="BB220" s="214"/>
      <c r="BC220" s="214"/>
      <c r="BD220" s="214"/>
      <c r="BE220" s="214"/>
      <c r="BF220" s="214"/>
    </row>
    <row r="221" spans="1:58" s="207" customFormat="1" ht="42" customHeight="1" x14ac:dyDescent="0.25">
      <c r="A221" s="56"/>
      <c r="B221" s="241"/>
      <c r="C221" s="242"/>
      <c r="D221" s="242"/>
      <c r="E221" s="243"/>
      <c r="F221" s="238"/>
      <c r="G221" s="223" t="s">
        <v>307</v>
      </c>
      <c r="H221" s="229"/>
      <c r="I221" s="227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6"/>
      <c r="AC221" s="56"/>
      <c r="AD221" s="56"/>
      <c r="AE221" s="56"/>
      <c r="AF221" s="56"/>
      <c r="AG221" s="56"/>
      <c r="AH221" s="56"/>
      <c r="AI221" s="56"/>
      <c r="AJ221" s="56"/>
      <c r="AK221" s="56"/>
      <c r="AL221" s="56"/>
      <c r="AM221" s="56"/>
      <c r="AN221" s="56"/>
      <c r="AO221" s="56"/>
      <c r="AP221" s="56"/>
      <c r="AQ221" s="56"/>
      <c r="AR221" s="56"/>
      <c r="AS221" s="56"/>
      <c r="AT221" s="56"/>
      <c r="AU221" s="56"/>
      <c r="AV221" s="56"/>
      <c r="AW221" s="56"/>
      <c r="AX221" s="56"/>
      <c r="AY221" s="56"/>
      <c r="AZ221" s="56"/>
      <c r="BA221" s="56"/>
      <c r="BB221" s="56"/>
      <c r="BC221" s="56"/>
      <c r="BD221" s="56"/>
      <c r="BE221" s="56"/>
      <c r="BF221" s="56"/>
    </row>
    <row r="222" spans="1:58" s="207" customFormat="1" ht="16.899999999999999" customHeight="1" x14ac:dyDescent="0.25">
      <c r="A222" s="56"/>
      <c r="B222" s="241"/>
      <c r="C222" s="242"/>
      <c r="D222" s="242"/>
      <c r="E222" s="243"/>
      <c r="F222" s="238"/>
      <c r="G222" s="228" t="s">
        <v>13</v>
      </c>
      <c r="H222" s="246">
        <f t="shared" ref="H222:I224" si="13">+H223</f>
        <v>-1000000</v>
      </c>
      <c r="I222" s="227">
        <f t="shared" si="13"/>
        <v>-532295.69999999995</v>
      </c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6"/>
      <c r="AC222" s="56"/>
      <c r="AD222" s="56"/>
      <c r="AE222" s="56"/>
      <c r="AF222" s="56"/>
      <c r="AG222" s="56"/>
      <c r="AH222" s="56"/>
      <c r="AI222" s="56"/>
      <c r="AJ222" s="56"/>
      <c r="AK222" s="56"/>
      <c r="AL222" s="56"/>
      <c r="AM222" s="56"/>
      <c r="AN222" s="56"/>
      <c r="AO222" s="56"/>
      <c r="AP222" s="56"/>
      <c r="AQ222" s="56"/>
      <c r="AR222" s="56"/>
      <c r="AS222" s="56"/>
      <c r="AT222" s="56"/>
      <c r="AU222" s="56"/>
      <c r="AV222" s="56"/>
      <c r="AW222" s="56"/>
      <c r="AX222" s="56"/>
      <c r="AY222" s="56"/>
      <c r="AZ222" s="56"/>
      <c r="BA222" s="56"/>
      <c r="BB222" s="56"/>
      <c r="BC222" s="56"/>
      <c r="BD222" s="56"/>
      <c r="BE222" s="56"/>
      <c r="BF222" s="56"/>
    </row>
    <row r="223" spans="1:58" s="207" customFormat="1" ht="16.899999999999999" customHeight="1" x14ac:dyDescent="0.25">
      <c r="A223" s="56"/>
      <c r="B223" s="241"/>
      <c r="C223" s="242"/>
      <c r="D223" s="242"/>
      <c r="E223" s="243"/>
      <c r="F223" s="238"/>
      <c r="G223" s="228" t="s">
        <v>37</v>
      </c>
      <c r="H223" s="229">
        <f t="shared" si="13"/>
        <v>-1000000</v>
      </c>
      <c r="I223" s="227">
        <f t="shared" si="13"/>
        <v>-532295.69999999995</v>
      </c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6"/>
      <c r="AC223" s="56"/>
      <c r="AD223" s="56"/>
      <c r="AE223" s="56"/>
      <c r="AF223" s="56"/>
      <c r="AG223" s="56"/>
      <c r="AH223" s="56"/>
      <c r="AI223" s="56"/>
      <c r="AJ223" s="56"/>
      <c r="AK223" s="56"/>
      <c r="AL223" s="56"/>
      <c r="AM223" s="56"/>
      <c r="AN223" s="56"/>
      <c r="AO223" s="56"/>
      <c r="AP223" s="56"/>
      <c r="AQ223" s="56"/>
      <c r="AR223" s="56"/>
      <c r="AS223" s="56"/>
      <c r="AT223" s="56"/>
      <c r="AU223" s="56"/>
      <c r="AV223" s="56"/>
      <c r="AW223" s="56"/>
      <c r="AX223" s="56"/>
      <c r="AY223" s="56"/>
      <c r="AZ223" s="56"/>
      <c r="BA223" s="56"/>
      <c r="BB223" s="56"/>
      <c r="BC223" s="56"/>
      <c r="BD223" s="56"/>
      <c r="BE223" s="56"/>
      <c r="BF223" s="56"/>
    </row>
    <row r="224" spans="1:58" s="207" customFormat="1" ht="15.6" customHeight="1" x14ac:dyDescent="0.25">
      <c r="A224" s="56"/>
      <c r="B224" s="241"/>
      <c r="C224" s="242"/>
      <c r="D224" s="242"/>
      <c r="E224" s="243"/>
      <c r="F224" s="238"/>
      <c r="G224" s="228" t="s">
        <v>294</v>
      </c>
      <c r="H224" s="229">
        <f t="shared" si="13"/>
        <v>-1000000</v>
      </c>
      <c r="I224" s="230">
        <f t="shared" si="13"/>
        <v>-532295.69999999995</v>
      </c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6"/>
      <c r="AC224" s="56"/>
      <c r="AD224" s="56"/>
      <c r="AE224" s="56"/>
      <c r="AF224" s="56"/>
      <c r="AG224" s="56"/>
      <c r="AH224" s="56"/>
      <c r="AI224" s="56"/>
      <c r="AJ224" s="56"/>
      <c r="AK224" s="56"/>
      <c r="AL224" s="56"/>
      <c r="AM224" s="56"/>
      <c r="AN224" s="56"/>
      <c r="AO224" s="56"/>
      <c r="AP224" s="56"/>
      <c r="AQ224" s="56"/>
      <c r="AR224" s="56"/>
      <c r="AS224" s="56"/>
      <c r="AT224" s="56"/>
      <c r="AU224" s="56"/>
      <c r="AV224" s="56"/>
      <c r="AW224" s="56"/>
      <c r="AX224" s="56"/>
      <c r="AY224" s="56"/>
      <c r="AZ224" s="56"/>
      <c r="BA224" s="56"/>
      <c r="BB224" s="56"/>
      <c r="BC224" s="56"/>
      <c r="BD224" s="56"/>
      <c r="BE224" s="56"/>
      <c r="BF224" s="56"/>
    </row>
    <row r="225" spans="1:58" s="207" customFormat="1" ht="18" customHeight="1" x14ac:dyDescent="0.25">
      <c r="A225" s="56"/>
      <c r="B225" s="241"/>
      <c r="C225" s="242"/>
      <c r="D225" s="242"/>
      <c r="E225" s="243"/>
      <c r="F225" s="238"/>
      <c r="G225" s="228" t="s">
        <v>295</v>
      </c>
      <c r="H225" s="229">
        <v>-1000000</v>
      </c>
      <c r="I225" s="230">
        <f>-532295.7</f>
        <v>-532295.69999999995</v>
      </c>
      <c r="J225" s="215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6"/>
      <c r="AC225" s="56"/>
      <c r="AD225" s="56"/>
      <c r="AE225" s="56"/>
      <c r="AF225" s="56"/>
      <c r="AG225" s="56"/>
      <c r="AH225" s="56"/>
      <c r="AI225" s="56"/>
      <c r="AJ225" s="56"/>
      <c r="AK225" s="56"/>
      <c r="AL225" s="56"/>
      <c r="AM225" s="56"/>
      <c r="AN225" s="56"/>
      <c r="AO225" s="56"/>
      <c r="AP225" s="56"/>
      <c r="AQ225" s="56"/>
      <c r="AR225" s="56"/>
      <c r="AS225" s="56"/>
      <c r="AT225" s="56"/>
      <c r="AU225" s="56"/>
      <c r="AV225" s="56"/>
      <c r="AW225" s="56"/>
      <c r="AX225" s="56"/>
      <c r="AY225" s="56"/>
      <c r="AZ225" s="56"/>
      <c r="BA225" s="56"/>
      <c r="BB225" s="56"/>
      <c r="BC225" s="56"/>
      <c r="BD225" s="56"/>
      <c r="BE225" s="56"/>
      <c r="BF225" s="56"/>
    </row>
    <row r="226" spans="1:58" s="174" customFormat="1" ht="22.5" customHeight="1" x14ac:dyDescent="0.25">
      <c r="B226" s="244"/>
      <c r="C226" s="245"/>
      <c r="D226" s="245"/>
      <c r="E226" s="245"/>
      <c r="F226" s="245"/>
      <c r="G226" s="245" t="s">
        <v>281</v>
      </c>
      <c r="H226" s="182">
        <f t="shared" ref="H226:I226" si="14">H227</f>
        <v>0</v>
      </c>
      <c r="I226" s="183">
        <f t="shared" si="14"/>
        <v>0</v>
      </c>
    </row>
    <row r="227" spans="1:58" s="174" customFormat="1" ht="36" customHeight="1" x14ac:dyDescent="0.25">
      <c r="B227" s="109" t="s">
        <v>278</v>
      </c>
      <c r="C227" s="110"/>
      <c r="D227" s="110"/>
      <c r="E227" s="110"/>
      <c r="F227" s="110"/>
      <c r="G227" s="110" t="s">
        <v>277</v>
      </c>
      <c r="H227" s="173">
        <f t="shared" ref="H227:I227" si="15">H229</f>
        <v>0</v>
      </c>
      <c r="I227" s="184">
        <f t="shared" si="15"/>
        <v>0</v>
      </c>
    </row>
    <row r="228" spans="1:58" s="176" customFormat="1" ht="18.75" customHeight="1" x14ac:dyDescent="0.25">
      <c r="B228" s="60"/>
      <c r="C228" s="58"/>
      <c r="D228" s="58"/>
      <c r="E228" s="58"/>
      <c r="F228" s="58"/>
      <c r="G228" s="58" t="s">
        <v>14</v>
      </c>
      <c r="H228" s="175"/>
      <c r="I228" s="185"/>
    </row>
    <row r="229" spans="1:58" s="174" customFormat="1" ht="18.75" customHeight="1" x14ac:dyDescent="0.25">
      <c r="B229" s="109"/>
      <c r="C229" s="110" t="s">
        <v>268</v>
      </c>
      <c r="D229" s="110"/>
      <c r="E229" s="110"/>
      <c r="F229" s="110"/>
      <c r="G229" s="110" t="s">
        <v>276</v>
      </c>
      <c r="H229" s="173">
        <f t="shared" ref="H229:I229" si="16">H231</f>
        <v>0</v>
      </c>
      <c r="I229" s="184">
        <f t="shared" si="16"/>
        <v>0</v>
      </c>
    </row>
    <row r="230" spans="1:58" s="176" customFormat="1" ht="18.75" customHeight="1" x14ac:dyDescent="0.25">
      <c r="B230" s="60"/>
      <c r="C230" s="58"/>
      <c r="D230" s="58"/>
      <c r="E230" s="58"/>
      <c r="F230" s="58"/>
      <c r="G230" s="58" t="s">
        <v>14</v>
      </c>
      <c r="H230" s="175"/>
      <c r="I230" s="185"/>
    </row>
    <row r="231" spans="1:58" s="174" customFormat="1" ht="18.75" customHeight="1" x14ac:dyDescent="0.25">
      <c r="B231" s="109"/>
      <c r="C231" s="110"/>
      <c r="D231" s="110" t="s">
        <v>268</v>
      </c>
      <c r="E231" s="110"/>
      <c r="F231" s="110"/>
      <c r="G231" s="110" t="s">
        <v>273</v>
      </c>
      <c r="H231" s="173">
        <f t="shared" ref="H231:I231" si="17">H233</f>
        <v>0</v>
      </c>
      <c r="I231" s="184">
        <f t="shared" si="17"/>
        <v>0</v>
      </c>
    </row>
    <row r="232" spans="1:58" s="176" customFormat="1" ht="18.75" customHeight="1" x14ac:dyDescent="0.25">
      <c r="B232" s="60"/>
      <c r="C232" s="58"/>
      <c r="D232" s="58"/>
      <c r="E232" s="58"/>
      <c r="F232" s="58"/>
      <c r="G232" s="58" t="s">
        <v>14</v>
      </c>
      <c r="H232" s="175"/>
      <c r="I232" s="185"/>
    </row>
    <row r="233" spans="1:58" s="176" customFormat="1" ht="18.75" customHeight="1" x14ac:dyDescent="0.25">
      <c r="B233" s="60"/>
      <c r="C233" s="58"/>
      <c r="D233" s="58"/>
      <c r="E233" s="58"/>
      <c r="F233" s="58"/>
      <c r="G233" s="58" t="s">
        <v>272</v>
      </c>
      <c r="H233" s="173">
        <f t="shared" ref="H233:I233" si="18">H235</f>
        <v>0</v>
      </c>
      <c r="I233" s="184">
        <f t="shared" si="18"/>
        <v>0</v>
      </c>
    </row>
    <row r="234" spans="1:58" s="176" customFormat="1" ht="18.75" customHeight="1" x14ac:dyDescent="0.25">
      <c r="B234" s="60"/>
      <c r="C234" s="58"/>
      <c r="D234" s="58"/>
      <c r="E234" s="58"/>
      <c r="F234" s="58"/>
      <c r="G234" s="58" t="s">
        <v>14</v>
      </c>
      <c r="H234" s="175"/>
      <c r="I234" s="185"/>
    </row>
    <row r="235" spans="1:58" s="174" customFormat="1" ht="18.75" customHeight="1" x14ac:dyDescent="0.25">
      <c r="B235" s="109"/>
      <c r="C235" s="110"/>
      <c r="D235" s="110"/>
      <c r="E235" s="110" t="s">
        <v>275</v>
      </c>
      <c r="F235" s="110"/>
      <c r="G235" s="110" t="s">
        <v>273</v>
      </c>
      <c r="H235" s="173">
        <f t="shared" ref="H235:I235" si="19">H237+H245</f>
        <v>0</v>
      </c>
      <c r="I235" s="184">
        <f t="shared" si="19"/>
        <v>0</v>
      </c>
    </row>
    <row r="236" spans="1:58" s="176" customFormat="1" ht="18.75" customHeight="1" x14ac:dyDescent="0.25">
      <c r="B236" s="60"/>
      <c r="C236" s="58"/>
      <c r="D236" s="58"/>
      <c r="E236" s="58"/>
      <c r="F236" s="58"/>
      <c r="G236" s="58" t="s">
        <v>14</v>
      </c>
      <c r="H236" s="58"/>
      <c r="I236" s="186"/>
    </row>
    <row r="237" spans="1:58" s="176" customFormat="1" ht="18.75" customHeight="1" x14ac:dyDescent="0.25">
      <c r="B237" s="60"/>
      <c r="C237" s="58"/>
      <c r="D237" s="58"/>
      <c r="E237" s="58"/>
      <c r="F237" s="178" t="s">
        <v>274</v>
      </c>
      <c r="G237" s="58" t="s">
        <v>273</v>
      </c>
      <c r="H237" s="177">
        <f t="shared" ref="H237" si="20">H239</f>
        <v>0</v>
      </c>
      <c r="I237" s="186">
        <f>I239</f>
        <v>-7200</v>
      </c>
    </row>
    <row r="238" spans="1:58" s="176" customFormat="1" ht="18.75" customHeight="1" x14ac:dyDescent="0.25">
      <c r="B238" s="60"/>
      <c r="C238" s="58"/>
      <c r="D238" s="58"/>
      <c r="E238" s="58"/>
      <c r="F238" s="58"/>
      <c r="G238" s="58" t="s">
        <v>15</v>
      </c>
      <c r="H238" s="177"/>
      <c r="I238" s="186"/>
    </row>
    <row r="239" spans="1:58" s="176" customFormat="1" ht="18.75" customHeight="1" x14ac:dyDescent="0.25">
      <c r="B239" s="60"/>
      <c r="C239" s="58"/>
      <c r="D239" s="58"/>
      <c r="E239" s="58"/>
      <c r="F239" s="58"/>
      <c r="G239" s="179" t="s">
        <v>272</v>
      </c>
      <c r="H239" s="177">
        <f t="shared" ref="H239" si="21">H241</f>
        <v>0</v>
      </c>
      <c r="I239" s="186">
        <f>I241</f>
        <v>-7200</v>
      </c>
    </row>
    <row r="240" spans="1:58" s="176" customFormat="1" ht="18.75" customHeight="1" x14ac:dyDescent="0.25">
      <c r="B240" s="60"/>
      <c r="C240" s="58"/>
      <c r="D240" s="58"/>
      <c r="E240" s="58"/>
      <c r="F240" s="58"/>
      <c r="G240" s="58" t="s">
        <v>16</v>
      </c>
      <c r="H240" s="177"/>
      <c r="I240" s="186"/>
    </row>
    <row r="241" spans="2:9" s="176" customFormat="1" ht="18.75" customHeight="1" x14ac:dyDescent="0.25">
      <c r="B241" s="60"/>
      <c r="C241" s="58"/>
      <c r="D241" s="58"/>
      <c r="E241" s="58"/>
      <c r="F241" s="58"/>
      <c r="G241" s="180" t="s">
        <v>13</v>
      </c>
      <c r="H241" s="177">
        <f t="shared" ref="H241:I243" si="22">H242</f>
        <v>0</v>
      </c>
      <c r="I241" s="186">
        <f t="shared" si="22"/>
        <v>-7200</v>
      </c>
    </row>
    <row r="242" spans="2:9" s="176" customFormat="1" ht="18.75" customHeight="1" x14ac:dyDescent="0.25">
      <c r="B242" s="60"/>
      <c r="C242" s="58"/>
      <c r="D242" s="58"/>
      <c r="E242" s="58"/>
      <c r="F242" s="58"/>
      <c r="G242" s="180" t="s">
        <v>37</v>
      </c>
      <c r="H242" s="177">
        <f t="shared" si="22"/>
        <v>0</v>
      </c>
      <c r="I242" s="186">
        <f t="shared" si="22"/>
        <v>-7200</v>
      </c>
    </row>
    <row r="243" spans="2:9" s="176" customFormat="1" ht="18.75" customHeight="1" x14ac:dyDescent="0.25">
      <c r="B243" s="60"/>
      <c r="C243" s="58"/>
      <c r="D243" s="58"/>
      <c r="E243" s="58"/>
      <c r="F243" s="58"/>
      <c r="G243" s="180" t="s">
        <v>40</v>
      </c>
      <c r="H243" s="177">
        <f t="shared" si="22"/>
        <v>0</v>
      </c>
      <c r="I243" s="186">
        <f t="shared" si="22"/>
        <v>-7200</v>
      </c>
    </row>
    <row r="244" spans="2:9" s="176" customFormat="1" ht="18.75" customHeight="1" x14ac:dyDescent="0.25">
      <c r="B244" s="60"/>
      <c r="C244" s="58"/>
      <c r="D244" s="58"/>
      <c r="E244" s="58"/>
      <c r="F244" s="58"/>
      <c r="G244" s="58" t="s">
        <v>271</v>
      </c>
      <c r="H244" s="177">
        <v>0</v>
      </c>
      <c r="I244" s="186">
        <v>-7200</v>
      </c>
    </row>
    <row r="245" spans="2:9" s="176" customFormat="1" ht="18.75" customHeight="1" x14ac:dyDescent="0.25">
      <c r="B245" s="187"/>
      <c r="C245" s="181"/>
      <c r="D245" s="181"/>
      <c r="E245" s="58"/>
      <c r="F245" s="178" t="s">
        <v>274</v>
      </c>
      <c r="G245" s="58" t="s">
        <v>273</v>
      </c>
      <c r="H245" s="177">
        <f t="shared" ref="H245" si="23">H247</f>
        <v>0</v>
      </c>
      <c r="I245" s="186">
        <f>I247</f>
        <v>7200</v>
      </c>
    </row>
    <row r="246" spans="2:9" s="176" customFormat="1" ht="18.75" customHeight="1" x14ac:dyDescent="0.25">
      <c r="B246" s="187"/>
      <c r="C246" s="181"/>
      <c r="D246" s="181"/>
      <c r="E246" s="58"/>
      <c r="F246" s="58"/>
      <c r="G246" s="58" t="s">
        <v>15</v>
      </c>
      <c r="H246" s="177"/>
      <c r="I246" s="186"/>
    </row>
    <row r="247" spans="2:9" s="176" customFormat="1" ht="18.75" customHeight="1" x14ac:dyDescent="0.25">
      <c r="B247" s="187"/>
      <c r="C247" s="181"/>
      <c r="D247" s="181"/>
      <c r="E247" s="58"/>
      <c r="F247" s="58"/>
      <c r="G247" s="179" t="s">
        <v>272</v>
      </c>
      <c r="H247" s="177">
        <f t="shared" ref="H247" si="24">H249</f>
        <v>0</v>
      </c>
      <c r="I247" s="186">
        <f>I249</f>
        <v>7200</v>
      </c>
    </row>
    <row r="248" spans="2:9" s="176" customFormat="1" ht="18.75" customHeight="1" x14ac:dyDescent="0.25">
      <c r="B248" s="187"/>
      <c r="C248" s="181"/>
      <c r="D248" s="181"/>
      <c r="E248" s="58"/>
      <c r="F248" s="58"/>
      <c r="G248" s="58" t="s">
        <v>16</v>
      </c>
      <c r="H248" s="177"/>
      <c r="I248" s="186"/>
    </row>
    <row r="249" spans="2:9" s="176" customFormat="1" ht="18.75" customHeight="1" x14ac:dyDescent="0.25">
      <c r="B249" s="187"/>
      <c r="C249" s="181"/>
      <c r="D249" s="181"/>
      <c r="E249" s="58"/>
      <c r="F249" s="58"/>
      <c r="G249" s="180" t="s">
        <v>13</v>
      </c>
      <c r="H249" s="177">
        <f t="shared" ref="H249:I251" si="25">H250</f>
        <v>0</v>
      </c>
      <c r="I249" s="186">
        <f t="shared" si="25"/>
        <v>7200</v>
      </c>
    </row>
    <row r="250" spans="2:9" s="176" customFormat="1" ht="18.75" customHeight="1" x14ac:dyDescent="0.25">
      <c r="B250" s="187"/>
      <c r="C250" s="181"/>
      <c r="D250" s="181"/>
      <c r="E250" s="58"/>
      <c r="F250" s="58"/>
      <c r="G250" s="180" t="s">
        <v>37</v>
      </c>
      <c r="H250" s="177">
        <f t="shared" si="25"/>
        <v>0</v>
      </c>
      <c r="I250" s="186">
        <f t="shared" si="25"/>
        <v>7200</v>
      </c>
    </row>
    <row r="251" spans="2:9" s="176" customFormat="1" ht="18.75" customHeight="1" x14ac:dyDescent="0.25">
      <c r="B251" s="187"/>
      <c r="C251" s="181"/>
      <c r="D251" s="181"/>
      <c r="E251" s="58"/>
      <c r="F251" s="58"/>
      <c r="G251" s="180" t="s">
        <v>40</v>
      </c>
      <c r="H251" s="177">
        <f t="shared" si="25"/>
        <v>0</v>
      </c>
      <c r="I251" s="186">
        <f t="shared" si="25"/>
        <v>7200</v>
      </c>
    </row>
    <row r="252" spans="2:9" s="176" customFormat="1" ht="18.75" customHeight="1" thickBot="1" x14ac:dyDescent="0.3">
      <c r="B252" s="188"/>
      <c r="C252" s="189"/>
      <c r="D252" s="189"/>
      <c r="E252" s="160"/>
      <c r="F252" s="160"/>
      <c r="G252" s="160" t="s">
        <v>271</v>
      </c>
      <c r="H252" s="190">
        <f>-H244</f>
        <v>0</v>
      </c>
      <c r="I252" s="191">
        <f>-I244</f>
        <v>7200</v>
      </c>
    </row>
    <row r="254" spans="2:9" ht="16.5" customHeight="1" x14ac:dyDescent="0.3">
      <c r="I254" s="146"/>
    </row>
  </sheetData>
  <mergeCells count="8">
    <mergeCell ref="B6:D6"/>
    <mergeCell ref="E6:F6"/>
    <mergeCell ref="G6:G7"/>
    <mergeCell ref="B1:I1"/>
    <mergeCell ref="B2:I2"/>
    <mergeCell ref="B3:I3"/>
    <mergeCell ref="B4:I4"/>
    <mergeCell ref="H6:I6"/>
  </mergeCells>
  <pageMargins left="0.15748031496062992" right="0.23622047244094491" top="0.15748031496062992" bottom="0.15748031496062992" header="0.15748031496062992" footer="0.15748031496062992"/>
  <pageSetup scale="69" orientation="portrait" r:id="rId1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19"/>
  <sheetViews>
    <sheetView workbookViewId="0">
      <selection activeCell="D14" sqref="D14:F14"/>
    </sheetView>
  </sheetViews>
  <sheetFormatPr defaultColWidth="9.140625" defaultRowHeight="17.25" x14ac:dyDescent="0.3"/>
  <cols>
    <col min="1" max="1" width="9.140625" style="4"/>
    <col min="2" max="2" width="10.5703125" style="4" customWidth="1"/>
    <col min="3" max="3" width="15.5703125" style="4" customWidth="1"/>
    <col min="4" max="5" width="9.140625" style="4"/>
    <col min="6" max="6" width="28.42578125" style="4" customWidth="1"/>
    <col min="7" max="7" width="44.28515625" style="4" customWidth="1"/>
    <col min="8" max="8" width="31" style="12" customWidth="1"/>
    <col min="9" max="10" width="9.140625" style="4"/>
    <col min="11" max="11" width="19" style="4" customWidth="1"/>
    <col min="12" max="16384" width="9.140625" style="4"/>
  </cols>
  <sheetData>
    <row r="1" spans="2:11" x14ac:dyDescent="0.3">
      <c r="H1" s="369" t="s">
        <v>215</v>
      </c>
      <c r="J1" s="5"/>
      <c r="K1" s="5"/>
    </row>
    <row r="2" spans="2:11" x14ac:dyDescent="0.3">
      <c r="G2" s="5"/>
      <c r="H2" s="370" t="s">
        <v>150</v>
      </c>
      <c r="J2" s="5"/>
      <c r="K2" s="5"/>
    </row>
    <row r="3" spans="2:11" x14ac:dyDescent="0.3">
      <c r="B3" s="419" t="s">
        <v>0</v>
      </c>
      <c r="C3" s="419"/>
      <c r="D3" s="419"/>
      <c r="E3" s="419"/>
      <c r="F3" s="419"/>
      <c r="G3" s="419"/>
      <c r="H3" s="419"/>
      <c r="J3" s="5"/>
      <c r="K3" s="5"/>
    </row>
    <row r="4" spans="2:11" x14ac:dyDescent="0.3">
      <c r="I4" s="5"/>
      <c r="J4" s="5"/>
      <c r="K4" s="5"/>
    </row>
    <row r="6" spans="2:11" ht="42.75" customHeight="1" x14ac:dyDescent="0.3">
      <c r="B6" s="432" t="s">
        <v>308</v>
      </c>
      <c r="C6" s="432"/>
      <c r="D6" s="432"/>
      <c r="E6" s="432"/>
      <c r="F6" s="432"/>
      <c r="G6" s="432"/>
      <c r="H6" s="432"/>
    </row>
    <row r="8" spans="2:11" ht="18" thickBot="1" x14ac:dyDescent="0.35">
      <c r="H8" s="266" t="s">
        <v>101</v>
      </c>
      <c r="I8" s="5"/>
    </row>
    <row r="9" spans="2:11" ht="78.75" customHeight="1" x14ac:dyDescent="0.3">
      <c r="B9" s="433" t="s">
        <v>69</v>
      </c>
      <c r="C9" s="434"/>
      <c r="D9" s="435" t="s">
        <v>70</v>
      </c>
      <c r="E9" s="436"/>
      <c r="F9" s="437"/>
      <c r="G9" s="438" t="s">
        <v>71</v>
      </c>
      <c r="H9" s="201" t="s">
        <v>72</v>
      </c>
    </row>
    <row r="10" spans="2:11" ht="43.5" customHeight="1" x14ac:dyDescent="0.3">
      <c r="B10" s="28" t="s">
        <v>1</v>
      </c>
      <c r="C10" s="29" t="s">
        <v>2</v>
      </c>
      <c r="D10" s="426"/>
      <c r="E10" s="427"/>
      <c r="F10" s="428"/>
      <c r="G10" s="439"/>
      <c r="H10" s="127" t="s">
        <v>62</v>
      </c>
    </row>
    <row r="11" spans="2:11" x14ac:dyDescent="0.3">
      <c r="B11" s="30">
        <v>1</v>
      </c>
      <c r="C11" s="31">
        <v>2</v>
      </c>
      <c r="D11" s="440">
        <v>3</v>
      </c>
      <c r="E11" s="441"/>
      <c r="F11" s="442"/>
      <c r="G11" s="31">
        <v>4</v>
      </c>
      <c r="H11" s="128">
        <v>5</v>
      </c>
    </row>
    <row r="12" spans="2:11" s="32" customFormat="1" ht="29.25" customHeight="1" x14ac:dyDescent="0.3">
      <c r="B12" s="420" t="s">
        <v>4</v>
      </c>
      <c r="C12" s="421"/>
      <c r="D12" s="421"/>
      <c r="E12" s="421"/>
      <c r="F12" s="421"/>
      <c r="G12" s="422"/>
      <c r="H12" s="264">
        <f t="shared" ref="H12:H14" si="0">+H13</f>
        <v>7200</v>
      </c>
    </row>
    <row r="13" spans="2:11" s="34" customFormat="1" ht="24.75" customHeight="1" x14ac:dyDescent="0.3">
      <c r="B13" s="33">
        <v>1072</v>
      </c>
      <c r="C13" s="423" t="s">
        <v>45</v>
      </c>
      <c r="D13" s="424"/>
      <c r="E13" s="424"/>
      <c r="F13" s="424"/>
      <c r="G13" s="425"/>
      <c r="H13" s="265">
        <f t="shared" si="0"/>
        <v>7200</v>
      </c>
      <c r="K13" s="43"/>
    </row>
    <row r="14" spans="2:11" ht="56.25" customHeight="1" x14ac:dyDescent="0.3">
      <c r="B14" s="35"/>
      <c r="C14" s="36">
        <v>12004</v>
      </c>
      <c r="D14" s="426" t="s">
        <v>96</v>
      </c>
      <c r="E14" s="427"/>
      <c r="F14" s="428"/>
      <c r="G14" s="37" t="s">
        <v>4</v>
      </c>
      <c r="H14" s="265">
        <f t="shared" si="0"/>
        <v>7200</v>
      </c>
      <c r="J14" s="38"/>
      <c r="K14" s="43"/>
    </row>
    <row r="15" spans="2:11" ht="40.5" customHeight="1" thickBot="1" x14ac:dyDescent="0.35">
      <c r="B15" s="39"/>
      <c r="C15" s="40"/>
      <c r="D15" s="429"/>
      <c r="E15" s="430"/>
      <c r="F15" s="431"/>
      <c r="G15" s="41" t="s">
        <v>73</v>
      </c>
      <c r="H15" s="265">
        <v>7200</v>
      </c>
    </row>
    <row r="16" spans="2:11" x14ac:dyDescent="0.3">
      <c r="D16" s="42"/>
      <c r="E16" s="42"/>
      <c r="F16" s="42"/>
    </row>
    <row r="17" spans="4:7" x14ac:dyDescent="0.3">
      <c r="D17" s="42"/>
      <c r="E17" s="42"/>
      <c r="F17" s="42"/>
    </row>
    <row r="18" spans="4:7" x14ac:dyDescent="0.3">
      <c r="D18" s="42"/>
      <c r="E18" s="6"/>
      <c r="F18" s="6"/>
      <c r="G18" s="6"/>
    </row>
    <row r="19" spans="4:7" x14ac:dyDescent="0.3">
      <c r="E19" s="6"/>
      <c r="F19" s="6"/>
      <c r="G19" s="6"/>
    </row>
  </sheetData>
  <mergeCells count="10">
    <mergeCell ref="B3:H3"/>
    <mergeCell ref="B12:G12"/>
    <mergeCell ref="C13:G13"/>
    <mergeCell ref="D14:F14"/>
    <mergeCell ref="D15:F15"/>
    <mergeCell ref="B6:H6"/>
    <mergeCell ref="B9:C9"/>
    <mergeCell ref="D9:F10"/>
    <mergeCell ref="G9:G10"/>
    <mergeCell ref="D11:F11"/>
  </mergeCells>
  <pageMargins left="0.70866141732283472" right="0.70866141732283472" top="0" bottom="0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L142"/>
  <sheetViews>
    <sheetView topLeftCell="A103" zoomScale="90" zoomScaleNormal="90" workbookViewId="0">
      <selection activeCell="K107" sqref="K107"/>
    </sheetView>
  </sheetViews>
  <sheetFormatPr defaultColWidth="9.140625" defaultRowHeight="17.25" outlineLevelRow="1" x14ac:dyDescent="0.25"/>
  <cols>
    <col min="1" max="1" width="9.140625" style="62"/>
    <col min="2" max="2" width="12.5703125" style="61" customWidth="1"/>
    <col min="3" max="3" width="16.140625" style="61" customWidth="1"/>
    <col min="4" max="4" width="68.42578125" style="62" customWidth="1"/>
    <col min="5" max="8" width="16.7109375" style="62" customWidth="1"/>
    <col min="9" max="9" width="17.7109375" style="62" customWidth="1"/>
    <col min="10" max="10" width="16.7109375" style="62" customWidth="1"/>
    <col min="11" max="11" width="9.140625" style="62"/>
    <col min="12" max="12" width="11.42578125" style="62" bestFit="1" customWidth="1"/>
    <col min="13" max="16384" width="9.140625" style="62"/>
  </cols>
  <sheetData>
    <row r="1" spans="2:10" x14ac:dyDescent="0.25">
      <c r="G1" s="118"/>
      <c r="J1" s="118" t="s">
        <v>90</v>
      </c>
    </row>
    <row r="2" spans="2:10" ht="25.5" customHeight="1" x14ac:dyDescent="0.25">
      <c r="E2" s="415"/>
      <c r="F2" s="415"/>
      <c r="G2" s="415"/>
      <c r="H2" s="415" t="s">
        <v>150</v>
      </c>
      <c r="I2" s="415"/>
      <c r="J2" s="415"/>
    </row>
    <row r="3" spans="2:10" ht="25.5" customHeight="1" x14ac:dyDescent="0.25">
      <c r="E3" s="415"/>
      <c r="F3" s="415"/>
      <c r="G3" s="415"/>
      <c r="H3" s="415" t="s">
        <v>41</v>
      </c>
      <c r="I3" s="415"/>
      <c r="J3" s="415"/>
    </row>
    <row r="4" spans="2:10" x14ac:dyDescent="0.25">
      <c r="B4" s="446"/>
      <c r="C4" s="446"/>
      <c r="D4" s="446"/>
    </row>
    <row r="5" spans="2:10" ht="82.5" customHeight="1" x14ac:dyDescent="0.25">
      <c r="B5" s="447" t="s">
        <v>310</v>
      </c>
      <c r="C5" s="447"/>
      <c r="D5" s="447"/>
      <c r="E5" s="447"/>
      <c r="F5" s="447"/>
      <c r="G5" s="447"/>
      <c r="H5" s="447"/>
      <c r="I5" s="447"/>
      <c r="J5" s="447"/>
    </row>
    <row r="6" spans="2:10" ht="18" thickBot="1" x14ac:dyDescent="0.35">
      <c r="B6" s="64"/>
      <c r="C6" s="64"/>
      <c r="D6" s="61"/>
      <c r="G6" s="268"/>
      <c r="I6" s="454" t="s">
        <v>101</v>
      </c>
      <c r="J6" s="454"/>
    </row>
    <row r="7" spans="2:10" s="61" customFormat="1" ht="64.5" customHeight="1" x14ac:dyDescent="0.25">
      <c r="B7" s="398" t="s">
        <v>6</v>
      </c>
      <c r="C7" s="400"/>
      <c r="D7" s="448" t="s">
        <v>42</v>
      </c>
      <c r="E7" s="443" t="s">
        <v>54</v>
      </c>
      <c r="F7" s="444"/>
      <c r="G7" s="444"/>
      <c r="H7" s="444"/>
      <c r="I7" s="444"/>
      <c r="J7" s="445"/>
    </row>
    <row r="8" spans="2:10" s="61" customFormat="1" ht="28.5" customHeight="1" x14ac:dyDescent="0.25">
      <c r="B8" s="399"/>
      <c r="C8" s="401"/>
      <c r="D8" s="449"/>
      <c r="E8" s="451" t="s">
        <v>123</v>
      </c>
      <c r="F8" s="451"/>
      <c r="G8" s="451"/>
      <c r="H8" s="450" t="s">
        <v>17</v>
      </c>
      <c r="I8" s="451"/>
      <c r="J8" s="452"/>
    </row>
    <row r="9" spans="2:10" ht="24" customHeight="1" x14ac:dyDescent="0.25">
      <c r="B9" s="399"/>
      <c r="C9" s="401"/>
      <c r="D9" s="449"/>
      <c r="E9" s="401" t="s">
        <v>43</v>
      </c>
      <c r="F9" s="401" t="s">
        <v>14</v>
      </c>
      <c r="G9" s="401"/>
      <c r="H9" s="453" t="s">
        <v>43</v>
      </c>
      <c r="I9" s="401" t="s">
        <v>14</v>
      </c>
      <c r="J9" s="406"/>
    </row>
    <row r="10" spans="2:10" s="66" customFormat="1" ht="44.25" customHeight="1" x14ac:dyDescent="0.25">
      <c r="B10" s="288" t="s">
        <v>11</v>
      </c>
      <c r="C10" s="235" t="s">
        <v>12</v>
      </c>
      <c r="D10" s="449"/>
      <c r="E10" s="401"/>
      <c r="F10" s="235" t="s">
        <v>55</v>
      </c>
      <c r="G10" s="234" t="s">
        <v>44</v>
      </c>
      <c r="H10" s="453"/>
      <c r="I10" s="235" t="s">
        <v>55</v>
      </c>
      <c r="J10" s="290" t="s">
        <v>44</v>
      </c>
    </row>
    <row r="11" spans="2:10" s="282" customFormat="1" ht="24" customHeight="1" x14ac:dyDescent="0.25">
      <c r="B11" s="109"/>
      <c r="C11" s="110"/>
      <c r="D11" s="104" t="s">
        <v>34</v>
      </c>
      <c r="E11" s="27">
        <f>+F11+G11</f>
        <v>910000</v>
      </c>
      <c r="F11" s="27">
        <f>+F15+F104</f>
        <v>0</v>
      </c>
      <c r="G11" s="27">
        <f>+G15+G104</f>
        <v>910000</v>
      </c>
      <c r="H11" s="27">
        <f>+I11+J11</f>
        <v>525095.69999999995</v>
      </c>
      <c r="I11" s="27">
        <f>+I15+I104</f>
        <v>0</v>
      </c>
      <c r="J11" s="203">
        <f>+J15+J104</f>
        <v>525095.69999999995</v>
      </c>
    </row>
    <row r="12" spans="2:10" s="56" customFormat="1" x14ac:dyDescent="0.25">
      <c r="B12" s="67"/>
      <c r="C12" s="68"/>
      <c r="D12" s="72" t="s">
        <v>14</v>
      </c>
      <c r="E12" s="69"/>
      <c r="F12" s="69"/>
      <c r="G12" s="69"/>
      <c r="H12" s="269"/>
      <c r="I12" s="69"/>
      <c r="J12" s="70"/>
    </row>
    <row r="13" spans="2:10" s="59" customFormat="1" x14ac:dyDescent="0.25">
      <c r="B13" s="283"/>
      <c r="C13" s="284"/>
      <c r="D13" s="104" t="s">
        <v>37</v>
      </c>
      <c r="E13" s="285">
        <f>+F13+G13</f>
        <v>-219833.2</v>
      </c>
      <c r="F13" s="285">
        <f>+F23+F78</f>
        <v>-175000</v>
      </c>
      <c r="G13" s="285">
        <f t="shared" ref="G13:J13" si="0">+G23+G78</f>
        <v>-44833.2</v>
      </c>
      <c r="H13" s="285">
        <f t="shared" si="0"/>
        <v>-219733.2</v>
      </c>
      <c r="I13" s="285">
        <f t="shared" si="0"/>
        <v>-174900</v>
      </c>
      <c r="J13" s="285">
        <f t="shared" si="0"/>
        <v>-44833.2</v>
      </c>
    </row>
    <row r="14" spans="2:10" s="59" customFormat="1" x14ac:dyDescent="0.25">
      <c r="B14" s="283"/>
      <c r="C14" s="284"/>
      <c r="D14" s="104" t="s">
        <v>29</v>
      </c>
      <c r="E14" s="285">
        <f>+F14+G14</f>
        <v>1129833.2000000002</v>
      </c>
      <c r="F14" s="285">
        <f>+F34+F43+F54+F65+F82+F91+F100+F112+F121</f>
        <v>175000</v>
      </c>
      <c r="G14" s="285">
        <f>+G34+G43+G54+G65+G82+G91+G100+G112+G121</f>
        <v>954833.20000000007</v>
      </c>
      <c r="H14" s="285">
        <f t="shared" ref="H14:J14" si="1">+H34+H43+H54+H65+H82+H91+H100+H112+H121</f>
        <v>744828.89999999991</v>
      </c>
      <c r="I14" s="285">
        <f t="shared" si="1"/>
        <v>174900</v>
      </c>
      <c r="J14" s="285">
        <f t="shared" si="1"/>
        <v>569928.89999999991</v>
      </c>
    </row>
    <row r="15" spans="2:10" s="281" customFormat="1" ht="39" customHeight="1" x14ac:dyDescent="0.25">
      <c r="B15" s="109"/>
      <c r="C15" s="110"/>
      <c r="D15" s="104" t="s">
        <v>28</v>
      </c>
      <c r="E15" s="202">
        <f>+F15+G15</f>
        <v>-597200</v>
      </c>
      <c r="F15" s="202">
        <f>+F16+F58+F71</f>
        <v>-416666.7</v>
      </c>
      <c r="G15" s="202">
        <f>+G16+G58+G71</f>
        <v>-180533.3</v>
      </c>
      <c r="H15" s="202">
        <f>+I15+J15</f>
        <v>-2681156.9</v>
      </c>
      <c r="I15" s="202">
        <f>+I16+I58+I71</f>
        <v>-2228297</v>
      </c>
      <c r="J15" s="203">
        <f>+J16+J58+J71</f>
        <v>-452859.9</v>
      </c>
    </row>
    <row r="16" spans="2:10" s="281" customFormat="1" ht="33" customHeight="1" x14ac:dyDescent="0.25">
      <c r="B16" s="267">
        <v>1004</v>
      </c>
      <c r="C16" s="236"/>
      <c r="D16" s="236" t="s">
        <v>20</v>
      </c>
      <c r="E16" s="27">
        <f>+F16+G16</f>
        <v>-450752</v>
      </c>
      <c r="F16" s="27">
        <f>+F18+F29+F38+F49</f>
        <v>-279466.7</v>
      </c>
      <c r="G16" s="27">
        <f>+G18+G29+G38+G49</f>
        <v>-171285.3</v>
      </c>
      <c r="H16" s="27">
        <f>+I16+J16</f>
        <v>-1679034.2000000002</v>
      </c>
      <c r="I16" s="27">
        <f>+I18+I29+I38+I49</f>
        <v>-1317748.9000000001</v>
      </c>
      <c r="J16" s="231">
        <f>+J18+J29+J38+J49</f>
        <v>-361285.3</v>
      </c>
    </row>
    <row r="17" spans="2:10" x14ac:dyDescent="0.25">
      <c r="B17" s="67"/>
      <c r="C17" s="68"/>
      <c r="D17" s="72" t="s">
        <v>14</v>
      </c>
      <c r="E17" s="2"/>
      <c r="F17" s="2"/>
      <c r="G17" s="2"/>
      <c r="H17" s="123"/>
      <c r="I17" s="2"/>
      <c r="J17" s="11"/>
    </row>
    <row r="18" spans="2:10" ht="74.25" customHeight="1" x14ac:dyDescent="0.25">
      <c r="B18" s="67"/>
      <c r="C18" s="73" t="s">
        <v>113</v>
      </c>
      <c r="D18" s="126" t="s">
        <v>114</v>
      </c>
      <c r="E18" s="3">
        <f t="shared" ref="E18:J18" si="2">+E20</f>
        <v>-219833.2</v>
      </c>
      <c r="F18" s="3">
        <f t="shared" si="2"/>
        <v>-175000</v>
      </c>
      <c r="G18" s="3">
        <f t="shared" si="2"/>
        <v>-44833.2</v>
      </c>
      <c r="H18" s="122">
        <f t="shared" si="2"/>
        <v>-219833.2</v>
      </c>
      <c r="I18" s="3">
        <f t="shared" si="2"/>
        <v>-175000</v>
      </c>
      <c r="J18" s="9">
        <f t="shared" si="2"/>
        <v>-44833.2</v>
      </c>
    </row>
    <row r="19" spans="2:10" x14ac:dyDescent="0.25">
      <c r="B19" s="67"/>
      <c r="C19" s="68"/>
      <c r="D19" s="72" t="s">
        <v>15</v>
      </c>
      <c r="E19" s="3"/>
      <c r="F19" s="3"/>
      <c r="G19" s="3"/>
      <c r="H19" s="122"/>
      <c r="I19" s="3"/>
      <c r="J19" s="9"/>
    </row>
    <row r="20" spans="2:10" ht="43.5" customHeight="1" x14ac:dyDescent="0.25">
      <c r="B20" s="67"/>
      <c r="C20" s="68"/>
      <c r="D20" s="125" t="s">
        <v>33</v>
      </c>
      <c r="E20" s="3">
        <f t="shared" ref="E20:J20" si="3">+E22</f>
        <v>-219833.2</v>
      </c>
      <c r="F20" s="3">
        <f t="shared" si="3"/>
        <v>-175000</v>
      </c>
      <c r="G20" s="3">
        <f t="shared" si="3"/>
        <v>-44833.2</v>
      </c>
      <c r="H20" s="122">
        <f t="shared" si="3"/>
        <v>-219833.2</v>
      </c>
      <c r="I20" s="3">
        <f t="shared" si="3"/>
        <v>-175000</v>
      </c>
      <c r="J20" s="9">
        <f t="shared" si="3"/>
        <v>-44833.2</v>
      </c>
    </row>
    <row r="21" spans="2:10" ht="36.75" customHeight="1" x14ac:dyDescent="0.25">
      <c r="B21" s="67"/>
      <c r="C21" s="68"/>
      <c r="D21" s="72" t="s">
        <v>16</v>
      </c>
      <c r="E21" s="3"/>
      <c r="F21" s="3"/>
      <c r="G21" s="3"/>
      <c r="H21" s="122"/>
      <c r="I21" s="3"/>
      <c r="J21" s="9"/>
    </row>
    <row r="22" spans="2:10" x14ac:dyDescent="0.25">
      <c r="B22" s="67"/>
      <c r="C22" s="68"/>
      <c r="D22" s="126" t="s">
        <v>13</v>
      </c>
      <c r="E22" s="3">
        <f t="shared" ref="E22:E28" si="4">+F22+G22</f>
        <v>-219833.2</v>
      </c>
      <c r="F22" s="3">
        <f t="shared" ref="F22:G27" si="5">+F23</f>
        <v>-175000</v>
      </c>
      <c r="G22" s="3">
        <f t="shared" si="5"/>
        <v>-44833.2</v>
      </c>
      <c r="H22" s="122">
        <f t="shared" ref="H22:H28" si="6">+I22+J22</f>
        <v>-219833.2</v>
      </c>
      <c r="I22" s="3">
        <f t="shared" ref="I22:J27" si="7">+I23</f>
        <v>-175000</v>
      </c>
      <c r="J22" s="9">
        <f t="shared" si="7"/>
        <v>-44833.2</v>
      </c>
    </row>
    <row r="23" spans="2:10" x14ac:dyDescent="0.25">
      <c r="B23" s="67"/>
      <c r="C23" s="68"/>
      <c r="D23" s="126" t="s">
        <v>37</v>
      </c>
      <c r="E23" s="3">
        <f>+F23+G23</f>
        <v>-219833.2</v>
      </c>
      <c r="F23" s="3">
        <f>+F27+F24</f>
        <v>-175000</v>
      </c>
      <c r="G23" s="3">
        <f>+G27+G24</f>
        <v>-44833.2</v>
      </c>
      <c r="H23" s="3">
        <f>+I23+J23</f>
        <v>-219833.2</v>
      </c>
      <c r="I23" s="3">
        <f>+I27+I24</f>
        <v>-175000</v>
      </c>
      <c r="J23" s="9">
        <f>+J27+J24</f>
        <v>-44833.2</v>
      </c>
    </row>
    <row r="24" spans="2:10" x14ac:dyDescent="0.25">
      <c r="B24" s="67"/>
      <c r="C24" s="68"/>
      <c r="D24" s="126" t="s">
        <v>147</v>
      </c>
      <c r="E24" s="3">
        <f t="shared" si="4"/>
        <v>-24881</v>
      </c>
      <c r="F24" s="3">
        <f>+F25</f>
        <v>-24000</v>
      </c>
      <c r="G24" s="3">
        <f>+G25</f>
        <v>-881</v>
      </c>
      <c r="H24" s="3">
        <f t="shared" si="6"/>
        <v>-24881</v>
      </c>
      <c r="I24" s="3">
        <f>+I25</f>
        <v>-24000</v>
      </c>
      <c r="J24" s="9">
        <f>+J25</f>
        <v>-881</v>
      </c>
    </row>
    <row r="25" spans="2:10" x14ac:dyDescent="0.25">
      <c r="B25" s="67"/>
      <c r="C25" s="68"/>
      <c r="D25" s="126" t="s">
        <v>148</v>
      </c>
      <c r="E25" s="3">
        <f t="shared" si="4"/>
        <v>-24881</v>
      </c>
      <c r="F25" s="3">
        <f>+F26</f>
        <v>-24000</v>
      </c>
      <c r="G25" s="3">
        <f>+G26</f>
        <v>-881</v>
      </c>
      <c r="H25" s="3">
        <f t="shared" si="6"/>
        <v>-24881</v>
      </c>
      <c r="I25" s="3">
        <f>+I26</f>
        <v>-24000</v>
      </c>
      <c r="J25" s="9">
        <f>+J26</f>
        <v>-881</v>
      </c>
    </row>
    <row r="26" spans="2:10" ht="20.25" customHeight="1" x14ac:dyDescent="0.25">
      <c r="B26" s="67"/>
      <c r="C26" s="68"/>
      <c r="D26" s="126" t="s">
        <v>149</v>
      </c>
      <c r="E26" s="3">
        <f t="shared" si="4"/>
        <v>-24881</v>
      </c>
      <c r="F26" s="3">
        <v>-24000</v>
      </c>
      <c r="G26" s="3">
        <v>-881</v>
      </c>
      <c r="H26" s="3">
        <f t="shared" si="6"/>
        <v>-24881</v>
      </c>
      <c r="I26" s="3">
        <v>-24000</v>
      </c>
      <c r="J26" s="9">
        <v>-881</v>
      </c>
    </row>
    <row r="27" spans="2:10" x14ac:dyDescent="0.25">
      <c r="B27" s="67"/>
      <c r="C27" s="68"/>
      <c r="D27" s="126" t="s">
        <v>40</v>
      </c>
      <c r="E27" s="3">
        <f t="shared" si="4"/>
        <v>-194952.2</v>
      </c>
      <c r="F27" s="3">
        <f t="shared" si="5"/>
        <v>-151000</v>
      </c>
      <c r="G27" s="3">
        <f t="shared" si="5"/>
        <v>-43952.2</v>
      </c>
      <c r="H27" s="122">
        <f t="shared" si="6"/>
        <v>-194952.2</v>
      </c>
      <c r="I27" s="3">
        <f t="shared" si="7"/>
        <v>-151000</v>
      </c>
      <c r="J27" s="9">
        <f t="shared" si="7"/>
        <v>-43952.2</v>
      </c>
    </row>
    <row r="28" spans="2:10" ht="20.25" customHeight="1" x14ac:dyDescent="0.25">
      <c r="B28" s="67"/>
      <c r="C28" s="68"/>
      <c r="D28" s="126" t="s">
        <v>91</v>
      </c>
      <c r="E28" s="3">
        <f t="shared" si="4"/>
        <v>-194952.2</v>
      </c>
      <c r="F28" s="3">
        <v>-151000</v>
      </c>
      <c r="G28" s="3">
        <v>-43952.2</v>
      </c>
      <c r="H28" s="122">
        <f t="shared" si="6"/>
        <v>-194952.2</v>
      </c>
      <c r="I28" s="3">
        <v>-151000</v>
      </c>
      <c r="J28" s="9">
        <f>-43952.2</f>
        <v>-43952.2</v>
      </c>
    </row>
    <row r="29" spans="2:10" ht="81" customHeight="1" x14ac:dyDescent="0.25">
      <c r="B29" s="67"/>
      <c r="C29" s="73">
        <v>31004</v>
      </c>
      <c r="D29" s="126" t="s">
        <v>59</v>
      </c>
      <c r="E29" s="3">
        <f t="shared" ref="E29:J29" si="8">+E31</f>
        <v>-172518.8</v>
      </c>
      <c r="F29" s="3">
        <f t="shared" si="8"/>
        <v>-56133.4</v>
      </c>
      <c r="G29" s="3">
        <f t="shared" si="8"/>
        <v>-116385.4</v>
      </c>
      <c r="H29" s="122">
        <f t="shared" si="8"/>
        <v>-116385.4</v>
      </c>
      <c r="I29" s="3">
        <f t="shared" si="8"/>
        <v>0</v>
      </c>
      <c r="J29" s="9">
        <f t="shared" si="8"/>
        <v>-116385.4</v>
      </c>
    </row>
    <row r="30" spans="2:10" x14ac:dyDescent="0.25">
      <c r="B30" s="67"/>
      <c r="C30" s="68"/>
      <c r="D30" s="72" t="s">
        <v>15</v>
      </c>
      <c r="E30" s="3"/>
      <c r="F30" s="3"/>
      <c r="G30" s="3"/>
      <c r="H30" s="122"/>
      <c r="I30" s="3"/>
      <c r="J30" s="9"/>
    </row>
    <row r="31" spans="2:10" ht="43.5" customHeight="1" x14ac:dyDescent="0.25">
      <c r="B31" s="67"/>
      <c r="C31" s="68"/>
      <c r="D31" s="125" t="s">
        <v>33</v>
      </c>
      <c r="E31" s="3">
        <f t="shared" ref="E31:J31" si="9">+E33</f>
        <v>-172518.8</v>
      </c>
      <c r="F31" s="3">
        <f t="shared" si="9"/>
        <v>-56133.4</v>
      </c>
      <c r="G31" s="3">
        <f t="shared" si="9"/>
        <v>-116385.4</v>
      </c>
      <c r="H31" s="122">
        <f t="shared" si="9"/>
        <v>-116385.4</v>
      </c>
      <c r="I31" s="3">
        <f t="shared" si="9"/>
        <v>0</v>
      </c>
      <c r="J31" s="9">
        <f t="shared" si="9"/>
        <v>-116385.4</v>
      </c>
    </row>
    <row r="32" spans="2:10" ht="34.5" x14ac:dyDescent="0.25">
      <c r="B32" s="67"/>
      <c r="C32" s="68"/>
      <c r="D32" s="72" t="s">
        <v>16</v>
      </c>
      <c r="E32" s="3"/>
      <c r="F32" s="3"/>
      <c r="G32" s="3"/>
      <c r="H32" s="122"/>
      <c r="I32" s="3"/>
      <c r="J32" s="9"/>
    </row>
    <row r="33" spans="2:10" x14ac:dyDescent="0.25">
      <c r="B33" s="67"/>
      <c r="C33" s="68"/>
      <c r="D33" s="126" t="s">
        <v>13</v>
      </c>
      <c r="E33" s="3">
        <f t="shared" ref="E33:E37" si="10">+F33+G33</f>
        <v>-172518.8</v>
      </c>
      <c r="F33" s="3">
        <f>+F34</f>
        <v>-56133.4</v>
      </c>
      <c r="G33" s="3">
        <f>+G34</f>
        <v>-116385.4</v>
      </c>
      <c r="H33" s="122">
        <f t="shared" ref="H33:H37" si="11">+I33+J33</f>
        <v>-116385.4</v>
      </c>
      <c r="I33" s="3">
        <f>+I34</f>
        <v>0</v>
      </c>
      <c r="J33" s="9">
        <f>+J34</f>
        <v>-116385.4</v>
      </c>
    </row>
    <row r="34" spans="2:10" x14ac:dyDescent="0.25">
      <c r="B34" s="67"/>
      <c r="C34" s="68"/>
      <c r="D34" s="126" t="s">
        <v>29</v>
      </c>
      <c r="E34" s="3">
        <f t="shared" si="10"/>
        <v>-172518.8</v>
      </c>
      <c r="F34" s="3">
        <f>+F35</f>
        <v>-56133.4</v>
      </c>
      <c r="G34" s="3">
        <f>+G35</f>
        <v>-116385.4</v>
      </c>
      <c r="H34" s="122">
        <f t="shared" si="11"/>
        <v>-116385.4</v>
      </c>
      <c r="I34" s="3">
        <f>+I35</f>
        <v>0</v>
      </c>
      <c r="J34" s="9">
        <f>+J35</f>
        <v>-116385.4</v>
      </c>
    </row>
    <row r="35" spans="2:10" x14ac:dyDescent="0.25">
      <c r="B35" s="67"/>
      <c r="C35" s="68"/>
      <c r="D35" s="126" t="s">
        <v>30</v>
      </c>
      <c r="E35" s="2">
        <f t="shared" si="10"/>
        <v>-172518.8</v>
      </c>
      <c r="F35" s="2">
        <f>+F37</f>
        <v>-56133.4</v>
      </c>
      <c r="G35" s="2">
        <f>+G37</f>
        <v>-116385.4</v>
      </c>
      <c r="H35" s="123">
        <f t="shared" si="11"/>
        <v>-116385.4</v>
      </c>
      <c r="I35" s="2">
        <f>+I37</f>
        <v>0</v>
      </c>
      <c r="J35" s="11">
        <f>+J37</f>
        <v>-116385.4</v>
      </c>
    </row>
    <row r="36" spans="2:10" x14ac:dyDescent="0.25">
      <c r="B36" s="67"/>
      <c r="C36" s="68"/>
      <c r="D36" s="126" t="s">
        <v>56</v>
      </c>
      <c r="E36" s="3">
        <f t="shared" si="10"/>
        <v>-172518.8</v>
      </c>
      <c r="F36" s="3">
        <f>F37</f>
        <v>-56133.4</v>
      </c>
      <c r="G36" s="3">
        <f>G37</f>
        <v>-116385.4</v>
      </c>
      <c r="H36" s="122">
        <f t="shared" si="11"/>
        <v>-116385.4</v>
      </c>
      <c r="I36" s="3">
        <f>I37</f>
        <v>0</v>
      </c>
      <c r="J36" s="9">
        <f>J37</f>
        <v>-116385.4</v>
      </c>
    </row>
    <row r="37" spans="2:10" x14ac:dyDescent="0.25">
      <c r="B37" s="67"/>
      <c r="C37" s="68"/>
      <c r="D37" s="126" t="s">
        <v>57</v>
      </c>
      <c r="E37" s="3">
        <f t="shared" si="10"/>
        <v>-172518.8</v>
      </c>
      <c r="F37" s="2">
        <v>-56133.4</v>
      </c>
      <c r="G37" s="2">
        <f>+-109185.4-7200</f>
        <v>-116385.4</v>
      </c>
      <c r="H37" s="122">
        <f t="shared" si="11"/>
        <v>-116385.4</v>
      </c>
      <c r="I37" s="2">
        <v>0</v>
      </c>
      <c r="J37" s="11">
        <f>-109185.4-7200</f>
        <v>-116385.4</v>
      </c>
    </row>
    <row r="38" spans="2:10" ht="81" customHeight="1" x14ac:dyDescent="0.25">
      <c r="B38" s="67"/>
      <c r="C38" s="73">
        <v>31005</v>
      </c>
      <c r="D38" s="126" t="s">
        <v>66</v>
      </c>
      <c r="E38" s="3">
        <f t="shared" ref="E38:J38" si="12">+E40</f>
        <v>-58400</v>
      </c>
      <c r="F38" s="3">
        <f t="shared" si="12"/>
        <v>-48333.3</v>
      </c>
      <c r="G38" s="3">
        <f t="shared" si="12"/>
        <v>-10066.700000000001</v>
      </c>
      <c r="H38" s="122">
        <f t="shared" si="12"/>
        <v>-58400</v>
      </c>
      <c r="I38" s="3">
        <f t="shared" si="12"/>
        <v>-48333.3</v>
      </c>
      <c r="J38" s="9">
        <f t="shared" si="12"/>
        <v>-10066.700000000001</v>
      </c>
    </row>
    <row r="39" spans="2:10" x14ac:dyDescent="0.25">
      <c r="B39" s="67"/>
      <c r="C39" s="68"/>
      <c r="D39" s="72" t="s">
        <v>15</v>
      </c>
      <c r="E39" s="3"/>
      <c r="F39" s="3"/>
      <c r="G39" s="3"/>
      <c r="H39" s="122"/>
      <c r="I39" s="3"/>
      <c r="J39" s="9"/>
    </row>
    <row r="40" spans="2:10" ht="43.5" customHeight="1" x14ac:dyDescent="0.25">
      <c r="B40" s="67"/>
      <c r="C40" s="68"/>
      <c r="D40" s="125" t="s">
        <v>33</v>
      </c>
      <c r="E40" s="3">
        <f t="shared" ref="E40:J40" si="13">+E42</f>
        <v>-58400</v>
      </c>
      <c r="F40" s="3">
        <f t="shared" si="13"/>
        <v>-48333.3</v>
      </c>
      <c r="G40" s="3">
        <f t="shared" si="13"/>
        <v>-10066.700000000001</v>
      </c>
      <c r="H40" s="122">
        <f t="shared" si="13"/>
        <v>-58400</v>
      </c>
      <c r="I40" s="3">
        <f t="shared" si="13"/>
        <v>-48333.3</v>
      </c>
      <c r="J40" s="9">
        <f t="shared" si="13"/>
        <v>-10066.700000000001</v>
      </c>
    </row>
    <row r="41" spans="2:10" ht="34.5" x14ac:dyDescent="0.25">
      <c r="B41" s="67"/>
      <c r="C41" s="68"/>
      <c r="D41" s="72" t="s">
        <v>16</v>
      </c>
      <c r="E41" s="3"/>
      <c r="F41" s="3"/>
      <c r="G41" s="3"/>
      <c r="H41" s="122"/>
      <c r="I41" s="3"/>
      <c r="J41" s="9"/>
    </row>
    <row r="42" spans="2:10" x14ac:dyDescent="0.25">
      <c r="B42" s="67"/>
      <c r="C42" s="68"/>
      <c r="D42" s="126" t="s">
        <v>13</v>
      </c>
      <c r="E42" s="3">
        <f t="shared" ref="E42:E48" si="14">+F42+G42</f>
        <v>-58400</v>
      </c>
      <c r="F42" s="3">
        <f>+F43</f>
        <v>-48333.3</v>
      </c>
      <c r="G42" s="3">
        <f>+G43</f>
        <v>-10066.700000000001</v>
      </c>
      <c r="H42" s="122">
        <f t="shared" ref="H42:H48" si="15">+I42+J42</f>
        <v>-58400</v>
      </c>
      <c r="I42" s="3">
        <f>+I43</f>
        <v>-48333.3</v>
      </c>
      <c r="J42" s="9">
        <f>+J43</f>
        <v>-10066.700000000001</v>
      </c>
    </row>
    <row r="43" spans="2:10" x14ac:dyDescent="0.25">
      <c r="B43" s="67"/>
      <c r="C43" s="68"/>
      <c r="D43" s="126" t="s">
        <v>29</v>
      </c>
      <c r="E43" s="3">
        <f t="shared" si="14"/>
        <v>-58400</v>
      </c>
      <c r="F43" s="3">
        <f>+F44</f>
        <v>-48333.3</v>
      </c>
      <c r="G43" s="3">
        <f>+G44</f>
        <v>-10066.700000000001</v>
      </c>
      <c r="H43" s="122">
        <f t="shared" si="15"/>
        <v>-58400</v>
      </c>
      <c r="I43" s="3">
        <f>+I44</f>
        <v>-48333.3</v>
      </c>
      <c r="J43" s="9">
        <f>+J44</f>
        <v>-10066.700000000001</v>
      </c>
    </row>
    <row r="44" spans="2:10" x14ac:dyDescent="0.25">
      <c r="B44" s="67"/>
      <c r="C44" s="68"/>
      <c r="D44" s="126" t="s">
        <v>30</v>
      </c>
      <c r="E44" s="2">
        <f t="shared" si="14"/>
        <v>-58400</v>
      </c>
      <c r="F44" s="2">
        <f>+F45+F47</f>
        <v>-48333.3</v>
      </c>
      <c r="G44" s="2">
        <f>+G45+G47</f>
        <v>-10066.700000000001</v>
      </c>
      <c r="H44" s="123">
        <f t="shared" si="15"/>
        <v>-58400</v>
      </c>
      <c r="I44" s="2">
        <f>+I45+I47</f>
        <v>-48333.3</v>
      </c>
      <c r="J44" s="11">
        <f>+J45+J47</f>
        <v>-10066.700000000001</v>
      </c>
    </row>
    <row r="45" spans="2:10" x14ac:dyDescent="0.25">
      <c r="B45" s="67"/>
      <c r="C45" s="68"/>
      <c r="D45" s="126" t="s">
        <v>56</v>
      </c>
      <c r="E45" s="3">
        <f t="shared" si="14"/>
        <v>-18400</v>
      </c>
      <c r="F45" s="3">
        <f>F46</f>
        <v>-15000</v>
      </c>
      <c r="G45" s="3">
        <f>G46</f>
        <v>-3400</v>
      </c>
      <c r="H45" s="122">
        <f t="shared" si="15"/>
        <v>-18400</v>
      </c>
      <c r="I45" s="3">
        <f>I46</f>
        <v>-15000</v>
      </c>
      <c r="J45" s="9">
        <f>J46</f>
        <v>-3400</v>
      </c>
    </row>
    <row r="46" spans="2:10" ht="21.75" customHeight="1" x14ac:dyDescent="0.25">
      <c r="B46" s="67"/>
      <c r="C46" s="68"/>
      <c r="D46" s="126" t="s">
        <v>57</v>
      </c>
      <c r="E46" s="3">
        <f t="shared" si="14"/>
        <v>-18400</v>
      </c>
      <c r="F46" s="2">
        <v>-15000</v>
      </c>
      <c r="G46" s="2">
        <v>-3400</v>
      </c>
      <c r="H46" s="122">
        <f t="shared" si="15"/>
        <v>-18400</v>
      </c>
      <c r="I46" s="2">
        <v>-15000</v>
      </c>
      <c r="J46" s="11">
        <v>-3400</v>
      </c>
    </row>
    <row r="47" spans="2:10" x14ac:dyDescent="0.25">
      <c r="B47" s="67"/>
      <c r="C47" s="68"/>
      <c r="D47" s="126" t="s">
        <v>74</v>
      </c>
      <c r="E47" s="3">
        <f t="shared" si="14"/>
        <v>-40000</v>
      </c>
      <c r="F47" s="3">
        <f>F48</f>
        <v>-33333.300000000003</v>
      </c>
      <c r="G47" s="3">
        <f>G48</f>
        <v>-6666.7</v>
      </c>
      <c r="H47" s="122">
        <f t="shared" si="15"/>
        <v>-40000</v>
      </c>
      <c r="I47" s="3">
        <f>I48</f>
        <v>-33333.300000000003</v>
      </c>
      <c r="J47" s="9">
        <f>J48</f>
        <v>-6666.7</v>
      </c>
    </row>
    <row r="48" spans="2:10" x14ac:dyDescent="0.25">
      <c r="B48" s="67"/>
      <c r="C48" s="68"/>
      <c r="D48" s="126" t="s">
        <v>124</v>
      </c>
      <c r="E48" s="3">
        <f t="shared" si="14"/>
        <v>-40000</v>
      </c>
      <c r="F48" s="2">
        <v>-33333.300000000003</v>
      </c>
      <c r="G48" s="2">
        <v>-6666.7</v>
      </c>
      <c r="H48" s="122">
        <f t="shared" si="15"/>
        <v>-40000</v>
      </c>
      <c r="I48" s="2">
        <v>-33333.300000000003</v>
      </c>
      <c r="J48" s="11">
        <v>-6666.7</v>
      </c>
    </row>
    <row r="49" spans="2:10" ht="95.25" customHeight="1" x14ac:dyDescent="0.25">
      <c r="B49" s="67"/>
      <c r="C49" s="73">
        <v>31006</v>
      </c>
      <c r="D49" s="126" t="s">
        <v>67</v>
      </c>
      <c r="E49" s="7">
        <f t="shared" ref="E49:J49" si="16">+E51</f>
        <v>0</v>
      </c>
      <c r="F49" s="7">
        <f t="shared" si="16"/>
        <v>0</v>
      </c>
      <c r="G49" s="7">
        <f t="shared" si="16"/>
        <v>0</v>
      </c>
      <c r="H49" s="124">
        <f t="shared" si="16"/>
        <v>-1284415.6000000001</v>
      </c>
      <c r="I49" s="7">
        <f t="shared" si="16"/>
        <v>-1094415.6000000001</v>
      </c>
      <c r="J49" s="44">
        <f t="shared" si="16"/>
        <v>-190000</v>
      </c>
    </row>
    <row r="50" spans="2:10" x14ac:dyDescent="0.25">
      <c r="B50" s="67"/>
      <c r="C50" s="68"/>
      <c r="D50" s="72" t="s">
        <v>15</v>
      </c>
      <c r="E50" s="7"/>
      <c r="F50" s="7"/>
      <c r="G50" s="7"/>
      <c r="H50" s="124"/>
      <c r="I50" s="7"/>
      <c r="J50" s="44"/>
    </row>
    <row r="51" spans="2:10" ht="43.5" customHeight="1" x14ac:dyDescent="0.25">
      <c r="B51" s="67"/>
      <c r="C51" s="68"/>
      <c r="D51" s="125" t="s">
        <v>33</v>
      </c>
      <c r="E51" s="7">
        <f t="shared" ref="E51:J51" si="17">+E53</f>
        <v>0</v>
      </c>
      <c r="F51" s="7">
        <f t="shared" si="17"/>
        <v>0</v>
      </c>
      <c r="G51" s="7">
        <f t="shared" si="17"/>
        <v>0</v>
      </c>
      <c r="H51" s="124">
        <f t="shared" si="17"/>
        <v>-1284415.6000000001</v>
      </c>
      <c r="I51" s="7">
        <f t="shared" si="17"/>
        <v>-1094415.6000000001</v>
      </c>
      <c r="J51" s="44">
        <f t="shared" si="17"/>
        <v>-190000</v>
      </c>
    </row>
    <row r="52" spans="2:10" ht="34.5" x14ac:dyDescent="0.25">
      <c r="B52" s="67"/>
      <c r="C52" s="68"/>
      <c r="D52" s="72" t="s">
        <v>16</v>
      </c>
      <c r="E52" s="3"/>
      <c r="F52" s="3"/>
      <c r="G52" s="3"/>
      <c r="H52" s="122"/>
      <c r="I52" s="3"/>
      <c r="J52" s="9"/>
    </row>
    <row r="53" spans="2:10" x14ac:dyDescent="0.25">
      <c r="B53" s="67"/>
      <c r="C53" s="68"/>
      <c r="D53" s="126" t="s">
        <v>13</v>
      </c>
      <c r="E53" s="3">
        <f t="shared" ref="E53:E58" si="18">+F53+G53</f>
        <v>0</v>
      </c>
      <c r="F53" s="3">
        <f>+F54</f>
        <v>0</v>
      </c>
      <c r="G53" s="3">
        <f>+G54</f>
        <v>0</v>
      </c>
      <c r="H53" s="122">
        <f t="shared" ref="H53:H58" si="19">+I53+J53</f>
        <v>-1284415.6000000001</v>
      </c>
      <c r="I53" s="3">
        <f>+I54</f>
        <v>-1094415.6000000001</v>
      </c>
      <c r="J53" s="9">
        <f>+J54</f>
        <v>-190000</v>
      </c>
    </row>
    <row r="54" spans="2:10" x14ac:dyDescent="0.25">
      <c r="B54" s="67"/>
      <c r="C54" s="68"/>
      <c r="D54" s="126" t="s">
        <v>29</v>
      </c>
      <c r="E54" s="3">
        <f t="shared" si="18"/>
        <v>0</v>
      </c>
      <c r="F54" s="3">
        <f>+F55</f>
        <v>0</v>
      </c>
      <c r="G54" s="3">
        <f>+G55</f>
        <v>0</v>
      </c>
      <c r="H54" s="122">
        <f t="shared" si="19"/>
        <v>-1284415.6000000001</v>
      </c>
      <c r="I54" s="3">
        <f>+I55</f>
        <v>-1094415.6000000001</v>
      </c>
      <c r="J54" s="9">
        <f>+J55</f>
        <v>-190000</v>
      </c>
    </row>
    <row r="55" spans="2:10" x14ac:dyDescent="0.25">
      <c r="B55" s="67"/>
      <c r="C55" s="68"/>
      <c r="D55" s="126" t="s">
        <v>30</v>
      </c>
      <c r="E55" s="2">
        <f t="shared" si="18"/>
        <v>0</v>
      </c>
      <c r="F55" s="2">
        <f>+F57</f>
        <v>0</v>
      </c>
      <c r="G55" s="2">
        <f>+G57</f>
        <v>0</v>
      </c>
      <c r="H55" s="123">
        <f t="shared" si="19"/>
        <v>-1284415.6000000001</v>
      </c>
      <c r="I55" s="2">
        <f>+I57</f>
        <v>-1094415.6000000001</v>
      </c>
      <c r="J55" s="11">
        <f>+J57</f>
        <v>-190000</v>
      </c>
    </row>
    <row r="56" spans="2:10" x14ac:dyDescent="0.25">
      <c r="B56" s="67"/>
      <c r="C56" s="68"/>
      <c r="D56" s="126" t="s">
        <v>56</v>
      </c>
      <c r="E56" s="3">
        <f t="shared" si="18"/>
        <v>0</v>
      </c>
      <c r="F56" s="3">
        <f>F57</f>
        <v>0</v>
      </c>
      <c r="G56" s="3">
        <f>G57</f>
        <v>0</v>
      </c>
      <c r="H56" s="122">
        <f t="shared" si="19"/>
        <v>-1284415.6000000001</v>
      </c>
      <c r="I56" s="3">
        <f>I57</f>
        <v>-1094415.6000000001</v>
      </c>
      <c r="J56" s="9">
        <f>J57</f>
        <v>-190000</v>
      </c>
    </row>
    <row r="57" spans="2:10" ht="23.25" customHeight="1" x14ac:dyDescent="0.25">
      <c r="B57" s="67"/>
      <c r="C57" s="68"/>
      <c r="D57" s="126" t="s">
        <v>57</v>
      </c>
      <c r="E57" s="3">
        <f t="shared" si="18"/>
        <v>0</v>
      </c>
      <c r="F57" s="2"/>
      <c r="G57" s="2"/>
      <c r="H57" s="122">
        <f t="shared" si="19"/>
        <v>-1284415.6000000001</v>
      </c>
      <c r="I57" s="2">
        <v>-1094415.6000000001</v>
      </c>
      <c r="J57" s="11">
        <v>-190000</v>
      </c>
    </row>
    <row r="58" spans="2:10" ht="28.5" customHeight="1" x14ac:dyDescent="0.25">
      <c r="B58" s="267">
        <v>1019</v>
      </c>
      <c r="C58" s="72"/>
      <c r="D58" s="236" t="s">
        <v>76</v>
      </c>
      <c r="E58" s="27">
        <f t="shared" si="18"/>
        <v>-146448</v>
      </c>
      <c r="F58" s="27">
        <f>+F60</f>
        <v>-137200</v>
      </c>
      <c r="G58" s="27">
        <f>+G60</f>
        <v>-9248</v>
      </c>
      <c r="H58" s="27">
        <f t="shared" si="19"/>
        <v>-146448</v>
      </c>
      <c r="I58" s="27">
        <f>+I60</f>
        <v>-137200</v>
      </c>
      <c r="J58" s="231">
        <f>+J60</f>
        <v>-9248</v>
      </c>
    </row>
    <row r="59" spans="2:10" ht="23.25" customHeight="1" x14ac:dyDescent="0.25">
      <c r="B59" s="67"/>
      <c r="C59" s="68"/>
      <c r="D59" s="72" t="s">
        <v>14</v>
      </c>
      <c r="E59" s="2"/>
      <c r="F59" s="2"/>
      <c r="G59" s="2"/>
      <c r="H59" s="2"/>
      <c r="I59" s="2"/>
      <c r="J59" s="11"/>
    </row>
    <row r="60" spans="2:10" ht="93" customHeight="1" x14ac:dyDescent="0.25">
      <c r="B60" s="67"/>
      <c r="C60" s="73" t="s">
        <v>78</v>
      </c>
      <c r="D60" s="72" t="s">
        <v>77</v>
      </c>
      <c r="E60" s="3">
        <f t="shared" ref="E60:J60" si="20">+E62</f>
        <v>-146448</v>
      </c>
      <c r="F60" s="3">
        <f t="shared" si="20"/>
        <v>-137200</v>
      </c>
      <c r="G60" s="3">
        <f t="shared" si="20"/>
        <v>-9248</v>
      </c>
      <c r="H60" s="3">
        <f t="shared" si="20"/>
        <v>-146448</v>
      </c>
      <c r="I60" s="3">
        <f t="shared" si="20"/>
        <v>-137200</v>
      </c>
      <c r="J60" s="9">
        <f t="shared" si="20"/>
        <v>-9248</v>
      </c>
    </row>
    <row r="61" spans="2:10" ht="23.25" customHeight="1" x14ac:dyDescent="0.25">
      <c r="B61" s="67"/>
      <c r="C61" s="68"/>
      <c r="D61" s="72" t="s">
        <v>15</v>
      </c>
      <c r="E61" s="3"/>
      <c r="F61" s="3"/>
      <c r="G61" s="3"/>
      <c r="H61" s="3"/>
      <c r="I61" s="3"/>
      <c r="J61" s="9"/>
    </row>
    <row r="62" spans="2:10" ht="43.5" customHeight="1" x14ac:dyDescent="0.25">
      <c r="B62" s="71"/>
      <c r="C62" s="72"/>
      <c r="D62" s="125" t="s">
        <v>35</v>
      </c>
      <c r="E62" s="3">
        <f t="shared" ref="E62:J62" si="21">+E64</f>
        <v>-146448</v>
      </c>
      <c r="F62" s="3">
        <f t="shared" si="21"/>
        <v>-137200</v>
      </c>
      <c r="G62" s="3">
        <f t="shared" si="21"/>
        <v>-9248</v>
      </c>
      <c r="H62" s="3">
        <f t="shared" si="21"/>
        <v>-146448</v>
      </c>
      <c r="I62" s="3">
        <f t="shared" si="21"/>
        <v>-137200</v>
      </c>
      <c r="J62" s="9">
        <f t="shared" si="21"/>
        <v>-9248</v>
      </c>
    </row>
    <row r="63" spans="2:10" ht="40.5" customHeight="1" x14ac:dyDescent="0.25">
      <c r="B63" s="67"/>
      <c r="C63" s="68"/>
      <c r="D63" s="72" t="s">
        <v>16</v>
      </c>
      <c r="E63" s="3"/>
      <c r="F63" s="3"/>
      <c r="G63" s="3"/>
      <c r="H63" s="3"/>
      <c r="I63" s="3"/>
      <c r="J63" s="9"/>
    </row>
    <row r="64" spans="2:10" x14ac:dyDescent="0.25">
      <c r="B64" s="67"/>
      <c r="C64" s="68"/>
      <c r="D64" s="126" t="s">
        <v>13</v>
      </c>
      <c r="E64" s="2">
        <f t="shared" ref="E64:E70" si="22">+F64+G64</f>
        <v>-146448</v>
      </c>
      <c r="F64" s="2">
        <f t="shared" ref="F64:J65" si="23">+F65</f>
        <v>-137200</v>
      </c>
      <c r="G64" s="2">
        <f t="shared" si="23"/>
        <v>-9248</v>
      </c>
      <c r="H64" s="2">
        <f t="shared" ref="H64:H70" si="24">+I64+J64</f>
        <v>-146448</v>
      </c>
      <c r="I64" s="2">
        <f t="shared" si="23"/>
        <v>-137200</v>
      </c>
      <c r="J64" s="11">
        <f t="shared" si="23"/>
        <v>-9248</v>
      </c>
    </row>
    <row r="65" spans="2:12" x14ac:dyDescent="0.25">
      <c r="B65" s="67"/>
      <c r="C65" s="68"/>
      <c r="D65" s="126" t="s">
        <v>29</v>
      </c>
      <c r="E65" s="2">
        <f t="shared" si="22"/>
        <v>-146448</v>
      </c>
      <c r="F65" s="2">
        <f>+F66</f>
        <v>-137200</v>
      </c>
      <c r="G65" s="2">
        <f t="shared" si="23"/>
        <v>-9248</v>
      </c>
      <c r="H65" s="2">
        <f t="shared" si="24"/>
        <v>-146448</v>
      </c>
      <c r="I65" s="2">
        <f>+I66</f>
        <v>-137200</v>
      </c>
      <c r="J65" s="11">
        <f t="shared" si="23"/>
        <v>-9248</v>
      </c>
    </row>
    <row r="66" spans="2:12" x14ac:dyDescent="0.25">
      <c r="B66" s="67"/>
      <c r="C66" s="68"/>
      <c r="D66" s="126" t="s">
        <v>30</v>
      </c>
      <c r="E66" s="2">
        <f>+F66+G66</f>
        <v>-146448</v>
      </c>
      <c r="F66" s="2">
        <f>+F68+F70</f>
        <v>-137200</v>
      </c>
      <c r="G66" s="2">
        <f>+G68+G70</f>
        <v>-9248</v>
      </c>
      <c r="H66" s="2">
        <f t="shared" si="24"/>
        <v>-146448</v>
      </c>
      <c r="I66" s="2">
        <f>+I68+I70</f>
        <v>-137200</v>
      </c>
      <c r="J66" s="11">
        <f>+J68+J70</f>
        <v>-9248</v>
      </c>
    </row>
    <row r="67" spans="2:12" x14ac:dyDescent="0.25">
      <c r="B67" s="67"/>
      <c r="C67" s="68"/>
      <c r="D67" s="126" t="s">
        <v>56</v>
      </c>
      <c r="E67" s="3">
        <f t="shared" si="22"/>
        <v>-21248</v>
      </c>
      <c r="F67" s="3">
        <f>F68</f>
        <v>-12000</v>
      </c>
      <c r="G67" s="3">
        <f>G68</f>
        <v>-9248</v>
      </c>
      <c r="H67" s="3">
        <f t="shared" si="24"/>
        <v>-21248</v>
      </c>
      <c r="I67" s="3">
        <f>I68</f>
        <v>-12000</v>
      </c>
      <c r="J67" s="9">
        <f>J68</f>
        <v>-9248</v>
      </c>
    </row>
    <row r="68" spans="2:12" x14ac:dyDescent="0.25">
      <c r="B68" s="67"/>
      <c r="C68" s="68"/>
      <c r="D68" s="126" t="s">
        <v>57</v>
      </c>
      <c r="E68" s="3">
        <f t="shared" si="22"/>
        <v>-21248</v>
      </c>
      <c r="F68" s="2">
        <v>-12000</v>
      </c>
      <c r="G68" s="2">
        <f>J68</f>
        <v>-9248</v>
      </c>
      <c r="H68" s="3">
        <f t="shared" si="24"/>
        <v>-21248</v>
      </c>
      <c r="I68" s="2">
        <v>-12000</v>
      </c>
      <c r="J68" s="11">
        <v>-9248</v>
      </c>
      <c r="L68" s="382"/>
    </row>
    <row r="69" spans="2:12" x14ac:dyDescent="0.25">
      <c r="B69" s="67"/>
      <c r="C69" s="68"/>
      <c r="D69" s="126" t="s">
        <v>74</v>
      </c>
      <c r="E69" s="2">
        <f t="shared" si="22"/>
        <v>-125200</v>
      </c>
      <c r="F69" s="2">
        <f>+F70</f>
        <v>-125200</v>
      </c>
      <c r="G69" s="2">
        <f>+G70</f>
        <v>0</v>
      </c>
      <c r="H69" s="2">
        <f t="shared" si="24"/>
        <v>-125200</v>
      </c>
      <c r="I69" s="2">
        <f>+I70</f>
        <v>-125200</v>
      </c>
      <c r="J69" s="11">
        <f>+J70</f>
        <v>0</v>
      </c>
    </row>
    <row r="70" spans="2:12" x14ac:dyDescent="0.25">
      <c r="B70" s="67"/>
      <c r="C70" s="68"/>
      <c r="D70" s="126" t="s">
        <v>124</v>
      </c>
      <c r="E70" s="2">
        <f t="shared" si="22"/>
        <v>-125200</v>
      </c>
      <c r="F70" s="2">
        <v>-125200</v>
      </c>
      <c r="G70" s="2"/>
      <c r="H70" s="2">
        <f t="shared" si="24"/>
        <v>-125200</v>
      </c>
      <c r="I70" s="2">
        <v>-125200</v>
      </c>
      <c r="J70" s="11"/>
    </row>
    <row r="71" spans="2:12" ht="30.75" customHeight="1" x14ac:dyDescent="0.25">
      <c r="B71" s="267" t="s">
        <v>53</v>
      </c>
      <c r="C71" s="72"/>
      <c r="D71" s="236" t="s">
        <v>45</v>
      </c>
      <c r="E71" s="27">
        <f>+F71+G71</f>
        <v>0</v>
      </c>
      <c r="F71" s="27">
        <f>+F73+F86+F95</f>
        <v>0</v>
      </c>
      <c r="G71" s="27">
        <f t="shared" ref="G71:J71" si="25">+G73+G86+G95</f>
        <v>0</v>
      </c>
      <c r="H71" s="27">
        <f t="shared" si="25"/>
        <v>-855674.7</v>
      </c>
      <c r="I71" s="27">
        <f t="shared" si="25"/>
        <v>-773348.1</v>
      </c>
      <c r="J71" s="27">
        <f t="shared" si="25"/>
        <v>-82326.600000000006</v>
      </c>
    </row>
    <row r="72" spans="2:12" x14ac:dyDescent="0.25">
      <c r="B72" s="67"/>
      <c r="C72" s="68"/>
      <c r="D72" s="72" t="s">
        <v>14</v>
      </c>
      <c r="E72" s="2"/>
      <c r="F72" s="2"/>
      <c r="G72" s="2"/>
      <c r="H72" s="123"/>
      <c r="I72" s="2"/>
      <c r="J72" s="11"/>
    </row>
    <row r="73" spans="2:12" ht="100.5" customHeight="1" x14ac:dyDescent="0.25">
      <c r="B73" s="67"/>
      <c r="C73" s="73">
        <v>31001</v>
      </c>
      <c r="D73" s="72" t="s">
        <v>64</v>
      </c>
      <c r="E73" s="3">
        <f t="shared" ref="E73:J73" si="26">+E75</f>
        <v>0</v>
      </c>
      <c r="F73" s="3">
        <f>+F75</f>
        <v>0</v>
      </c>
      <c r="G73" s="3">
        <f t="shared" si="26"/>
        <v>0</v>
      </c>
      <c r="H73" s="122">
        <f t="shared" si="26"/>
        <v>80100</v>
      </c>
      <c r="I73" s="3">
        <f t="shared" si="26"/>
        <v>60100</v>
      </c>
      <c r="J73" s="9">
        <f t="shared" si="26"/>
        <v>20000</v>
      </c>
    </row>
    <row r="74" spans="2:12" x14ac:dyDescent="0.25">
      <c r="B74" s="67"/>
      <c r="C74" s="68"/>
      <c r="D74" s="72" t="s">
        <v>15</v>
      </c>
      <c r="E74" s="3"/>
      <c r="F74" s="3"/>
      <c r="G74" s="3"/>
      <c r="H74" s="122"/>
      <c r="I74" s="3"/>
      <c r="J74" s="9"/>
    </row>
    <row r="75" spans="2:12" ht="43.5" customHeight="1" x14ac:dyDescent="0.25">
      <c r="B75" s="67"/>
      <c r="C75" s="68"/>
      <c r="D75" s="125" t="s">
        <v>33</v>
      </c>
      <c r="E75" s="3">
        <f t="shared" ref="E75:J75" si="27">+E77</f>
        <v>0</v>
      </c>
      <c r="F75" s="3">
        <f t="shared" si="27"/>
        <v>0</v>
      </c>
      <c r="G75" s="3">
        <f t="shared" si="27"/>
        <v>0</v>
      </c>
      <c r="H75" s="122">
        <f t="shared" si="27"/>
        <v>80100</v>
      </c>
      <c r="I75" s="3">
        <f t="shared" si="27"/>
        <v>60100</v>
      </c>
      <c r="J75" s="9">
        <f t="shared" si="27"/>
        <v>20000</v>
      </c>
    </row>
    <row r="76" spans="2:12" ht="34.5" x14ac:dyDescent="0.25">
      <c r="B76" s="67"/>
      <c r="C76" s="68"/>
      <c r="D76" s="72" t="s">
        <v>16</v>
      </c>
      <c r="E76" s="3"/>
      <c r="F76" s="3"/>
      <c r="G76" s="3"/>
      <c r="H76" s="122"/>
      <c r="I76" s="3"/>
      <c r="J76" s="9"/>
    </row>
    <row r="77" spans="2:12" x14ac:dyDescent="0.25">
      <c r="B77" s="67"/>
      <c r="C77" s="68"/>
      <c r="D77" s="126" t="s">
        <v>13</v>
      </c>
      <c r="E77" s="3">
        <f t="shared" ref="E77:E85" si="28">+F77+G77</f>
        <v>0</v>
      </c>
      <c r="F77" s="3">
        <f>+F82+F78</f>
        <v>0</v>
      </c>
      <c r="G77" s="3">
        <f>+G82+G78</f>
        <v>0</v>
      </c>
      <c r="H77" s="122">
        <f t="shared" ref="H77:H85" si="29">+I77+J77</f>
        <v>80100</v>
      </c>
      <c r="I77" s="3">
        <f>+I82+I78</f>
        <v>60100</v>
      </c>
      <c r="J77" s="9">
        <f>+J82+J78</f>
        <v>20000</v>
      </c>
    </row>
    <row r="78" spans="2:12" x14ac:dyDescent="0.25">
      <c r="B78" s="67"/>
      <c r="C78" s="68"/>
      <c r="D78" s="126" t="s">
        <v>37</v>
      </c>
      <c r="E78" s="3">
        <f>+F78+G78</f>
        <v>0</v>
      </c>
      <c r="F78" s="3">
        <f>+F79</f>
        <v>0</v>
      </c>
      <c r="G78" s="3">
        <v>0</v>
      </c>
      <c r="H78" s="122">
        <f>+I78+J78</f>
        <v>100</v>
      </c>
      <c r="I78" s="3">
        <f>+I79</f>
        <v>100</v>
      </c>
      <c r="J78" s="9">
        <v>0</v>
      </c>
    </row>
    <row r="79" spans="2:12" ht="34.5" x14ac:dyDescent="0.25">
      <c r="B79" s="67"/>
      <c r="C79" s="68"/>
      <c r="D79" s="126" t="s">
        <v>131</v>
      </c>
      <c r="E79" s="3">
        <f>+F79+G79</f>
        <v>0</v>
      </c>
      <c r="F79" s="3">
        <f>+F80</f>
        <v>0</v>
      </c>
      <c r="G79" s="3">
        <v>0</v>
      </c>
      <c r="H79" s="122">
        <f>+I79+J79</f>
        <v>100</v>
      </c>
      <c r="I79" s="3">
        <f>+I80</f>
        <v>100</v>
      </c>
      <c r="J79" s="9">
        <v>0</v>
      </c>
    </row>
    <row r="80" spans="2:12" ht="25.5" customHeight="1" x14ac:dyDescent="0.25">
      <c r="B80" s="67"/>
      <c r="C80" s="68"/>
      <c r="D80" s="126" t="s">
        <v>132</v>
      </c>
      <c r="E80" s="3">
        <f>+F80+G80</f>
        <v>0</v>
      </c>
      <c r="F80" s="3">
        <f>+F81</f>
        <v>0</v>
      </c>
      <c r="G80" s="3">
        <v>0</v>
      </c>
      <c r="H80" s="122">
        <f>+I80+J80</f>
        <v>100</v>
      </c>
      <c r="I80" s="3">
        <f>+I81</f>
        <v>100</v>
      </c>
      <c r="J80" s="9">
        <v>0</v>
      </c>
    </row>
    <row r="81" spans="2:10" ht="42" customHeight="1" x14ac:dyDescent="0.25">
      <c r="B81" s="67"/>
      <c r="C81" s="68"/>
      <c r="D81" s="126" t="s">
        <v>283</v>
      </c>
      <c r="E81" s="3">
        <f>+F81+G81</f>
        <v>0</v>
      </c>
      <c r="F81" s="3"/>
      <c r="G81" s="3"/>
      <c r="H81" s="122">
        <f>+I81+J81</f>
        <v>100</v>
      </c>
      <c r="I81" s="3">
        <v>100</v>
      </c>
      <c r="J81" s="9"/>
    </row>
    <row r="82" spans="2:10" x14ac:dyDescent="0.25">
      <c r="B82" s="67"/>
      <c r="C82" s="68"/>
      <c r="D82" s="126" t="s">
        <v>29</v>
      </c>
      <c r="E82" s="3">
        <f t="shared" si="28"/>
        <v>0</v>
      </c>
      <c r="F82" s="3">
        <f>+F83</f>
        <v>0</v>
      </c>
      <c r="G82" s="3">
        <f>+G83</f>
        <v>0</v>
      </c>
      <c r="H82" s="122">
        <f t="shared" si="29"/>
        <v>80000</v>
      </c>
      <c r="I82" s="3">
        <f>+I83</f>
        <v>60000</v>
      </c>
      <c r="J82" s="9">
        <f>+J83</f>
        <v>20000</v>
      </c>
    </row>
    <row r="83" spans="2:10" x14ac:dyDescent="0.25">
      <c r="B83" s="67"/>
      <c r="C83" s="68"/>
      <c r="D83" s="126" t="s">
        <v>30</v>
      </c>
      <c r="E83" s="2">
        <f t="shared" si="28"/>
        <v>0</v>
      </c>
      <c r="F83" s="2">
        <f>+F85</f>
        <v>0</v>
      </c>
      <c r="G83" s="2">
        <f>+G85</f>
        <v>0</v>
      </c>
      <c r="H83" s="123">
        <f t="shared" si="29"/>
        <v>80000</v>
      </c>
      <c r="I83" s="2">
        <f>+I85</f>
        <v>60000</v>
      </c>
      <c r="J83" s="11">
        <f>+J85</f>
        <v>20000</v>
      </c>
    </row>
    <row r="84" spans="2:10" x14ac:dyDescent="0.25">
      <c r="B84" s="67"/>
      <c r="C84" s="68"/>
      <c r="D84" s="126" t="s">
        <v>56</v>
      </c>
      <c r="E84" s="3">
        <f t="shared" si="28"/>
        <v>0</v>
      </c>
      <c r="F84" s="3">
        <f>F85</f>
        <v>0</v>
      </c>
      <c r="G84" s="3">
        <f>G85</f>
        <v>0</v>
      </c>
      <c r="H84" s="122">
        <f t="shared" si="29"/>
        <v>80000</v>
      </c>
      <c r="I84" s="3">
        <f>I85</f>
        <v>60000</v>
      </c>
      <c r="J84" s="9">
        <f>J85</f>
        <v>20000</v>
      </c>
    </row>
    <row r="85" spans="2:10" x14ac:dyDescent="0.25">
      <c r="B85" s="67"/>
      <c r="C85" s="68"/>
      <c r="D85" s="126" t="s">
        <v>57</v>
      </c>
      <c r="E85" s="3">
        <f t="shared" si="28"/>
        <v>0</v>
      </c>
      <c r="F85" s="2"/>
      <c r="G85" s="2"/>
      <c r="H85" s="122">
        <f t="shared" si="29"/>
        <v>80000</v>
      </c>
      <c r="I85" s="2">
        <v>60000</v>
      </c>
      <c r="J85" s="11">
        <v>20000</v>
      </c>
    </row>
    <row r="86" spans="2:10" ht="103.5" customHeight="1" x14ac:dyDescent="0.25">
      <c r="B86" s="67"/>
      <c r="C86" s="73">
        <v>31002</v>
      </c>
      <c r="D86" s="72" t="s">
        <v>65</v>
      </c>
      <c r="E86" s="3">
        <f t="shared" ref="E86:J86" si="30">+E88</f>
        <v>0</v>
      </c>
      <c r="F86" s="3">
        <f t="shared" si="30"/>
        <v>0</v>
      </c>
      <c r="G86" s="3">
        <f t="shared" si="30"/>
        <v>0</v>
      </c>
      <c r="H86" s="122">
        <f t="shared" si="30"/>
        <v>-1035774.7</v>
      </c>
      <c r="I86" s="3">
        <f t="shared" si="30"/>
        <v>-933448.1</v>
      </c>
      <c r="J86" s="9">
        <f t="shared" si="30"/>
        <v>-102326.6</v>
      </c>
    </row>
    <row r="87" spans="2:10" x14ac:dyDescent="0.25">
      <c r="B87" s="67"/>
      <c r="C87" s="68"/>
      <c r="D87" s="72" t="s">
        <v>15</v>
      </c>
      <c r="E87" s="3"/>
      <c r="F87" s="3"/>
      <c r="G87" s="3"/>
      <c r="H87" s="122"/>
      <c r="I87" s="3"/>
      <c r="J87" s="9"/>
    </row>
    <row r="88" spans="2:10" ht="43.5" customHeight="1" x14ac:dyDescent="0.25">
      <c r="B88" s="67"/>
      <c r="C88" s="68"/>
      <c r="D88" s="125" t="s">
        <v>33</v>
      </c>
      <c r="E88" s="3">
        <f t="shared" ref="E88:J88" si="31">+E90</f>
        <v>0</v>
      </c>
      <c r="F88" s="3">
        <f t="shared" si="31"/>
        <v>0</v>
      </c>
      <c r="G88" s="3">
        <f t="shared" si="31"/>
        <v>0</v>
      </c>
      <c r="H88" s="122">
        <f t="shared" si="31"/>
        <v>-1035774.7</v>
      </c>
      <c r="I88" s="3">
        <f t="shared" si="31"/>
        <v>-933448.1</v>
      </c>
      <c r="J88" s="9">
        <f t="shared" si="31"/>
        <v>-102326.6</v>
      </c>
    </row>
    <row r="89" spans="2:10" ht="34.5" x14ac:dyDescent="0.25">
      <c r="B89" s="67"/>
      <c r="C89" s="68"/>
      <c r="D89" s="72" t="s">
        <v>16</v>
      </c>
      <c r="E89" s="3"/>
      <c r="F89" s="3"/>
      <c r="G89" s="3"/>
      <c r="H89" s="122"/>
      <c r="I89" s="3"/>
      <c r="J89" s="9"/>
    </row>
    <row r="90" spans="2:10" x14ac:dyDescent="0.25">
      <c r="B90" s="67"/>
      <c r="C90" s="68"/>
      <c r="D90" s="126" t="s">
        <v>13</v>
      </c>
      <c r="E90" s="3">
        <f>+F90+G90</f>
        <v>0</v>
      </c>
      <c r="F90" s="3">
        <f>+F91</f>
        <v>0</v>
      </c>
      <c r="G90" s="3">
        <f>+G91</f>
        <v>0</v>
      </c>
      <c r="H90" s="122">
        <f>+I90+J90</f>
        <v>-1035774.7</v>
      </c>
      <c r="I90" s="3">
        <f>+I91</f>
        <v>-933448.1</v>
      </c>
      <c r="J90" s="9">
        <f>+J91</f>
        <v>-102326.6</v>
      </c>
    </row>
    <row r="91" spans="2:10" x14ac:dyDescent="0.25">
      <c r="B91" s="67"/>
      <c r="C91" s="68"/>
      <c r="D91" s="126" t="s">
        <v>29</v>
      </c>
      <c r="E91" s="3">
        <f>+F91+G91</f>
        <v>0</v>
      </c>
      <c r="F91" s="3">
        <f>+F92</f>
        <v>0</v>
      </c>
      <c r="G91" s="3">
        <f>+G92</f>
        <v>0</v>
      </c>
      <c r="H91" s="122">
        <f>+I91+J91</f>
        <v>-1035774.7</v>
      </c>
      <c r="I91" s="3">
        <f>+I92</f>
        <v>-933448.1</v>
      </c>
      <c r="J91" s="9">
        <f>+J92</f>
        <v>-102326.6</v>
      </c>
    </row>
    <row r="92" spans="2:10" x14ac:dyDescent="0.25">
      <c r="B92" s="67"/>
      <c r="C92" s="68"/>
      <c r="D92" s="126" t="s">
        <v>30</v>
      </c>
      <c r="E92" s="2">
        <f>+F92+G92</f>
        <v>0</v>
      </c>
      <c r="F92" s="2">
        <f>++F93</f>
        <v>0</v>
      </c>
      <c r="G92" s="2">
        <f>++G93</f>
        <v>0</v>
      </c>
      <c r="H92" s="123">
        <f>+I92+J92</f>
        <v>-1035774.7</v>
      </c>
      <c r="I92" s="2">
        <f>++I93</f>
        <v>-933448.1</v>
      </c>
      <c r="J92" s="11">
        <f>++J93</f>
        <v>-102326.6</v>
      </c>
    </row>
    <row r="93" spans="2:10" x14ac:dyDescent="0.25">
      <c r="B93" s="67"/>
      <c r="C93" s="68"/>
      <c r="D93" s="126" t="s">
        <v>56</v>
      </c>
      <c r="E93" s="3">
        <f>+F93+G93</f>
        <v>0</v>
      </c>
      <c r="F93" s="3">
        <f>F94</f>
        <v>0</v>
      </c>
      <c r="G93" s="3">
        <f>G94</f>
        <v>0</v>
      </c>
      <c r="H93" s="122">
        <f>+I93+J93</f>
        <v>-1035774.7</v>
      </c>
      <c r="I93" s="3">
        <f>I94</f>
        <v>-933448.1</v>
      </c>
      <c r="J93" s="9">
        <f>J94</f>
        <v>-102326.6</v>
      </c>
    </row>
    <row r="94" spans="2:10" x14ac:dyDescent="0.25">
      <c r="B94" s="67"/>
      <c r="C94" s="68"/>
      <c r="D94" s="126" t="s">
        <v>57</v>
      </c>
      <c r="E94" s="3">
        <f>+F94+G94</f>
        <v>0</v>
      </c>
      <c r="F94" s="2"/>
      <c r="G94" s="2"/>
      <c r="H94" s="122">
        <f>+I94+J94</f>
        <v>-1035774.7</v>
      </c>
      <c r="I94" s="2">
        <v>-933448.1</v>
      </c>
      <c r="J94" s="11">
        <v>-102326.6</v>
      </c>
    </row>
    <row r="95" spans="2:10" ht="87" customHeight="1" x14ac:dyDescent="0.25">
      <c r="B95" s="67"/>
      <c r="C95" s="73">
        <v>31003</v>
      </c>
      <c r="D95" s="72" t="s">
        <v>125</v>
      </c>
      <c r="E95" s="3">
        <f t="shared" ref="E95:J95" si="32">+E97</f>
        <v>0</v>
      </c>
      <c r="F95" s="3">
        <f t="shared" si="32"/>
        <v>0</v>
      </c>
      <c r="G95" s="3">
        <f t="shared" si="32"/>
        <v>0</v>
      </c>
      <c r="H95" s="122">
        <f t="shared" si="32"/>
        <v>100000</v>
      </c>
      <c r="I95" s="3">
        <f t="shared" si="32"/>
        <v>100000</v>
      </c>
      <c r="J95" s="9">
        <f t="shared" si="32"/>
        <v>0</v>
      </c>
    </row>
    <row r="96" spans="2:10" x14ac:dyDescent="0.25">
      <c r="B96" s="67"/>
      <c r="C96" s="68"/>
      <c r="D96" s="72" t="s">
        <v>15</v>
      </c>
      <c r="E96" s="3"/>
      <c r="F96" s="3"/>
      <c r="G96" s="3"/>
      <c r="H96" s="122"/>
      <c r="I96" s="3"/>
      <c r="J96" s="9"/>
    </row>
    <row r="97" spans="2:10" ht="43.5" customHeight="1" x14ac:dyDescent="0.25">
      <c r="B97" s="67"/>
      <c r="C97" s="68"/>
      <c r="D97" s="125" t="s">
        <v>33</v>
      </c>
      <c r="E97" s="3">
        <f t="shared" ref="E97:J97" si="33">+E99</f>
        <v>0</v>
      </c>
      <c r="F97" s="3">
        <f t="shared" si="33"/>
        <v>0</v>
      </c>
      <c r="G97" s="3">
        <f t="shared" si="33"/>
        <v>0</v>
      </c>
      <c r="H97" s="122">
        <f t="shared" si="33"/>
        <v>100000</v>
      </c>
      <c r="I97" s="3">
        <f t="shared" si="33"/>
        <v>100000</v>
      </c>
      <c r="J97" s="9">
        <f t="shared" si="33"/>
        <v>0</v>
      </c>
    </row>
    <row r="98" spans="2:10" ht="34.5" x14ac:dyDescent="0.25">
      <c r="B98" s="67"/>
      <c r="C98" s="68"/>
      <c r="D98" s="72" t="s">
        <v>16</v>
      </c>
      <c r="E98" s="3"/>
      <c r="F98" s="3"/>
      <c r="G98" s="3"/>
      <c r="H98" s="122"/>
      <c r="I98" s="3"/>
      <c r="J98" s="9"/>
    </row>
    <row r="99" spans="2:10" x14ac:dyDescent="0.25">
      <c r="B99" s="67"/>
      <c r="C99" s="68"/>
      <c r="D99" s="126" t="s">
        <v>13</v>
      </c>
      <c r="E99" s="3">
        <f t="shared" ref="E99:E103" si="34">+F99+G99</f>
        <v>0</v>
      </c>
      <c r="F99" s="3">
        <f>+F100</f>
        <v>0</v>
      </c>
      <c r="G99" s="3">
        <f>+G100</f>
        <v>0</v>
      </c>
      <c r="H99" s="122">
        <f t="shared" ref="H99:H103" si="35">+I99+J99</f>
        <v>100000</v>
      </c>
      <c r="I99" s="3">
        <f>+I100</f>
        <v>100000</v>
      </c>
      <c r="J99" s="9">
        <f>+J100</f>
        <v>0</v>
      </c>
    </row>
    <row r="100" spans="2:10" x14ac:dyDescent="0.25">
      <c r="B100" s="67"/>
      <c r="C100" s="68"/>
      <c r="D100" s="126" t="s">
        <v>29</v>
      </c>
      <c r="E100" s="3">
        <f t="shared" si="34"/>
        <v>0</v>
      </c>
      <c r="F100" s="3">
        <f>+F101</f>
        <v>0</v>
      </c>
      <c r="G100" s="3">
        <f>+G101</f>
        <v>0</v>
      </c>
      <c r="H100" s="122">
        <f t="shared" si="35"/>
        <v>100000</v>
      </c>
      <c r="I100" s="3">
        <f>+I101</f>
        <v>100000</v>
      </c>
      <c r="J100" s="9">
        <f>+J101</f>
        <v>0</v>
      </c>
    </row>
    <row r="101" spans="2:10" x14ac:dyDescent="0.25">
      <c r="B101" s="67"/>
      <c r="C101" s="68"/>
      <c r="D101" s="126" t="s">
        <v>30</v>
      </c>
      <c r="E101" s="2">
        <f t="shared" si="34"/>
        <v>0</v>
      </c>
      <c r="F101" s="2">
        <f>++F102</f>
        <v>0</v>
      </c>
      <c r="G101" s="2">
        <f>++G102</f>
        <v>0</v>
      </c>
      <c r="H101" s="123">
        <f t="shared" si="35"/>
        <v>100000</v>
      </c>
      <c r="I101" s="2">
        <f>++I102</f>
        <v>100000</v>
      </c>
      <c r="J101" s="11">
        <f>++J102</f>
        <v>0</v>
      </c>
    </row>
    <row r="102" spans="2:10" x14ac:dyDescent="0.25">
      <c r="B102" s="67"/>
      <c r="C102" s="68"/>
      <c r="D102" s="126" t="s">
        <v>56</v>
      </c>
      <c r="E102" s="3">
        <f t="shared" si="34"/>
        <v>0</v>
      </c>
      <c r="F102" s="3">
        <f>F103</f>
        <v>0</v>
      </c>
      <c r="G102" s="3">
        <f>G103</f>
        <v>0</v>
      </c>
      <c r="H102" s="122">
        <f t="shared" si="35"/>
        <v>100000</v>
      </c>
      <c r="I102" s="3">
        <f>I103</f>
        <v>100000</v>
      </c>
      <c r="J102" s="9">
        <f>J103</f>
        <v>0</v>
      </c>
    </row>
    <row r="103" spans="2:10" x14ac:dyDescent="0.25">
      <c r="B103" s="67"/>
      <c r="C103" s="68"/>
      <c r="D103" s="126" t="s">
        <v>126</v>
      </c>
      <c r="E103" s="3">
        <f t="shared" si="34"/>
        <v>0</v>
      </c>
      <c r="F103" s="2">
        <v>0</v>
      </c>
      <c r="G103" s="2">
        <v>0</v>
      </c>
      <c r="H103" s="122">
        <f t="shared" si="35"/>
        <v>100000</v>
      </c>
      <c r="I103" s="2">
        <v>100000</v>
      </c>
      <c r="J103" s="11"/>
    </row>
    <row r="104" spans="2:10" ht="42" customHeight="1" x14ac:dyDescent="0.25">
      <c r="B104" s="109"/>
      <c r="C104" s="110"/>
      <c r="D104" s="104" t="s">
        <v>282</v>
      </c>
      <c r="E104" s="202">
        <f t="shared" ref="E104:J104" si="36">+E105</f>
        <v>1507200</v>
      </c>
      <c r="F104" s="202">
        <f>+F105</f>
        <v>416666.7</v>
      </c>
      <c r="G104" s="202">
        <f t="shared" si="36"/>
        <v>1090533.3</v>
      </c>
      <c r="H104" s="202">
        <f t="shared" si="36"/>
        <v>3206252.6</v>
      </c>
      <c r="I104" s="202">
        <f t="shared" si="36"/>
        <v>2228297</v>
      </c>
      <c r="J104" s="203">
        <f t="shared" si="36"/>
        <v>977955.6</v>
      </c>
    </row>
    <row r="105" spans="2:10" ht="42.75" customHeight="1" x14ac:dyDescent="0.25">
      <c r="B105" s="267">
        <v>1189</v>
      </c>
      <c r="C105" s="72"/>
      <c r="D105" s="236" t="s">
        <v>81</v>
      </c>
      <c r="E105" s="27">
        <f>+F105+G105</f>
        <v>1507200</v>
      </c>
      <c r="F105" s="27">
        <f>+F107+F116</f>
        <v>416666.7</v>
      </c>
      <c r="G105" s="27">
        <f>+G107+G116</f>
        <v>1090533.3</v>
      </c>
      <c r="H105" s="27">
        <f>+I105+J105</f>
        <v>3206252.6</v>
      </c>
      <c r="I105" s="27">
        <f>+I107+I116</f>
        <v>2228297</v>
      </c>
      <c r="J105" s="231">
        <f>+J107+J116</f>
        <v>977955.6</v>
      </c>
    </row>
    <row r="106" spans="2:10" x14ac:dyDescent="0.25">
      <c r="B106" s="67"/>
      <c r="C106" s="68"/>
      <c r="D106" s="72" t="s">
        <v>14</v>
      </c>
      <c r="E106" s="2"/>
      <c r="F106" s="2"/>
      <c r="G106" s="2"/>
      <c r="H106" s="123"/>
      <c r="I106" s="2"/>
      <c r="J106" s="11"/>
    </row>
    <row r="107" spans="2:10" ht="100.5" customHeight="1" x14ac:dyDescent="0.25">
      <c r="B107" s="67"/>
      <c r="C107" s="73" t="s">
        <v>116</v>
      </c>
      <c r="D107" s="72" t="s">
        <v>127</v>
      </c>
      <c r="E107" s="3">
        <f t="shared" ref="E107:J107" si="37">+E109</f>
        <v>507200</v>
      </c>
      <c r="F107" s="3">
        <f t="shared" si="37"/>
        <v>416666.7</v>
      </c>
      <c r="G107" s="3">
        <f t="shared" si="37"/>
        <v>90533.3</v>
      </c>
      <c r="H107" s="122">
        <f t="shared" si="37"/>
        <v>500000</v>
      </c>
      <c r="I107" s="3">
        <f t="shared" si="37"/>
        <v>416666.7</v>
      </c>
      <c r="J107" s="9">
        <f t="shared" si="37"/>
        <v>83333.3</v>
      </c>
    </row>
    <row r="108" spans="2:10" x14ac:dyDescent="0.25">
      <c r="B108" s="67"/>
      <c r="C108" s="68"/>
      <c r="D108" s="72" t="s">
        <v>15</v>
      </c>
      <c r="E108" s="3"/>
      <c r="F108" s="3"/>
      <c r="G108" s="3"/>
      <c r="H108" s="122"/>
      <c r="I108" s="3"/>
      <c r="J108" s="9"/>
    </row>
    <row r="109" spans="2:10" ht="43.5" customHeight="1" x14ac:dyDescent="0.25">
      <c r="B109" s="67"/>
      <c r="C109" s="68"/>
      <c r="D109" s="125" t="s">
        <v>35</v>
      </c>
      <c r="E109" s="3">
        <f t="shared" ref="E109:J109" si="38">+E111</f>
        <v>507200</v>
      </c>
      <c r="F109" s="3">
        <f t="shared" si="38"/>
        <v>416666.7</v>
      </c>
      <c r="G109" s="3">
        <f t="shared" si="38"/>
        <v>90533.3</v>
      </c>
      <c r="H109" s="122">
        <f t="shared" si="38"/>
        <v>500000</v>
      </c>
      <c r="I109" s="3">
        <f t="shared" si="38"/>
        <v>416666.7</v>
      </c>
      <c r="J109" s="9">
        <f t="shared" si="38"/>
        <v>83333.3</v>
      </c>
    </row>
    <row r="110" spans="2:10" ht="34.5" x14ac:dyDescent="0.25">
      <c r="B110" s="67"/>
      <c r="C110" s="68"/>
      <c r="D110" s="72" t="s">
        <v>16</v>
      </c>
      <c r="E110" s="3"/>
      <c r="F110" s="3"/>
      <c r="G110" s="3"/>
      <c r="H110" s="122"/>
      <c r="I110" s="3"/>
      <c r="J110" s="9"/>
    </row>
    <row r="111" spans="2:10" x14ac:dyDescent="0.25">
      <c r="B111" s="67"/>
      <c r="C111" s="68"/>
      <c r="D111" s="126" t="s">
        <v>13</v>
      </c>
      <c r="E111" s="3">
        <f t="shared" ref="E111:E115" si="39">+F111+G111</f>
        <v>507200</v>
      </c>
      <c r="F111" s="3">
        <f>+F112</f>
        <v>416666.7</v>
      </c>
      <c r="G111" s="3">
        <f>+G112</f>
        <v>90533.3</v>
      </c>
      <c r="H111" s="122">
        <f t="shared" ref="H111:H115" si="40">+I111+J111</f>
        <v>500000</v>
      </c>
      <c r="I111" s="3">
        <f>+I112</f>
        <v>416666.7</v>
      </c>
      <c r="J111" s="9">
        <f>+J112</f>
        <v>83333.3</v>
      </c>
    </row>
    <row r="112" spans="2:10" x14ac:dyDescent="0.25">
      <c r="B112" s="67"/>
      <c r="C112" s="68"/>
      <c r="D112" s="126" t="s">
        <v>29</v>
      </c>
      <c r="E112" s="3">
        <f t="shared" si="39"/>
        <v>507200</v>
      </c>
      <c r="F112" s="3">
        <f>+F113</f>
        <v>416666.7</v>
      </c>
      <c r="G112" s="3">
        <f>+G113</f>
        <v>90533.3</v>
      </c>
      <c r="H112" s="122">
        <f t="shared" si="40"/>
        <v>500000</v>
      </c>
      <c r="I112" s="3">
        <f>+I113</f>
        <v>416666.7</v>
      </c>
      <c r="J112" s="9">
        <f>+J113</f>
        <v>83333.3</v>
      </c>
    </row>
    <row r="113" spans="2:12" x14ac:dyDescent="0.25">
      <c r="B113" s="67"/>
      <c r="C113" s="68"/>
      <c r="D113" s="126" t="s">
        <v>30</v>
      </c>
      <c r="E113" s="2">
        <f t="shared" si="39"/>
        <v>507200</v>
      </c>
      <c r="F113" s="2">
        <f>+F115</f>
        <v>416666.7</v>
      </c>
      <c r="G113" s="2">
        <f>+G115</f>
        <v>90533.3</v>
      </c>
      <c r="H113" s="123">
        <f t="shared" si="40"/>
        <v>500000</v>
      </c>
      <c r="I113" s="2">
        <f>+I115</f>
        <v>416666.7</v>
      </c>
      <c r="J113" s="11">
        <f>+J115</f>
        <v>83333.3</v>
      </c>
    </row>
    <row r="114" spans="2:12" x14ac:dyDescent="0.25">
      <c r="B114" s="67"/>
      <c r="C114" s="68"/>
      <c r="D114" s="126" t="s">
        <v>56</v>
      </c>
      <c r="E114" s="3">
        <f t="shared" si="39"/>
        <v>507200</v>
      </c>
      <c r="F114" s="3">
        <f>F115</f>
        <v>416666.7</v>
      </c>
      <c r="G114" s="3">
        <f>G115</f>
        <v>90533.3</v>
      </c>
      <c r="H114" s="122">
        <f t="shared" si="40"/>
        <v>500000</v>
      </c>
      <c r="I114" s="3">
        <f>I115</f>
        <v>416666.7</v>
      </c>
      <c r="J114" s="9">
        <f>J115</f>
        <v>83333.3</v>
      </c>
    </row>
    <row r="115" spans="2:12" x14ac:dyDescent="0.25">
      <c r="B115" s="67"/>
      <c r="C115" s="68"/>
      <c r="D115" s="126" t="s">
        <v>57</v>
      </c>
      <c r="E115" s="3">
        <f t="shared" si="39"/>
        <v>507200</v>
      </c>
      <c r="F115" s="2">
        <v>416666.7</v>
      </c>
      <c r="G115" s="2">
        <v>90533.3</v>
      </c>
      <c r="H115" s="122">
        <f t="shared" si="40"/>
        <v>500000</v>
      </c>
      <c r="I115" s="2">
        <f>+F115</f>
        <v>416666.7</v>
      </c>
      <c r="J115" s="11">
        <v>83333.3</v>
      </c>
      <c r="L115" s="489"/>
    </row>
    <row r="116" spans="2:12" ht="100.5" customHeight="1" x14ac:dyDescent="0.25">
      <c r="B116" s="67"/>
      <c r="C116" s="73" t="s">
        <v>128</v>
      </c>
      <c r="D116" s="72" t="s">
        <v>129</v>
      </c>
      <c r="E116" s="3">
        <f t="shared" ref="E116:J116" si="41">+E118</f>
        <v>1000000</v>
      </c>
      <c r="F116" s="3">
        <f t="shared" si="41"/>
        <v>0</v>
      </c>
      <c r="G116" s="3">
        <f t="shared" si="41"/>
        <v>1000000</v>
      </c>
      <c r="H116" s="122">
        <f t="shared" si="41"/>
        <v>2706252.6</v>
      </c>
      <c r="I116" s="3">
        <f t="shared" si="41"/>
        <v>1811630.3</v>
      </c>
      <c r="J116" s="9">
        <f t="shared" si="41"/>
        <v>894622.29999999993</v>
      </c>
      <c r="L116" s="382"/>
    </row>
    <row r="117" spans="2:12" x14ac:dyDescent="0.25">
      <c r="B117" s="67"/>
      <c r="C117" s="68"/>
      <c r="D117" s="72" t="s">
        <v>15</v>
      </c>
      <c r="E117" s="3"/>
      <c r="F117" s="3"/>
      <c r="G117" s="3"/>
      <c r="H117" s="122"/>
      <c r="I117" s="3"/>
      <c r="J117" s="9"/>
    </row>
    <row r="118" spans="2:12" ht="43.5" customHeight="1" x14ac:dyDescent="0.25">
      <c r="B118" s="67"/>
      <c r="C118" s="68"/>
      <c r="D118" s="125" t="s">
        <v>35</v>
      </c>
      <c r="E118" s="3">
        <f t="shared" ref="E118:J118" si="42">+E120</f>
        <v>1000000</v>
      </c>
      <c r="F118" s="3">
        <f t="shared" si="42"/>
        <v>0</v>
      </c>
      <c r="G118" s="3">
        <f t="shared" si="42"/>
        <v>1000000</v>
      </c>
      <c r="H118" s="122">
        <f t="shared" si="42"/>
        <v>2706252.6</v>
      </c>
      <c r="I118" s="3">
        <f t="shared" si="42"/>
        <v>1811630.3</v>
      </c>
      <c r="J118" s="9">
        <f t="shared" si="42"/>
        <v>894622.29999999993</v>
      </c>
    </row>
    <row r="119" spans="2:12" ht="34.5" x14ac:dyDescent="0.25">
      <c r="B119" s="67"/>
      <c r="C119" s="68"/>
      <c r="D119" s="72" t="s">
        <v>16</v>
      </c>
      <c r="E119" s="3"/>
      <c r="F119" s="3"/>
      <c r="G119" s="3"/>
      <c r="H119" s="122"/>
      <c r="I119" s="3"/>
      <c r="J119" s="9"/>
    </row>
    <row r="120" spans="2:12" x14ac:dyDescent="0.25">
      <c r="B120" s="67"/>
      <c r="C120" s="68"/>
      <c r="D120" s="126" t="s">
        <v>13</v>
      </c>
      <c r="E120" s="3">
        <f t="shared" ref="E120:E124" si="43">+F120+G120</f>
        <v>1000000</v>
      </c>
      <c r="F120" s="3">
        <f>+F121</f>
        <v>0</v>
      </c>
      <c r="G120" s="3">
        <f>+G121</f>
        <v>1000000</v>
      </c>
      <c r="H120" s="122">
        <f t="shared" ref="H120:H124" si="44">+I120+J120</f>
        <v>2706252.6</v>
      </c>
      <c r="I120" s="3">
        <f>+I121</f>
        <v>1811630.3</v>
      </c>
      <c r="J120" s="9">
        <f>+J121</f>
        <v>894622.29999999993</v>
      </c>
    </row>
    <row r="121" spans="2:12" x14ac:dyDescent="0.25">
      <c r="B121" s="67"/>
      <c r="C121" s="68"/>
      <c r="D121" s="126" t="s">
        <v>29</v>
      </c>
      <c r="E121" s="3">
        <f t="shared" si="43"/>
        <v>1000000</v>
      </c>
      <c r="F121" s="3">
        <f>+F122</f>
        <v>0</v>
      </c>
      <c r="G121" s="3">
        <f>+G122</f>
        <v>1000000</v>
      </c>
      <c r="H121" s="122">
        <f t="shared" si="44"/>
        <v>2706252.6</v>
      </c>
      <c r="I121" s="3">
        <f>+I122</f>
        <v>1811630.3</v>
      </c>
      <c r="J121" s="9">
        <f>+J122</f>
        <v>894622.29999999993</v>
      </c>
    </row>
    <row r="122" spans="2:12" x14ac:dyDescent="0.25">
      <c r="B122" s="67"/>
      <c r="C122" s="68"/>
      <c r="D122" s="126" t="s">
        <v>30</v>
      </c>
      <c r="E122" s="2">
        <f t="shared" si="43"/>
        <v>1000000</v>
      </c>
      <c r="F122" s="2">
        <f>+F124</f>
        <v>0</v>
      </c>
      <c r="G122" s="2">
        <f>+G124</f>
        <v>1000000</v>
      </c>
      <c r="H122" s="123">
        <f t="shared" si="44"/>
        <v>2706252.6</v>
      </c>
      <c r="I122" s="2">
        <f>+I124</f>
        <v>1811630.3</v>
      </c>
      <c r="J122" s="11">
        <f>+J124</f>
        <v>894622.29999999993</v>
      </c>
    </row>
    <row r="123" spans="2:12" x14ac:dyDescent="0.25">
      <c r="B123" s="67"/>
      <c r="C123" s="68"/>
      <c r="D123" s="126" t="s">
        <v>56</v>
      </c>
      <c r="E123" s="3">
        <f t="shared" si="43"/>
        <v>1000000</v>
      </c>
      <c r="F123" s="3">
        <f>F124</f>
        <v>0</v>
      </c>
      <c r="G123" s="3">
        <f>G124</f>
        <v>1000000</v>
      </c>
      <c r="H123" s="122">
        <f t="shared" si="44"/>
        <v>2706252.6</v>
      </c>
      <c r="I123" s="3">
        <f>I124</f>
        <v>1811630.3</v>
      </c>
      <c r="J123" s="9">
        <f>J124</f>
        <v>894622.29999999993</v>
      </c>
    </row>
    <row r="124" spans="2:12" ht="23.25" customHeight="1" thickBot="1" x14ac:dyDescent="0.3">
      <c r="B124" s="74"/>
      <c r="C124" s="75"/>
      <c r="D124" s="270" t="s">
        <v>57</v>
      </c>
      <c r="E124" s="45">
        <f t="shared" si="43"/>
        <v>1000000</v>
      </c>
      <c r="F124" s="159"/>
      <c r="G124" s="159">
        <v>1000000</v>
      </c>
      <c r="H124" s="232">
        <f t="shared" si="44"/>
        <v>2706252.6</v>
      </c>
      <c r="I124" s="166">
        <v>1811630.3</v>
      </c>
      <c r="J124" s="233">
        <f>362326.6+532295.7</f>
        <v>894622.29999999993</v>
      </c>
    </row>
    <row r="126" spans="2:12" x14ac:dyDescent="0.25">
      <c r="I126" s="26"/>
    </row>
    <row r="127" spans="2:12" s="272" customFormat="1" hidden="1" outlineLevel="1" x14ac:dyDescent="0.25">
      <c r="B127" s="271"/>
      <c r="C127" s="271"/>
      <c r="F127" s="46"/>
      <c r="G127" s="46"/>
      <c r="I127" s="46"/>
      <c r="J127" s="46"/>
    </row>
    <row r="128" spans="2:12" s="272" customFormat="1" hidden="1" outlineLevel="1" x14ac:dyDescent="0.25">
      <c r="B128" s="271"/>
      <c r="C128" s="271"/>
      <c r="F128" s="46"/>
      <c r="I128" s="46"/>
    </row>
    <row r="129" spans="2:10" s="272" customFormat="1" hidden="1" outlineLevel="1" x14ac:dyDescent="0.25">
      <c r="B129" s="271"/>
      <c r="C129" s="271"/>
      <c r="F129" s="273"/>
      <c r="G129" s="274"/>
      <c r="I129" s="275"/>
      <c r="J129" s="274"/>
    </row>
    <row r="130" spans="2:10" s="272" customFormat="1" hidden="1" outlineLevel="1" x14ac:dyDescent="0.25">
      <c r="B130" s="271"/>
      <c r="C130" s="271"/>
      <c r="G130" s="46"/>
      <c r="J130" s="46"/>
    </row>
    <row r="131" spans="2:10" s="272" customFormat="1" hidden="1" outlineLevel="1" x14ac:dyDescent="0.25">
      <c r="B131" s="271"/>
      <c r="C131" s="271"/>
      <c r="G131" s="46"/>
      <c r="J131" s="46"/>
    </row>
    <row r="132" spans="2:10" s="272" customFormat="1" hidden="1" outlineLevel="1" x14ac:dyDescent="0.25">
      <c r="B132" s="271"/>
      <c r="C132" s="271"/>
      <c r="E132" s="273"/>
      <c r="F132" s="46"/>
      <c r="G132" s="46"/>
      <c r="H132" s="273"/>
      <c r="I132" s="46"/>
      <c r="J132" s="46"/>
    </row>
    <row r="133" spans="2:10" s="272" customFormat="1" collapsed="1" x14ac:dyDescent="0.25">
      <c r="B133" s="271"/>
      <c r="C133" s="271"/>
      <c r="E133" s="276"/>
      <c r="F133" s="46"/>
      <c r="G133" s="46"/>
      <c r="H133" s="276"/>
      <c r="I133" s="46"/>
      <c r="J133" s="46"/>
    </row>
    <row r="134" spans="2:10" x14ac:dyDescent="0.25">
      <c r="E134" s="277"/>
      <c r="F134" s="278"/>
      <c r="G134" s="277"/>
      <c r="H134" s="277"/>
      <c r="I134" s="278"/>
      <c r="J134" s="277"/>
    </row>
    <row r="135" spans="2:10" s="77" customFormat="1" x14ac:dyDescent="0.25">
      <c r="B135" s="76"/>
      <c r="C135" s="76"/>
    </row>
    <row r="136" spans="2:10" s="77" customFormat="1" x14ac:dyDescent="0.25">
      <c r="B136" s="76"/>
      <c r="C136" s="76"/>
      <c r="E136" s="279"/>
      <c r="H136" s="279"/>
    </row>
    <row r="137" spans="2:10" s="77" customFormat="1" x14ac:dyDescent="0.25">
      <c r="B137" s="76"/>
      <c r="C137" s="76"/>
    </row>
    <row r="138" spans="2:10" s="77" customFormat="1" x14ac:dyDescent="0.25">
      <c r="B138" s="76"/>
      <c r="C138" s="76"/>
    </row>
    <row r="139" spans="2:10" x14ac:dyDescent="0.25">
      <c r="F139" s="26"/>
      <c r="G139" s="26"/>
      <c r="I139" s="26"/>
      <c r="J139" s="26"/>
    </row>
    <row r="142" spans="2:10" x14ac:dyDescent="0.25">
      <c r="E142" s="277"/>
      <c r="H142" s="277"/>
    </row>
  </sheetData>
  <mergeCells count="16">
    <mergeCell ref="E7:J7"/>
    <mergeCell ref="H2:J2"/>
    <mergeCell ref="H3:J3"/>
    <mergeCell ref="B4:D4"/>
    <mergeCell ref="B5:J5"/>
    <mergeCell ref="B7:C9"/>
    <mergeCell ref="D7:D10"/>
    <mergeCell ref="H8:J8"/>
    <mergeCell ref="I9:J9"/>
    <mergeCell ref="H9:H10"/>
    <mergeCell ref="E2:G2"/>
    <mergeCell ref="E3:G3"/>
    <mergeCell ref="E8:G8"/>
    <mergeCell ref="E9:E10"/>
    <mergeCell ref="F9:G9"/>
    <mergeCell ref="I6:J6"/>
  </mergeCells>
  <pageMargins left="0.7" right="0.7" top="0.75" bottom="0.75" header="0.3" footer="0.3"/>
  <pageSetup paperSize="9"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N76"/>
  <sheetViews>
    <sheetView topLeftCell="B55" zoomScaleNormal="100" workbookViewId="0">
      <selection activeCell="E17" sqref="E17"/>
    </sheetView>
  </sheetViews>
  <sheetFormatPr defaultColWidth="9.140625" defaultRowHeight="17.25" outlineLevelCol="1" x14ac:dyDescent="0.25"/>
  <cols>
    <col min="1" max="1" width="4.140625" style="62" customWidth="1"/>
    <col min="2" max="2" width="10.140625" style="61" customWidth="1"/>
    <col min="3" max="3" width="16.28515625" style="61" customWidth="1"/>
    <col min="4" max="4" width="68.42578125" style="62" customWidth="1"/>
    <col min="5" max="5" width="19.5703125" style="62" customWidth="1"/>
    <col min="6" max="6" width="17.42578125" style="62" customWidth="1"/>
    <col min="7" max="7" width="16.7109375" style="62" customWidth="1"/>
    <col min="8" max="8" width="19.5703125" style="62" customWidth="1"/>
    <col min="9" max="9" width="20" style="62" customWidth="1"/>
    <col min="10" max="10" width="17.42578125" style="62" customWidth="1"/>
    <col min="11" max="11" width="15.85546875" style="62" customWidth="1"/>
    <col min="12" max="12" width="14.7109375" style="62" customWidth="1"/>
    <col min="13" max="13" width="20.42578125" style="77" customWidth="1" outlineLevel="1"/>
    <col min="14" max="14" width="21.85546875" style="77" customWidth="1"/>
    <col min="15" max="15" width="21.85546875" style="62" customWidth="1"/>
    <col min="16" max="16384" width="9.140625" style="62"/>
  </cols>
  <sheetData>
    <row r="1" spans="2:14" x14ac:dyDescent="0.25">
      <c r="G1" s="118"/>
      <c r="J1" s="118" t="s">
        <v>110</v>
      </c>
      <c r="K1" s="63"/>
    </row>
    <row r="2" spans="2:14" x14ac:dyDescent="0.25">
      <c r="G2" s="118"/>
      <c r="J2" s="118" t="s">
        <v>150</v>
      </c>
      <c r="K2" s="63"/>
    </row>
    <row r="3" spans="2:14" x14ac:dyDescent="0.25">
      <c r="G3" s="118"/>
      <c r="J3" s="118" t="s">
        <v>41</v>
      </c>
      <c r="K3" s="63"/>
    </row>
    <row r="4" spans="2:14" x14ac:dyDescent="0.25">
      <c r="B4" s="446"/>
      <c r="C4" s="446"/>
      <c r="D4" s="446"/>
    </row>
    <row r="5" spans="2:14" ht="53.25" customHeight="1" x14ac:dyDescent="0.25">
      <c r="B5" s="447" t="s">
        <v>261</v>
      </c>
      <c r="C5" s="447"/>
      <c r="D5" s="447"/>
      <c r="E5" s="447"/>
      <c r="F5" s="447"/>
      <c r="G5" s="447"/>
      <c r="H5" s="447"/>
      <c r="I5" s="447"/>
      <c r="J5" s="447"/>
    </row>
    <row r="6" spans="2:14" ht="24.75" customHeight="1" thickBot="1" x14ac:dyDescent="0.35">
      <c r="B6" s="64"/>
      <c r="C6" s="64"/>
      <c r="D6" s="61"/>
      <c r="G6" s="65"/>
      <c r="I6" s="454" t="s">
        <v>101</v>
      </c>
      <c r="J6" s="454"/>
    </row>
    <row r="7" spans="2:14" s="61" customFormat="1" ht="60.75" customHeight="1" x14ac:dyDescent="0.25">
      <c r="B7" s="398" t="s">
        <v>6</v>
      </c>
      <c r="C7" s="400"/>
      <c r="D7" s="448" t="s">
        <v>42</v>
      </c>
      <c r="E7" s="443" t="s">
        <v>54</v>
      </c>
      <c r="F7" s="444"/>
      <c r="G7" s="444"/>
      <c r="H7" s="444"/>
      <c r="I7" s="444"/>
      <c r="J7" s="445"/>
      <c r="M7" s="76"/>
      <c r="N7" s="76"/>
    </row>
    <row r="8" spans="2:14" s="61" customFormat="1" ht="18" customHeight="1" x14ac:dyDescent="0.25">
      <c r="B8" s="399"/>
      <c r="C8" s="401"/>
      <c r="D8" s="449"/>
      <c r="E8" s="451" t="s">
        <v>123</v>
      </c>
      <c r="F8" s="451"/>
      <c r="G8" s="451"/>
      <c r="H8" s="450" t="s">
        <v>17</v>
      </c>
      <c r="I8" s="451"/>
      <c r="J8" s="452"/>
      <c r="M8" s="76"/>
      <c r="N8" s="76"/>
    </row>
    <row r="9" spans="2:14" ht="24" customHeight="1" x14ac:dyDescent="0.25">
      <c r="B9" s="399"/>
      <c r="C9" s="401"/>
      <c r="D9" s="449"/>
      <c r="E9" s="401" t="s">
        <v>43</v>
      </c>
      <c r="F9" s="401" t="s">
        <v>14</v>
      </c>
      <c r="G9" s="401"/>
      <c r="H9" s="453" t="s">
        <v>43</v>
      </c>
      <c r="I9" s="401" t="s">
        <v>14</v>
      </c>
      <c r="J9" s="406"/>
    </row>
    <row r="10" spans="2:14" s="66" customFormat="1" ht="51.75" customHeight="1" x14ac:dyDescent="0.25">
      <c r="B10" s="287" t="s">
        <v>11</v>
      </c>
      <c r="C10" s="235" t="s">
        <v>12</v>
      </c>
      <c r="D10" s="449"/>
      <c r="E10" s="401"/>
      <c r="F10" s="235" t="s">
        <v>94</v>
      </c>
      <c r="G10" s="235" t="s">
        <v>44</v>
      </c>
      <c r="H10" s="453"/>
      <c r="I10" s="235" t="s">
        <v>94</v>
      </c>
      <c r="J10" s="289" t="s">
        <v>44</v>
      </c>
      <c r="K10" s="204"/>
      <c r="L10" s="204"/>
    </row>
    <row r="11" spans="2:14" s="282" customFormat="1" x14ac:dyDescent="0.25">
      <c r="B11" s="109"/>
      <c r="C11" s="110"/>
      <c r="D11" s="110" t="s">
        <v>34</v>
      </c>
      <c r="E11" s="27">
        <f>+F11+G11</f>
        <v>-213440.2</v>
      </c>
      <c r="F11" s="27">
        <f>+F13+F14</f>
        <v>-303440.2</v>
      </c>
      <c r="G11" s="27">
        <f>+G13+G14</f>
        <v>90000</v>
      </c>
      <c r="H11" s="27">
        <f>+I11+J11</f>
        <v>-399520.8</v>
      </c>
      <c r="I11" s="27">
        <f>+I13+I14</f>
        <v>-399520.8</v>
      </c>
      <c r="J11" s="380">
        <f>+J13+J14</f>
        <v>0</v>
      </c>
      <c r="K11" s="357"/>
      <c r="L11" s="358"/>
    </row>
    <row r="12" spans="2:14" s="56" customFormat="1" x14ac:dyDescent="0.25">
      <c r="B12" s="67"/>
      <c r="C12" s="68"/>
      <c r="D12" s="68" t="s">
        <v>14</v>
      </c>
      <c r="E12" s="69"/>
      <c r="F12" s="69"/>
      <c r="G12" s="69"/>
      <c r="H12" s="69"/>
      <c r="I12" s="69"/>
      <c r="J12" s="381"/>
      <c r="K12" s="364"/>
      <c r="L12" s="364"/>
      <c r="M12" s="365"/>
    </row>
    <row r="13" spans="2:14" s="59" customFormat="1" x14ac:dyDescent="0.25">
      <c r="B13" s="283"/>
      <c r="C13" s="284"/>
      <c r="D13" s="110" t="s">
        <v>37</v>
      </c>
      <c r="E13" s="285">
        <f>+F13+G13</f>
        <v>-75952.5</v>
      </c>
      <c r="F13" s="285">
        <f>+F23+F60</f>
        <v>-75952.5</v>
      </c>
      <c r="G13" s="285">
        <f>+G23+G60</f>
        <v>0</v>
      </c>
      <c r="H13" s="285">
        <f>+I13+J13</f>
        <v>-172033.09999999998</v>
      </c>
      <c r="I13" s="285">
        <f>+I23+I60</f>
        <v>-172033.09999999998</v>
      </c>
      <c r="J13" s="380">
        <f>+J23+J60</f>
        <v>0</v>
      </c>
      <c r="K13" s="366"/>
      <c r="L13" s="366"/>
      <c r="M13" s="367"/>
    </row>
    <row r="14" spans="2:14" s="59" customFormat="1" ht="16.5" customHeight="1" x14ac:dyDescent="0.25">
      <c r="B14" s="283"/>
      <c r="C14" s="284"/>
      <c r="D14" s="110" t="s">
        <v>29</v>
      </c>
      <c r="E14" s="285">
        <f>+F14+G14</f>
        <v>-137487.70000000001</v>
      </c>
      <c r="F14" s="285">
        <f>+F47+F64</f>
        <v>-227487.7</v>
      </c>
      <c r="G14" s="285">
        <f>+G47+G64</f>
        <v>90000</v>
      </c>
      <c r="H14" s="285">
        <f>+I14+J14</f>
        <v>-227487.7</v>
      </c>
      <c r="I14" s="285">
        <f>+I47+I64</f>
        <v>-227487.7</v>
      </c>
      <c r="J14" s="380">
        <f>+J47+J64</f>
        <v>0</v>
      </c>
      <c r="K14" s="359"/>
      <c r="L14" s="366"/>
      <c r="M14" s="368"/>
    </row>
    <row r="15" spans="2:14" s="281" customFormat="1" ht="34.5" x14ac:dyDescent="0.25">
      <c r="B15" s="109"/>
      <c r="C15" s="110"/>
      <c r="D15" s="110" t="s">
        <v>28</v>
      </c>
      <c r="E15" s="202">
        <f>+F15+G15</f>
        <v>-213440.2</v>
      </c>
      <c r="F15" s="202">
        <f>+F16+F53</f>
        <v>-303440.2</v>
      </c>
      <c r="G15" s="202">
        <f>+G16+G53</f>
        <v>90000</v>
      </c>
      <c r="H15" s="202">
        <f>+I15+J15</f>
        <v>-399520.8</v>
      </c>
      <c r="I15" s="202">
        <f>+I16+I53</f>
        <v>-399520.8</v>
      </c>
      <c r="J15" s="380">
        <f>+J16+J53</f>
        <v>0</v>
      </c>
      <c r="K15" s="360"/>
      <c r="L15" s="360"/>
    </row>
    <row r="16" spans="2:14" ht="54" customHeight="1" x14ac:dyDescent="0.25">
      <c r="B16" s="280">
        <v>1019</v>
      </c>
      <c r="C16" s="72"/>
      <c r="D16" s="236" t="s">
        <v>76</v>
      </c>
      <c r="E16" s="27">
        <f>+F16+G16</f>
        <v>-303590.2</v>
      </c>
      <c r="F16" s="27">
        <f>+F42+F18</f>
        <v>-303590.2</v>
      </c>
      <c r="G16" s="27">
        <f>+G42</f>
        <v>0</v>
      </c>
      <c r="H16" s="27">
        <f>+I16+J16</f>
        <v>-399670.8</v>
      </c>
      <c r="I16" s="27">
        <f>+I42+I18</f>
        <v>-399670.8</v>
      </c>
      <c r="J16" s="380">
        <f>+J42</f>
        <v>0</v>
      </c>
      <c r="K16" s="77"/>
      <c r="L16" s="77"/>
      <c r="M16" s="62"/>
      <c r="N16" s="62"/>
    </row>
    <row r="17" spans="2:14" x14ac:dyDescent="0.25">
      <c r="B17" s="67"/>
      <c r="C17" s="68"/>
      <c r="D17" s="68" t="s">
        <v>14</v>
      </c>
      <c r="E17" s="2"/>
      <c r="F17" s="2"/>
      <c r="G17" s="2"/>
      <c r="H17" s="123"/>
      <c r="I17" s="2"/>
      <c r="J17" s="380"/>
      <c r="K17" s="77"/>
      <c r="L17" s="77"/>
      <c r="M17" s="62"/>
      <c r="N17" s="62"/>
    </row>
    <row r="18" spans="2:14" ht="63.75" customHeight="1" x14ac:dyDescent="0.25">
      <c r="B18" s="67"/>
      <c r="C18" s="73" t="s">
        <v>95</v>
      </c>
      <c r="D18" s="72" t="s">
        <v>130</v>
      </c>
      <c r="E18" s="3">
        <f t="shared" ref="E18:J18" si="0">+E20</f>
        <v>-76102.5</v>
      </c>
      <c r="F18" s="3">
        <f t="shared" si="0"/>
        <v>-76102.5</v>
      </c>
      <c r="G18" s="3">
        <f t="shared" si="0"/>
        <v>0</v>
      </c>
      <c r="H18" s="3">
        <f t="shared" si="0"/>
        <v>-172183.09999999998</v>
      </c>
      <c r="I18" s="3">
        <f t="shared" si="0"/>
        <v>-172183.09999999998</v>
      </c>
      <c r="J18" s="380">
        <f t="shared" si="0"/>
        <v>0</v>
      </c>
      <c r="K18" s="77"/>
      <c r="L18" s="77"/>
      <c r="M18" s="62"/>
      <c r="N18" s="62"/>
    </row>
    <row r="19" spans="2:14" x14ac:dyDescent="0.25">
      <c r="B19" s="67"/>
      <c r="C19" s="68"/>
      <c r="D19" s="68" t="s">
        <v>15</v>
      </c>
      <c r="E19" s="3"/>
      <c r="F19" s="3"/>
      <c r="G19" s="3"/>
      <c r="H19" s="3"/>
      <c r="I19" s="3"/>
      <c r="J19" s="380"/>
    </row>
    <row r="20" spans="2:14" ht="43.5" customHeight="1" x14ac:dyDescent="0.25">
      <c r="B20" s="67"/>
      <c r="C20" s="68"/>
      <c r="D20" s="125" t="s">
        <v>35</v>
      </c>
      <c r="E20" s="3">
        <f t="shared" ref="E20:J20" si="1">+E22</f>
        <v>-76102.5</v>
      </c>
      <c r="F20" s="3">
        <f t="shared" si="1"/>
        <v>-76102.5</v>
      </c>
      <c r="G20" s="3">
        <f t="shared" si="1"/>
        <v>0</v>
      </c>
      <c r="H20" s="3">
        <f t="shared" si="1"/>
        <v>-172183.09999999998</v>
      </c>
      <c r="I20" s="3">
        <f t="shared" si="1"/>
        <v>-172183.09999999998</v>
      </c>
      <c r="J20" s="380">
        <f t="shared" si="1"/>
        <v>0</v>
      </c>
    </row>
    <row r="21" spans="2:14" ht="36.75" customHeight="1" x14ac:dyDescent="0.25">
      <c r="B21" s="67"/>
      <c r="C21" s="68"/>
      <c r="D21" s="68" t="s">
        <v>16</v>
      </c>
      <c r="E21" s="3"/>
      <c r="F21" s="3"/>
      <c r="G21" s="3"/>
      <c r="H21" s="3"/>
      <c r="I21" s="3"/>
      <c r="J21" s="380"/>
    </row>
    <row r="22" spans="2:14" x14ac:dyDescent="0.25">
      <c r="B22" s="67"/>
      <c r="C22" s="68"/>
      <c r="D22" s="58" t="s">
        <v>13</v>
      </c>
      <c r="E22" s="3">
        <f t="shared" ref="E22:E41" si="2">+F22+G22</f>
        <v>-76102.5</v>
      </c>
      <c r="F22" s="3">
        <f>+F23</f>
        <v>-76102.5</v>
      </c>
      <c r="G22" s="3">
        <f>+G23</f>
        <v>0</v>
      </c>
      <c r="H22" s="3">
        <f t="shared" ref="H22:H41" si="3">+I22+J22</f>
        <v>-172183.09999999998</v>
      </c>
      <c r="I22" s="3">
        <f>+I23</f>
        <v>-172183.09999999998</v>
      </c>
      <c r="J22" s="380">
        <f>+J23</f>
        <v>0</v>
      </c>
    </row>
    <row r="23" spans="2:14" x14ac:dyDescent="0.25">
      <c r="B23" s="67"/>
      <c r="C23" s="68"/>
      <c r="D23" s="58" t="s">
        <v>37</v>
      </c>
      <c r="E23" s="3">
        <f t="shared" si="2"/>
        <v>-76102.5</v>
      </c>
      <c r="F23" s="3">
        <f>+F24+F40</f>
        <v>-76102.5</v>
      </c>
      <c r="G23" s="3">
        <f>+G24+G40</f>
        <v>0</v>
      </c>
      <c r="H23" s="3">
        <f t="shared" si="3"/>
        <v>-172183.09999999998</v>
      </c>
      <c r="I23" s="3">
        <f>+I24+I40</f>
        <v>-172183.09999999998</v>
      </c>
      <c r="J23" s="380">
        <f>+J24+J40</f>
        <v>0</v>
      </c>
    </row>
    <row r="24" spans="2:14" ht="34.5" x14ac:dyDescent="0.25">
      <c r="B24" s="67"/>
      <c r="C24" s="68"/>
      <c r="D24" s="58" t="s">
        <v>131</v>
      </c>
      <c r="E24" s="3">
        <f t="shared" si="2"/>
        <v>-56627.5</v>
      </c>
      <c r="F24" s="3">
        <f>+F25+F27+F33+F36</f>
        <v>-56627.5</v>
      </c>
      <c r="G24" s="3">
        <f>+G25+G27+G33+G36</f>
        <v>0</v>
      </c>
      <c r="H24" s="3">
        <f t="shared" si="3"/>
        <v>-76114.099999999991</v>
      </c>
      <c r="I24" s="3">
        <f>+I25+I27+I33+I36</f>
        <v>-76114.099999999991</v>
      </c>
      <c r="J24" s="380">
        <f>+J25+J27+J33+J36</f>
        <v>0</v>
      </c>
    </row>
    <row r="25" spans="2:14" x14ac:dyDescent="0.25">
      <c r="B25" s="67"/>
      <c r="C25" s="68"/>
      <c r="D25" s="58" t="s">
        <v>132</v>
      </c>
      <c r="E25" s="3">
        <f t="shared" si="2"/>
        <v>-383.9</v>
      </c>
      <c r="F25" s="3">
        <f>+F26</f>
        <v>-383.9</v>
      </c>
      <c r="G25" s="3">
        <f>+G26</f>
        <v>0</v>
      </c>
      <c r="H25" s="3">
        <f t="shared" si="3"/>
        <v>-383.9</v>
      </c>
      <c r="I25" s="3">
        <f>+I26</f>
        <v>-383.9</v>
      </c>
      <c r="J25" s="380">
        <f>+J26</f>
        <v>0</v>
      </c>
    </row>
    <row r="26" spans="2:14" x14ac:dyDescent="0.25">
      <c r="B26" s="67"/>
      <c r="C26" s="68"/>
      <c r="D26" s="58" t="s">
        <v>133</v>
      </c>
      <c r="E26" s="3">
        <f t="shared" si="2"/>
        <v>-383.9</v>
      </c>
      <c r="F26" s="3">
        <v>-383.9</v>
      </c>
      <c r="G26" s="3"/>
      <c r="H26" s="3">
        <f t="shared" si="3"/>
        <v>-383.9</v>
      </c>
      <c r="I26" s="3">
        <v>-383.9</v>
      </c>
      <c r="J26" s="380">
        <v>0</v>
      </c>
    </row>
    <row r="27" spans="2:14" x14ac:dyDescent="0.25">
      <c r="B27" s="67"/>
      <c r="C27" s="68"/>
      <c r="D27" s="58" t="s">
        <v>134</v>
      </c>
      <c r="E27" s="3">
        <f t="shared" si="2"/>
        <v>-49519.700000000004</v>
      </c>
      <c r="F27" s="3">
        <f>+SUM(F28:F32)</f>
        <v>-49519.700000000004</v>
      </c>
      <c r="G27" s="3">
        <f>+SUM(G28:G32)</f>
        <v>0</v>
      </c>
      <c r="H27" s="3">
        <f t="shared" si="3"/>
        <v>-67575.399999999994</v>
      </c>
      <c r="I27" s="3">
        <f>+SUM(I28:I32)</f>
        <v>-67575.399999999994</v>
      </c>
      <c r="J27" s="380">
        <v>0</v>
      </c>
    </row>
    <row r="28" spans="2:14" x14ac:dyDescent="0.25">
      <c r="B28" s="67"/>
      <c r="C28" s="68"/>
      <c r="D28" s="58" t="s">
        <v>135</v>
      </c>
      <c r="E28" s="3">
        <f t="shared" si="2"/>
        <v>-153.1</v>
      </c>
      <c r="F28" s="3">
        <v>-153.1</v>
      </c>
      <c r="G28" s="3">
        <v>0</v>
      </c>
      <c r="H28" s="3">
        <f t="shared" si="3"/>
        <v>-153.1</v>
      </c>
      <c r="I28" s="3">
        <v>-153.1</v>
      </c>
      <c r="J28" s="380">
        <v>0</v>
      </c>
    </row>
    <row r="29" spans="2:14" ht="34.5" x14ac:dyDescent="0.25">
      <c r="B29" s="67"/>
      <c r="C29" s="68"/>
      <c r="D29" s="58" t="s">
        <v>136</v>
      </c>
      <c r="E29" s="3">
        <f t="shared" si="2"/>
        <v>-306.2</v>
      </c>
      <c r="F29" s="3">
        <v>-306.2</v>
      </c>
      <c r="G29" s="3">
        <v>0</v>
      </c>
      <c r="H29" s="3">
        <f t="shared" si="3"/>
        <v>-306.2</v>
      </c>
      <c r="I29" s="3">
        <v>-306.2</v>
      </c>
      <c r="J29" s="380">
        <v>0</v>
      </c>
    </row>
    <row r="30" spans="2:14" x14ac:dyDescent="0.25">
      <c r="B30" s="67"/>
      <c r="C30" s="68"/>
      <c r="D30" s="58" t="s">
        <v>137</v>
      </c>
      <c r="E30" s="3">
        <f t="shared" si="2"/>
        <v>-204.1</v>
      </c>
      <c r="F30" s="3">
        <v>-204.1</v>
      </c>
      <c r="G30" s="3">
        <v>0</v>
      </c>
      <c r="H30" s="3">
        <f t="shared" si="3"/>
        <v>-204.1</v>
      </c>
      <c r="I30" s="3">
        <v>-204.1</v>
      </c>
      <c r="J30" s="380">
        <v>0</v>
      </c>
    </row>
    <row r="31" spans="2:14" x14ac:dyDescent="0.25">
      <c r="B31" s="67"/>
      <c r="C31" s="68"/>
      <c r="D31" s="58" t="s">
        <v>138</v>
      </c>
      <c r="E31" s="3">
        <f t="shared" si="2"/>
        <v>-48611.4</v>
      </c>
      <c r="F31" s="3">
        <v>-48611.4</v>
      </c>
      <c r="G31" s="3">
        <v>0</v>
      </c>
      <c r="H31" s="3">
        <f t="shared" si="3"/>
        <v>-66667.100000000006</v>
      </c>
      <c r="I31" s="3">
        <v>-66667.100000000006</v>
      </c>
      <c r="J31" s="380">
        <v>0</v>
      </c>
    </row>
    <row r="32" spans="2:14" x14ac:dyDescent="0.25">
      <c r="B32" s="67"/>
      <c r="C32" s="68"/>
      <c r="D32" s="58" t="s">
        <v>139</v>
      </c>
      <c r="E32" s="3">
        <f t="shared" si="2"/>
        <v>-244.9</v>
      </c>
      <c r="F32" s="3">
        <v>-244.9</v>
      </c>
      <c r="G32" s="3">
        <v>0</v>
      </c>
      <c r="H32" s="3">
        <f t="shared" si="3"/>
        <v>-244.9</v>
      </c>
      <c r="I32" s="3">
        <v>-244.9</v>
      </c>
      <c r="J32" s="380">
        <v>0</v>
      </c>
    </row>
    <row r="33" spans="2:10" ht="34.5" x14ac:dyDescent="0.25">
      <c r="B33" s="67"/>
      <c r="C33" s="68"/>
      <c r="D33" s="58" t="s">
        <v>140</v>
      </c>
      <c r="E33" s="3">
        <f t="shared" si="2"/>
        <v>-1408.2</v>
      </c>
      <c r="F33" s="3">
        <f>+SUM(F34:F35)</f>
        <v>-1408.2</v>
      </c>
      <c r="G33" s="3">
        <f>+SUM(G34:G35)</f>
        <v>0</v>
      </c>
      <c r="H33" s="3">
        <f t="shared" si="3"/>
        <v>-1939.1000000000001</v>
      </c>
      <c r="I33" s="3">
        <f>+SUM(I34:I35)</f>
        <v>-1939.1000000000001</v>
      </c>
      <c r="J33" s="380">
        <f>+SUM(J34:J35)</f>
        <v>0</v>
      </c>
    </row>
    <row r="34" spans="2:10" x14ac:dyDescent="0.25">
      <c r="B34" s="67"/>
      <c r="C34" s="68"/>
      <c r="D34" s="58" t="s">
        <v>141</v>
      </c>
      <c r="E34" s="3">
        <f t="shared" si="2"/>
        <v>-1000</v>
      </c>
      <c r="F34" s="3">
        <v>-1000</v>
      </c>
      <c r="G34" s="3">
        <v>0</v>
      </c>
      <c r="H34" s="3">
        <f t="shared" si="3"/>
        <v>-1530.9</v>
      </c>
      <c r="I34" s="3">
        <v>-1530.9</v>
      </c>
      <c r="J34" s="380">
        <v>0</v>
      </c>
    </row>
    <row r="35" spans="2:10" ht="34.5" x14ac:dyDescent="0.25">
      <c r="B35" s="67"/>
      <c r="C35" s="68"/>
      <c r="D35" s="58" t="s">
        <v>142</v>
      </c>
      <c r="E35" s="3">
        <f t="shared" si="2"/>
        <v>-408.2</v>
      </c>
      <c r="F35" s="3">
        <v>-408.2</v>
      </c>
      <c r="G35" s="3">
        <v>0</v>
      </c>
      <c r="H35" s="3">
        <f t="shared" si="3"/>
        <v>-408.2</v>
      </c>
      <c r="I35" s="3">
        <v>-408.2</v>
      </c>
      <c r="J35" s="380">
        <v>0</v>
      </c>
    </row>
    <row r="36" spans="2:10" x14ac:dyDescent="0.25">
      <c r="B36" s="67"/>
      <c r="C36" s="68"/>
      <c r="D36" s="58" t="s">
        <v>143</v>
      </c>
      <c r="E36" s="3">
        <f t="shared" si="2"/>
        <v>-5315.7</v>
      </c>
      <c r="F36" s="3">
        <f>+SUM(F37:F39)</f>
        <v>-5315.7</v>
      </c>
      <c r="G36" s="3">
        <f>+SUM(G37:G39)</f>
        <v>0</v>
      </c>
      <c r="H36" s="3">
        <f t="shared" si="3"/>
        <v>-6215.7</v>
      </c>
      <c r="I36" s="3">
        <f>+SUM(I37:I39)</f>
        <v>-6215.7</v>
      </c>
      <c r="J36" s="380">
        <f>+SUM(J37:J39)</f>
        <v>0</v>
      </c>
    </row>
    <row r="37" spans="2:10" x14ac:dyDescent="0.25">
      <c r="B37" s="67"/>
      <c r="C37" s="68"/>
      <c r="D37" s="58" t="s">
        <v>144</v>
      </c>
      <c r="E37" s="3">
        <f t="shared" si="2"/>
        <v>-1600</v>
      </c>
      <c r="F37" s="3">
        <v>-1600</v>
      </c>
      <c r="G37" s="3"/>
      <c r="H37" s="3">
        <f t="shared" si="3"/>
        <v>-2500</v>
      </c>
      <c r="I37" s="3">
        <v>-2500</v>
      </c>
      <c r="J37" s="380">
        <v>0</v>
      </c>
    </row>
    <row r="38" spans="2:10" x14ac:dyDescent="0.25">
      <c r="B38" s="67"/>
      <c r="C38" s="68"/>
      <c r="D38" s="58" t="s">
        <v>145</v>
      </c>
      <c r="E38" s="3">
        <f t="shared" si="2"/>
        <v>-3231</v>
      </c>
      <c r="F38" s="3">
        <v>-3231</v>
      </c>
      <c r="G38" s="3"/>
      <c r="H38" s="3">
        <f t="shared" si="3"/>
        <v>-3231</v>
      </c>
      <c r="I38" s="3">
        <v>-3231</v>
      </c>
      <c r="J38" s="380">
        <v>0</v>
      </c>
    </row>
    <row r="39" spans="2:10" x14ac:dyDescent="0.25">
      <c r="B39" s="67"/>
      <c r="C39" s="68"/>
      <c r="D39" s="58" t="s">
        <v>146</v>
      </c>
      <c r="E39" s="3">
        <f t="shared" si="2"/>
        <v>-484.7</v>
      </c>
      <c r="F39" s="3">
        <v>-484.7</v>
      </c>
      <c r="G39" s="3"/>
      <c r="H39" s="3">
        <f t="shared" si="3"/>
        <v>-484.7</v>
      </c>
      <c r="I39" s="3">
        <v>-484.7</v>
      </c>
      <c r="J39" s="380">
        <v>0</v>
      </c>
    </row>
    <row r="40" spans="2:10" x14ac:dyDescent="0.25">
      <c r="B40" s="67"/>
      <c r="C40" s="68"/>
      <c r="D40" s="58" t="s">
        <v>40</v>
      </c>
      <c r="E40" s="3">
        <f t="shared" si="2"/>
        <v>-19475</v>
      </c>
      <c r="F40" s="3">
        <f>+SUM(F41:F41)</f>
        <v>-19475</v>
      </c>
      <c r="G40" s="3">
        <f>+SUM(G41:G41)</f>
        <v>0</v>
      </c>
      <c r="H40" s="3">
        <f t="shared" si="3"/>
        <v>-96069</v>
      </c>
      <c r="I40" s="3">
        <f>+SUM(I41:I41)</f>
        <v>-96069</v>
      </c>
      <c r="J40" s="380">
        <f>+SUM(J41:J41)</f>
        <v>0</v>
      </c>
    </row>
    <row r="41" spans="2:10" ht="20.25" customHeight="1" x14ac:dyDescent="0.25">
      <c r="B41" s="67"/>
      <c r="C41" s="68"/>
      <c r="D41" s="126" t="s">
        <v>91</v>
      </c>
      <c r="E41" s="3">
        <f t="shared" si="2"/>
        <v>-19475</v>
      </c>
      <c r="F41" s="3">
        <v>-19475</v>
      </c>
      <c r="G41" s="3"/>
      <c r="H41" s="3">
        <f t="shared" si="3"/>
        <v>-96069</v>
      </c>
      <c r="I41" s="3">
        <v>-96069</v>
      </c>
      <c r="J41" s="380">
        <v>0</v>
      </c>
    </row>
    <row r="42" spans="2:10" ht="121.5" customHeight="1" x14ac:dyDescent="0.25">
      <c r="B42" s="67"/>
      <c r="C42" s="73" t="s">
        <v>92</v>
      </c>
      <c r="D42" s="72" t="s">
        <v>93</v>
      </c>
      <c r="E42" s="3">
        <f t="shared" ref="E42:J42" si="4">+E44</f>
        <v>-227487.7</v>
      </c>
      <c r="F42" s="3">
        <f t="shared" si="4"/>
        <v>-227487.7</v>
      </c>
      <c r="G42" s="3">
        <f t="shared" si="4"/>
        <v>0</v>
      </c>
      <c r="H42" s="122">
        <f t="shared" si="4"/>
        <v>-227487.7</v>
      </c>
      <c r="I42" s="3">
        <f t="shared" si="4"/>
        <v>-227487.7</v>
      </c>
      <c r="J42" s="380">
        <f t="shared" si="4"/>
        <v>0</v>
      </c>
    </row>
    <row r="43" spans="2:10" ht="23.25" customHeight="1" x14ac:dyDescent="0.25">
      <c r="B43" s="67"/>
      <c r="C43" s="68"/>
      <c r="D43" s="72" t="s">
        <v>15</v>
      </c>
      <c r="E43" s="3"/>
      <c r="F43" s="3"/>
      <c r="G43" s="3"/>
      <c r="H43" s="122"/>
      <c r="I43" s="3"/>
      <c r="J43" s="380"/>
    </row>
    <row r="44" spans="2:10" ht="43.5" customHeight="1" x14ac:dyDescent="0.25">
      <c r="B44" s="71"/>
      <c r="C44" s="72"/>
      <c r="D44" s="125" t="s">
        <v>35</v>
      </c>
      <c r="E44" s="3">
        <f t="shared" ref="E44:J44" si="5">+E46</f>
        <v>-227487.7</v>
      </c>
      <c r="F44" s="3">
        <f t="shared" si="5"/>
        <v>-227487.7</v>
      </c>
      <c r="G44" s="3">
        <f t="shared" si="5"/>
        <v>0</v>
      </c>
      <c r="H44" s="122">
        <f t="shared" si="5"/>
        <v>-227487.7</v>
      </c>
      <c r="I44" s="3">
        <f t="shared" si="5"/>
        <v>-227487.7</v>
      </c>
      <c r="J44" s="380">
        <f t="shared" si="5"/>
        <v>0</v>
      </c>
    </row>
    <row r="45" spans="2:10" ht="34.5" x14ac:dyDescent="0.25">
      <c r="B45" s="67"/>
      <c r="C45" s="68"/>
      <c r="D45" s="68" t="s">
        <v>16</v>
      </c>
      <c r="E45" s="3"/>
      <c r="F45" s="3"/>
      <c r="G45" s="3"/>
      <c r="H45" s="122"/>
      <c r="I45" s="3"/>
      <c r="J45" s="380"/>
    </row>
    <row r="46" spans="2:10" x14ac:dyDescent="0.25">
      <c r="B46" s="67"/>
      <c r="C46" s="68"/>
      <c r="D46" s="58" t="s">
        <v>13</v>
      </c>
      <c r="E46" s="2">
        <f t="shared" ref="E46:E52" si="6">+F46+G46</f>
        <v>-227487.7</v>
      </c>
      <c r="F46" s="2">
        <f>+F47</f>
        <v>-227487.7</v>
      </c>
      <c r="G46" s="2">
        <f>+G47</f>
        <v>0</v>
      </c>
      <c r="H46" s="123">
        <f t="shared" ref="H46:H52" si="7">+I46+J46</f>
        <v>-227487.7</v>
      </c>
      <c r="I46" s="2">
        <f>+I47</f>
        <v>-227487.7</v>
      </c>
      <c r="J46" s="380">
        <f>+J47</f>
        <v>0</v>
      </c>
    </row>
    <row r="47" spans="2:10" x14ac:dyDescent="0.25">
      <c r="B47" s="67"/>
      <c r="C47" s="68"/>
      <c r="D47" s="58" t="s">
        <v>29</v>
      </c>
      <c r="E47" s="2">
        <f t="shared" si="6"/>
        <v>-227487.7</v>
      </c>
      <c r="F47" s="2">
        <f>+F48</f>
        <v>-227487.7</v>
      </c>
      <c r="G47" s="2">
        <f>+G48</f>
        <v>0</v>
      </c>
      <c r="H47" s="123">
        <f t="shared" si="7"/>
        <v>-227487.7</v>
      </c>
      <c r="I47" s="2">
        <f>+I48</f>
        <v>-227487.7</v>
      </c>
      <c r="J47" s="380">
        <f>+J48</f>
        <v>0</v>
      </c>
    </row>
    <row r="48" spans="2:10" x14ac:dyDescent="0.25">
      <c r="B48" s="67"/>
      <c r="C48" s="68"/>
      <c r="D48" s="58" t="s">
        <v>30</v>
      </c>
      <c r="E48" s="2">
        <f t="shared" si="6"/>
        <v>-227487.7</v>
      </c>
      <c r="F48" s="2">
        <f>F49+F51</f>
        <v>-227487.7</v>
      </c>
      <c r="G48" s="2">
        <f>G49+G51</f>
        <v>0</v>
      </c>
      <c r="H48" s="123">
        <f t="shared" si="7"/>
        <v>-227487.7</v>
      </c>
      <c r="I48" s="2">
        <f>I49+I51</f>
        <v>-227487.7</v>
      </c>
      <c r="J48" s="380">
        <f>J49+J51</f>
        <v>0</v>
      </c>
    </row>
    <row r="49" spans="2:14" x14ac:dyDescent="0.25">
      <c r="B49" s="67"/>
      <c r="C49" s="68"/>
      <c r="D49" s="58" t="s">
        <v>56</v>
      </c>
      <c r="E49" s="2">
        <f t="shared" si="6"/>
        <v>-126487.7</v>
      </c>
      <c r="F49" s="2">
        <f>F50</f>
        <v>-126487.7</v>
      </c>
      <c r="G49" s="2">
        <f>+G50</f>
        <v>0</v>
      </c>
      <c r="H49" s="123">
        <f>+I49+J49</f>
        <v>-126487.7</v>
      </c>
      <c r="I49" s="2">
        <f>I50</f>
        <v>-126487.7</v>
      </c>
      <c r="J49" s="380">
        <f>+J50</f>
        <v>0</v>
      </c>
    </row>
    <row r="50" spans="2:14" x14ac:dyDescent="0.25">
      <c r="B50" s="67"/>
      <c r="C50" s="68"/>
      <c r="D50" s="58" t="s">
        <v>57</v>
      </c>
      <c r="E50" s="2">
        <f t="shared" si="6"/>
        <v>-126487.7</v>
      </c>
      <c r="F50" s="2">
        <v>-126487.7</v>
      </c>
      <c r="G50" s="2"/>
      <c r="H50" s="123">
        <f>+I50+J50</f>
        <v>-126487.7</v>
      </c>
      <c r="I50" s="2">
        <v>-126487.7</v>
      </c>
      <c r="J50" s="380"/>
    </row>
    <row r="51" spans="2:14" x14ac:dyDescent="0.25">
      <c r="B51" s="67"/>
      <c r="C51" s="68"/>
      <c r="D51" s="58" t="s">
        <v>74</v>
      </c>
      <c r="E51" s="2">
        <f t="shared" si="6"/>
        <v>-101000</v>
      </c>
      <c r="F51" s="2">
        <f>F52</f>
        <v>-101000</v>
      </c>
      <c r="G51" s="2">
        <f>+G52</f>
        <v>0</v>
      </c>
      <c r="H51" s="123">
        <f t="shared" si="7"/>
        <v>-101000</v>
      </c>
      <c r="I51" s="2">
        <f>I52</f>
        <v>-101000</v>
      </c>
      <c r="J51" s="380">
        <f>+J52</f>
        <v>0</v>
      </c>
    </row>
    <row r="52" spans="2:14" ht="20.25" customHeight="1" x14ac:dyDescent="0.25">
      <c r="B52" s="67"/>
      <c r="C52" s="68"/>
      <c r="D52" s="126" t="s">
        <v>75</v>
      </c>
      <c r="E52" s="2">
        <f t="shared" si="6"/>
        <v>-101000</v>
      </c>
      <c r="F52" s="2">
        <v>-101000</v>
      </c>
      <c r="G52" s="2"/>
      <c r="H52" s="123">
        <f t="shared" si="7"/>
        <v>-101000</v>
      </c>
      <c r="I52" s="2">
        <v>-101000</v>
      </c>
      <c r="J52" s="380"/>
    </row>
    <row r="53" spans="2:14" s="281" customFormat="1" ht="33.75" customHeight="1" x14ac:dyDescent="0.25">
      <c r="B53" s="363">
        <v>1072</v>
      </c>
      <c r="C53" s="361"/>
      <c r="D53" s="361" t="s">
        <v>45</v>
      </c>
      <c r="E53" s="362">
        <f>+F53+G53</f>
        <v>90150</v>
      </c>
      <c r="F53" s="362">
        <f>+F55</f>
        <v>150</v>
      </c>
      <c r="G53" s="362">
        <f>+G55</f>
        <v>90000</v>
      </c>
      <c r="H53" s="362">
        <f>+I53+J53</f>
        <v>150</v>
      </c>
      <c r="I53" s="362">
        <f>+I55</f>
        <v>150</v>
      </c>
      <c r="J53" s="380">
        <f>+J55</f>
        <v>0</v>
      </c>
      <c r="M53" s="360"/>
      <c r="N53" s="360"/>
    </row>
    <row r="54" spans="2:14" x14ac:dyDescent="0.25">
      <c r="B54" s="67"/>
      <c r="C54" s="68"/>
      <c r="D54" s="68" t="s">
        <v>14</v>
      </c>
      <c r="E54" s="2"/>
      <c r="F54" s="2"/>
      <c r="G54" s="2"/>
      <c r="H54" s="123"/>
      <c r="I54" s="2"/>
      <c r="J54" s="380"/>
    </row>
    <row r="55" spans="2:14" ht="80.25" customHeight="1" x14ac:dyDescent="0.25">
      <c r="B55" s="67"/>
      <c r="C55" s="73">
        <v>12001</v>
      </c>
      <c r="D55" s="72" t="s">
        <v>262</v>
      </c>
      <c r="E55" s="3">
        <f t="shared" ref="E55:J55" si="8">+E57</f>
        <v>90150</v>
      </c>
      <c r="F55" s="3">
        <f t="shared" si="8"/>
        <v>150</v>
      </c>
      <c r="G55" s="3">
        <f t="shared" si="8"/>
        <v>90000</v>
      </c>
      <c r="H55" s="122">
        <f t="shared" si="8"/>
        <v>150</v>
      </c>
      <c r="I55" s="3">
        <f t="shared" si="8"/>
        <v>150</v>
      </c>
      <c r="J55" s="380">
        <f t="shared" si="8"/>
        <v>0</v>
      </c>
    </row>
    <row r="56" spans="2:14" ht="23.25" customHeight="1" x14ac:dyDescent="0.25">
      <c r="B56" s="67"/>
      <c r="C56" s="68"/>
      <c r="D56" s="72" t="s">
        <v>15</v>
      </c>
      <c r="E56" s="3"/>
      <c r="F56" s="3"/>
      <c r="G56" s="3"/>
      <c r="H56" s="122"/>
      <c r="I56" s="3"/>
      <c r="J56" s="380"/>
    </row>
    <row r="57" spans="2:14" ht="43.5" customHeight="1" x14ac:dyDescent="0.25">
      <c r="B57" s="71"/>
      <c r="C57" s="72"/>
      <c r="D57" s="125" t="s">
        <v>33</v>
      </c>
      <c r="E57" s="3">
        <f t="shared" ref="E57:G57" si="9">+E59</f>
        <v>90150</v>
      </c>
      <c r="F57" s="3">
        <f t="shared" si="9"/>
        <v>150</v>
      </c>
      <c r="G57" s="3">
        <f t="shared" si="9"/>
        <v>90000</v>
      </c>
      <c r="H57" s="3">
        <f t="shared" ref="H57:J57" si="10">+H59</f>
        <v>150</v>
      </c>
      <c r="I57" s="3">
        <f t="shared" si="10"/>
        <v>150</v>
      </c>
      <c r="J57" s="380">
        <f t="shared" si="10"/>
        <v>0</v>
      </c>
    </row>
    <row r="58" spans="2:14" ht="34.5" x14ac:dyDescent="0.25">
      <c r="B58" s="67"/>
      <c r="C58" s="68"/>
      <c r="D58" s="68" t="s">
        <v>16</v>
      </c>
      <c r="E58" s="3"/>
      <c r="F58" s="3"/>
      <c r="G58" s="3"/>
      <c r="H58" s="3"/>
      <c r="I58" s="3"/>
      <c r="J58" s="380"/>
    </row>
    <row r="59" spans="2:14" x14ac:dyDescent="0.25">
      <c r="B59" s="67"/>
      <c r="C59" s="68"/>
      <c r="D59" s="58" t="s">
        <v>13</v>
      </c>
      <c r="E59" s="3">
        <f>+F59+G59</f>
        <v>90150</v>
      </c>
      <c r="F59" s="3">
        <f>+F64+F60</f>
        <v>150</v>
      </c>
      <c r="G59" s="3">
        <f>+G64+G60</f>
        <v>90000</v>
      </c>
      <c r="H59" s="3">
        <f>+I59+J59</f>
        <v>150</v>
      </c>
      <c r="I59" s="3">
        <f>+I64+I60</f>
        <v>150</v>
      </c>
      <c r="J59" s="380">
        <f>+J64+J60</f>
        <v>0</v>
      </c>
    </row>
    <row r="60" spans="2:14" x14ac:dyDescent="0.25">
      <c r="B60" s="67"/>
      <c r="C60" s="68"/>
      <c r="D60" s="58" t="s">
        <v>37</v>
      </c>
      <c r="E60" s="3">
        <f>+F60+G60</f>
        <v>150</v>
      </c>
      <c r="F60" s="3">
        <f t="shared" ref="F60:G62" si="11">+F61</f>
        <v>150</v>
      </c>
      <c r="G60" s="3">
        <f t="shared" si="11"/>
        <v>0</v>
      </c>
      <c r="H60" s="3">
        <f>+I60+J60</f>
        <v>150</v>
      </c>
      <c r="I60" s="3">
        <f t="shared" ref="I60:J62" si="12">+I61</f>
        <v>150</v>
      </c>
      <c r="J60" s="380">
        <f t="shared" si="12"/>
        <v>0</v>
      </c>
    </row>
    <row r="61" spans="2:14" ht="34.5" x14ac:dyDescent="0.25">
      <c r="B61" s="67"/>
      <c r="C61" s="68"/>
      <c r="D61" s="58" t="s">
        <v>131</v>
      </c>
      <c r="E61" s="3">
        <f t="shared" ref="E61:E63" si="13">+F61+G61</f>
        <v>150</v>
      </c>
      <c r="F61" s="3">
        <f t="shared" si="11"/>
        <v>150</v>
      </c>
      <c r="G61" s="3">
        <f t="shared" si="11"/>
        <v>0</v>
      </c>
      <c r="H61" s="3">
        <f t="shared" ref="H61:H63" si="14">+I61+J61</f>
        <v>150</v>
      </c>
      <c r="I61" s="3">
        <f t="shared" si="12"/>
        <v>150</v>
      </c>
      <c r="J61" s="380">
        <f t="shared" si="12"/>
        <v>0</v>
      </c>
    </row>
    <row r="62" spans="2:14" x14ac:dyDescent="0.25">
      <c r="B62" s="67"/>
      <c r="C62" s="68"/>
      <c r="D62" s="58" t="s">
        <v>132</v>
      </c>
      <c r="E62" s="3">
        <f t="shared" si="13"/>
        <v>150</v>
      </c>
      <c r="F62" s="3">
        <f t="shared" si="11"/>
        <v>150</v>
      </c>
      <c r="G62" s="3">
        <f t="shared" si="11"/>
        <v>0</v>
      </c>
      <c r="H62" s="3">
        <f t="shared" si="14"/>
        <v>150</v>
      </c>
      <c r="I62" s="3">
        <f t="shared" si="12"/>
        <v>150</v>
      </c>
      <c r="J62" s="380">
        <f t="shared" si="12"/>
        <v>0</v>
      </c>
    </row>
    <row r="63" spans="2:14" ht="34.5" x14ac:dyDescent="0.25">
      <c r="B63" s="67"/>
      <c r="C63" s="68"/>
      <c r="D63" s="58" t="s">
        <v>283</v>
      </c>
      <c r="E63" s="3">
        <f t="shared" si="13"/>
        <v>150</v>
      </c>
      <c r="F63" s="3">
        <v>150</v>
      </c>
      <c r="G63" s="3"/>
      <c r="H63" s="3">
        <f t="shared" si="14"/>
        <v>150</v>
      </c>
      <c r="I63" s="3">
        <v>150</v>
      </c>
      <c r="J63" s="380">
        <v>0</v>
      </c>
    </row>
    <row r="64" spans="2:14" x14ac:dyDescent="0.25">
      <c r="B64" s="67"/>
      <c r="C64" s="68"/>
      <c r="D64" s="58" t="s">
        <v>29</v>
      </c>
      <c r="E64" s="3">
        <f t="shared" ref="E64:E67" si="15">+F64+G64</f>
        <v>90000</v>
      </c>
      <c r="F64" s="3">
        <f t="shared" ref="F64:G65" si="16">+F65</f>
        <v>0</v>
      </c>
      <c r="G64" s="3">
        <f t="shared" si="16"/>
        <v>90000</v>
      </c>
      <c r="H64" s="123">
        <f t="shared" ref="H64:H65" si="17">+I64+J64</f>
        <v>0</v>
      </c>
      <c r="I64" s="2">
        <f t="shared" ref="I64:J65" si="18">+I65</f>
        <v>0</v>
      </c>
      <c r="J64" s="380">
        <f t="shared" si="18"/>
        <v>0</v>
      </c>
    </row>
    <row r="65" spans="2:13" x14ac:dyDescent="0.25">
      <c r="B65" s="67"/>
      <c r="C65" s="68"/>
      <c r="D65" s="58" t="s">
        <v>30</v>
      </c>
      <c r="E65" s="3">
        <f t="shared" si="15"/>
        <v>90000</v>
      </c>
      <c r="F65" s="3">
        <f t="shared" si="16"/>
        <v>0</v>
      </c>
      <c r="G65" s="3">
        <f t="shared" si="16"/>
        <v>90000</v>
      </c>
      <c r="H65" s="123">
        <f t="shared" si="17"/>
        <v>0</v>
      </c>
      <c r="I65" s="2">
        <f t="shared" si="18"/>
        <v>0</v>
      </c>
      <c r="J65" s="380">
        <f t="shared" si="18"/>
        <v>0</v>
      </c>
    </row>
    <row r="66" spans="2:13" x14ac:dyDescent="0.25">
      <c r="B66" s="67"/>
      <c r="C66" s="68"/>
      <c r="D66" s="58" t="s">
        <v>56</v>
      </c>
      <c r="E66" s="3">
        <f t="shared" si="15"/>
        <v>90000</v>
      </c>
      <c r="F66" s="3">
        <f>F67</f>
        <v>0</v>
      </c>
      <c r="G66" s="3">
        <f>+G67</f>
        <v>90000</v>
      </c>
      <c r="H66" s="123">
        <f>+I66+J66</f>
        <v>0</v>
      </c>
      <c r="I66" s="2">
        <f>I67</f>
        <v>0</v>
      </c>
      <c r="J66" s="380">
        <f>+J67</f>
        <v>0</v>
      </c>
    </row>
    <row r="67" spans="2:13" ht="21" customHeight="1" thickBot="1" x14ac:dyDescent="0.3">
      <c r="B67" s="74"/>
      <c r="C67" s="75"/>
      <c r="D67" s="160" t="s">
        <v>57</v>
      </c>
      <c r="E67" s="45">
        <f t="shared" si="15"/>
        <v>90000</v>
      </c>
      <c r="F67" s="45">
        <v>0</v>
      </c>
      <c r="G67" s="45">
        <v>90000</v>
      </c>
      <c r="H67" s="161">
        <f>+I67+J67</f>
        <v>0</v>
      </c>
      <c r="I67" s="159">
        <v>0</v>
      </c>
      <c r="J67" s="380">
        <v>0</v>
      </c>
    </row>
    <row r="68" spans="2:13" s="77" customFormat="1" x14ac:dyDescent="0.25">
      <c r="B68" s="76"/>
      <c r="C68" s="76"/>
    </row>
    <row r="69" spans="2:13" s="77" customFormat="1" x14ac:dyDescent="0.25">
      <c r="B69" s="76"/>
      <c r="C69" s="76"/>
      <c r="E69" s="62"/>
      <c r="F69" s="62"/>
      <c r="G69" s="62"/>
      <c r="H69" s="62"/>
      <c r="I69" s="62"/>
      <c r="J69" s="62"/>
      <c r="K69" s="62"/>
    </row>
    <row r="70" spans="2:13" s="77" customFormat="1" x14ac:dyDescent="0.25">
      <c r="B70" s="76"/>
      <c r="C70" s="76"/>
    </row>
    <row r="71" spans="2:13" s="77" customFormat="1" x14ac:dyDescent="0.25">
      <c r="B71" s="76"/>
      <c r="C71" s="76"/>
    </row>
    <row r="72" spans="2:13" s="77" customFormat="1" x14ac:dyDescent="0.25">
      <c r="B72" s="76"/>
      <c r="C72" s="76"/>
    </row>
    <row r="73" spans="2:13" s="77" customFormat="1" x14ac:dyDescent="0.25">
      <c r="B73" s="76"/>
      <c r="C73" s="76"/>
      <c r="M73" s="205">
        <v>12794888</v>
      </c>
    </row>
    <row r="74" spans="2:13" s="77" customFormat="1" x14ac:dyDescent="0.25">
      <c r="B74" s="76"/>
      <c r="C74" s="76"/>
      <c r="M74" s="205">
        <v>18252317</v>
      </c>
    </row>
    <row r="75" spans="2:13" s="77" customFormat="1" x14ac:dyDescent="0.25">
      <c r="B75" s="76"/>
      <c r="C75" s="76"/>
      <c r="M75" s="206">
        <f>+M73+M74</f>
        <v>31047205</v>
      </c>
    </row>
    <row r="76" spans="2:13" s="77" customFormat="1" x14ac:dyDescent="0.25">
      <c r="B76" s="76"/>
      <c r="C76" s="76"/>
    </row>
  </sheetData>
  <mergeCells count="12">
    <mergeCell ref="I9:J9"/>
    <mergeCell ref="B4:D4"/>
    <mergeCell ref="B5:J5"/>
    <mergeCell ref="B7:C9"/>
    <mergeCell ref="D7:D10"/>
    <mergeCell ref="H8:J8"/>
    <mergeCell ref="H9:H10"/>
    <mergeCell ref="E8:G8"/>
    <mergeCell ref="E9:E10"/>
    <mergeCell ref="F9:G9"/>
    <mergeCell ref="E7:J7"/>
    <mergeCell ref="I6:J6"/>
  </mergeCells>
  <pageMargins left="0.7" right="0.7" top="0.75" bottom="0.75" header="0.3" footer="0.3"/>
  <pageSetup paperSize="9" scale="44" orientation="portrait" r:id="rId1"/>
  <colBreaks count="1" manualBreakCount="1">
    <brk id="1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</sheetPr>
  <dimension ref="A1:O101"/>
  <sheetViews>
    <sheetView tabSelected="1" zoomScaleNormal="100" workbookViewId="0">
      <selection activeCell="J76" sqref="J76:K77"/>
    </sheetView>
  </sheetViews>
  <sheetFormatPr defaultColWidth="9.140625" defaultRowHeight="17.25" outlineLevelCol="1" x14ac:dyDescent="0.25"/>
  <cols>
    <col min="1" max="1" width="9.140625" style="56" customWidth="1"/>
    <col min="2" max="3" width="8.5703125" style="56" customWidth="1"/>
    <col min="4" max="4" width="16.7109375" style="56" customWidth="1"/>
    <col min="5" max="5" width="9.5703125" style="56" customWidth="1"/>
    <col min="6" max="6" width="14.42578125" style="56" customWidth="1"/>
    <col min="7" max="7" width="9.5703125" style="56" customWidth="1"/>
    <col min="8" max="8" width="14.28515625" style="56" customWidth="1"/>
    <col min="9" max="9" width="51.42578125" style="56" customWidth="1"/>
    <col min="10" max="11" width="21.7109375" style="56" customWidth="1"/>
    <col min="12" max="12" width="9.140625" style="56"/>
    <col min="13" max="13" width="17" style="56" hidden="1" customWidth="1" outlineLevel="1"/>
    <col min="14" max="14" width="17.7109375" style="56" hidden="1" customWidth="1" outlineLevel="1"/>
    <col min="15" max="15" width="9.140625" style="56" collapsed="1"/>
    <col min="16" max="16384" width="9.140625" style="56"/>
  </cols>
  <sheetData>
    <row r="1" spans="1:14" s="1" customFormat="1" ht="17.25" customHeight="1" x14ac:dyDescent="0.3">
      <c r="A1" s="461" t="s">
        <v>109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</row>
    <row r="2" spans="1:14" s="1" customFormat="1" ht="16.5" customHeight="1" x14ac:dyDescent="0.3">
      <c r="A2" s="461" t="s">
        <v>151</v>
      </c>
      <c r="B2" s="461"/>
      <c r="C2" s="461"/>
      <c r="D2" s="461"/>
      <c r="E2" s="461"/>
      <c r="F2" s="461"/>
      <c r="G2" s="461"/>
      <c r="H2" s="461"/>
      <c r="I2" s="461"/>
      <c r="J2" s="461"/>
      <c r="K2" s="461"/>
    </row>
    <row r="3" spans="1:14" s="1" customFormat="1" ht="16.5" customHeight="1" x14ac:dyDescent="0.3">
      <c r="A3" s="461" t="s">
        <v>0</v>
      </c>
      <c r="B3" s="461"/>
      <c r="C3" s="461"/>
      <c r="D3" s="461"/>
      <c r="E3" s="461"/>
      <c r="F3" s="461"/>
      <c r="G3" s="461"/>
      <c r="H3" s="461"/>
      <c r="I3" s="461"/>
      <c r="J3" s="461"/>
      <c r="K3" s="461"/>
    </row>
    <row r="5" spans="1:14" ht="57.75" customHeight="1" x14ac:dyDescent="0.25">
      <c r="A5" s="462" t="s">
        <v>161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</row>
    <row r="6" spans="1:14" ht="18" thickBot="1" x14ac:dyDescent="0.3">
      <c r="K6" s="348" t="s">
        <v>101</v>
      </c>
    </row>
    <row r="7" spans="1:14" ht="87" customHeight="1" x14ac:dyDescent="0.25">
      <c r="A7" s="463" t="s">
        <v>162</v>
      </c>
      <c r="B7" s="465" t="s">
        <v>163</v>
      </c>
      <c r="C7" s="465"/>
      <c r="D7" s="465" t="s">
        <v>164</v>
      </c>
      <c r="E7" s="465"/>
      <c r="F7" s="465"/>
      <c r="G7" s="465"/>
      <c r="H7" s="465" t="s">
        <v>165</v>
      </c>
      <c r="I7" s="465" t="s">
        <v>166</v>
      </c>
      <c r="J7" s="417" t="s">
        <v>63</v>
      </c>
      <c r="K7" s="418"/>
    </row>
    <row r="8" spans="1:14" ht="57.75" customHeight="1" x14ac:dyDescent="0.25">
      <c r="A8" s="464"/>
      <c r="B8" s="165" t="s">
        <v>167</v>
      </c>
      <c r="C8" s="165" t="s">
        <v>168</v>
      </c>
      <c r="D8" s="165" t="s">
        <v>167</v>
      </c>
      <c r="E8" s="165" t="s">
        <v>168</v>
      </c>
      <c r="F8" s="165" t="s">
        <v>169</v>
      </c>
      <c r="G8" s="165" t="s">
        <v>170</v>
      </c>
      <c r="H8" s="466"/>
      <c r="I8" s="466"/>
      <c r="J8" s="165" t="s">
        <v>171</v>
      </c>
      <c r="K8" s="291" t="s">
        <v>18</v>
      </c>
    </row>
    <row r="9" spans="1:14" ht="30" customHeight="1" x14ac:dyDescent="0.25">
      <c r="A9" s="459" t="s">
        <v>172</v>
      </c>
      <c r="B9" s="460"/>
      <c r="C9" s="460"/>
      <c r="D9" s="460"/>
      <c r="E9" s="460"/>
      <c r="F9" s="460"/>
      <c r="G9" s="460"/>
      <c r="H9" s="460"/>
      <c r="I9" s="460"/>
      <c r="J9" s="333">
        <f>+J10+J76+J86</f>
        <v>-303440.19999999995</v>
      </c>
      <c r="K9" s="333">
        <f>+K10+K76+K86</f>
        <v>-399520.80000000005</v>
      </c>
      <c r="M9" s="353">
        <f>+J9-'4'!H8</f>
        <v>0</v>
      </c>
      <c r="N9" s="353">
        <f>+K9-'4'!I8</f>
        <v>0</v>
      </c>
    </row>
    <row r="10" spans="1:14" ht="30" customHeight="1" x14ac:dyDescent="0.25">
      <c r="A10" s="459" t="s">
        <v>173</v>
      </c>
      <c r="B10" s="460"/>
      <c r="C10" s="460"/>
      <c r="D10" s="460"/>
      <c r="E10" s="460"/>
      <c r="F10" s="460"/>
      <c r="G10" s="460"/>
      <c r="H10" s="460"/>
      <c r="I10" s="460"/>
      <c r="J10" s="333">
        <f>+J11+J32+J49</f>
        <v>-810640.2</v>
      </c>
      <c r="K10" s="334">
        <f>+K11+K32+K49</f>
        <v>-3073477.7</v>
      </c>
    </row>
    <row r="11" spans="1:14" ht="30" customHeight="1" x14ac:dyDescent="0.25">
      <c r="A11" s="60"/>
      <c r="B11" s="104" t="s">
        <v>31</v>
      </c>
      <c r="C11" s="393" t="s">
        <v>27</v>
      </c>
      <c r="D11" s="393"/>
      <c r="E11" s="393"/>
      <c r="F11" s="393"/>
      <c r="G11" s="393"/>
      <c r="H11" s="393"/>
      <c r="I11" s="393"/>
      <c r="J11" s="202">
        <f>+J12+J17+J21+J26</f>
        <v>-450752</v>
      </c>
      <c r="K11" s="203">
        <f>+K12+K17+K21+K26</f>
        <v>-1679034.2000000002</v>
      </c>
      <c r="M11" s="354">
        <f>+'4'!H19</f>
        <v>-450752</v>
      </c>
      <c r="N11" s="354">
        <f>+'4'!I19</f>
        <v>-1679034.2000000002</v>
      </c>
    </row>
    <row r="12" spans="1:14" ht="36.75" customHeight="1" x14ac:dyDescent="0.25">
      <c r="A12" s="60"/>
      <c r="B12" s="110"/>
      <c r="C12" s="110"/>
      <c r="D12" s="104" t="s">
        <v>174</v>
      </c>
      <c r="E12" s="393" t="s">
        <v>175</v>
      </c>
      <c r="F12" s="393"/>
      <c r="G12" s="393"/>
      <c r="H12" s="393"/>
      <c r="I12" s="393"/>
      <c r="J12" s="202">
        <f>+'6'!E18</f>
        <v>-219833.2</v>
      </c>
      <c r="K12" s="203">
        <f>+'6'!H18</f>
        <v>-219833.2</v>
      </c>
      <c r="M12" s="355">
        <f>+J11-M11</f>
        <v>0</v>
      </c>
      <c r="N12" s="355">
        <f>+K11-N11</f>
        <v>0</v>
      </c>
    </row>
    <row r="13" spans="1:14" ht="33.75" customHeight="1" x14ac:dyDescent="0.25">
      <c r="A13" s="60"/>
      <c r="B13" s="110"/>
      <c r="C13" s="110"/>
      <c r="D13" s="58"/>
      <c r="E13" s="58"/>
      <c r="F13" s="408" t="s">
        <v>115</v>
      </c>
      <c r="G13" s="408"/>
      <c r="H13" s="408"/>
      <c r="I13" s="408"/>
      <c r="J13" s="408"/>
      <c r="K13" s="468"/>
    </row>
    <row r="14" spans="1:14" ht="30" customHeight="1" x14ac:dyDescent="0.25">
      <c r="A14" s="60"/>
      <c r="B14" s="110"/>
      <c r="C14" s="110"/>
      <c r="D14" s="58"/>
      <c r="E14" s="58"/>
      <c r="F14" s="58"/>
      <c r="G14" s="408" t="s">
        <v>39</v>
      </c>
      <c r="H14" s="408"/>
      <c r="I14" s="408"/>
      <c r="J14" s="408"/>
      <c r="K14" s="468"/>
    </row>
    <row r="15" spans="1:14" ht="30" customHeight="1" x14ac:dyDescent="0.25">
      <c r="A15" s="60"/>
      <c r="B15" s="110"/>
      <c r="C15" s="110"/>
      <c r="D15" s="58"/>
      <c r="E15" s="58"/>
      <c r="F15" s="58"/>
      <c r="G15" s="58"/>
      <c r="H15" s="408" t="s">
        <v>176</v>
      </c>
      <c r="I15" s="408"/>
      <c r="J15" s="408"/>
      <c r="K15" s="468"/>
    </row>
    <row r="16" spans="1:14" ht="43.5" customHeight="1" x14ac:dyDescent="0.25">
      <c r="A16" s="60"/>
      <c r="B16" s="110"/>
      <c r="C16" s="110"/>
      <c r="D16" s="58"/>
      <c r="E16" s="58"/>
      <c r="F16" s="58"/>
      <c r="G16" s="58"/>
      <c r="H16" s="110"/>
      <c r="I16" s="126" t="s">
        <v>189</v>
      </c>
      <c r="J16" s="104"/>
      <c r="K16" s="339">
        <v>-2</v>
      </c>
    </row>
    <row r="17" spans="1:14" ht="56.25" customHeight="1" x14ac:dyDescent="0.25">
      <c r="A17" s="60"/>
      <c r="B17" s="58"/>
      <c r="C17" s="58"/>
      <c r="D17" s="104" t="s">
        <v>190</v>
      </c>
      <c r="E17" s="393" t="str">
        <f>+'6'!D29</f>
        <v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v>
      </c>
      <c r="F17" s="393"/>
      <c r="G17" s="393"/>
      <c r="H17" s="393"/>
      <c r="I17" s="393"/>
      <c r="J17" s="202">
        <f>+'6'!E29</f>
        <v>-172518.8</v>
      </c>
      <c r="K17" s="203">
        <f>+'6'!H29</f>
        <v>-116385.4</v>
      </c>
    </row>
    <row r="18" spans="1:14" ht="36.75" customHeight="1" x14ac:dyDescent="0.25">
      <c r="A18" s="60"/>
      <c r="B18" s="58"/>
      <c r="C18" s="58"/>
      <c r="D18" s="126"/>
      <c r="E18" s="126"/>
      <c r="F18" s="393" t="s">
        <v>85</v>
      </c>
      <c r="G18" s="393"/>
      <c r="H18" s="393"/>
      <c r="I18" s="393"/>
      <c r="J18" s="393"/>
      <c r="K18" s="455"/>
    </row>
    <row r="19" spans="1:14" ht="30" customHeight="1" x14ac:dyDescent="0.25">
      <c r="A19" s="60"/>
      <c r="B19" s="58"/>
      <c r="C19" s="58"/>
      <c r="D19" s="126"/>
      <c r="E19" s="126"/>
      <c r="F19" s="126"/>
      <c r="G19" s="393" t="s">
        <v>58</v>
      </c>
      <c r="H19" s="393"/>
      <c r="I19" s="393"/>
      <c r="J19" s="393"/>
      <c r="K19" s="455"/>
    </row>
    <row r="20" spans="1:14" ht="30" customHeight="1" x14ac:dyDescent="0.25">
      <c r="A20" s="60"/>
      <c r="B20" s="58"/>
      <c r="C20" s="58"/>
      <c r="D20" s="126"/>
      <c r="E20" s="126"/>
      <c r="F20" s="126"/>
      <c r="G20" s="126"/>
      <c r="H20" s="393" t="s">
        <v>191</v>
      </c>
      <c r="I20" s="393"/>
      <c r="J20" s="393"/>
      <c r="K20" s="455"/>
    </row>
    <row r="21" spans="1:14" ht="56.25" customHeight="1" x14ac:dyDescent="0.25">
      <c r="A21" s="60"/>
      <c r="B21" s="58"/>
      <c r="C21" s="58"/>
      <c r="D21" s="104" t="s">
        <v>192</v>
      </c>
      <c r="E21" s="393" t="str">
        <f>+'6'!D38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F21" s="393"/>
      <c r="G21" s="393"/>
      <c r="H21" s="393"/>
      <c r="I21" s="393"/>
      <c r="J21" s="202">
        <f>+'6'!E38</f>
        <v>-58400</v>
      </c>
      <c r="K21" s="203">
        <f>+'6'!H38</f>
        <v>-58400</v>
      </c>
    </row>
    <row r="22" spans="1:14" ht="36.75" customHeight="1" x14ac:dyDescent="0.25">
      <c r="A22" s="60"/>
      <c r="B22" s="58"/>
      <c r="C22" s="58"/>
      <c r="D22" s="126"/>
      <c r="E22" s="126"/>
      <c r="F22" s="393" t="s">
        <v>120</v>
      </c>
      <c r="G22" s="393"/>
      <c r="H22" s="393"/>
      <c r="I22" s="393"/>
      <c r="J22" s="393"/>
      <c r="K22" s="455"/>
    </row>
    <row r="23" spans="1:14" ht="30" customHeight="1" x14ac:dyDescent="0.25">
      <c r="A23" s="60"/>
      <c r="B23" s="58"/>
      <c r="C23" s="58"/>
      <c r="D23" s="126"/>
      <c r="E23" s="126"/>
      <c r="F23" s="126"/>
      <c r="G23" s="393" t="s">
        <v>58</v>
      </c>
      <c r="H23" s="393"/>
      <c r="I23" s="393"/>
      <c r="J23" s="393"/>
      <c r="K23" s="455"/>
    </row>
    <row r="24" spans="1:14" ht="30" customHeight="1" x14ac:dyDescent="0.25">
      <c r="A24" s="60"/>
      <c r="B24" s="58"/>
      <c r="C24" s="58"/>
      <c r="D24" s="126"/>
      <c r="E24" s="126"/>
      <c r="F24" s="126"/>
      <c r="G24" s="126"/>
      <c r="H24" s="393" t="s">
        <v>191</v>
      </c>
      <c r="I24" s="393"/>
      <c r="J24" s="393"/>
      <c r="K24" s="455"/>
    </row>
    <row r="25" spans="1:14" ht="42.75" customHeight="1" x14ac:dyDescent="0.25">
      <c r="A25" s="60"/>
      <c r="B25" s="58"/>
      <c r="C25" s="58"/>
      <c r="D25" s="126"/>
      <c r="E25" s="126"/>
      <c r="F25" s="126"/>
      <c r="G25" s="126"/>
      <c r="H25" s="104"/>
      <c r="I25" s="126" t="s">
        <v>193</v>
      </c>
      <c r="J25" s="104"/>
      <c r="K25" s="342">
        <v>-1.45</v>
      </c>
    </row>
    <row r="26" spans="1:14" ht="56.25" customHeight="1" x14ac:dyDescent="0.25">
      <c r="A26" s="60"/>
      <c r="B26" s="58"/>
      <c r="C26" s="58"/>
      <c r="D26" s="104" t="s">
        <v>195</v>
      </c>
      <c r="E26" s="393" t="str">
        <f>+'6'!D49</f>
        <v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v>
      </c>
      <c r="F26" s="393"/>
      <c r="G26" s="393"/>
      <c r="H26" s="393"/>
      <c r="I26" s="393"/>
      <c r="J26" s="202">
        <f>+'6'!E49</f>
        <v>0</v>
      </c>
      <c r="K26" s="203">
        <f>+'6'!H49</f>
        <v>-1284415.6000000001</v>
      </c>
    </row>
    <row r="27" spans="1:14" ht="36.75" customHeight="1" x14ac:dyDescent="0.25">
      <c r="A27" s="60"/>
      <c r="B27" s="58"/>
      <c r="C27" s="58"/>
      <c r="D27" s="126"/>
      <c r="E27" s="126"/>
      <c r="F27" s="393" t="s">
        <v>194</v>
      </c>
      <c r="G27" s="393"/>
      <c r="H27" s="393"/>
      <c r="I27" s="393"/>
      <c r="J27" s="393"/>
      <c r="K27" s="455"/>
    </row>
    <row r="28" spans="1:14" ht="30" customHeight="1" x14ac:dyDescent="0.25">
      <c r="A28" s="60"/>
      <c r="B28" s="58"/>
      <c r="C28" s="58"/>
      <c r="D28" s="126"/>
      <c r="E28" s="126"/>
      <c r="F28" s="126"/>
      <c r="G28" s="393" t="s">
        <v>58</v>
      </c>
      <c r="H28" s="393"/>
      <c r="I28" s="393"/>
      <c r="J28" s="393"/>
      <c r="K28" s="455"/>
    </row>
    <row r="29" spans="1:14" ht="30" customHeight="1" x14ac:dyDescent="0.25">
      <c r="A29" s="60"/>
      <c r="B29" s="58"/>
      <c r="C29" s="58"/>
      <c r="D29" s="126"/>
      <c r="E29" s="126"/>
      <c r="F29" s="126"/>
      <c r="G29" s="126"/>
      <c r="H29" s="393" t="s">
        <v>191</v>
      </c>
      <c r="I29" s="393"/>
      <c r="J29" s="393"/>
      <c r="K29" s="455"/>
    </row>
    <row r="30" spans="1:14" ht="23.25" customHeight="1" x14ac:dyDescent="0.25">
      <c r="A30" s="60"/>
      <c r="B30" s="58"/>
      <c r="C30" s="58"/>
      <c r="D30" s="126"/>
      <c r="E30" s="126"/>
      <c r="F30" s="126"/>
      <c r="G30" s="126"/>
      <c r="H30" s="104"/>
      <c r="I30" s="126" t="s">
        <v>153</v>
      </c>
      <c r="J30" s="104"/>
      <c r="K30" s="343">
        <v>-100</v>
      </c>
    </row>
    <row r="31" spans="1:14" ht="26.25" customHeight="1" x14ac:dyDescent="0.25">
      <c r="A31" s="60"/>
      <c r="B31" s="58"/>
      <c r="C31" s="58"/>
      <c r="D31" s="126"/>
      <c r="E31" s="126"/>
      <c r="F31" s="126"/>
      <c r="G31" s="126"/>
      <c r="H31" s="104"/>
      <c r="I31" s="126" t="s">
        <v>154</v>
      </c>
      <c r="J31" s="104"/>
      <c r="K31" s="343">
        <v>-200</v>
      </c>
    </row>
    <row r="32" spans="1:14" ht="30" customHeight="1" x14ac:dyDescent="0.25">
      <c r="A32" s="60"/>
      <c r="B32" s="104" t="s">
        <v>196</v>
      </c>
      <c r="C32" s="393" t="s">
        <v>197</v>
      </c>
      <c r="D32" s="393"/>
      <c r="E32" s="393"/>
      <c r="F32" s="393"/>
      <c r="G32" s="393"/>
      <c r="H32" s="393"/>
      <c r="I32" s="393"/>
      <c r="J32" s="202">
        <f>+J33+J40+J44</f>
        <v>-450038.2</v>
      </c>
      <c r="K32" s="203">
        <f>+K33+K40+K44</f>
        <v>-546118.80000000005</v>
      </c>
      <c r="M32" s="354">
        <f>+'4'!H61</f>
        <v>-450038.2</v>
      </c>
      <c r="N32" s="354">
        <f>+'4'!I61</f>
        <v>-546118.80000000005</v>
      </c>
    </row>
    <row r="33" spans="1:14" ht="41.25" customHeight="1" x14ac:dyDescent="0.25">
      <c r="A33" s="60"/>
      <c r="B33" s="110"/>
      <c r="C33" s="110"/>
      <c r="D33" s="104" t="s">
        <v>198</v>
      </c>
      <c r="E33" s="393" t="str">
        <f>+'7'!D18</f>
        <v xml:space="preserve"> ԱՄՆ ՄԶԳ աջակցությամբ իրականացվող Տեղականինքնակառավարման և ապակենտրոնացման բարեփոխումների դրամաշնորհային ծրագրի կառավարում</v>
      </c>
      <c r="F33" s="393"/>
      <c r="G33" s="393"/>
      <c r="H33" s="393"/>
      <c r="I33" s="393"/>
      <c r="J33" s="202">
        <f>+'7'!E18</f>
        <v>-76102.5</v>
      </c>
      <c r="K33" s="203">
        <f>+'7'!H18</f>
        <v>-172183.09999999998</v>
      </c>
      <c r="M33" s="355">
        <f>+J32-M32</f>
        <v>0</v>
      </c>
      <c r="N33" s="355">
        <f>+K32-N32</f>
        <v>0</v>
      </c>
    </row>
    <row r="34" spans="1:14" ht="72.75" customHeight="1" x14ac:dyDescent="0.25">
      <c r="A34" s="60"/>
      <c r="B34" s="110"/>
      <c r="C34" s="110"/>
      <c r="D34" s="58"/>
      <c r="E34" s="58"/>
      <c r="F34" s="393" t="s">
        <v>160</v>
      </c>
      <c r="G34" s="393"/>
      <c r="H34" s="393"/>
      <c r="I34" s="393"/>
      <c r="J34" s="393"/>
      <c r="K34" s="455"/>
    </row>
    <row r="35" spans="1:14" ht="30" customHeight="1" x14ac:dyDescent="0.25">
      <c r="A35" s="60"/>
      <c r="B35" s="110"/>
      <c r="C35" s="110"/>
      <c r="D35" s="58"/>
      <c r="E35" s="58"/>
      <c r="F35" s="58"/>
      <c r="G35" s="408" t="s">
        <v>39</v>
      </c>
      <c r="H35" s="408"/>
      <c r="I35" s="408"/>
      <c r="J35" s="408"/>
      <c r="K35" s="468"/>
    </row>
    <row r="36" spans="1:14" ht="30" customHeight="1" x14ac:dyDescent="0.25">
      <c r="A36" s="60"/>
      <c r="B36" s="110"/>
      <c r="C36" s="110"/>
      <c r="D36" s="58"/>
      <c r="E36" s="58"/>
      <c r="F36" s="58"/>
      <c r="G36" s="58"/>
      <c r="H36" s="408" t="s">
        <v>176</v>
      </c>
      <c r="I36" s="408"/>
      <c r="J36" s="408"/>
      <c r="K36" s="468"/>
    </row>
    <row r="37" spans="1:14" ht="69.75" customHeight="1" x14ac:dyDescent="0.25">
      <c r="A37" s="60"/>
      <c r="B37" s="110"/>
      <c r="C37" s="110"/>
      <c r="D37" s="58"/>
      <c r="E37" s="58"/>
      <c r="F37" s="58"/>
      <c r="G37" s="58"/>
      <c r="H37" s="110"/>
      <c r="I37" s="126" t="s">
        <v>157</v>
      </c>
      <c r="J37" s="104"/>
      <c r="K37" s="339">
        <v>-8</v>
      </c>
    </row>
    <row r="38" spans="1:14" ht="69.75" customHeight="1" x14ac:dyDescent="0.25">
      <c r="A38" s="60"/>
      <c r="B38" s="110"/>
      <c r="C38" s="110"/>
      <c r="D38" s="58"/>
      <c r="E38" s="58"/>
      <c r="F38" s="58"/>
      <c r="G38" s="58"/>
      <c r="H38" s="110"/>
      <c r="I38" s="126" t="s">
        <v>158</v>
      </c>
      <c r="J38" s="104"/>
      <c r="K38" s="339">
        <v>-105</v>
      </c>
    </row>
    <row r="39" spans="1:14" ht="69.75" customHeight="1" x14ac:dyDescent="0.25">
      <c r="A39" s="60"/>
      <c r="B39" s="110"/>
      <c r="C39" s="110"/>
      <c r="D39" s="58"/>
      <c r="E39" s="58"/>
      <c r="F39" s="58"/>
      <c r="G39" s="58"/>
      <c r="H39" s="110"/>
      <c r="I39" s="126" t="s">
        <v>159</v>
      </c>
      <c r="J39" s="104"/>
      <c r="K39" s="339">
        <v>-8</v>
      </c>
    </row>
    <row r="40" spans="1:14" ht="79.5" customHeight="1" x14ac:dyDescent="0.25">
      <c r="A40" s="60"/>
      <c r="B40" s="110"/>
      <c r="C40" s="110"/>
      <c r="D40" s="104" t="s">
        <v>199</v>
      </c>
      <c r="E40" s="393" t="str">
        <f>+'6'!D60</f>
        <v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v>
      </c>
      <c r="F40" s="393"/>
      <c r="G40" s="393"/>
      <c r="H40" s="393"/>
      <c r="I40" s="393"/>
      <c r="J40" s="202">
        <f>+'6'!E58</f>
        <v>-146448</v>
      </c>
      <c r="K40" s="203">
        <f>+'6'!H58</f>
        <v>-146448</v>
      </c>
      <c r="M40" s="355"/>
      <c r="N40" s="355"/>
    </row>
    <row r="41" spans="1:14" ht="72.75" customHeight="1" x14ac:dyDescent="0.25">
      <c r="A41" s="60"/>
      <c r="B41" s="110"/>
      <c r="C41" s="110"/>
      <c r="D41" s="58"/>
      <c r="E41" s="58"/>
      <c r="F41" s="393" t="s">
        <v>152</v>
      </c>
      <c r="G41" s="393"/>
      <c r="H41" s="393"/>
      <c r="I41" s="393"/>
      <c r="J41" s="393"/>
      <c r="K41" s="455"/>
    </row>
    <row r="42" spans="1:14" ht="30" customHeight="1" x14ac:dyDescent="0.25">
      <c r="A42" s="60"/>
      <c r="B42" s="110"/>
      <c r="C42" s="110"/>
      <c r="D42" s="58"/>
      <c r="E42" s="58"/>
      <c r="F42" s="58"/>
      <c r="G42" s="393" t="s">
        <v>61</v>
      </c>
      <c r="H42" s="393"/>
      <c r="I42" s="393"/>
      <c r="J42" s="393"/>
      <c r="K42" s="455"/>
    </row>
    <row r="43" spans="1:14" ht="30" customHeight="1" x14ac:dyDescent="0.25">
      <c r="A43" s="60"/>
      <c r="B43" s="110"/>
      <c r="C43" s="110"/>
      <c r="D43" s="58"/>
      <c r="E43" s="58"/>
      <c r="F43" s="58"/>
      <c r="G43" s="58"/>
      <c r="H43" s="393" t="s">
        <v>200</v>
      </c>
      <c r="I43" s="393"/>
      <c r="J43" s="393"/>
      <c r="K43" s="455"/>
    </row>
    <row r="44" spans="1:14" ht="79.5" customHeight="1" x14ac:dyDescent="0.25">
      <c r="A44" s="60"/>
      <c r="B44" s="110"/>
      <c r="C44" s="110"/>
      <c r="D44" s="104" t="s">
        <v>201</v>
      </c>
      <c r="E44" s="393" t="str">
        <f>+'7'!D42</f>
        <v xml:space="preserve"> ԱՄՆ ՄԶԳ աջակցությամբ իրականացվող Տեղականինքնակառավարման և ապակենտրոնացման բարեփոխումների դրամաշնորհային ծրագրի շրջանակներում Տեղական կառավարման համակարգերի հզորացում,ապակենտրոնացման գործընթացներին աջակցություն, պիլոտային ծրագրերի իրականացում</v>
      </c>
      <c r="F44" s="393"/>
      <c r="G44" s="393"/>
      <c r="H44" s="393"/>
      <c r="I44" s="393"/>
      <c r="J44" s="202">
        <f>+'7'!E42</f>
        <v>-227487.7</v>
      </c>
      <c r="K44" s="203">
        <f>+'7'!H42</f>
        <v>-227487.7</v>
      </c>
      <c r="M44" s="355">
        <f>+J43-M43</f>
        <v>0</v>
      </c>
      <c r="N44" s="355">
        <f>+K43-N43</f>
        <v>0</v>
      </c>
    </row>
    <row r="45" spans="1:14" ht="72.75" customHeight="1" x14ac:dyDescent="0.25">
      <c r="A45" s="60"/>
      <c r="B45" s="110"/>
      <c r="C45" s="110"/>
      <c r="D45" s="58"/>
      <c r="E45" s="58"/>
      <c r="F45" s="393" t="s">
        <v>119</v>
      </c>
      <c r="G45" s="393"/>
      <c r="H45" s="393"/>
      <c r="I45" s="393"/>
      <c r="J45" s="393"/>
      <c r="K45" s="455"/>
    </row>
    <row r="46" spans="1:14" ht="30" customHeight="1" x14ac:dyDescent="0.25">
      <c r="A46" s="60"/>
      <c r="B46" s="110"/>
      <c r="C46" s="110"/>
      <c r="D46" s="58"/>
      <c r="E46" s="58"/>
      <c r="F46" s="58"/>
      <c r="G46" s="393" t="s">
        <v>61</v>
      </c>
      <c r="H46" s="393"/>
      <c r="I46" s="393"/>
      <c r="J46" s="393"/>
      <c r="K46" s="455"/>
    </row>
    <row r="47" spans="1:14" ht="30" customHeight="1" x14ac:dyDescent="0.25">
      <c r="A47" s="60"/>
      <c r="B47" s="110"/>
      <c r="C47" s="110"/>
      <c r="D47" s="58"/>
      <c r="E47" s="58"/>
      <c r="F47" s="58"/>
      <c r="G47" s="58"/>
      <c r="H47" s="393" t="s">
        <v>200</v>
      </c>
      <c r="I47" s="393"/>
      <c r="J47" s="393"/>
      <c r="K47" s="455"/>
    </row>
    <row r="48" spans="1:14" ht="77.25" customHeight="1" x14ac:dyDescent="0.25">
      <c r="A48" s="60"/>
      <c r="B48" s="110"/>
      <c r="C48" s="110"/>
      <c r="D48" s="58"/>
      <c r="E48" s="58"/>
      <c r="F48" s="58"/>
      <c r="G48" s="58"/>
      <c r="H48" s="110"/>
      <c r="I48" s="126" t="s">
        <v>155</v>
      </c>
      <c r="J48" s="104"/>
      <c r="K48" s="339">
        <v>-7</v>
      </c>
    </row>
    <row r="49" spans="1:14" ht="37.5" customHeight="1" x14ac:dyDescent="0.25">
      <c r="A49" s="60"/>
      <c r="B49" s="104" t="s">
        <v>177</v>
      </c>
      <c r="C49" s="393" t="s">
        <v>50</v>
      </c>
      <c r="D49" s="393"/>
      <c r="E49" s="393"/>
      <c r="F49" s="393"/>
      <c r="G49" s="393"/>
      <c r="H49" s="393"/>
      <c r="I49" s="393"/>
      <c r="J49" s="202">
        <f>+J59+J66+J71+J50</f>
        <v>90150</v>
      </c>
      <c r="K49" s="203">
        <f>+K59+K66+K71+K54+K50</f>
        <v>-848324.7</v>
      </c>
      <c r="M49" s="352">
        <f>+'4'!H123</f>
        <v>90150</v>
      </c>
      <c r="N49" s="352">
        <f>+'4'!I123</f>
        <v>-848324.7</v>
      </c>
    </row>
    <row r="50" spans="1:14" ht="75.75" customHeight="1" x14ac:dyDescent="0.25">
      <c r="A50" s="60"/>
      <c r="B50" s="58"/>
      <c r="C50" s="58"/>
      <c r="D50" s="104" t="s">
        <v>264</v>
      </c>
      <c r="E50" s="393" t="str">
        <f>+'3'!D22</f>
        <v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v>
      </c>
      <c r="F50" s="393"/>
      <c r="G50" s="393"/>
      <c r="H50" s="393"/>
      <c r="I50" s="393"/>
      <c r="J50" s="202">
        <f>+'3'!G22</f>
        <v>90150</v>
      </c>
      <c r="K50" s="203">
        <f>+'3'!H22</f>
        <v>150</v>
      </c>
      <c r="M50" s="340">
        <f>+J49-M49</f>
        <v>0</v>
      </c>
      <c r="N50" s="340">
        <f>+K49-N49</f>
        <v>0</v>
      </c>
    </row>
    <row r="51" spans="1:14" ht="58.5" customHeight="1" x14ac:dyDescent="0.25">
      <c r="A51" s="60"/>
      <c r="B51" s="58"/>
      <c r="C51" s="58"/>
      <c r="D51" s="58"/>
      <c r="E51" s="126"/>
      <c r="F51" s="393" t="str">
        <f>+'3'!E22</f>
        <v>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v>
      </c>
      <c r="G51" s="393"/>
      <c r="H51" s="393"/>
      <c r="I51" s="393"/>
      <c r="J51" s="393"/>
      <c r="K51" s="455"/>
    </row>
    <row r="52" spans="1:14" ht="30" customHeight="1" x14ac:dyDescent="0.25">
      <c r="A52" s="60"/>
      <c r="B52" s="58"/>
      <c r="C52" s="58"/>
      <c r="D52" s="58"/>
      <c r="E52" s="126"/>
      <c r="F52" s="126"/>
      <c r="G52" s="393" t="str">
        <f>+'3'!F22</f>
        <v>Տրանսֆերտների տրամադրում</v>
      </c>
      <c r="H52" s="393"/>
      <c r="I52" s="393"/>
      <c r="J52" s="393"/>
      <c r="K52" s="455"/>
    </row>
    <row r="53" spans="1:14" ht="30" customHeight="1" x14ac:dyDescent="0.25">
      <c r="A53" s="60"/>
      <c r="B53" s="58"/>
      <c r="C53" s="58"/>
      <c r="D53" s="58"/>
      <c r="E53" s="126"/>
      <c r="F53" s="126"/>
      <c r="G53" s="126"/>
      <c r="H53" s="393" t="s">
        <v>178</v>
      </c>
      <c r="I53" s="393"/>
      <c r="J53" s="393"/>
      <c r="K53" s="455"/>
    </row>
    <row r="54" spans="1:14" ht="32.25" customHeight="1" x14ac:dyDescent="0.25">
      <c r="A54" s="60"/>
      <c r="B54" s="110"/>
      <c r="C54" s="110"/>
      <c r="D54" s="104" t="s">
        <v>209</v>
      </c>
      <c r="E54" s="393" t="str">
        <f>+'5'!D14</f>
        <v>Մաքրման կայանների պահպանություն</v>
      </c>
      <c r="F54" s="393"/>
      <c r="G54" s="393"/>
      <c r="H54" s="393"/>
      <c r="I54" s="393"/>
      <c r="J54" s="202">
        <v>0</v>
      </c>
      <c r="K54" s="203">
        <f>+'5'!H12</f>
        <v>7200</v>
      </c>
      <c r="M54" s="340">
        <f>+J49-M49</f>
        <v>0</v>
      </c>
      <c r="N54" s="340">
        <f>+K49-N49</f>
        <v>0</v>
      </c>
    </row>
    <row r="55" spans="1:14" ht="34.5" customHeight="1" x14ac:dyDescent="0.25">
      <c r="A55" s="60"/>
      <c r="B55" s="110"/>
      <c r="C55" s="110"/>
      <c r="D55" s="58"/>
      <c r="E55" s="81"/>
      <c r="F55" s="469" t="s">
        <v>98</v>
      </c>
      <c r="G55" s="469"/>
      <c r="H55" s="469"/>
      <c r="I55" s="469"/>
      <c r="J55" s="469"/>
      <c r="K55" s="470"/>
    </row>
    <row r="56" spans="1:14" ht="30" customHeight="1" x14ac:dyDescent="0.25">
      <c r="A56" s="60"/>
      <c r="B56" s="110"/>
      <c r="C56" s="110"/>
      <c r="D56" s="58"/>
      <c r="E56" s="58"/>
      <c r="F56" s="58"/>
      <c r="G56" s="393" t="s">
        <v>61</v>
      </c>
      <c r="H56" s="393"/>
      <c r="I56" s="393"/>
      <c r="J56" s="393"/>
      <c r="K56" s="455"/>
      <c r="L56" s="344"/>
    </row>
    <row r="57" spans="1:14" ht="30" customHeight="1" x14ac:dyDescent="0.25">
      <c r="A57" s="60"/>
      <c r="B57" s="110"/>
      <c r="C57" s="110"/>
      <c r="D57" s="58"/>
      <c r="E57" s="58"/>
      <c r="F57" s="58"/>
      <c r="G57" s="81"/>
      <c r="H57" s="393" t="s">
        <v>200</v>
      </c>
      <c r="I57" s="393"/>
      <c r="J57" s="393"/>
      <c r="K57" s="455"/>
      <c r="L57" s="344"/>
    </row>
    <row r="58" spans="1:14" ht="43.5" customHeight="1" x14ac:dyDescent="0.25">
      <c r="A58" s="60"/>
      <c r="B58" s="110"/>
      <c r="C58" s="110"/>
      <c r="D58" s="58"/>
      <c r="E58" s="58"/>
      <c r="F58" s="58"/>
      <c r="G58" s="58"/>
      <c r="H58" s="110"/>
      <c r="I58" s="126" t="s">
        <v>189</v>
      </c>
      <c r="J58" s="104"/>
      <c r="K58" s="339">
        <v>1</v>
      </c>
    </row>
    <row r="59" spans="1:14" ht="75.75" customHeight="1" x14ac:dyDescent="0.25">
      <c r="A59" s="60"/>
      <c r="B59" s="58"/>
      <c r="C59" s="58"/>
      <c r="D59" s="104" t="s">
        <v>202</v>
      </c>
      <c r="E59" s="393" t="str">
        <f>+'6'!D73</f>
        <v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F59" s="393"/>
      <c r="G59" s="393"/>
      <c r="H59" s="393"/>
      <c r="I59" s="393"/>
      <c r="J59" s="202">
        <f>+'6'!E73</f>
        <v>0</v>
      </c>
      <c r="K59" s="203">
        <f>+'6'!H73</f>
        <v>80100</v>
      </c>
      <c r="M59" s="340"/>
      <c r="N59" s="340"/>
    </row>
    <row r="60" spans="1:14" ht="39" customHeight="1" x14ac:dyDescent="0.25">
      <c r="A60" s="60"/>
      <c r="B60" s="58"/>
      <c r="C60" s="58"/>
      <c r="D60" s="58"/>
      <c r="E60" s="126"/>
      <c r="F60" s="393" t="s">
        <v>86</v>
      </c>
      <c r="G60" s="393"/>
      <c r="H60" s="393"/>
      <c r="I60" s="393"/>
      <c r="J60" s="393"/>
      <c r="K60" s="455"/>
    </row>
    <row r="61" spans="1:14" ht="30" customHeight="1" x14ac:dyDescent="0.25">
      <c r="A61" s="60"/>
      <c r="B61" s="58"/>
      <c r="C61" s="58"/>
      <c r="D61" s="58"/>
      <c r="E61" s="126"/>
      <c r="F61" s="126"/>
      <c r="G61" s="393" t="s">
        <v>58</v>
      </c>
      <c r="H61" s="393"/>
      <c r="I61" s="393"/>
      <c r="J61" s="393"/>
      <c r="K61" s="455"/>
    </row>
    <row r="62" spans="1:14" ht="30" customHeight="1" x14ac:dyDescent="0.25">
      <c r="A62" s="60"/>
      <c r="B62" s="58"/>
      <c r="C62" s="58"/>
      <c r="D62" s="58"/>
      <c r="E62" s="126"/>
      <c r="F62" s="126"/>
      <c r="G62" s="126"/>
      <c r="H62" s="393" t="s">
        <v>179</v>
      </c>
      <c r="I62" s="393"/>
      <c r="J62" s="393"/>
      <c r="K62" s="455"/>
    </row>
    <row r="63" spans="1:14" ht="30" customHeight="1" x14ac:dyDescent="0.25">
      <c r="A63" s="60"/>
      <c r="B63" s="58"/>
      <c r="C63" s="58"/>
      <c r="D63" s="58"/>
      <c r="E63" s="58"/>
      <c r="F63" s="58"/>
      <c r="G63" s="58"/>
      <c r="H63" s="110"/>
      <c r="I63" s="126" t="s">
        <v>203</v>
      </c>
      <c r="J63" s="175"/>
      <c r="K63" s="339">
        <v>-18</v>
      </c>
    </row>
    <row r="64" spans="1:14" ht="30" customHeight="1" x14ac:dyDescent="0.25">
      <c r="A64" s="60"/>
      <c r="B64" s="58"/>
      <c r="C64" s="58"/>
      <c r="D64" s="58"/>
      <c r="E64" s="58"/>
      <c r="F64" s="58"/>
      <c r="G64" s="58"/>
      <c r="H64" s="110"/>
      <c r="I64" s="126" t="s">
        <v>208</v>
      </c>
      <c r="J64" s="175"/>
      <c r="K64" s="339">
        <v>275</v>
      </c>
    </row>
    <row r="65" spans="1:14" ht="30" customHeight="1" x14ac:dyDescent="0.25">
      <c r="A65" s="60"/>
      <c r="B65" s="58"/>
      <c r="C65" s="58"/>
      <c r="D65" s="58"/>
      <c r="E65" s="58"/>
      <c r="F65" s="58"/>
      <c r="G65" s="58"/>
      <c r="H65" s="110"/>
      <c r="I65" s="126" t="s">
        <v>205</v>
      </c>
      <c r="J65" s="175"/>
      <c r="K65" s="203">
        <v>0.4</v>
      </c>
    </row>
    <row r="66" spans="1:14" ht="75.75" customHeight="1" x14ac:dyDescent="0.25">
      <c r="A66" s="60"/>
      <c r="B66" s="58"/>
      <c r="C66" s="58"/>
      <c r="D66" s="104" t="s">
        <v>204</v>
      </c>
      <c r="E66" s="393" t="str">
        <f>+'6'!D86</f>
        <v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F66" s="393"/>
      <c r="G66" s="393"/>
      <c r="H66" s="393"/>
      <c r="I66" s="393"/>
      <c r="J66" s="202">
        <f>+'6'!E86</f>
        <v>0</v>
      </c>
      <c r="K66" s="203">
        <f>+'6'!H86</f>
        <v>-1035774.7</v>
      </c>
    </row>
    <row r="67" spans="1:14" ht="39" customHeight="1" x14ac:dyDescent="0.25">
      <c r="A67" s="60"/>
      <c r="B67" s="58"/>
      <c r="C67" s="58"/>
      <c r="D67" s="58"/>
      <c r="E67" s="126"/>
      <c r="F67" s="393" t="s">
        <v>86</v>
      </c>
      <c r="G67" s="393"/>
      <c r="H67" s="393"/>
      <c r="I67" s="393"/>
      <c r="J67" s="393"/>
      <c r="K67" s="455"/>
    </row>
    <row r="68" spans="1:14" ht="30" customHeight="1" x14ac:dyDescent="0.25">
      <c r="A68" s="60"/>
      <c r="B68" s="58"/>
      <c r="C68" s="58"/>
      <c r="D68" s="58"/>
      <c r="E68" s="126"/>
      <c r="F68" s="126"/>
      <c r="G68" s="393" t="s">
        <v>58</v>
      </c>
      <c r="H68" s="393"/>
      <c r="I68" s="393"/>
      <c r="J68" s="393"/>
      <c r="K68" s="455"/>
    </row>
    <row r="69" spans="1:14" ht="30" customHeight="1" x14ac:dyDescent="0.25">
      <c r="A69" s="60"/>
      <c r="B69" s="58"/>
      <c r="C69" s="58"/>
      <c r="D69" s="58"/>
      <c r="E69" s="126"/>
      <c r="F69" s="126"/>
      <c r="G69" s="126"/>
      <c r="H69" s="393" t="s">
        <v>179</v>
      </c>
      <c r="I69" s="393"/>
      <c r="J69" s="393"/>
      <c r="K69" s="455"/>
    </row>
    <row r="70" spans="1:14" ht="30" customHeight="1" x14ac:dyDescent="0.25">
      <c r="A70" s="60"/>
      <c r="B70" s="58"/>
      <c r="C70" s="58"/>
      <c r="D70" s="58"/>
      <c r="E70" s="58"/>
      <c r="F70" s="58"/>
      <c r="G70" s="58"/>
      <c r="H70" s="110"/>
      <c r="I70" s="126" t="s">
        <v>203</v>
      </c>
      <c r="J70" s="175"/>
      <c r="K70" s="339">
        <v>-31</v>
      </c>
    </row>
    <row r="71" spans="1:14" ht="75.75" customHeight="1" x14ac:dyDescent="0.25">
      <c r="A71" s="60"/>
      <c r="B71" s="58"/>
      <c r="C71" s="58"/>
      <c r="D71" s="104" t="s">
        <v>206</v>
      </c>
      <c r="E71" s="393" t="str">
        <f>+'6'!D95</f>
        <v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</v>
      </c>
      <c r="F71" s="393"/>
      <c r="G71" s="393"/>
      <c r="H71" s="393"/>
      <c r="I71" s="393"/>
      <c r="J71" s="202">
        <f>+'6'!E95</f>
        <v>0</v>
      </c>
      <c r="K71" s="203">
        <f>+'6'!H95</f>
        <v>100000</v>
      </c>
    </row>
    <row r="72" spans="1:14" ht="33" customHeight="1" x14ac:dyDescent="0.25">
      <c r="A72" s="60"/>
      <c r="B72" s="58"/>
      <c r="C72" s="58"/>
      <c r="D72" s="58"/>
      <c r="E72" s="126"/>
      <c r="F72" s="393" t="s">
        <v>207</v>
      </c>
      <c r="G72" s="393"/>
      <c r="H72" s="393"/>
      <c r="I72" s="393"/>
      <c r="J72" s="393"/>
      <c r="K72" s="455"/>
    </row>
    <row r="73" spans="1:14" ht="30" customHeight="1" x14ac:dyDescent="0.25">
      <c r="A73" s="60"/>
      <c r="B73" s="58"/>
      <c r="C73" s="58"/>
      <c r="D73" s="58"/>
      <c r="E73" s="126"/>
      <c r="F73" s="126"/>
      <c r="G73" s="393" t="s">
        <v>58</v>
      </c>
      <c r="H73" s="393"/>
      <c r="I73" s="393"/>
      <c r="J73" s="393"/>
      <c r="K73" s="455"/>
    </row>
    <row r="74" spans="1:14" ht="30" customHeight="1" x14ac:dyDescent="0.25">
      <c r="A74" s="60"/>
      <c r="B74" s="58"/>
      <c r="C74" s="58"/>
      <c r="D74" s="58"/>
      <c r="E74" s="126"/>
      <c r="F74" s="126"/>
      <c r="G74" s="126"/>
      <c r="H74" s="393" t="s">
        <v>179</v>
      </c>
      <c r="I74" s="393"/>
      <c r="J74" s="393"/>
      <c r="K74" s="455"/>
    </row>
    <row r="75" spans="1:14" ht="23.25" customHeight="1" x14ac:dyDescent="0.25">
      <c r="A75" s="60"/>
      <c r="B75" s="58"/>
      <c r="C75" s="58"/>
      <c r="D75" s="58"/>
      <c r="E75" s="58"/>
      <c r="F75" s="58"/>
      <c r="G75" s="58"/>
      <c r="H75" s="110"/>
      <c r="I75" s="126" t="s">
        <v>203</v>
      </c>
      <c r="J75" s="175"/>
      <c r="K75" s="339">
        <v>3</v>
      </c>
    </row>
    <row r="76" spans="1:14" ht="30" customHeight="1" x14ac:dyDescent="0.25">
      <c r="A76" s="459" t="s">
        <v>156</v>
      </c>
      <c r="B76" s="460"/>
      <c r="C76" s="460"/>
      <c r="D76" s="460"/>
      <c r="E76" s="460"/>
      <c r="F76" s="460"/>
      <c r="G76" s="460"/>
      <c r="H76" s="460"/>
      <c r="I76" s="460"/>
      <c r="J76" s="490">
        <f>+J77</f>
        <v>1507200</v>
      </c>
      <c r="K76" s="491">
        <f>+K77</f>
        <v>3206252.6</v>
      </c>
    </row>
    <row r="77" spans="1:14" ht="37.5" customHeight="1" x14ac:dyDescent="0.25">
      <c r="A77" s="60"/>
      <c r="B77" s="235">
        <v>1189</v>
      </c>
      <c r="C77" s="456" t="s">
        <v>81</v>
      </c>
      <c r="D77" s="457"/>
      <c r="E77" s="457"/>
      <c r="F77" s="457"/>
      <c r="G77" s="457"/>
      <c r="H77" s="457"/>
      <c r="I77" s="458"/>
      <c r="J77" s="490">
        <f>+J78+J82</f>
        <v>1507200</v>
      </c>
      <c r="K77" s="491">
        <f>+K78+K82</f>
        <v>3206252.6</v>
      </c>
      <c r="M77" s="352">
        <f>+'4'!H178</f>
        <v>1507200</v>
      </c>
      <c r="N77" s="352">
        <f>+'4'!I178</f>
        <v>3206252.6</v>
      </c>
    </row>
    <row r="78" spans="1:14" ht="75.75" customHeight="1" x14ac:dyDescent="0.25">
      <c r="A78" s="60"/>
      <c r="B78" s="58"/>
      <c r="C78" s="58"/>
      <c r="D78" s="104" t="s">
        <v>210</v>
      </c>
      <c r="E78" s="393" t="str">
        <f>+'6'!D107</f>
        <v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v>
      </c>
      <c r="F78" s="393"/>
      <c r="G78" s="393"/>
      <c r="H78" s="393"/>
      <c r="I78" s="393"/>
      <c r="J78" s="202">
        <f>+'6'!E107</f>
        <v>507200</v>
      </c>
      <c r="K78" s="203">
        <f>+'6'!H107</f>
        <v>500000</v>
      </c>
      <c r="M78" s="340">
        <f>+J77-M77</f>
        <v>0</v>
      </c>
      <c r="N78" s="340">
        <f>+K77-N77</f>
        <v>0</v>
      </c>
    </row>
    <row r="79" spans="1:14" ht="55.5" customHeight="1" x14ac:dyDescent="0.25">
      <c r="A79" s="60"/>
      <c r="B79" s="58"/>
      <c r="C79" s="58"/>
      <c r="D79" s="58"/>
      <c r="E79" s="126"/>
      <c r="F79" s="393" t="s">
        <v>212</v>
      </c>
      <c r="G79" s="393"/>
      <c r="H79" s="393"/>
      <c r="I79" s="393"/>
      <c r="J79" s="393"/>
      <c r="K79" s="455"/>
    </row>
    <row r="80" spans="1:14" ht="30" customHeight="1" x14ac:dyDescent="0.25">
      <c r="A80" s="60"/>
      <c r="B80" s="58"/>
      <c r="C80" s="58"/>
      <c r="D80" s="58"/>
      <c r="E80" s="126"/>
      <c r="F80" s="126"/>
      <c r="G80" s="393" t="s">
        <v>60</v>
      </c>
      <c r="H80" s="393"/>
      <c r="I80" s="393"/>
      <c r="J80" s="393"/>
      <c r="K80" s="455"/>
    </row>
    <row r="81" spans="1:11" ht="30" customHeight="1" x14ac:dyDescent="0.25">
      <c r="A81" s="60"/>
      <c r="B81" s="58"/>
      <c r="C81" s="58"/>
      <c r="D81" s="58"/>
      <c r="E81" s="126"/>
      <c r="F81" s="126"/>
      <c r="G81" s="126"/>
      <c r="H81" s="393" t="s">
        <v>213</v>
      </c>
      <c r="I81" s="393"/>
      <c r="J81" s="393"/>
      <c r="K81" s="455"/>
    </row>
    <row r="82" spans="1:11" ht="75.75" customHeight="1" x14ac:dyDescent="0.25">
      <c r="A82" s="60"/>
      <c r="B82" s="58"/>
      <c r="C82" s="58"/>
      <c r="D82" s="104" t="s">
        <v>211</v>
      </c>
      <c r="E82" s="393" t="str">
        <f>+'6'!D116</f>
        <v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v>
      </c>
      <c r="F82" s="393"/>
      <c r="G82" s="393"/>
      <c r="H82" s="393"/>
      <c r="I82" s="393"/>
      <c r="J82" s="202">
        <f>+'6'!E116</f>
        <v>1000000</v>
      </c>
      <c r="K82" s="203">
        <f>+'6'!H116</f>
        <v>2706252.6</v>
      </c>
    </row>
    <row r="83" spans="1:11" ht="68.25" customHeight="1" x14ac:dyDescent="0.25">
      <c r="A83" s="60"/>
      <c r="B83" s="58"/>
      <c r="C83" s="58"/>
      <c r="D83" s="58"/>
      <c r="E83" s="126"/>
      <c r="F83" s="393" t="s">
        <v>87</v>
      </c>
      <c r="G83" s="393"/>
      <c r="H83" s="393"/>
      <c r="I83" s="393"/>
      <c r="J83" s="393"/>
      <c r="K83" s="455"/>
    </row>
    <row r="84" spans="1:11" ht="30" customHeight="1" x14ac:dyDescent="0.25">
      <c r="A84" s="60"/>
      <c r="B84" s="58"/>
      <c r="C84" s="58"/>
      <c r="D84" s="58"/>
      <c r="E84" s="126"/>
      <c r="F84" s="126"/>
      <c r="G84" s="393" t="s">
        <v>60</v>
      </c>
      <c r="H84" s="393"/>
      <c r="I84" s="393"/>
      <c r="J84" s="393"/>
      <c r="K84" s="455"/>
    </row>
    <row r="85" spans="1:11" ht="30" customHeight="1" x14ac:dyDescent="0.25">
      <c r="A85" s="60"/>
      <c r="B85" s="58"/>
      <c r="C85" s="58"/>
      <c r="D85" s="58"/>
      <c r="E85" s="126"/>
      <c r="F85" s="126"/>
      <c r="G85" s="126"/>
      <c r="H85" s="393" t="s">
        <v>213</v>
      </c>
      <c r="I85" s="393"/>
      <c r="J85" s="393"/>
      <c r="K85" s="455"/>
    </row>
    <row r="86" spans="1:11" ht="30" customHeight="1" x14ac:dyDescent="0.25">
      <c r="A86" s="473" t="s">
        <v>287</v>
      </c>
      <c r="B86" s="408"/>
      <c r="C86" s="408"/>
      <c r="D86" s="408"/>
      <c r="E86" s="408"/>
      <c r="F86" s="408"/>
      <c r="G86" s="408"/>
      <c r="H86" s="408"/>
      <c r="I86" s="408"/>
      <c r="J86" s="356">
        <f>+J87</f>
        <v>-1000000</v>
      </c>
      <c r="K86" s="356">
        <f>+K87+K101+K107</f>
        <v>-532295.69999999995</v>
      </c>
    </row>
    <row r="87" spans="1:11" s="319" customFormat="1" ht="26.25" customHeight="1" x14ac:dyDescent="0.25">
      <c r="A87" s="238"/>
      <c r="B87" s="318">
        <v>1006</v>
      </c>
      <c r="C87" s="474" t="s">
        <v>303</v>
      </c>
      <c r="D87" s="474"/>
      <c r="E87" s="474"/>
      <c r="F87" s="474"/>
      <c r="G87" s="474"/>
      <c r="H87" s="474"/>
      <c r="I87" s="474"/>
      <c r="J87" s="356">
        <f>+J88</f>
        <v>-1000000</v>
      </c>
      <c r="K87" s="356">
        <f>+K88+K92</f>
        <v>-532295.69999999995</v>
      </c>
    </row>
    <row r="88" spans="1:11" s="321" customFormat="1" ht="33" customHeight="1" x14ac:dyDescent="0.25">
      <c r="A88" s="238"/>
      <c r="B88" s="240"/>
      <c r="C88" s="240"/>
      <c r="D88" s="320" t="s">
        <v>299</v>
      </c>
      <c r="E88" s="467" t="s">
        <v>300</v>
      </c>
      <c r="F88" s="467"/>
      <c r="G88" s="467"/>
      <c r="H88" s="467"/>
      <c r="I88" s="467"/>
      <c r="J88" s="356">
        <f>+'3'!G33</f>
        <v>-1000000</v>
      </c>
      <c r="K88" s="356">
        <f>+'3'!H33</f>
        <v>-532295.69999999995</v>
      </c>
    </row>
    <row r="89" spans="1:11" s="319" customFormat="1" ht="33.4" customHeight="1" x14ac:dyDescent="0.25">
      <c r="A89" s="238"/>
      <c r="B89" s="240"/>
      <c r="C89" s="240"/>
      <c r="D89" s="349"/>
      <c r="E89" s="350"/>
      <c r="F89" s="467" t="s">
        <v>304</v>
      </c>
      <c r="G89" s="467"/>
      <c r="H89" s="467"/>
      <c r="I89" s="467"/>
      <c r="J89" s="467"/>
      <c r="K89" s="467"/>
    </row>
    <row r="90" spans="1:11" s="319" customFormat="1" ht="33.4" customHeight="1" x14ac:dyDescent="0.25">
      <c r="A90" s="238"/>
      <c r="B90" s="240"/>
      <c r="C90" s="240"/>
      <c r="D90" s="349"/>
      <c r="E90" s="350"/>
      <c r="F90" s="350"/>
      <c r="G90" s="467" t="s">
        <v>305</v>
      </c>
      <c r="H90" s="467"/>
      <c r="I90" s="467"/>
      <c r="J90" s="467"/>
      <c r="K90" s="467"/>
    </row>
    <row r="91" spans="1:11" s="319" customFormat="1" ht="33.4" customHeight="1" x14ac:dyDescent="0.25">
      <c r="A91" s="238"/>
      <c r="B91" s="240"/>
      <c r="C91" s="240"/>
      <c r="D91" s="349"/>
      <c r="E91" s="350"/>
      <c r="F91" s="350"/>
      <c r="G91" s="322"/>
      <c r="H91" s="467" t="s">
        <v>306</v>
      </c>
      <c r="I91" s="467"/>
      <c r="J91" s="467"/>
      <c r="K91" s="467"/>
    </row>
    <row r="92" spans="1:11" ht="25.5" customHeight="1" x14ac:dyDescent="0.25">
      <c r="A92" s="459" t="s">
        <v>32</v>
      </c>
      <c r="B92" s="460"/>
      <c r="C92" s="460"/>
      <c r="D92" s="460"/>
      <c r="E92" s="460"/>
      <c r="F92" s="460"/>
      <c r="G92" s="460"/>
      <c r="H92" s="460"/>
      <c r="I92" s="460"/>
      <c r="J92" s="333">
        <f t="shared" ref="J92:K92" si="0">J93</f>
        <v>0</v>
      </c>
      <c r="K92" s="334">
        <f t="shared" si="0"/>
        <v>0</v>
      </c>
    </row>
    <row r="93" spans="1:11" ht="30" customHeight="1" x14ac:dyDescent="0.25">
      <c r="A93" s="60"/>
      <c r="B93" s="110" t="s">
        <v>51</v>
      </c>
      <c r="C93" s="408" t="s">
        <v>52</v>
      </c>
      <c r="D93" s="408"/>
      <c r="E93" s="408"/>
      <c r="F93" s="408"/>
      <c r="G93" s="408"/>
      <c r="H93" s="408"/>
      <c r="I93" s="408"/>
      <c r="J93" s="333">
        <f t="shared" ref="J93:K93" si="1">J94+J98</f>
        <v>0</v>
      </c>
      <c r="K93" s="334">
        <f t="shared" si="1"/>
        <v>0</v>
      </c>
    </row>
    <row r="94" spans="1:11" ht="30" customHeight="1" x14ac:dyDescent="0.25">
      <c r="A94" s="60"/>
      <c r="B94" s="58"/>
      <c r="C94" s="58"/>
      <c r="D94" s="110" t="s">
        <v>180</v>
      </c>
      <c r="E94" s="393" t="s">
        <v>99</v>
      </c>
      <c r="F94" s="393"/>
      <c r="G94" s="393"/>
      <c r="H94" s="393"/>
      <c r="I94" s="393"/>
      <c r="J94" s="333">
        <v>0</v>
      </c>
      <c r="K94" s="334">
        <v>-7200</v>
      </c>
    </row>
    <row r="95" spans="1:11" ht="39.75" customHeight="1" x14ac:dyDescent="0.25">
      <c r="A95" s="60"/>
      <c r="B95" s="58"/>
      <c r="C95" s="58"/>
      <c r="D95" s="58"/>
      <c r="E95" s="58"/>
      <c r="F95" s="393" t="s">
        <v>181</v>
      </c>
      <c r="G95" s="393"/>
      <c r="H95" s="393"/>
      <c r="I95" s="393"/>
      <c r="J95" s="393"/>
      <c r="K95" s="455"/>
    </row>
    <row r="96" spans="1:11" ht="30" customHeight="1" x14ac:dyDescent="0.25">
      <c r="A96" s="60"/>
      <c r="B96" s="58"/>
      <c r="C96" s="58"/>
      <c r="D96" s="58"/>
      <c r="E96" s="58"/>
      <c r="F96" s="58"/>
      <c r="G96" s="393" t="s">
        <v>39</v>
      </c>
      <c r="H96" s="393"/>
      <c r="I96" s="393"/>
      <c r="J96" s="393"/>
      <c r="K96" s="455"/>
    </row>
    <row r="97" spans="1:11" ht="30" customHeight="1" x14ac:dyDescent="0.25">
      <c r="A97" s="60"/>
      <c r="B97" s="58"/>
      <c r="C97" s="58"/>
      <c r="D97" s="58"/>
      <c r="E97" s="58"/>
      <c r="F97" s="58"/>
      <c r="G97" s="58"/>
      <c r="H97" s="408" t="s">
        <v>182</v>
      </c>
      <c r="I97" s="408"/>
      <c r="J97" s="408"/>
      <c r="K97" s="468"/>
    </row>
    <row r="98" spans="1:11" ht="30" customHeight="1" x14ac:dyDescent="0.25">
      <c r="A98" s="60"/>
      <c r="B98" s="58"/>
      <c r="C98" s="58"/>
      <c r="D98" s="110" t="s">
        <v>180</v>
      </c>
      <c r="E98" s="393" t="s">
        <v>99</v>
      </c>
      <c r="F98" s="393"/>
      <c r="G98" s="393"/>
      <c r="H98" s="393"/>
      <c r="I98" s="393"/>
      <c r="J98" s="333">
        <v>0</v>
      </c>
      <c r="K98" s="334">
        <v>7200</v>
      </c>
    </row>
    <row r="99" spans="1:11" ht="36.75" customHeight="1" x14ac:dyDescent="0.25">
      <c r="A99" s="60"/>
      <c r="B99" s="58"/>
      <c r="C99" s="58"/>
      <c r="D99" s="58"/>
      <c r="E99" s="58"/>
      <c r="F99" s="393" t="s">
        <v>181</v>
      </c>
      <c r="G99" s="393"/>
      <c r="H99" s="393"/>
      <c r="I99" s="393"/>
      <c r="J99" s="393"/>
      <c r="K99" s="455"/>
    </row>
    <row r="100" spans="1:11" ht="30" customHeight="1" x14ac:dyDescent="0.25">
      <c r="A100" s="60"/>
      <c r="B100" s="58"/>
      <c r="C100" s="58"/>
      <c r="D100" s="58"/>
      <c r="E100" s="58"/>
      <c r="F100" s="58"/>
      <c r="G100" s="393" t="s">
        <v>39</v>
      </c>
      <c r="H100" s="393"/>
      <c r="I100" s="393"/>
      <c r="J100" s="393"/>
      <c r="K100" s="455"/>
    </row>
    <row r="101" spans="1:11" ht="30" customHeight="1" thickBot="1" x14ac:dyDescent="0.3">
      <c r="A101" s="346"/>
      <c r="B101" s="160"/>
      <c r="C101" s="160"/>
      <c r="D101" s="160"/>
      <c r="E101" s="160"/>
      <c r="F101" s="160"/>
      <c r="G101" s="160"/>
      <c r="H101" s="471" t="s">
        <v>182</v>
      </c>
      <c r="I101" s="471"/>
      <c r="J101" s="471"/>
      <c r="K101" s="472"/>
    </row>
  </sheetData>
  <mergeCells count="89">
    <mergeCell ref="G90:K90"/>
    <mergeCell ref="H91:K91"/>
    <mergeCell ref="H47:K47"/>
    <mergeCell ref="F41:K41"/>
    <mergeCell ref="G42:K42"/>
    <mergeCell ref="H43:K43"/>
    <mergeCell ref="E44:I44"/>
    <mergeCell ref="F45:K45"/>
    <mergeCell ref="G46:K46"/>
    <mergeCell ref="E66:I66"/>
    <mergeCell ref="F67:K67"/>
    <mergeCell ref="G68:K68"/>
    <mergeCell ref="H69:K69"/>
    <mergeCell ref="A86:I86"/>
    <mergeCell ref="C87:I87"/>
    <mergeCell ref="E33:I33"/>
    <mergeCell ref="F34:K34"/>
    <mergeCell ref="G35:K35"/>
    <mergeCell ref="H36:K36"/>
    <mergeCell ref="F89:K89"/>
    <mergeCell ref="F22:K22"/>
    <mergeCell ref="G23:K23"/>
    <mergeCell ref="H24:K24"/>
    <mergeCell ref="A92:I92"/>
    <mergeCell ref="G73:K73"/>
    <mergeCell ref="H74:K74"/>
    <mergeCell ref="E40:I40"/>
    <mergeCell ref="E59:I59"/>
    <mergeCell ref="F60:K60"/>
    <mergeCell ref="G61:K61"/>
    <mergeCell ref="H62:K62"/>
    <mergeCell ref="E71:I71"/>
    <mergeCell ref="F72:K72"/>
    <mergeCell ref="H85:K85"/>
    <mergeCell ref="E78:I78"/>
    <mergeCell ref="C32:I32"/>
    <mergeCell ref="H101:K101"/>
    <mergeCell ref="C93:I93"/>
    <mergeCell ref="E94:I94"/>
    <mergeCell ref="F95:K95"/>
    <mergeCell ref="G96:K96"/>
    <mergeCell ref="H97:K97"/>
    <mergeCell ref="E98:I98"/>
    <mergeCell ref="F99:K99"/>
    <mergeCell ref="G100:K100"/>
    <mergeCell ref="E88:I88"/>
    <mergeCell ref="F13:K13"/>
    <mergeCell ref="H15:K15"/>
    <mergeCell ref="G56:K56"/>
    <mergeCell ref="H57:K57"/>
    <mergeCell ref="G14:K14"/>
    <mergeCell ref="E54:I54"/>
    <mergeCell ref="F55:K55"/>
    <mergeCell ref="E26:I26"/>
    <mergeCell ref="F27:K27"/>
    <mergeCell ref="G28:K28"/>
    <mergeCell ref="H29:K29"/>
    <mergeCell ref="E17:I17"/>
    <mergeCell ref="F18:K18"/>
    <mergeCell ref="G19:K19"/>
    <mergeCell ref="H20:K20"/>
    <mergeCell ref="C49:I49"/>
    <mergeCell ref="A1:K1"/>
    <mergeCell ref="A2:K2"/>
    <mergeCell ref="A3:K3"/>
    <mergeCell ref="A5:K5"/>
    <mergeCell ref="A7:A8"/>
    <mergeCell ref="B7:C7"/>
    <mergeCell ref="D7:G7"/>
    <mergeCell ref="H7:H8"/>
    <mergeCell ref="I7:I8"/>
    <mergeCell ref="J7:K7"/>
    <mergeCell ref="A9:I9"/>
    <mergeCell ref="A10:I10"/>
    <mergeCell ref="C11:I11"/>
    <mergeCell ref="E12:I12"/>
    <mergeCell ref="E21:I21"/>
    <mergeCell ref="G84:K84"/>
    <mergeCell ref="C77:I77"/>
    <mergeCell ref="A76:I76"/>
    <mergeCell ref="E50:I50"/>
    <mergeCell ref="F51:K51"/>
    <mergeCell ref="G52:K52"/>
    <mergeCell ref="H53:K53"/>
    <mergeCell ref="F79:K79"/>
    <mergeCell ref="G80:K80"/>
    <mergeCell ref="H81:K81"/>
    <mergeCell ref="E82:I82"/>
    <mergeCell ref="F83:K83"/>
  </mergeCells>
  <pageMargins left="0.7" right="0.7" top="0.75" bottom="0.75" header="0.3" footer="0.3"/>
  <pageSetup paperSize="9" scale="74" orientation="landscape" verticalDpi="0" r:id="rId1"/>
  <colBreaks count="1" manualBreakCount="1">
    <brk id="1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106"/>
  <sheetViews>
    <sheetView workbookViewId="0">
      <selection activeCell="J11" sqref="J11"/>
    </sheetView>
  </sheetViews>
  <sheetFormatPr defaultColWidth="9.140625" defaultRowHeight="17.25" outlineLevelCol="1" x14ac:dyDescent="0.25"/>
  <cols>
    <col min="1" max="1" width="8.140625" style="56" customWidth="1"/>
    <col min="2" max="2" width="13.42578125" style="56" customWidth="1"/>
    <col min="3" max="3" width="13.5703125" style="56" customWidth="1"/>
    <col min="4" max="4" width="17.7109375" style="56" customWidth="1"/>
    <col min="5" max="5" width="14.42578125" style="56" customWidth="1"/>
    <col min="6" max="6" width="21.5703125" style="56" customWidth="1"/>
    <col min="7" max="7" width="13" style="56" customWidth="1"/>
    <col min="8" max="8" width="20.28515625" style="56" customWidth="1"/>
    <col min="9" max="9" width="49.42578125" style="56" customWidth="1"/>
    <col min="10" max="10" width="20.42578125" style="56" customWidth="1"/>
    <col min="11" max="11" width="18.42578125" style="56" customWidth="1"/>
    <col min="12" max="12" width="9.140625" style="56"/>
    <col min="13" max="13" width="18" style="330" hidden="1" customWidth="1" outlineLevel="1"/>
    <col min="14" max="14" width="23.140625" style="330" hidden="1" customWidth="1" outlineLevel="1"/>
    <col min="15" max="15" width="9.140625" style="56" collapsed="1"/>
    <col min="16" max="16384" width="9.140625" style="56"/>
  </cols>
  <sheetData>
    <row r="1" spans="1:14" s="1" customFormat="1" ht="17.25" customHeight="1" x14ac:dyDescent="0.3">
      <c r="A1" s="461" t="s">
        <v>112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M1" s="216"/>
      <c r="N1" s="216"/>
    </row>
    <row r="2" spans="1:14" s="1" customFormat="1" ht="16.5" customHeight="1" x14ac:dyDescent="0.3">
      <c r="A2" s="461" t="s">
        <v>151</v>
      </c>
      <c r="B2" s="461"/>
      <c r="C2" s="461"/>
      <c r="D2" s="461"/>
      <c r="E2" s="461"/>
      <c r="F2" s="461"/>
      <c r="G2" s="461"/>
      <c r="H2" s="461"/>
      <c r="I2" s="461"/>
      <c r="J2" s="461"/>
      <c r="K2" s="461"/>
      <c r="M2" s="216"/>
      <c r="N2" s="216"/>
    </row>
    <row r="3" spans="1:14" s="1" customFormat="1" ht="16.5" customHeight="1" x14ac:dyDescent="0.3">
      <c r="A3" s="461" t="s">
        <v>0</v>
      </c>
      <c r="B3" s="461"/>
      <c r="C3" s="461"/>
      <c r="D3" s="461"/>
      <c r="E3" s="461"/>
      <c r="F3" s="461"/>
      <c r="G3" s="461"/>
      <c r="H3" s="461"/>
      <c r="I3" s="461"/>
      <c r="J3" s="461"/>
      <c r="K3" s="461"/>
      <c r="M3" s="216"/>
      <c r="N3" s="216"/>
    </row>
    <row r="4" spans="1:14" x14ac:dyDescent="0.25">
      <c r="K4" s="329"/>
    </row>
    <row r="5" spans="1:14" ht="57.75" customHeight="1" x14ac:dyDescent="0.25">
      <c r="A5" s="405" t="s">
        <v>183</v>
      </c>
      <c r="B5" s="405"/>
      <c r="C5" s="405"/>
      <c r="D5" s="405"/>
      <c r="E5" s="405"/>
      <c r="F5" s="405"/>
      <c r="G5" s="405"/>
      <c r="H5" s="405"/>
      <c r="I5" s="405"/>
      <c r="J5" s="405"/>
      <c r="K5" s="405"/>
      <c r="M5" s="331"/>
      <c r="N5" s="331"/>
    </row>
    <row r="7" spans="1:14" ht="18" thickBot="1" x14ac:dyDescent="0.3">
      <c r="K7" s="348" t="s">
        <v>101</v>
      </c>
    </row>
    <row r="8" spans="1:14" s="59" customFormat="1" ht="87" customHeight="1" x14ac:dyDescent="0.25">
      <c r="A8" s="398" t="s">
        <v>184</v>
      </c>
      <c r="B8" s="400" t="s">
        <v>163</v>
      </c>
      <c r="C8" s="400"/>
      <c r="D8" s="400" t="s">
        <v>164</v>
      </c>
      <c r="E8" s="400"/>
      <c r="F8" s="400"/>
      <c r="G8" s="400"/>
      <c r="H8" s="400" t="s">
        <v>165</v>
      </c>
      <c r="I8" s="400" t="s">
        <v>166</v>
      </c>
      <c r="J8" s="394" t="s">
        <v>63</v>
      </c>
      <c r="K8" s="395"/>
      <c r="M8" s="332"/>
      <c r="N8" s="332"/>
    </row>
    <row r="9" spans="1:14" s="59" customFormat="1" ht="76.5" customHeight="1" x14ac:dyDescent="0.25">
      <c r="A9" s="399"/>
      <c r="B9" s="235" t="s">
        <v>185</v>
      </c>
      <c r="C9" s="235" t="s">
        <v>186</v>
      </c>
      <c r="D9" s="235" t="s">
        <v>167</v>
      </c>
      <c r="E9" s="235" t="s">
        <v>186</v>
      </c>
      <c r="F9" s="235" t="s">
        <v>187</v>
      </c>
      <c r="G9" s="235" t="s">
        <v>170</v>
      </c>
      <c r="H9" s="401"/>
      <c r="I9" s="401"/>
      <c r="J9" s="235" t="s">
        <v>171</v>
      </c>
      <c r="K9" s="289" t="s">
        <v>18</v>
      </c>
      <c r="M9" s="332"/>
      <c r="N9" s="332"/>
    </row>
    <row r="10" spans="1:14" ht="21" customHeight="1" x14ac:dyDescent="0.25">
      <c r="A10" s="459" t="s">
        <v>172</v>
      </c>
      <c r="B10" s="460"/>
      <c r="C10" s="460"/>
      <c r="D10" s="460"/>
      <c r="E10" s="460"/>
      <c r="F10" s="460"/>
      <c r="G10" s="460"/>
      <c r="H10" s="460"/>
      <c r="I10" s="460"/>
      <c r="J10" s="333">
        <f>+J11+J44+J88+J94</f>
        <v>-303440.19999999995</v>
      </c>
      <c r="K10" s="333">
        <f>+K11+K44+K88+K94</f>
        <v>-399520.80000000051</v>
      </c>
      <c r="M10" s="330">
        <f>+J10-'8'!J9</f>
        <v>0</v>
      </c>
      <c r="N10" s="330">
        <f>+K10-'8'!K9</f>
        <v>-4.6566128730773926E-10</v>
      </c>
    </row>
    <row r="11" spans="1:14" ht="28.5" customHeight="1" x14ac:dyDescent="0.25">
      <c r="A11" s="459" t="s">
        <v>89</v>
      </c>
      <c r="B11" s="460"/>
      <c r="C11" s="460"/>
      <c r="D11" s="460"/>
      <c r="E11" s="460"/>
      <c r="F11" s="460"/>
      <c r="G11" s="460"/>
      <c r="H11" s="460"/>
      <c r="I11" s="460"/>
      <c r="J11" s="333">
        <f>+J12+J35+J29</f>
        <v>1057161.8</v>
      </c>
      <c r="K11" s="333">
        <f>+K12+K35+K29</f>
        <v>2667333.7999999998</v>
      </c>
    </row>
    <row r="12" spans="1:14" ht="23.25" customHeight="1" x14ac:dyDescent="0.25">
      <c r="A12" s="60"/>
      <c r="B12" s="104" t="s">
        <v>196</v>
      </c>
      <c r="C12" s="393" t="s">
        <v>197</v>
      </c>
      <c r="D12" s="393"/>
      <c r="E12" s="393"/>
      <c r="F12" s="393"/>
      <c r="G12" s="393"/>
      <c r="H12" s="393"/>
      <c r="I12" s="393"/>
      <c r="J12" s="202">
        <f>+J13+J20+J24</f>
        <v>-450038.2</v>
      </c>
      <c r="K12" s="203">
        <f>+K13+K20+K24</f>
        <v>-546118.80000000005</v>
      </c>
      <c r="M12" s="335">
        <f>+'8'!J32</f>
        <v>-450038.2</v>
      </c>
      <c r="N12" s="335">
        <f>+'8'!K32</f>
        <v>-546118.80000000005</v>
      </c>
    </row>
    <row r="13" spans="1:14" ht="41.25" customHeight="1" x14ac:dyDescent="0.25">
      <c r="A13" s="60"/>
      <c r="B13" s="110"/>
      <c r="C13" s="110"/>
      <c r="D13" s="104" t="s">
        <v>198</v>
      </c>
      <c r="E13" s="393" t="str">
        <f>+'8'!E33:I33</f>
        <v xml:space="preserve"> ԱՄՆ ՄԶԳ աջակցությամբ իրականացվող Տեղականինքնակառավարման և ապակենտրոնացման բարեփոխումների դրամաշնորհային ծրագրի կառավարում</v>
      </c>
      <c r="F13" s="393"/>
      <c r="G13" s="393"/>
      <c r="H13" s="393"/>
      <c r="I13" s="393"/>
      <c r="J13" s="202">
        <f>+'8'!J33</f>
        <v>-76102.5</v>
      </c>
      <c r="K13" s="203">
        <f>+'8'!K33</f>
        <v>-172183.09999999998</v>
      </c>
      <c r="M13" s="336">
        <f>+J12-M12</f>
        <v>0</v>
      </c>
      <c r="N13" s="336">
        <f>+K12-N12</f>
        <v>0</v>
      </c>
    </row>
    <row r="14" spans="1:14" ht="72.75" customHeight="1" x14ac:dyDescent="0.25">
      <c r="A14" s="60"/>
      <c r="B14" s="110"/>
      <c r="C14" s="110"/>
      <c r="D14" s="58"/>
      <c r="E14" s="58"/>
      <c r="F14" s="393" t="s">
        <v>160</v>
      </c>
      <c r="G14" s="393"/>
      <c r="H14" s="393"/>
      <c r="I14" s="393"/>
      <c r="J14" s="393"/>
      <c r="K14" s="455"/>
      <c r="M14" s="337"/>
      <c r="N14" s="337"/>
    </row>
    <row r="15" spans="1:14" ht="30" customHeight="1" x14ac:dyDescent="0.25">
      <c r="A15" s="60"/>
      <c r="B15" s="110"/>
      <c r="C15" s="110"/>
      <c r="D15" s="58"/>
      <c r="E15" s="58"/>
      <c r="F15" s="58"/>
      <c r="G15" s="408" t="s">
        <v>39</v>
      </c>
      <c r="H15" s="408"/>
      <c r="I15" s="408"/>
      <c r="J15" s="408"/>
      <c r="K15" s="468"/>
      <c r="M15" s="337"/>
      <c r="N15" s="337"/>
    </row>
    <row r="16" spans="1:14" ht="30" customHeight="1" x14ac:dyDescent="0.25">
      <c r="A16" s="60"/>
      <c r="B16" s="110"/>
      <c r="C16" s="110"/>
      <c r="D16" s="58"/>
      <c r="E16" s="58"/>
      <c r="F16" s="58"/>
      <c r="G16" s="58"/>
      <c r="H16" s="408" t="s">
        <v>176</v>
      </c>
      <c r="I16" s="408"/>
      <c r="J16" s="408"/>
      <c r="K16" s="468"/>
      <c r="M16" s="337"/>
      <c r="N16" s="337"/>
    </row>
    <row r="17" spans="1:14" ht="69.75" customHeight="1" x14ac:dyDescent="0.25">
      <c r="A17" s="60"/>
      <c r="B17" s="110"/>
      <c r="C17" s="110"/>
      <c r="D17" s="58"/>
      <c r="E17" s="58"/>
      <c r="F17" s="58"/>
      <c r="G17" s="58"/>
      <c r="H17" s="110"/>
      <c r="I17" s="126" t="s">
        <v>157</v>
      </c>
      <c r="J17" s="104"/>
      <c r="K17" s="339">
        <v>-8</v>
      </c>
      <c r="M17" s="337"/>
      <c r="N17" s="337"/>
    </row>
    <row r="18" spans="1:14" ht="69.75" customHeight="1" x14ac:dyDescent="0.25">
      <c r="A18" s="60"/>
      <c r="B18" s="110"/>
      <c r="C18" s="110"/>
      <c r="D18" s="58"/>
      <c r="E18" s="58"/>
      <c r="F18" s="58"/>
      <c r="G18" s="58"/>
      <c r="H18" s="110"/>
      <c r="I18" s="126" t="s">
        <v>158</v>
      </c>
      <c r="J18" s="104"/>
      <c r="K18" s="339">
        <v>-105</v>
      </c>
      <c r="M18" s="337"/>
      <c r="N18" s="337"/>
    </row>
    <row r="19" spans="1:14" ht="69.75" customHeight="1" x14ac:dyDescent="0.25">
      <c r="A19" s="60"/>
      <c r="B19" s="110"/>
      <c r="C19" s="110"/>
      <c r="D19" s="58"/>
      <c r="E19" s="58"/>
      <c r="F19" s="58"/>
      <c r="G19" s="58"/>
      <c r="H19" s="110"/>
      <c r="I19" s="126" t="s">
        <v>159</v>
      </c>
      <c r="J19" s="104"/>
      <c r="K19" s="339">
        <v>-8</v>
      </c>
      <c r="M19" s="337"/>
      <c r="N19" s="337"/>
    </row>
    <row r="20" spans="1:14" ht="79.5" customHeight="1" x14ac:dyDescent="0.25">
      <c r="A20" s="60"/>
      <c r="B20" s="110"/>
      <c r="C20" s="110"/>
      <c r="D20" s="104" t="s">
        <v>199</v>
      </c>
      <c r="E20" s="393" t="str">
        <f>+'8'!E40:I40</f>
        <v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v>
      </c>
      <c r="F20" s="393"/>
      <c r="G20" s="393"/>
      <c r="H20" s="393"/>
      <c r="I20" s="393"/>
      <c r="J20" s="202">
        <f>+'8'!J40</f>
        <v>-146448</v>
      </c>
      <c r="K20" s="203">
        <f>+'8'!K40</f>
        <v>-146448</v>
      </c>
      <c r="M20" s="336"/>
      <c r="N20" s="336"/>
    </row>
    <row r="21" spans="1:14" ht="72.75" customHeight="1" x14ac:dyDescent="0.25">
      <c r="A21" s="60"/>
      <c r="B21" s="110"/>
      <c r="C21" s="110"/>
      <c r="D21" s="58"/>
      <c r="E21" s="58"/>
      <c r="F21" s="393" t="s">
        <v>152</v>
      </c>
      <c r="G21" s="393"/>
      <c r="H21" s="393"/>
      <c r="I21" s="393"/>
      <c r="J21" s="393"/>
      <c r="K21" s="455"/>
      <c r="M21" s="337"/>
      <c r="N21" s="337"/>
    </row>
    <row r="22" spans="1:14" ht="30" customHeight="1" x14ac:dyDescent="0.25">
      <c r="A22" s="60"/>
      <c r="B22" s="110"/>
      <c r="C22" s="110"/>
      <c r="D22" s="58"/>
      <c r="E22" s="58"/>
      <c r="F22" s="58"/>
      <c r="G22" s="393" t="s">
        <v>61</v>
      </c>
      <c r="H22" s="393"/>
      <c r="I22" s="393"/>
      <c r="J22" s="393"/>
      <c r="K22" s="455"/>
      <c r="M22" s="337"/>
      <c r="N22" s="337"/>
    </row>
    <row r="23" spans="1:14" ht="30" customHeight="1" x14ac:dyDescent="0.25">
      <c r="A23" s="60"/>
      <c r="B23" s="110"/>
      <c r="C23" s="110"/>
      <c r="D23" s="58"/>
      <c r="E23" s="58"/>
      <c r="F23" s="58"/>
      <c r="G23" s="58"/>
      <c r="H23" s="393" t="s">
        <v>200</v>
      </c>
      <c r="I23" s="393"/>
      <c r="J23" s="393"/>
      <c r="K23" s="455"/>
      <c r="M23" s="337"/>
      <c r="N23" s="337"/>
    </row>
    <row r="24" spans="1:14" ht="79.5" customHeight="1" x14ac:dyDescent="0.25">
      <c r="A24" s="60"/>
      <c r="B24" s="110"/>
      <c r="C24" s="110"/>
      <c r="D24" s="104" t="s">
        <v>201</v>
      </c>
      <c r="E24" s="393" t="str">
        <f>+'7'!D18</f>
        <v xml:space="preserve"> ԱՄՆ ՄԶԳ աջակցությամբ իրականացվող Տեղականինքնակառավարման և ապակենտրոնացման բարեփոխումների դրամաշնորհային ծրագրի կառավարում</v>
      </c>
      <c r="F24" s="393"/>
      <c r="G24" s="393"/>
      <c r="H24" s="393"/>
      <c r="I24" s="393"/>
      <c r="J24" s="202">
        <f>+'8'!J44</f>
        <v>-227487.7</v>
      </c>
      <c r="K24" s="203">
        <f>+'8'!K44</f>
        <v>-227487.7</v>
      </c>
      <c r="M24" s="336">
        <f>+J23-M23</f>
        <v>0</v>
      </c>
      <c r="N24" s="336">
        <f>+K23-N23</f>
        <v>0</v>
      </c>
    </row>
    <row r="25" spans="1:14" ht="72.75" customHeight="1" x14ac:dyDescent="0.25">
      <c r="A25" s="60"/>
      <c r="B25" s="110"/>
      <c r="C25" s="110"/>
      <c r="D25" s="58"/>
      <c r="E25" s="58"/>
      <c r="F25" s="393" t="s">
        <v>119</v>
      </c>
      <c r="G25" s="393"/>
      <c r="H25" s="393"/>
      <c r="I25" s="393"/>
      <c r="J25" s="393"/>
      <c r="K25" s="455"/>
      <c r="M25" s="337"/>
      <c r="N25" s="337"/>
    </row>
    <row r="26" spans="1:14" ht="30" customHeight="1" x14ac:dyDescent="0.25">
      <c r="A26" s="60"/>
      <c r="B26" s="110"/>
      <c r="C26" s="110"/>
      <c r="D26" s="58"/>
      <c r="E26" s="58"/>
      <c r="F26" s="58"/>
      <c r="G26" s="393" t="s">
        <v>61</v>
      </c>
      <c r="H26" s="393"/>
      <c r="I26" s="393"/>
      <c r="J26" s="393"/>
      <c r="K26" s="455"/>
      <c r="M26" s="337"/>
      <c r="N26" s="337"/>
    </row>
    <row r="27" spans="1:14" ht="30" customHeight="1" x14ac:dyDescent="0.25">
      <c r="A27" s="60"/>
      <c r="B27" s="110"/>
      <c r="C27" s="110"/>
      <c r="D27" s="58"/>
      <c r="E27" s="58"/>
      <c r="F27" s="58"/>
      <c r="G27" s="58"/>
      <c r="H27" s="393" t="s">
        <v>200</v>
      </c>
      <c r="I27" s="393"/>
      <c r="J27" s="393"/>
      <c r="K27" s="455"/>
      <c r="M27" s="337"/>
      <c r="N27" s="337"/>
    </row>
    <row r="28" spans="1:14" ht="77.25" customHeight="1" x14ac:dyDescent="0.25">
      <c r="A28" s="60"/>
      <c r="B28" s="110"/>
      <c r="C28" s="110"/>
      <c r="D28" s="58"/>
      <c r="E28" s="58"/>
      <c r="F28" s="58"/>
      <c r="G28" s="58"/>
      <c r="H28" s="110"/>
      <c r="I28" s="126" t="s">
        <v>155</v>
      </c>
      <c r="J28" s="104"/>
      <c r="K28" s="339">
        <v>-7</v>
      </c>
      <c r="M28" s="337"/>
      <c r="N28" s="337"/>
    </row>
    <row r="29" spans="1:14" ht="25.5" customHeight="1" x14ac:dyDescent="0.25">
      <c r="A29" s="60"/>
      <c r="B29" s="104" t="s">
        <v>177</v>
      </c>
      <c r="C29" s="393" t="s">
        <v>50</v>
      </c>
      <c r="D29" s="393"/>
      <c r="E29" s="393"/>
      <c r="F29" s="393"/>
      <c r="G29" s="393"/>
      <c r="H29" s="393"/>
      <c r="I29" s="393"/>
      <c r="J29" s="202">
        <f>J30</f>
        <v>0</v>
      </c>
      <c r="K29" s="202">
        <f>K30</f>
        <v>7200</v>
      </c>
      <c r="M29" s="330">
        <f>+'8'!J12</f>
        <v>-219833.2</v>
      </c>
      <c r="N29" s="330">
        <f>+'8'!K12</f>
        <v>-219833.2</v>
      </c>
    </row>
    <row r="30" spans="1:14" ht="27.75" customHeight="1" x14ac:dyDescent="0.25">
      <c r="A30" s="60"/>
      <c r="B30" s="110"/>
      <c r="C30" s="110"/>
      <c r="D30" s="104" t="s">
        <v>209</v>
      </c>
      <c r="E30" s="393" t="str">
        <f>+'8'!E54:I54</f>
        <v>Մաքրման կայանների պահպանություն</v>
      </c>
      <c r="F30" s="393"/>
      <c r="G30" s="393"/>
      <c r="H30" s="393"/>
      <c r="I30" s="393"/>
      <c r="J30" s="202">
        <v>0</v>
      </c>
      <c r="K30" s="203">
        <f>+'5'!H14</f>
        <v>7200</v>
      </c>
      <c r="M30" s="340">
        <f>+J66-M66</f>
        <v>0</v>
      </c>
      <c r="N30" s="340">
        <f>+K66-N66</f>
        <v>-7200</v>
      </c>
    </row>
    <row r="31" spans="1:14" ht="28.5" customHeight="1" x14ac:dyDescent="0.25">
      <c r="A31" s="60"/>
      <c r="B31" s="110"/>
      <c r="C31" s="110"/>
      <c r="D31" s="58"/>
      <c r="E31" s="81"/>
      <c r="F31" s="456" t="s">
        <v>98</v>
      </c>
      <c r="G31" s="457"/>
      <c r="H31" s="457"/>
      <c r="I31" s="457"/>
      <c r="J31" s="457"/>
      <c r="K31" s="477"/>
      <c r="M31" s="337"/>
      <c r="N31" s="337"/>
    </row>
    <row r="32" spans="1:14" ht="27" customHeight="1" x14ac:dyDescent="0.25">
      <c r="A32" s="60"/>
      <c r="B32" s="110"/>
      <c r="C32" s="110"/>
      <c r="D32" s="58"/>
      <c r="E32" s="58"/>
      <c r="F32" s="58"/>
      <c r="G32" s="393" t="s">
        <v>61</v>
      </c>
      <c r="H32" s="393"/>
      <c r="I32" s="393"/>
      <c r="J32" s="393"/>
      <c r="K32" s="455"/>
      <c r="L32" s="344"/>
      <c r="M32" s="337"/>
      <c r="N32" s="337"/>
    </row>
    <row r="33" spans="1:14" ht="30" customHeight="1" x14ac:dyDescent="0.25">
      <c r="A33" s="60"/>
      <c r="B33" s="110"/>
      <c r="C33" s="110"/>
      <c r="D33" s="58"/>
      <c r="E33" s="58"/>
      <c r="F33" s="58"/>
      <c r="G33" s="81"/>
      <c r="H33" s="393" t="s">
        <v>200</v>
      </c>
      <c r="I33" s="393"/>
      <c r="J33" s="393"/>
      <c r="K33" s="455"/>
      <c r="L33" s="344"/>
      <c r="M33" s="337"/>
      <c r="N33" s="337"/>
    </row>
    <row r="34" spans="1:14" ht="49.5" customHeight="1" x14ac:dyDescent="0.25">
      <c r="A34" s="60"/>
      <c r="B34" s="110"/>
      <c r="C34" s="110"/>
      <c r="D34" s="58"/>
      <c r="E34" s="58"/>
      <c r="F34" s="58"/>
      <c r="G34" s="58"/>
      <c r="H34" s="110"/>
      <c r="I34" s="126" t="s">
        <v>189</v>
      </c>
      <c r="J34" s="104"/>
      <c r="K34" s="339">
        <v>1</v>
      </c>
      <c r="M34" s="337"/>
      <c r="N34" s="337"/>
    </row>
    <row r="35" spans="1:14" ht="30.75" customHeight="1" x14ac:dyDescent="0.25">
      <c r="A35" s="60"/>
      <c r="B35" s="104">
        <v>1189</v>
      </c>
      <c r="C35" s="393" t="s">
        <v>81</v>
      </c>
      <c r="D35" s="393"/>
      <c r="E35" s="393"/>
      <c r="F35" s="393"/>
      <c r="G35" s="393"/>
      <c r="H35" s="393"/>
      <c r="I35" s="393"/>
      <c r="J35" s="202">
        <f>+J36+J40</f>
        <v>1507200</v>
      </c>
      <c r="K35" s="203">
        <f>+K36+K40</f>
        <v>3206252.6</v>
      </c>
      <c r="M35" s="340">
        <f>+'8'!J77</f>
        <v>1507200</v>
      </c>
      <c r="N35" s="340">
        <f>+'8'!K77</f>
        <v>3206252.6</v>
      </c>
    </row>
    <row r="36" spans="1:14" ht="75.75" customHeight="1" x14ac:dyDescent="0.25">
      <c r="A36" s="60"/>
      <c r="B36" s="58"/>
      <c r="C36" s="58"/>
      <c r="D36" s="104" t="s">
        <v>210</v>
      </c>
      <c r="E36" s="393" t="str">
        <f>+'8'!E78:I78</f>
        <v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v>
      </c>
      <c r="F36" s="393"/>
      <c r="G36" s="393"/>
      <c r="H36" s="393"/>
      <c r="I36" s="393"/>
      <c r="J36" s="202">
        <f>+'8'!J78</f>
        <v>507200</v>
      </c>
      <c r="K36" s="203">
        <f>+'8'!K78</f>
        <v>500000</v>
      </c>
      <c r="M36" s="340">
        <f>+J35-M35</f>
        <v>0</v>
      </c>
      <c r="N36" s="340">
        <f>+K35-N35</f>
        <v>0</v>
      </c>
    </row>
    <row r="37" spans="1:14" ht="55.5" customHeight="1" x14ac:dyDescent="0.25">
      <c r="A37" s="60"/>
      <c r="B37" s="58"/>
      <c r="C37" s="58"/>
      <c r="D37" s="58"/>
      <c r="E37" s="126"/>
      <c r="F37" s="393" t="s">
        <v>212</v>
      </c>
      <c r="G37" s="393"/>
      <c r="H37" s="393"/>
      <c r="I37" s="393"/>
      <c r="J37" s="393"/>
      <c r="K37" s="455"/>
      <c r="M37" s="337"/>
      <c r="N37" s="337"/>
    </row>
    <row r="38" spans="1:14" ht="30" customHeight="1" x14ac:dyDescent="0.25">
      <c r="A38" s="60"/>
      <c r="B38" s="58"/>
      <c r="C38" s="58"/>
      <c r="D38" s="58"/>
      <c r="E38" s="126"/>
      <c r="F38" s="126"/>
      <c r="G38" s="393" t="s">
        <v>60</v>
      </c>
      <c r="H38" s="393"/>
      <c r="I38" s="393"/>
      <c r="J38" s="393"/>
      <c r="K38" s="455"/>
      <c r="M38" s="337"/>
      <c r="N38" s="337"/>
    </row>
    <row r="39" spans="1:14" ht="30" customHeight="1" x14ac:dyDescent="0.25">
      <c r="A39" s="60"/>
      <c r="B39" s="58"/>
      <c r="C39" s="58"/>
      <c r="D39" s="58"/>
      <c r="E39" s="126"/>
      <c r="F39" s="126"/>
      <c r="G39" s="126"/>
      <c r="H39" s="393" t="s">
        <v>213</v>
      </c>
      <c r="I39" s="393"/>
      <c r="J39" s="393"/>
      <c r="K39" s="455"/>
      <c r="M39" s="337"/>
      <c r="N39" s="337"/>
    </row>
    <row r="40" spans="1:14" ht="64.5" customHeight="1" x14ac:dyDescent="0.25">
      <c r="A40" s="60"/>
      <c r="B40" s="58"/>
      <c r="C40" s="58"/>
      <c r="D40" s="104" t="s">
        <v>211</v>
      </c>
      <c r="E40" s="393" t="str">
        <f>+'8'!E82:I82</f>
        <v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v>
      </c>
      <c r="F40" s="393"/>
      <c r="G40" s="393"/>
      <c r="H40" s="393"/>
      <c r="I40" s="393"/>
      <c r="J40" s="202">
        <f>+'8'!J82</f>
        <v>1000000</v>
      </c>
      <c r="K40" s="203">
        <f>+'8'!K82</f>
        <v>2706252.6</v>
      </c>
      <c r="M40" s="337"/>
      <c r="N40" s="337"/>
    </row>
    <row r="41" spans="1:14" ht="68.25" customHeight="1" x14ac:dyDescent="0.25">
      <c r="A41" s="60"/>
      <c r="B41" s="58"/>
      <c r="C41" s="58"/>
      <c r="D41" s="58"/>
      <c r="E41" s="126"/>
      <c r="F41" s="393" t="s">
        <v>87</v>
      </c>
      <c r="G41" s="393"/>
      <c r="H41" s="393"/>
      <c r="I41" s="393"/>
      <c r="J41" s="393"/>
      <c r="K41" s="455"/>
      <c r="M41" s="337"/>
      <c r="N41" s="337"/>
    </row>
    <row r="42" spans="1:14" ht="30" customHeight="1" x14ac:dyDescent="0.25">
      <c r="A42" s="60"/>
      <c r="B42" s="58"/>
      <c r="C42" s="58"/>
      <c r="D42" s="58"/>
      <c r="E42" s="126"/>
      <c r="F42" s="126"/>
      <c r="G42" s="393" t="s">
        <v>60</v>
      </c>
      <c r="H42" s="393"/>
      <c r="I42" s="393"/>
      <c r="J42" s="393"/>
      <c r="K42" s="455"/>
      <c r="M42" s="337"/>
      <c r="N42" s="337"/>
    </row>
    <row r="43" spans="1:14" ht="30" customHeight="1" x14ac:dyDescent="0.25">
      <c r="A43" s="60"/>
      <c r="B43" s="58"/>
      <c r="C43" s="58"/>
      <c r="D43" s="58"/>
      <c r="E43" s="126"/>
      <c r="F43" s="126"/>
      <c r="G43" s="126"/>
      <c r="H43" s="393" t="s">
        <v>213</v>
      </c>
      <c r="I43" s="393"/>
      <c r="J43" s="393"/>
      <c r="K43" s="455"/>
      <c r="M43" s="337"/>
      <c r="N43" s="337"/>
    </row>
    <row r="44" spans="1:14" ht="23.25" customHeight="1" x14ac:dyDescent="0.25">
      <c r="A44" s="459" t="s">
        <v>19</v>
      </c>
      <c r="B44" s="460"/>
      <c r="C44" s="460"/>
      <c r="D44" s="460"/>
      <c r="E44" s="460"/>
      <c r="F44" s="460"/>
      <c r="G44" s="460"/>
      <c r="H44" s="460"/>
      <c r="I44" s="460"/>
      <c r="J44" s="333">
        <f>+J45+J66</f>
        <v>-360602</v>
      </c>
      <c r="K44" s="334">
        <f>+K45+K66</f>
        <v>-2534558.9000000004</v>
      </c>
    </row>
    <row r="45" spans="1:14" ht="30" customHeight="1" x14ac:dyDescent="0.25">
      <c r="A45" s="60"/>
      <c r="B45" s="104" t="s">
        <v>31</v>
      </c>
      <c r="C45" s="393" t="s">
        <v>27</v>
      </c>
      <c r="D45" s="393"/>
      <c r="E45" s="393"/>
      <c r="F45" s="393"/>
      <c r="G45" s="393"/>
      <c r="H45" s="393"/>
      <c r="I45" s="393"/>
      <c r="J45" s="202">
        <f>+J46+J51+J55+J60</f>
        <v>-450752</v>
      </c>
      <c r="K45" s="203">
        <f>+K46+K51+K55+K60</f>
        <v>-1679034.2000000002</v>
      </c>
      <c r="M45" s="341">
        <f>+'4'!H19</f>
        <v>-450752</v>
      </c>
      <c r="N45" s="341">
        <f>+'4'!I19</f>
        <v>-1679034.2000000002</v>
      </c>
    </row>
    <row r="46" spans="1:14" ht="36.75" customHeight="1" x14ac:dyDescent="0.25">
      <c r="A46" s="60"/>
      <c r="B46" s="110"/>
      <c r="C46" s="110"/>
      <c r="D46" s="104" t="s">
        <v>174</v>
      </c>
      <c r="E46" s="393" t="s">
        <v>175</v>
      </c>
      <c r="F46" s="393"/>
      <c r="G46" s="393"/>
      <c r="H46" s="393"/>
      <c r="I46" s="393"/>
      <c r="J46" s="202">
        <f>+'8'!J12</f>
        <v>-219833.2</v>
      </c>
      <c r="K46" s="203">
        <f>+'8'!K12</f>
        <v>-219833.2</v>
      </c>
      <c r="M46" s="330">
        <f>+J45-M45</f>
        <v>0</v>
      </c>
      <c r="N46" s="330">
        <f>+K45-N45</f>
        <v>0</v>
      </c>
    </row>
    <row r="47" spans="1:14" ht="42.75" customHeight="1" x14ac:dyDescent="0.25">
      <c r="A47" s="60"/>
      <c r="B47" s="110"/>
      <c r="C47" s="110"/>
      <c r="D47" s="58"/>
      <c r="E47" s="58"/>
      <c r="F47" s="408" t="s">
        <v>115</v>
      </c>
      <c r="G47" s="408"/>
      <c r="H47" s="408"/>
      <c r="I47" s="408"/>
      <c r="J47" s="408"/>
      <c r="K47" s="468"/>
    </row>
    <row r="48" spans="1:14" ht="30" customHeight="1" x14ac:dyDescent="0.25">
      <c r="A48" s="60"/>
      <c r="B48" s="110"/>
      <c r="C48" s="110"/>
      <c r="D48" s="58"/>
      <c r="E48" s="58"/>
      <c r="F48" s="58"/>
      <c r="G48" s="408" t="s">
        <v>39</v>
      </c>
      <c r="H48" s="408"/>
      <c r="I48" s="408"/>
      <c r="J48" s="408"/>
      <c r="K48" s="468"/>
    </row>
    <row r="49" spans="1:11" ht="30" customHeight="1" x14ac:dyDescent="0.25">
      <c r="A49" s="60"/>
      <c r="B49" s="110"/>
      <c r="C49" s="110"/>
      <c r="D49" s="58"/>
      <c r="E49" s="58"/>
      <c r="F49" s="58"/>
      <c r="G49" s="58"/>
      <c r="H49" s="408" t="s">
        <v>176</v>
      </c>
      <c r="I49" s="408"/>
      <c r="J49" s="408"/>
      <c r="K49" s="468"/>
    </row>
    <row r="50" spans="1:11" ht="38.25" customHeight="1" x14ac:dyDescent="0.25">
      <c r="A50" s="60"/>
      <c r="B50" s="110"/>
      <c r="C50" s="110"/>
      <c r="D50" s="58"/>
      <c r="E50" s="58"/>
      <c r="F50" s="58"/>
      <c r="G50" s="58"/>
      <c r="H50" s="110"/>
      <c r="I50" s="126" t="s">
        <v>189</v>
      </c>
      <c r="J50" s="104"/>
      <c r="K50" s="339">
        <v>-2</v>
      </c>
    </row>
    <row r="51" spans="1:11" ht="56.25" customHeight="1" x14ac:dyDescent="0.25">
      <c r="A51" s="60"/>
      <c r="B51" s="58"/>
      <c r="C51" s="58"/>
      <c r="D51" s="104" t="s">
        <v>190</v>
      </c>
      <c r="E51" s="393" t="str">
        <f>+'8'!E17:I17</f>
        <v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v>
      </c>
      <c r="F51" s="393"/>
      <c r="G51" s="393"/>
      <c r="H51" s="393"/>
      <c r="I51" s="393"/>
      <c r="J51" s="202">
        <f>+'8'!J17</f>
        <v>-172518.8</v>
      </c>
      <c r="K51" s="203">
        <f>+'8'!K17</f>
        <v>-116385.4</v>
      </c>
    </row>
    <row r="52" spans="1:11" ht="36.75" customHeight="1" x14ac:dyDescent="0.25">
      <c r="A52" s="60"/>
      <c r="B52" s="58"/>
      <c r="C52" s="58"/>
      <c r="D52" s="126"/>
      <c r="E52" s="126"/>
      <c r="F52" s="393" t="s">
        <v>85</v>
      </c>
      <c r="G52" s="393"/>
      <c r="H52" s="393"/>
      <c r="I52" s="393"/>
      <c r="J52" s="393"/>
      <c r="K52" s="455"/>
    </row>
    <row r="53" spans="1:11" ht="30" customHeight="1" x14ac:dyDescent="0.25">
      <c r="A53" s="60"/>
      <c r="B53" s="58"/>
      <c r="C53" s="58"/>
      <c r="D53" s="126"/>
      <c r="E53" s="126"/>
      <c r="F53" s="126"/>
      <c r="G53" s="393" t="s">
        <v>58</v>
      </c>
      <c r="H53" s="393"/>
      <c r="I53" s="393"/>
      <c r="J53" s="393"/>
      <c r="K53" s="455"/>
    </row>
    <row r="54" spans="1:11" ht="30" customHeight="1" x14ac:dyDescent="0.25">
      <c r="A54" s="60"/>
      <c r="B54" s="58"/>
      <c r="C54" s="58"/>
      <c r="D54" s="126"/>
      <c r="E54" s="126"/>
      <c r="F54" s="126"/>
      <c r="G54" s="126"/>
      <c r="H54" s="393" t="s">
        <v>191</v>
      </c>
      <c r="I54" s="393"/>
      <c r="J54" s="393"/>
      <c r="K54" s="455"/>
    </row>
    <row r="55" spans="1:11" ht="56.25" customHeight="1" x14ac:dyDescent="0.25">
      <c r="A55" s="60"/>
      <c r="B55" s="58"/>
      <c r="C55" s="58"/>
      <c r="D55" s="104" t="s">
        <v>192</v>
      </c>
      <c r="E55" s="393" t="str">
        <f>+'8'!E21:I21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F55" s="393"/>
      <c r="G55" s="393"/>
      <c r="H55" s="393"/>
      <c r="I55" s="393"/>
      <c r="J55" s="202">
        <f>+'8'!J21</f>
        <v>-58400</v>
      </c>
      <c r="K55" s="203">
        <f>+'8'!K21</f>
        <v>-58400</v>
      </c>
    </row>
    <row r="56" spans="1:11" ht="36.75" customHeight="1" x14ac:dyDescent="0.25">
      <c r="A56" s="60"/>
      <c r="B56" s="58"/>
      <c r="C56" s="58"/>
      <c r="D56" s="126"/>
      <c r="E56" s="126"/>
      <c r="F56" s="393" t="s">
        <v>120</v>
      </c>
      <c r="G56" s="393"/>
      <c r="H56" s="393"/>
      <c r="I56" s="393"/>
      <c r="J56" s="393"/>
      <c r="K56" s="455"/>
    </row>
    <row r="57" spans="1:11" ht="30" customHeight="1" x14ac:dyDescent="0.25">
      <c r="A57" s="60"/>
      <c r="B57" s="58"/>
      <c r="C57" s="58"/>
      <c r="D57" s="126"/>
      <c r="E57" s="126"/>
      <c r="F57" s="126"/>
      <c r="G57" s="393" t="s">
        <v>58</v>
      </c>
      <c r="H57" s="393"/>
      <c r="I57" s="393"/>
      <c r="J57" s="393"/>
      <c r="K57" s="455"/>
    </row>
    <row r="58" spans="1:11" ht="30" customHeight="1" x14ac:dyDescent="0.25">
      <c r="A58" s="60"/>
      <c r="B58" s="58"/>
      <c r="C58" s="58"/>
      <c r="D58" s="126"/>
      <c r="E58" s="126"/>
      <c r="F58" s="126"/>
      <c r="G58" s="126"/>
      <c r="H58" s="393" t="s">
        <v>191</v>
      </c>
      <c r="I58" s="393"/>
      <c r="J58" s="393"/>
      <c r="K58" s="455"/>
    </row>
    <row r="59" spans="1:11" ht="42.75" customHeight="1" x14ac:dyDescent="0.25">
      <c r="A59" s="60"/>
      <c r="B59" s="58"/>
      <c r="C59" s="58"/>
      <c r="D59" s="126"/>
      <c r="E59" s="126"/>
      <c r="F59" s="126"/>
      <c r="G59" s="126"/>
      <c r="H59" s="104"/>
      <c r="I59" s="126" t="s">
        <v>193</v>
      </c>
      <c r="J59" s="104"/>
      <c r="K59" s="342">
        <v>-1.45</v>
      </c>
    </row>
    <row r="60" spans="1:11" ht="56.25" customHeight="1" x14ac:dyDescent="0.25">
      <c r="A60" s="60"/>
      <c r="B60" s="58"/>
      <c r="C60" s="58"/>
      <c r="D60" s="104" t="s">
        <v>195</v>
      </c>
      <c r="E60" s="393" t="str">
        <f>+'8'!E26:I26</f>
        <v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v>
      </c>
      <c r="F60" s="393"/>
      <c r="G60" s="393"/>
      <c r="H60" s="393"/>
      <c r="I60" s="393"/>
      <c r="J60" s="202">
        <f>+'8'!J26</f>
        <v>0</v>
      </c>
      <c r="K60" s="203">
        <f>+'8'!K26</f>
        <v>-1284415.6000000001</v>
      </c>
    </row>
    <row r="61" spans="1:11" ht="36.75" customHeight="1" x14ac:dyDescent="0.25">
      <c r="A61" s="60"/>
      <c r="B61" s="58"/>
      <c r="C61" s="58"/>
      <c r="D61" s="126"/>
      <c r="E61" s="126"/>
      <c r="F61" s="393" t="s">
        <v>194</v>
      </c>
      <c r="G61" s="393"/>
      <c r="H61" s="393"/>
      <c r="I61" s="393"/>
      <c r="J61" s="393"/>
      <c r="K61" s="455"/>
    </row>
    <row r="62" spans="1:11" ht="30" customHeight="1" x14ac:dyDescent="0.25">
      <c r="A62" s="60"/>
      <c r="B62" s="58"/>
      <c r="C62" s="58"/>
      <c r="D62" s="126"/>
      <c r="E62" s="126"/>
      <c r="F62" s="126"/>
      <c r="G62" s="393" t="s">
        <v>58</v>
      </c>
      <c r="H62" s="393"/>
      <c r="I62" s="393"/>
      <c r="J62" s="393"/>
      <c r="K62" s="455"/>
    </row>
    <row r="63" spans="1:11" ht="30" customHeight="1" x14ac:dyDescent="0.25">
      <c r="A63" s="60"/>
      <c r="B63" s="58"/>
      <c r="C63" s="58"/>
      <c r="D63" s="126"/>
      <c r="E63" s="126"/>
      <c r="F63" s="126"/>
      <c r="G63" s="126"/>
      <c r="H63" s="393" t="s">
        <v>191</v>
      </c>
      <c r="I63" s="393"/>
      <c r="J63" s="393"/>
      <c r="K63" s="455"/>
    </row>
    <row r="64" spans="1:11" ht="23.25" customHeight="1" x14ac:dyDescent="0.25">
      <c r="A64" s="60"/>
      <c r="B64" s="58"/>
      <c r="C64" s="58"/>
      <c r="D64" s="126"/>
      <c r="E64" s="126"/>
      <c r="F64" s="126"/>
      <c r="G64" s="126"/>
      <c r="H64" s="104"/>
      <c r="I64" s="126" t="s">
        <v>153</v>
      </c>
      <c r="J64" s="104"/>
      <c r="K64" s="343">
        <v>-100</v>
      </c>
    </row>
    <row r="65" spans="1:14" ht="26.25" customHeight="1" x14ac:dyDescent="0.25">
      <c r="A65" s="60"/>
      <c r="B65" s="58"/>
      <c r="C65" s="58"/>
      <c r="D65" s="126"/>
      <c r="E65" s="126"/>
      <c r="F65" s="126"/>
      <c r="G65" s="126"/>
      <c r="H65" s="104"/>
      <c r="I65" s="126" t="s">
        <v>154</v>
      </c>
      <c r="J65" s="104"/>
      <c r="K65" s="343">
        <v>-200</v>
      </c>
    </row>
    <row r="66" spans="1:14" ht="30" customHeight="1" x14ac:dyDescent="0.25">
      <c r="A66" s="60"/>
      <c r="B66" s="104" t="s">
        <v>177</v>
      </c>
      <c r="C66" s="393" t="s">
        <v>50</v>
      </c>
      <c r="D66" s="393"/>
      <c r="E66" s="393"/>
      <c r="F66" s="393"/>
      <c r="G66" s="393"/>
      <c r="H66" s="393"/>
      <c r="I66" s="393"/>
      <c r="J66" s="202">
        <f>J71+J78+J83+J67</f>
        <v>90150</v>
      </c>
      <c r="K66" s="202">
        <f>K71+K78+K83+K67</f>
        <v>-855524.7</v>
      </c>
      <c r="M66" s="330">
        <f>+'8'!J49</f>
        <v>90150</v>
      </c>
      <c r="N66" s="330">
        <f>+'8'!K49</f>
        <v>-848324.7</v>
      </c>
    </row>
    <row r="67" spans="1:14" ht="75.75" customHeight="1" x14ac:dyDescent="0.25">
      <c r="A67" s="60"/>
      <c r="B67" s="58"/>
      <c r="C67" s="58"/>
      <c r="D67" s="104" t="s">
        <v>264</v>
      </c>
      <c r="E67" s="393" t="str">
        <f>+'8'!E50:I50</f>
        <v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v>
      </c>
      <c r="F67" s="393"/>
      <c r="G67" s="393"/>
      <c r="H67" s="393"/>
      <c r="I67" s="393"/>
      <c r="J67" s="202">
        <f>+'8'!J50</f>
        <v>90150</v>
      </c>
      <c r="K67" s="203">
        <f>+'8'!K50</f>
        <v>150</v>
      </c>
      <c r="M67" s="340"/>
      <c r="N67" s="340"/>
    </row>
    <row r="68" spans="1:14" ht="58.5" customHeight="1" x14ac:dyDescent="0.25">
      <c r="A68" s="60"/>
      <c r="B68" s="58"/>
      <c r="C68" s="58"/>
      <c r="D68" s="58"/>
      <c r="E68" s="126"/>
      <c r="F68" s="393" t="str">
        <f>+'8'!F51:K51</f>
        <v>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v>
      </c>
      <c r="G68" s="393"/>
      <c r="H68" s="393"/>
      <c r="I68" s="393"/>
      <c r="J68" s="393"/>
      <c r="K68" s="455"/>
      <c r="M68" s="337"/>
      <c r="N68" s="337"/>
    </row>
    <row r="69" spans="1:14" ht="30" customHeight="1" x14ac:dyDescent="0.25">
      <c r="A69" s="60"/>
      <c r="B69" s="58"/>
      <c r="C69" s="58"/>
      <c r="D69" s="58"/>
      <c r="E69" s="126"/>
      <c r="F69" s="126"/>
      <c r="G69" s="393" t="str">
        <f>+'8'!G52:K52</f>
        <v>Տրանսֆերտների տրամադրում</v>
      </c>
      <c r="H69" s="393"/>
      <c r="I69" s="393"/>
      <c r="J69" s="393"/>
      <c r="K69" s="455"/>
      <c r="M69" s="337"/>
      <c r="N69" s="337"/>
    </row>
    <row r="70" spans="1:14" ht="30" customHeight="1" x14ac:dyDescent="0.25">
      <c r="A70" s="60"/>
      <c r="B70" s="58"/>
      <c r="C70" s="58"/>
      <c r="D70" s="58"/>
      <c r="E70" s="126"/>
      <c r="F70" s="126"/>
      <c r="G70" s="126"/>
      <c r="H70" s="393" t="s">
        <v>178</v>
      </c>
      <c r="I70" s="393"/>
      <c r="J70" s="393"/>
      <c r="K70" s="455"/>
      <c r="M70" s="337"/>
      <c r="N70" s="337"/>
    </row>
    <row r="71" spans="1:14" ht="75.75" customHeight="1" x14ac:dyDescent="0.25">
      <c r="A71" s="60"/>
      <c r="B71" s="58"/>
      <c r="C71" s="58"/>
      <c r="D71" s="104" t="s">
        <v>202</v>
      </c>
      <c r="E71" s="393" t="str">
        <f>+'8'!E59:I59</f>
        <v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F71" s="393"/>
      <c r="G71" s="393"/>
      <c r="H71" s="393"/>
      <c r="I71" s="393"/>
      <c r="J71" s="202">
        <f>+'6'!E75</f>
        <v>0</v>
      </c>
      <c r="K71" s="203">
        <f>+'6'!H75</f>
        <v>80100</v>
      </c>
      <c r="M71" s="340"/>
      <c r="N71" s="340"/>
    </row>
    <row r="72" spans="1:14" ht="39" customHeight="1" x14ac:dyDescent="0.25">
      <c r="A72" s="60"/>
      <c r="B72" s="58"/>
      <c r="C72" s="58"/>
      <c r="D72" s="58"/>
      <c r="E72" s="126"/>
      <c r="F72" s="393" t="s">
        <v>86</v>
      </c>
      <c r="G72" s="393"/>
      <c r="H72" s="393"/>
      <c r="I72" s="393"/>
      <c r="J72" s="393"/>
      <c r="K72" s="455"/>
      <c r="M72" s="337"/>
      <c r="N72" s="337"/>
    </row>
    <row r="73" spans="1:14" ht="30" customHeight="1" x14ac:dyDescent="0.25">
      <c r="A73" s="60"/>
      <c r="B73" s="58"/>
      <c r="C73" s="58"/>
      <c r="D73" s="58"/>
      <c r="E73" s="126"/>
      <c r="F73" s="126"/>
      <c r="G73" s="393" t="s">
        <v>58</v>
      </c>
      <c r="H73" s="393"/>
      <c r="I73" s="393"/>
      <c r="J73" s="393"/>
      <c r="K73" s="455"/>
      <c r="M73" s="337"/>
      <c r="N73" s="337"/>
    </row>
    <row r="74" spans="1:14" ht="30" customHeight="1" x14ac:dyDescent="0.25">
      <c r="A74" s="60"/>
      <c r="B74" s="58"/>
      <c r="C74" s="58"/>
      <c r="D74" s="58"/>
      <c r="E74" s="126"/>
      <c r="F74" s="126"/>
      <c r="G74" s="126"/>
      <c r="H74" s="393" t="s">
        <v>179</v>
      </c>
      <c r="I74" s="393"/>
      <c r="J74" s="393"/>
      <c r="K74" s="455"/>
      <c r="M74" s="337"/>
      <c r="N74" s="337"/>
    </row>
    <row r="75" spans="1:14" ht="21.75" customHeight="1" x14ac:dyDescent="0.25">
      <c r="A75" s="60"/>
      <c r="B75" s="58"/>
      <c r="C75" s="58"/>
      <c r="D75" s="58"/>
      <c r="E75" s="58"/>
      <c r="F75" s="58"/>
      <c r="G75" s="58"/>
      <c r="H75" s="110"/>
      <c r="I75" s="126" t="s">
        <v>203</v>
      </c>
      <c r="J75" s="175"/>
      <c r="K75" s="339">
        <v>-18</v>
      </c>
      <c r="M75" s="337"/>
      <c r="N75" s="337"/>
    </row>
    <row r="76" spans="1:14" ht="21.75" customHeight="1" x14ac:dyDescent="0.25">
      <c r="A76" s="60"/>
      <c r="B76" s="58"/>
      <c r="C76" s="58"/>
      <c r="D76" s="58"/>
      <c r="E76" s="58"/>
      <c r="F76" s="58"/>
      <c r="G76" s="58"/>
      <c r="H76" s="110"/>
      <c r="I76" s="126" t="s">
        <v>208</v>
      </c>
      <c r="J76" s="175"/>
      <c r="K76" s="339">
        <v>275</v>
      </c>
      <c r="M76" s="337"/>
      <c r="N76" s="337"/>
    </row>
    <row r="77" spans="1:14" ht="21.75" customHeight="1" x14ac:dyDescent="0.25">
      <c r="A77" s="60"/>
      <c r="B77" s="58"/>
      <c r="C77" s="58"/>
      <c r="D77" s="58"/>
      <c r="E77" s="58"/>
      <c r="F77" s="58"/>
      <c r="G77" s="58"/>
      <c r="H77" s="110"/>
      <c r="I77" s="126" t="s">
        <v>205</v>
      </c>
      <c r="J77" s="175"/>
      <c r="K77" s="203">
        <v>0.4</v>
      </c>
      <c r="M77" s="337"/>
      <c r="N77" s="337"/>
    </row>
    <row r="78" spans="1:14" ht="75.75" customHeight="1" x14ac:dyDescent="0.25">
      <c r="A78" s="60"/>
      <c r="B78" s="58"/>
      <c r="C78" s="58"/>
      <c r="D78" s="104" t="s">
        <v>204</v>
      </c>
      <c r="E78" s="393" t="str">
        <f>+'8'!E66:I66</f>
        <v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F78" s="393"/>
      <c r="G78" s="393"/>
      <c r="H78" s="393"/>
      <c r="I78" s="393"/>
      <c r="J78" s="202">
        <f>+'6'!E88</f>
        <v>0</v>
      </c>
      <c r="K78" s="203">
        <f>+'6'!H88</f>
        <v>-1035774.7</v>
      </c>
      <c r="M78" s="337"/>
      <c r="N78" s="337"/>
    </row>
    <row r="79" spans="1:14" ht="39" customHeight="1" x14ac:dyDescent="0.25">
      <c r="A79" s="60"/>
      <c r="B79" s="58"/>
      <c r="C79" s="58"/>
      <c r="D79" s="58"/>
      <c r="E79" s="126"/>
      <c r="F79" s="393" t="s">
        <v>86</v>
      </c>
      <c r="G79" s="393"/>
      <c r="H79" s="393"/>
      <c r="I79" s="393"/>
      <c r="J79" s="393"/>
      <c r="K79" s="455"/>
      <c r="M79" s="337"/>
      <c r="N79" s="337"/>
    </row>
    <row r="80" spans="1:14" ht="30" customHeight="1" x14ac:dyDescent="0.25">
      <c r="A80" s="60"/>
      <c r="B80" s="58"/>
      <c r="C80" s="58"/>
      <c r="D80" s="58"/>
      <c r="E80" s="126"/>
      <c r="F80" s="126"/>
      <c r="G80" s="393" t="s">
        <v>58</v>
      </c>
      <c r="H80" s="393"/>
      <c r="I80" s="393"/>
      <c r="J80" s="393"/>
      <c r="K80" s="455"/>
      <c r="M80" s="337"/>
      <c r="N80" s="337"/>
    </row>
    <row r="81" spans="1:14" ht="30" customHeight="1" x14ac:dyDescent="0.25">
      <c r="A81" s="60"/>
      <c r="B81" s="58"/>
      <c r="C81" s="58"/>
      <c r="D81" s="58"/>
      <c r="E81" s="126"/>
      <c r="F81" s="126"/>
      <c r="G81" s="126"/>
      <c r="H81" s="393" t="s">
        <v>179</v>
      </c>
      <c r="I81" s="393"/>
      <c r="J81" s="393"/>
      <c r="K81" s="455"/>
      <c r="M81" s="337"/>
      <c r="N81" s="337"/>
    </row>
    <row r="82" spans="1:14" ht="30" customHeight="1" x14ac:dyDescent="0.25">
      <c r="A82" s="60"/>
      <c r="B82" s="58"/>
      <c r="C82" s="58"/>
      <c r="D82" s="58"/>
      <c r="E82" s="58"/>
      <c r="F82" s="58"/>
      <c r="G82" s="58"/>
      <c r="H82" s="110"/>
      <c r="I82" s="126" t="s">
        <v>203</v>
      </c>
      <c r="J82" s="175"/>
      <c r="K82" s="203">
        <v>-31</v>
      </c>
      <c r="M82" s="337"/>
      <c r="N82" s="337"/>
    </row>
    <row r="83" spans="1:14" ht="75.75" customHeight="1" x14ac:dyDescent="0.25">
      <c r="A83" s="60"/>
      <c r="B83" s="58"/>
      <c r="C83" s="58"/>
      <c r="D83" s="104" t="s">
        <v>206</v>
      </c>
      <c r="E83" s="393" t="str">
        <f>+'8'!E71:I71</f>
        <v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</v>
      </c>
      <c r="F83" s="393"/>
      <c r="G83" s="393"/>
      <c r="H83" s="393"/>
      <c r="I83" s="393"/>
      <c r="J83" s="202">
        <f>+'6'!E97</f>
        <v>0</v>
      </c>
      <c r="K83" s="203">
        <f>+'6'!H97</f>
        <v>100000</v>
      </c>
      <c r="M83" s="337"/>
      <c r="N83" s="337"/>
    </row>
    <row r="84" spans="1:14" ht="33" customHeight="1" x14ac:dyDescent="0.25">
      <c r="A84" s="60"/>
      <c r="B84" s="58"/>
      <c r="C84" s="58"/>
      <c r="D84" s="58"/>
      <c r="E84" s="126"/>
      <c r="F84" s="393" t="s">
        <v>207</v>
      </c>
      <c r="G84" s="393"/>
      <c r="H84" s="393"/>
      <c r="I84" s="393"/>
      <c r="J84" s="393"/>
      <c r="K84" s="455"/>
      <c r="M84" s="337"/>
      <c r="N84" s="337"/>
    </row>
    <row r="85" spans="1:14" ht="30" customHeight="1" x14ac:dyDescent="0.25">
      <c r="A85" s="60"/>
      <c r="B85" s="58"/>
      <c r="C85" s="58"/>
      <c r="D85" s="58"/>
      <c r="E85" s="126"/>
      <c r="F85" s="126"/>
      <c r="G85" s="393" t="s">
        <v>58</v>
      </c>
      <c r="H85" s="393"/>
      <c r="I85" s="393"/>
      <c r="J85" s="393"/>
      <c r="K85" s="455"/>
      <c r="M85" s="337"/>
      <c r="N85" s="337"/>
    </row>
    <row r="86" spans="1:14" ht="30" customHeight="1" x14ac:dyDescent="0.25">
      <c r="A86" s="60"/>
      <c r="B86" s="58"/>
      <c r="C86" s="58"/>
      <c r="D86" s="58"/>
      <c r="E86" s="126"/>
      <c r="F86" s="126"/>
      <c r="G86" s="126"/>
      <c r="H86" s="393" t="s">
        <v>179</v>
      </c>
      <c r="I86" s="393"/>
      <c r="J86" s="393"/>
      <c r="K86" s="455"/>
      <c r="M86" s="337"/>
      <c r="N86" s="337"/>
    </row>
    <row r="87" spans="1:14" ht="19.5" customHeight="1" x14ac:dyDescent="0.25">
      <c r="A87" s="60"/>
      <c r="B87" s="58"/>
      <c r="C87" s="58"/>
      <c r="D87" s="58"/>
      <c r="E87" s="58"/>
      <c r="F87" s="58"/>
      <c r="G87" s="58"/>
      <c r="H87" s="110"/>
      <c r="I87" s="126" t="s">
        <v>203</v>
      </c>
      <c r="J87" s="175"/>
      <c r="K87" s="339">
        <v>3</v>
      </c>
      <c r="M87" s="337"/>
      <c r="N87" s="337"/>
    </row>
    <row r="88" spans="1:14" ht="30" customHeight="1" x14ac:dyDescent="0.25">
      <c r="A88" s="475" t="s">
        <v>287</v>
      </c>
      <c r="B88" s="393"/>
      <c r="C88" s="393"/>
      <c r="D88" s="393"/>
      <c r="E88" s="393"/>
      <c r="F88" s="393"/>
      <c r="G88" s="393"/>
      <c r="H88" s="393"/>
      <c r="I88" s="393"/>
      <c r="J88" s="323">
        <f>+J89</f>
        <v>-1000000</v>
      </c>
      <c r="K88" s="324">
        <f>+K89+K103+K109</f>
        <v>-532295.69999999995</v>
      </c>
      <c r="M88" s="56"/>
      <c r="N88" s="56"/>
    </row>
    <row r="89" spans="1:14" s="319" customFormat="1" ht="27" customHeight="1" x14ac:dyDescent="0.25">
      <c r="A89" s="351"/>
      <c r="B89" s="318">
        <v>1006</v>
      </c>
      <c r="C89" s="474" t="s">
        <v>303</v>
      </c>
      <c r="D89" s="474"/>
      <c r="E89" s="474"/>
      <c r="F89" s="474"/>
      <c r="G89" s="474"/>
      <c r="H89" s="474"/>
      <c r="I89" s="474"/>
      <c r="J89" s="325">
        <f>+J90</f>
        <v>-1000000</v>
      </c>
      <c r="K89" s="326">
        <f>+K90+K94</f>
        <v>-532295.69999999995</v>
      </c>
    </row>
    <row r="90" spans="1:14" s="321" customFormat="1" ht="33" customHeight="1" x14ac:dyDescent="0.25">
      <c r="A90" s="351"/>
      <c r="B90" s="240"/>
      <c r="C90" s="240"/>
      <c r="D90" s="320" t="s">
        <v>299</v>
      </c>
      <c r="E90" s="467" t="s">
        <v>300</v>
      </c>
      <c r="F90" s="467"/>
      <c r="G90" s="467"/>
      <c r="H90" s="467"/>
      <c r="I90" s="467"/>
      <c r="J90" s="327">
        <f>+'4'!H220</f>
        <v>-1000000</v>
      </c>
      <c r="K90" s="328">
        <f>+'4'!I220</f>
        <v>-532295.69999999995</v>
      </c>
    </row>
    <row r="91" spans="1:14" s="319" customFormat="1" ht="27" customHeight="1" x14ac:dyDescent="0.25">
      <c r="A91" s="351"/>
      <c r="B91" s="240"/>
      <c r="C91" s="240"/>
      <c r="D91" s="349"/>
      <c r="E91" s="350"/>
      <c r="F91" s="467" t="s">
        <v>304</v>
      </c>
      <c r="G91" s="467"/>
      <c r="H91" s="467"/>
      <c r="I91" s="467"/>
      <c r="J91" s="467"/>
      <c r="K91" s="476"/>
    </row>
    <row r="92" spans="1:14" s="319" customFormat="1" ht="23.25" customHeight="1" x14ac:dyDescent="0.25">
      <c r="A92" s="351"/>
      <c r="B92" s="240"/>
      <c r="C92" s="240"/>
      <c r="D92" s="349"/>
      <c r="E92" s="350"/>
      <c r="F92" s="350"/>
      <c r="G92" s="467" t="s">
        <v>305</v>
      </c>
      <c r="H92" s="467"/>
      <c r="I92" s="467"/>
      <c r="J92" s="467"/>
      <c r="K92" s="476"/>
    </row>
    <row r="93" spans="1:14" s="319" customFormat="1" ht="22.5" customHeight="1" x14ac:dyDescent="0.25">
      <c r="A93" s="351"/>
      <c r="B93" s="240"/>
      <c r="C93" s="240"/>
      <c r="D93" s="349"/>
      <c r="E93" s="350"/>
      <c r="F93" s="350"/>
      <c r="G93" s="322"/>
      <c r="H93" s="467" t="s">
        <v>306</v>
      </c>
      <c r="I93" s="467"/>
      <c r="J93" s="467"/>
      <c r="K93" s="476"/>
    </row>
    <row r="94" spans="1:14" s="120" customFormat="1" ht="30" customHeight="1" x14ac:dyDescent="0.25">
      <c r="A94" s="459" t="s">
        <v>32</v>
      </c>
      <c r="B94" s="460"/>
      <c r="C94" s="460"/>
      <c r="D94" s="460"/>
      <c r="E94" s="460"/>
      <c r="F94" s="460"/>
      <c r="G94" s="460"/>
      <c r="H94" s="460"/>
      <c r="I94" s="460"/>
      <c r="J94" s="202">
        <f t="shared" ref="J94:K94" si="0">J95</f>
        <v>0</v>
      </c>
      <c r="K94" s="203">
        <f t="shared" si="0"/>
        <v>0</v>
      </c>
      <c r="M94" s="345"/>
      <c r="N94" s="345"/>
    </row>
    <row r="95" spans="1:14" ht="30" customHeight="1" x14ac:dyDescent="0.25">
      <c r="A95" s="60"/>
      <c r="B95" s="110" t="s">
        <v>51</v>
      </c>
      <c r="C95" s="408" t="s">
        <v>52</v>
      </c>
      <c r="D95" s="408"/>
      <c r="E95" s="408"/>
      <c r="F95" s="408"/>
      <c r="G95" s="408"/>
      <c r="H95" s="408"/>
      <c r="I95" s="408"/>
      <c r="J95" s="333">
        <f t="shared" ref="J95:K95" si="1">J96+J100</f>
        <v>0</v>
      </c>
      <c r="K95" s="334">
        <f t="shared" si="1"/>
        <v>0</v>
      </c>
    </row>
    <row r="96" spans="1:14" ht="30" customHeight="1" x14ac:dyDescent="0.25">
      <c r="A96" s="60"/>
      <c r="B96" s="58"/>
      <c r="C96" s="58"/>
      <c r="D96" s="110" t="s">
        <v>180</v>
      </c>
      <c r="E96" s="408" t="s">
        <v>99</v>
      </c>
      <c r="F96" s="408"/>
      <c r="G96" s="408"/>
      <c r="H96" s="408"/>
      <c r="I96" s="408"/>
      <c r="J96" s="333">
        <f>'8'!J94</f>
        <v>0</v>
      </c>
      <c r="K96" s="334">
        <f>'8'!K94</f>
        <v>-7200</v>
      </c>
    </row>
    <row r="97" spans="1:11" ht="39.75" customHeight="1" x14ac:dyDescent="0.25">
      <c r="A97" s="60"/>
      <c r="B97" s="58"/>
      <c r="C97" s="58"/>
      <c r="D97" s="58"/>
      <c r="E97" s="58"/>
      <c r="F97" s="408" t="s">
        <v>181</v>
      </c>
      <c r="G97" s="408"/>
      <c r="H97" s="408"/>
      <c r="I97" s="408"/>
      <c r="J97" s="408"/>
      <c r="K97" s="468"/>
    </row>
    <row r="98" spans="1:11" ht="30" customHeight="1" x14ac:dyDescent="0.25">
      <c r="A98" s="60"/>
      <c r="B98" s="58"/>
      <c r="C98" s="58"/>
      <c r="D98" s="58"/>
      <c r="E98" s="58"/>
      <c r="F98" s="58"/>
      <c r="G98" s="408" t="s">
        <v>39</v>
      </c>
      <c r="H98" s="408"/>
      <c r="I98" s="408"/>
      <c r="J98" s="408"/>
      <c r="K98" s="468"/>
    </row>
    <row r="99" spans="1:11" ht="30" customHeight="1" x14ac:dyDescent="0.25">
      <c r="A99" s="60"/>
      <c r="B99" s="58"/>
      <c r="C99" s="58"/>
      <c r="D99" s="58"/>
      <c r="E99" s="58"/>
      <c r="F99" s="58"/>
      <c r="G99" s="58"/>
      <c r="H99" s="408" t="s">
        <v>182</v>
      </c>
      <c r="I99" s="408"/>
      <c r="J99" s="408"/>
      <c r="K99" s="468"/>
    </row>
    <row r="100" spans="1:11" ht="30" customHeight="1" x14ac:dyDescent="0.25">
      <c r="A100" s="60"/>
      <c r="B100" s="58"/>
      <c r="C100" s="58"/>
      <c r="D100" s="110" t="s">
        <v>180</v>
      </c>
      <c r="E100" s="408" t="s">
        <v>99</v>
      </c>
      <c r="F100" s="408"/>
      <c r="G100" s="408"/>
      <c r="H100" s="408"/>
      <c r="I100" s="408"/>
      <c r="J100" s="333">
        <f>'8'!J98</f>
        <v>0</v>
      </c>
      <c r="K100" s="334">
        <f>'8'!K98</f>
        <v>7200</v>
      </c>
    </row>
    <row r="101" spans="1:11" ht="36.75" customHeight="1" x14ac:dyDescent="0.25">
      <c r="A101" s="60"/>
      <c r="B101" s="58"/>
      <c r="C101" s="58"/>
      <c r="D101" s="58"/>
      <c r="E101" s="58"/>
      <c r="F101" s="408" t="s">
        <v>181</v>
      </c>
      <c r="G101" s="408"/>
      <c r="H101" s="408"/>
      <c r="I101" s="408"/>
      <c r="J101" s="408"/>
      <c r="K101" s="468"/>
    </row>
    <row r="102" spans="1:11" ht="30" customHeight="1" x14ac:dyDescent="0.25">
      <c r="A102" s="60"/>
      <c r="B102" s="58"/>
      <c r="C102" s="58"/>
      <c r="D102" s="58"/>
      <c r="E102" s="58"/>
      <c r="F102" s="58"/>
      <c r="G102" s="408" t="s">
        <v>39</v>
      </c>
      <c r="H102" s="408"/>
      <c r="I102" s="408"/>
      <c r="J102" s="408"/>
      <c r="K102" s="468"/>
    </row>
    <row r="103" spans="1:11" ht="30" customHeight="1" thickBot="1" x14ac:dyDescent="0.3">
      <c r="A103" s="346"/>
      <c r="B103" s="160"/>
      <c r="C103" s="160"/>
      <c r="D103" s="160"/>
      <c r="E103" s="160"/>
      <c r="F103" s="160"/>
      <c r="G103" s="160"/>
      <c r="H103" s="471" t="s">
        <v>182</v>
      </c>
      <c r="I103" s="471"/>
      <c r="J103" s="471"/>
      <c r="K103" s="472"/>
    </row>
    <row r="105" spans="1:11" x14ac:dyDescent="0.25">
      <c r="J105" s="347"/>
      <c r="K105" s="347"/>
    </row>
    <row r="106" spans="1:11" x14ac:dyDescent="0.25">
      <c r="J106" s="337"/>
      <c r="K106" s="337"/>
    </row>
  </sheetData>
  <mergeCells count="90">
    <mergeCell ref="G102:K102"/>
    <mergeCell ref="F79:K79"/>
    <mergeCell ref="G80:K80"/>
    <mergeCell ref="H81:K81"/>
    <mergeCell ref="E83:I83"/>
    <mergeCell ref="F84:K84"/>
    <mergeCell ref="F91:K91"/>
    <mergeCell ref="G92:K92"/>
    <mergeCell ref="H93:K93"/>
    <mergeCell ref="C29:I29"/>
    <mergeCell ref="F101:K101"/>
    <mergeCell ref="H74:K74"/>
    <mergeCell ref="E78:I78"/>
    <mergeCell ref="C66:I66"/>
    <mergeCell ref="E30:I30"/>
    <mergeCell ref="F31:K31"/>
    <mergeCell ref="G32:K32"/>
    <mergeCell ref="G57:K57"/>
    <mergeCell ref="G48:K48"/>
    <mergeCell ref="H54:K54"/>
    <mergeCell ref="H103:K103"/>
    <mergeCell ref="G85:K85"/>
    <mergeCell ref="H86:K86"/>
    <mergeCell ref="H99:K99"/>
    <mergeCell ref="E100:I100"/>
    <mergeCell ref="G98:K98"/>
    <mergeCell ref="A94:I94"/>
    <mergeCell ref="C95:I95"/>
    <mergeCell ref="E96:I96"/>
    <mergeCell ref="F97:K97"/>
    <mergeCell ref="A88:I88"/>
    <mergeCell ref="C89:I89"/>
    <mergeCell ref="E90:I90"/>
    <mergeCell ref="H58:K58"/>
    <mergeCell ref="E60:I60"/>
    <mergeCell ref="F61:K61"/>
    <mergeCell ref="G62:K62"/>
    <mergeCell ref="H63:K63"/>
    <mergeCell ref="H70:K70"/>
    <mergeCell ref="E71:I71"/>
    <mergeCell ref="F72:K72"/>
    <mergeCell ref="G73:K73"/>
    <mergeCell ref="E67:I67"/>
    <mergeCell ref="F68:K68"/>
    <mergeCell ref="G69:K69"/>
    <mergeCell ref="E24:I24"/>
    <mergeCell ref="F25:K25"/>
    <mergeCell ref="G26:K26"/>
    <mergeCell ref="H27:K27"/>
    <mergeCell ref="A44:I44"/>
    <mergeCell ref="C35:I35"/>
    <mergeCell ref="E36:I36"/>
    <mergeCell ref="F37:K37"/>
    <mergeCell ref="G38:K38"/>
    <mergeCell ref="H39:K39"/>
    <mergeCell ref="E40:I40"/>
    <mergeCell ref="F41:K41"/>
    <mergeCell ref="G42:K42"/>
    <mergeCell ref="H43:K43"/>
    <mergeCell ref="H33:K33"/>
    <mergeCell ref="H16:K16"/>
    <mergeCell ref="E20:I20"/>
    <mergeCell ref="F21:K21"/>
    <mergeCell ref="G22:K22"/>
    <mergeCell ref="H23:K23"/>
    <mergeCell ref="C12:I12"/>
    <mergeCell ref="E13:I13"/>
    <mergeCell ref="F14:K14"/>
    <mergeCell ref="G15:K15"/>
    <mergeCell ref="A10:I10"/>
    <mergeCell ref="A11:I11"/>
    <mergeCell ref="A1:K1"/>
    <mergeCell ref="A2:K2"/>
    <mergeCell ref="A3:K3"/>
    <mergeCell ref="A5:K5"/>
    <mergeCell ref="A8:A9"/>
    <mergeCell ref="B8:C8"/>
    <mergeCell ref="D8:G8"/>
    <mergeCell ref="H8:H9"/>
    <mergeCell ref="I8:I9"/>
    <mergeCell ref="J8:K8"/>
    <mergeCell ref="E55:I55"/>
    <mergeCell ref="F56:K56"/>
    <mergeCell ref="C45:I45"/>
    <mergeCell ref="E46:I46"/>
    <mergeCell ref="F47:K47"/>
    <mergeCell ref="G53:K53"/>
    <mergeCell ref="H49:K49"/>
    <mergeCell ref="E51:I51"/>
    <mergeCell ref="F52:K5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J52"/>
  <sheetViews>
    <sheetView topLeftCell="A16" zoomScaleNormal="100" workbookViewId="0">
      <selection activeCell="I17" sqref="I17"/>
    </sheetView>
  </sheetViews>
  <sheetFormatPr defaultColWidth="8" defaultRowHeight="17.25" x14ac:dyDescent="0.3"/>
  <cols>
    <col min="1" max="1" width="9.42578125" style="112" customWidth="1"/>
    <col min="2" max="2" width="12" style="112" customWidth="1"/>
    <col min="3" max="3" width="8" style="112"/>
    <col min="4" max="4" width="10.5703125" style="112" customWidth="1"/>
    <col min="5" max="5" width="15.85546875" style="112" customWidth="1"/>
    <col min="6" max="6" width="72" style="112" customWidth="1"/>
    <col min="7" max="7" width="19.28515625" style="112" customWidth="1"/>
    <col min="8" max="8" width="20.42578125" style="112" customWidth="1"/>
    <col min="9" max="9" width="25.140625" style="112" customWidth="1"/>
    <col min="10" max="16384" width="8" style="112"/>
  </cols>
  <sheetData>
    <row r="1" spans="1:10" s="56" customFormat="1" x14ac:dyDescent="0.25">
      <c r="A1" s="479" t="s">
        <v>280</v>
      </c>
      <c r="B1" s="479"/>
      <c r="C1" s="479"/>
      <c r="D1" s="479"/>
      <c r="E1" s="479"/>
      <c r="F1" s="479"/>
      <c r="G1" s="479"/>
      <c r="H1" s="479"/>
    </row>
    <row r="2" spans="1:10" s="293" customFormat="1" x14ac:dyDescent="0.25">
      <c r="A2" s="480" t="s">
        <v>151</v>
      </c>
      <c r="B2" s="480"/>
      <c r="C2" s="480"/>
      <c r="D2" s="480"/>
      <c r="E2" s="480"/>
      <c r="F2" s="480"/>
      <c r="G2" s="480"/>
      <c r="H2" s="480"/>
      <c r="I2" s="292"/>
      <c r="J2" s="292"/>
    </row>
    <row r="3" spans="1:10" s="293" customFormat="1" x14ac:dyDescent="0.25">
      <c r="A3" s="480" t="s">
        <v>0</v>
      </c>
      <c r="B3" s="480"/>
      <c r="C3" s="480"/>
      <c r="D3" s="480"/>
      <c r="E3" s="480"/>
      <c r="F3" s="480"/>
      <c r="G3" s="480"/>
      <c r="H3" s="480"/>
      <c r="I3" s="292"/>
      <c r="J3" s="292"/>
    </row>
    <row r="4" spans="1:10" s="293" customFormat="1" x14ac:dyDescent="0.25">
      <c r="A4" s="294"/>
      <c r="B4" s="294"/>
      <c r="C4" s="294"/>
      <c r="D4" s="294"/>
      <c r="E4" s="294"/>
      <c r="F4" s="294"/>
      <c r="G4" s="294"/>
      <c r="H4" s="294"/>
      <c r="I4" s="292"/>
      <c r="J4" s="292"/>
    </row>
    <row r="5" spans="1:10" s="293" customFormat="1" x14ac:dyDescent="0.25">
      <c r="A5" s="481" t="s">
        <v>279</v>
      </c>
      <c r="B5" s="481"/>
      <c r="C5" s="481"/>
      <c r="D5" s="481"/>
      <c r="E5" s="481"/>
      <c r="F5" s="481"/>
      <c r="G5" s="481"/>
      <c r="H5" s="481"/>
    </row>
    <row r="6" spans="1:10" s="293" customFormat="1" x14ac:dyDescent="0.25">
      <c r="A6" s="172"/>
      <c r="B6" s="172"/>
      <c r="C6" s="172"/>
      <c r="D6" s="172"/>
      <c r="E6" s="172"/>
      <c r="F6" s="172"/>
      <c r="G6" s="487" t="s">
        <v>101</v>
      </c>
      <c r="H6" s="487"/>
    </row>
    <row r="7" spans="1:10" s="56" customFormat="1" ht="21" customHeight="1" thickBot="1" x14ac:dyDescent="0.3">
      <c r="G7" s="488"/>
      <c r="H7" s="488"/>
    </row>
    <row r="8" spans="1:10" s="56" customFormat="1" ht="80.25" customHeight="1" x14ac:dyDescent="0.25">
      <c r="A8" s="409" t="s">
        <v>5</v>
      </c>
      <c r="B8" s="410"/>
      <c r="C8" s="411"/>
      <c r="D8" s="412" t="s">
        <v>6</v>
      </c>
      <c r="E8" s="411"/>
      <c r="F8" s="412" t="s">
        <v>7</v>
      </c>
      <c r="G8" s="417" t="s">
        <v>3</v>
      </c>
      <c r="H8" s="418"/>
    </row>
    <row r="9" spans="1:10" s="56" customFormat="1" ht="23.25" customHeight="1" x14ac:dyDescent="0.25">
      <c r="A9" s="482"/>
      <c r="B9" s="483"/>
      <c r="C9" s="484"/>
      <c r="D9" s="485"/>
      <c r="E9" s="484"/>
      <c r="F9" s="486"/>
      <c r="G9" s="466" t="s">
        <v>221</v>
      </c>
      <c r="H9" s="478" t="s">
        <v>62</v>
      </c>
    </row>
    <row r="10" spans="1:10" s="56" customFormat="1" ht="36" customHeight="1" x14ac:dyDescent="0.25">
      <c r="A10" s="78" t="s">
        <v>8</v>
      </c>
      <c r="B10" s="79" t="s">
        <v>9</v>
      </c>
      <c r="C10" s="79" t="s">
        <v>10</v>
      </c>
      <c r="D10" s="79" t="s">
        <v>11</v>
      </c>
      <c r="E10" s="79" t="s">
        <v>12</v>
      </c>
      <c r="F10" s="485"/>
      <c r="G10" s="466"/>
      <c r="H10" s="478"/>
    </row>
    <row r="11" spans="1:10" s="56" customFormat="1" x14ac:dyDescent="0.25">
      <c r="A11" s="80"/>
      <c r="B11" s="81"/>
      <c r="C11" s="81"/>
      <c r="D11" s="81"/>
      <c r="E11" s="82"/>
      <c r="F11" s="295" t="s">
        <v>13</v>
      </c>
      <c r="G11" s="296">
        <f>G13+G33</f>
        <v>0</v>
      </c>
      <c r="H11" s="297">
        <f>H13+H33</f>
        <v>0</v>
      </c>
    </row>
    <row r="12" spans="1:10" s="56" customFormat="1" x14ac:dyDescent="0.25">
      <c r="A12" s="298"/>
      <c r="B12" s="299"/>
      <c r="C12" s="299"/>
      <c r="D12" s="299"/>
      <c r="E12" s="300"/>
      <c r="F12" s="301" t="s">
        <v>14</v>
      </c>
      <c r="G12" s="301"/>
      <c r="H12" s="195"/>
    </row>
    <row r="13" spans="1:10" s="304" customFormat="1" x14ac:dyDescent="0.3">
      <c r="A13" s="302"/>
      <c r="B13" s="171"/>
      <c r="C13" s="171"/>
      <c r="D13" s="171"/>
      <c r="E13" s="171"/>
      <c r="F13" s="303" t="s">
        <v>272</v>
      </c>
      <c r="G13" s="167">
        <f>G15</f>
        <v>0</v>
      </c>
      <c r="H13" s="377">
        <f>H15</f>
        <v>-7200</v>
      </c>
    </row>
    <row r="14" spans="1:10" s="56" customFormat="1" x14ac:dyDescent="0.25">
      <c r="A14" s="298"/>
      <c r="B14" s="299"/>
      <c r="C14" s="299"/>
      <c r="D14" s="299"/>
      <c r="E14" s="300"/>
      <c r="F14" s="301" t="s">
        <v>14</v>
      </c>
      <c r="G14" s="58"/>
      <c r="H14" s="195"/>
    </row>
    <row r="15" spans="1:10" s="304" customFormat="1" ht="38.25" customHeight="1" x14ac:dyDescent="0.3">
      <c r="A15" s="305" t="s">
        <v>278</v>
      </c>
      <c r="B15" s="171"/>
      <c r="C15" s="171"/>
      <c r="D15" s="171"/>
      <c r="E15" s="171"/>
      <c r="F15" s="303" t="s">
        <v>277</v>
      </c>
      <c r="G15" s="167">
        <f>G17</f>
        <v>0</v>
      </c>
      <c r="H15" s="377">
        <f>H17</f>
        <v>-7200</v>
      </c>
    </row>
    <row r="16" spans="1:10" s="304" customFormat="1" x14ac:dyDescent="0.3">
      <c r="A16" s="302"/>
      <c r="B16" s="171"/>
      <c r="C16" s="171"/>
      <c r="D16" s="171"/>
      <c r="E16" s="171"/>
      <c r="F16" s="171" t="s">
        <v>14</v>
      </c>
      <c r="G16" s="167"/>
      <c r="H16" s="377"/>
    </row>
    <row r="17" spans="1:8" s="304" customFormat="1" x14ac:dyDescent="0.3">
      <c r="A17" s="302"/>
      <c r="B17" s="303" t="s">
        <v>268</v>
      </c>
      <c r="C17" s="171"/>
      <c r="D17" s="171"/>
      <c r="E17" s="171"/>
      <c r="F17" s="303" t="s">
        <v>276</v>
      </c>
      <c r="G17" s="167">
        <f>G19</f>
        <v>0</v>
      </c>
      <c r="H17" s="377">
        <f>H19</f>
        <v>-7200</v>
      </c>
    </row>
    <row r="18" spans="1:8" s="304" customFormat="1" x14ac:dyDescent="0.3">
      <c r="A18" s="302"/>
      <c r="B18" s="171"/>
      <c r="C18" s="171"/>
      <c r="D18" s="171"/>
      <c r="E18" s="171"/>
      <c r="F18" s="171" t="s">
        <v>14</v>
      </c>
      <c r="G18" s="167"/>
      <c r="H18" s="377"/>
    </row>
    <row r="19" spans="1:8" s="304" customFormat="1" x14ac:dyDescent="0.3">
      <c r="A19" s="302"/>
      <c r="B19" s="171"/>
      <c r="C19" s="303" t="s">
        <v>268</v>
      </c>
      <c r="D19" s="171"/>
      <c r="E19" s="171"/>
      <c r="F19" s="303" t="s">
        <v>273</v>
      </c>
      <c r="G19" s="167">
        <f>G21</f>
        <v>0</v>
      </c>
      <c r="H19" s="377">
        <f>H21</f>
        <v>-7200</v>
      </c>
    </row>
    <row r="20" spans="1:8" s="304" customFormat="1" x14ac:dyDescent="0.3">
      <c r="A20" s="302"/>
      <c r="B20" s="171"/>
      <c r="C20" s="171"/>
      <c r="D20" s="171"/>
      <c r="E20" s="171"/>
      <c r="F20" s="171" t="s">
        <v>14</v>
      </c>
      <c r="G20" s="167"/>
      <c r="H20" s="377"/>
    </row>
    <row r="21" spans="1:8" s="304" customFormat="1" x14ac:dyDescent="0.3">
      <c r="A21" s="302"/>
      <c r="B21" s="171"/>
      <c r="C21" s="171"/>
      <c r="D21" s="171"/>
      <c r="E21" s="171"/>
      <c r="F21" s="303" t="s">
        <v>272</v>
      </c>
      <c r="G21" s="167">
        <f>G23</f>
        <v>0</v>
      </c>
      <c r="H21" s="377">
        <f>H23</f>
        <v>-7200</v>
      </c>
    </row>
    <row r="22" spans="1:8" s="304" customFormat="1" x14ac:dyDescent="0.3">
      <c r="A22" s="302"/>
      <c r="B22" s="171"/>
      <c r="C22" s="171"/>
      <c r="D22" s="171"/>
      <c r="E22" s="171"/>
      <c r="F22" s="171" t="s">
        <v>14</v>
      </c>
      <c r="G22" s="167"/>
      <c r="H22" s="196"/>
    </row>
    <row r="23" spans="1:8" s="304" customFormat="1" x14ac:dyDescent="0.3">
      <c r="A23" s="302"/>
      <c r="B23" s="171"/>
      <c r="C23" s="171"/>
      <c r="D23" s="303" t="s">
        <v>275</v>
      </c>
      <c r="E23" s="171"/>
      <c r="F23" s="171" t="s">
        <v>273</v>
      </c>
      <c r="G23" s="167">
        <f>G25</f>
        <v>0</v>
      </c>
      <c r="H23" s="196">
        <f>H25</f>
        <v>-7200</v>
      </c>
    </row>
    <row r="24" spans="1:8" s="304" customFormat="1" x14ac:dyDescent="0.3">
      <c r="A24" s="306"/>
      <c r="B24" s="307"/>
      <c r="C24" s="307"/>
      <c r="D24" s="171"/>
      <c r="E24" s="171"/>
      <c r="F24" s="171" t="s">
        <v>14</v>
      </c>
      <c r="G24" s="167"/>
      <c r="H24" s="196"/>
    </row>
    <row r="25" spans="1:8" s="304" customFormat="1" x14ac:dyDescent="0.3">
      <c r="A25" s="302"/>
      <c r="B25" s="171"/>
      <c r="C25" s="171"/>
      <c r="D25" s="171"/>
      <c r="E25" s="308" t="s">
        <v>274</v>
      </c>
      <c r="F25" s="171" t="s">
        <v>273</v>
      </c>
      <c r="G25" s="167">
        <f>G27</f>
        <v>0</v>
      </c>
      <c r="H25" s="196">
        <f>H27</f>
        <v>-7200</v>
      </c>
    </row>
    <row r="26" spans="1:8" s="304" customFormat="1" x14ac:dyDescent="0.3">
      <c r="A26" s="302"/>
      <c r="B26" s="171"/>
      <c r="C26" s="171"/>
      <c r="D26" s="309"/>
      <c r="E26" s="171"/>
      <c r="F26" s="171" t="s">
        <v>15</v>
      </c>
      <c r="G26" s="167"/>
      <c r="H26" s="196"/>
    </row>
    <row r="27" spans="1:8" s="304" customFormat="1" x14ac:dyDescent="0.3">
      <c r="A27" s="302"/>
      <c r="B27" s="171"/>
      <c r="C27" s="171"/>
      <c r="D27" s="309"/>
      <c r="E27" s="171"/>
      <c r="F27" s="310" t="s">
        <v>272</v>
      </c>
      <c r="G27" s="167">
        <f>G29</f>
        <v>0</v>
      </c>
      <c r="H27" s="196">
        <f>H29</f>
        <v>-7200</v>
      </c>
    </row>
    <row r="28" spans="1:8" s="304" customFormat="1" ht="34.5" x14ac:dyDescent="0.3">
      <c r="A28" s="302"/>
      <c r="B28" s="171"/>
      <c r="C28" s="171"/>
      <c r="D28" s="309"/>
      <c r="E28" s="171"/>
      <c r="F28" s="171" t="s">
        <v>16</v>
      </c>
      <c r="G28" s="167"/>
      <c r="H28" s="196"/>
    </row>
    <row r="29" spans="1:8" s="304" customFormat="1" x14ac:dyDescent="0.3">
      <c r="A29" s="302"/>
      <c r="B29" s="171"/>
      <c r="C29" s="171"/>
      <c r="D29" s="309"/>
      <c r="E29" s="171"/>
      <c r="F29" s="311" t="s">
        <v>13</v>
      </c>
      <c r="G29" s="167">
        <f t="shared" ref="G29:H31" si="0">G30</f>
        <v>0</v>
      </c>
      <c r="H29" s="196">
        <f t="shared" si="0"/>
        <v>-7200</v>
      </c>
    </row>
    <row r="30" spans="1:8" s="304" customFormat="1" x14ac:dyDescent="0.3">
      <c r="A30" s="302"/>
      <c r="B30" s="171"/>
      <c r="C30" s="171"/>
      <c r="D30" s="309"/>
      <c r="E30" s="171"/>
      <c r="F30" s="311" t="s">
        <v>37</v>
      </c>
      <c r="G30" s="167">
        <f t="shared" si="0"/>
        <v>0</v>
      </c>
      <c r="H30" s="196">
        <f t="shared" si="0"/>
        <v>-7200</v>
      </c>
    </row>
    <row r="31" spans="1:8" s="304" customFormat="1" x14ac:dyDescent="0.3">
      <c r="A31" s="302"/>
      <c r="B31" s="171"/>
      <c r="C31" s="171"/>
      <c r="D31" s="309"/>
      <c r="E31" s="171"/>
      <c r="F31" s="311" t="s">
        <v>40</v>
      </c>
      <c r="G31" s="167">
        <f t="shared" si="0"/>
        <v>0</v>
      </c>
      <c r="H31" s="196">
        <f t="shared" si="0"/>
        <v>-7200</v>
      </c>
    </row>
    <row r="32" spans="1:8" s="304" customFormat="1" x14ac:dyDescent="0.3">
      <c r="A32" s="302"/>
      <c r="B32" s="171"/>
      <c r="C32" s="171"/>
      <c r="D32" s="309"/>
      <c r="E32" s="171"/>
      <c r="F32" s="311" t="s">
        <v>271</v>
      </c>
      <c r="G32" s="167">
        <f>+'3'!G36</f>
        <v>0</v>
      </c>
      <c r="H32" s="196">
        <f>+'3'!H36</f>
        <v>-7200</v>
      </c>
    </row>
    <row r="33" spans="1:8" s="313" customFormat="1" ht="34.5" x14ac:dyDescent="0.25">
      <c r="A33" s="298"/>
      <c r="B33" s="299"/>
      <c r="C33" s="299"/>
      <c r="D33" s="299"/>
      <c r="E33" s="299"/>
      <c r="F33" s="312" t="s">
        <v>4</v>
      </c>
      <c r="G33" s="167">
        <f>G35</f>
        <v>0</v>
      </c>
      <c r="H33" s="377">
        <f>H35</f>
        <v>7200</v>
      </c>
    </row>
    <row r="34" spans="1:8" s="56" customFormat="1" x14ac:dyDescent="0.25">
      <c r="A34" s="298"/>
      <c r="B34" s="299"/>
      <c r="C34" s="299"/>
      <c r="D34" s="299"/>
      <c r="E34" s="300"/>
      <c r="F34" s="301" t="s">
        <v>14</v>
      </c>
      <c r="G34" s="58"/>
      <c r="H34" s="338"/>
    </row>
    <row r="35" spans="1:8" s="255" customFormat="1" ht="34.5" x14ac:dyDescent="0.3">
      <c r="A35" s="314" t="s">
        <v>270</v>
      </c>
      <c r="B35" s="315"/>
      <c r="C35" s="315"/>
      <c r="D35" s="315"/>
      <c r="E35" s="315"/>
      <c r="F35" s="303" t="s">
        <v>47</v>
      </c>
      <c r="G35" s="316">
        <f>G37</f>
        <v>0</v>
      </c>
      <c r="H35" s="317">
        <f>H37</f>
        <v>7200</v>
      </c>
    </row>
    <row r="36" spans="1:8" x14ac:dyDescent="0.3">
      <c r="A36" s="192"/>
      <c r="B36" s="168"/>
      <c r="C36" s="168"/>
      <c r="D36" s="168"/>
      <c r="E36" s="168"/>
      <c r="F36" s="171" t="s">
        <v>14</v>
      </c>
      <c r="G36" s="171"/>
      <c r="H36" s="378"/>
    </row>
    <row r="37" spans="1:8" s="255" customFormat="1" x14ac:dyDescent="0.3">
      <c r="A37" s="314"/>
      <c r="B37" s="315" t="s">
        <v>269</v>
      </c>
      <c r="C37" s="315"/>
      <c r="D37" s="315"/>
      <c r="E37" s="315"/>
      <c r="F37" s="303" t="s">
        <v>38</v>
      </c>
      <c r="G37" s="316">
        <f>G39</f>
        <v>0</v>
      </c>
      <c r="H37" s="317">
        <f>H39</f>
        <v>7200</v>
      </c>
    </row>
    <row r="38" spans="1:8" x14ac:dyDescent="0.3">
      <c r="A38" s="192"/>
      <c r="B38" s="168"/>
      <c r="C38" s="168"/>
      <c r="D38" s="168"/>
      <c r="E38" s="168"/>
      <c r="F38" s="171" t="s">
        <v>14</v>
      </c>
      <c r="G38" s="171"/>
      <c r="H38" s="378"/>
    </row>
    <row r="39" spans="1:8" s="255" customFormat="1" x14ac:dyDescent="0.3">
      <c r="A39" s="314"/>
      <c r="B39" s="315"/>
      <c r="C39" s="315" t="s">
        <v>268</v>
      </c>
      <c r="D39" s="315"/>
      <c r="E39" s="315"/>
      <c r="F39" s="303" t="s">
        <v>38</v>
      </c>
      <c r="G39" s="316">
        <f>G43+G68</f>
        <v>0</v>
      </c>
      <c r="H39" s="317">
        <f>H43+H68</f>
        <v>7200</v>
      </c>
    </row>
    <row r="40" spans="1:8" x14ac:dyDescent="0.3">
      <c r="A40" s="192"/>
      <c r="B40" s="168"/>
      <c r="C40" s="168"/>
      <c r="D40" s="168"/>
      <c r="E40" s="168"/>
      <c r="F40" s="171" t="s">
        <v>14</v>
      </c>
      <c r="G40" s="171"/>
      <c r="H40" s="193"/>
    </row>
    <row r="41" spans="1:8" ht="34.5" x14ac:dyDescent="0.3">
      <c r="A41" s="192"/>
      <c r="B41" s="168"/>
      <c r="C41" s="168"/>
      <c r="D41" s="168"/>
      <c r="E41" s="168"/>
      <c r="F41" s="171" t="str">
        <f>F47</f>
        <v>ՀՀ տարածքային կառավարման և ենթակառուցվածքների նախարարություն</v>
      </c>
      <c r="G41" s="379">
        <f>G43</f>
        <v>0</v>
      </c>
      <c r="H41" s="379">
        <f>H43</f>
        <v>7200</v>
      </c>
    </row>
    <row r="42" spans="1:8" x14ac:dyDescent="0.3">
      <c r="A42" s="192"/>
      <c r="B42" s="168"/>
      <c r="C42" s="168"/>
      <c r="D42" s="168"/>
      <c r="E42" s="168"/>
      <c r="F42" s="171" t="s">
        <v>14</v>
      </c>
      <c r="G42" s="171"/>
      <c r="H42" s="193"/>
    </row>
    <row r="43" spans="1:8" x14ac:dyDescent="0.3">
      <c r="A43" s="192"/>
      <c r="B43" s="168"/>
      <c r="C43" s="168"/>
      <c r="D43" s="58" t="s">
        <v>53</v>
      </c>
      <c r="E43" s="58"/>
      <c r="F43" s="58" t="s">
        <v>45</v>
      </c>
      <c r="G43" s="170">
        <f>+G45</f>
        <v>0</v>
      </c>
      <c r="H43" s="194">
        <f>+H45</f>
        <v>7200</v>
      </c>
    </row>
    <row r="44" spans="1:8" x14ac:dyDescent="0.3">
      <c r="A44" s="192"/>
      <c r="B44" s="168"/>
      <c r="C44" s="168"/>
      <c r="D44" s="58"/>
      <c r="E44" s="58"/>
      <c r="F44" s="58" t="s">
        <v>14</v>
      </c>
      <c r="G44" s="58"/>
      <c r="H44" s="195"/>
    </row>
    <row r="45" spans="1:8" s="56" customFormat="1" x14ac:dyDescent="0.25">
      <c r="A45" s="192"/>
      <c r="B45" s="168"/>
      <c r="C45" s="168"/>
      <c r="D45" s="58"/>
      <c r="E45" s="165">
        <f>+'5'!C14</f>
        <v>12004</v>
      </c>
      <c r="F45" s="169" t="str">
        <f>+'5'!D14</f>
        <v>Մաքրման կայանների պահպանություն</v>
      </c>
      <c r="G45" s="167">
        <f>G47</f>
        <v>0</v>
      </c>
      <c r="H45" s="196">
        <f>H47</f>
        <v>7200</v>
      </c>
    </row>
    <row r="46" spans="1:8" s="56" customFormat="1" x14ac:dyDescent="0.25">
      <c r="A46" s="192"/>
      <c r="B46" s="168"/>
      <c r="C46" s="168"/>
      <c r="D46" s="58"/>
      <c r="E46" s="58"/>
      <c r="F46" s="68" t="s">
        <v>15</v>
      </c>
      <c r="G46" s="167"/>
      <c r="H46" s="196"/>
    </row>
    <row r="47" spans="1:8" s="56" customFormat="1" ht="43.5" customHeight="1" x14ac:dyDescent="0.25">
      <c r="A47" s="192"/>
      <c r="B47" s="168"/>
      <c r="C47" s="168"/>
      <c r="D47" s="58"/>
      <c r="E47" s="58"/>
      <c r="F47" s="125" t="str">
        <f>+'5'!G14</f>
        <v>ՀՀ տարածքային կառավարման և ենթակառուցվածքների նախարարություն</v>
      </c>
      <c r="G47" s="167">
        <f>G49</f>
        <v>0</v>
      </c>
      <c r="H47" s="196">
        <f>H49</f>
        <v>7200</v>
      </c>
    </row>
    <row r="48" spans="1:8" s="56" customFormat="1" ht="34.5" x14ac:dyDescent="0.25">
      <c r="A48" s="192"/>
      <c r="B48" s="168"/>
      <c r="C48" s="168"/>
      <c r="D48" s="58"/>
      <c r="E48" s="58"/>
      <c r="F48" s="68" t="s">
        <v>16</v>
      </c>
      <c r="G48" s="167"/>
      <c r="H48" s="196"/>
    </row>
    <row r="49" spans="1:8" s="56" customFormat="1" x14ac:dyDescent="0.25">
      <c r="A49" s="192"/>
      <c r="B49" s="168"/>
      <c r="C49" s="168"/>
      <c r="D49" s="58"/>
      <c r="E49" s="58"/>
      <c r="F49" s="68" t="s">
        <v>13</v>
      </c>
      <c r="G49" s="167">
        <f t="shared" ref="G49:H51" si="1">G50</f>
        <v>0</v>
      </c>
      <c r="H49" s="196">
        <f t="shared" si="1"/>
        <v>7200</v>
      </c>
    </row>
    <row r="50" spans="1:8" s="56" customFormat="1" x14ac:dyDescent="0.25">
      <c r="A50" s="192"/>
      <c r="B50" s="168"/>
      <c r="C50" s="168"/>
      <c r="D50" s="58"/>
      <c r="E50" s="58"/>
      <c r="F50" s="68" t="s">
        <v>37</v>
      </c>
      <c r="G50" s="167">
        <f t="shared" si="1"/>
        <v>0</v>
      </c>
      <c r="H50" s="196">
        <f t="shared" si="1"/>
        <v>7200</v>
      </c>
    </row>
    <row r="51" spans="1:8" s="56" customFormat="1" x14ac:dyDescent="0.25">
      <c r="A51" s="192"/>
      <c r="B51" s="168"/>
      <c r="C51" s="168"/>
      <c r="D51" s="58"/>
      <c r="E51" s="58"/>
      <c r="F51" s="68" t="s">
        <v>40</v>
      </c>
      <c r="G51" s="167">
        <f t="shared" si="1"/>
        <v>0</v>
      </c>
      <c r="H51" s="196">
        <f t="shared" si="1"/>
        <v>7200</v>
      </c>
    </row>
    <row r="52" spans="1:8" s="56" customFormat="1" ht="18" thickBot="1" x14ac:dyDescent="0.3">
      <c r="A52" s="197"/>
      <c r="B52" s="198"/>
      <c r="C52" s="198"/>
      <c r="D52" s="160"/>
      <c r="E52" s="160"/>
      <c r="F52" s="75" t="s">
        <v>91</v>
      </c>
      <c r="G52" s="199">
        <v>0</v>
      </c>
      <c r="H52" s="200">
        <f>+'5'!H15</f>
        <v>7200</v>
      </c>
    </row>
  </sheetData>
  <mergeCells count="11">
    <mergeCell ref="G9:G10"/>
    <mergeCell ref="G8:H8"/>
    <mergeCell ref="H9:H10"/>
    <mergeCell ref="A1:H1"/>
    <mergeCell ref="A2:H2"/>
    <mergeCell ref="A3:H3"/>
    <mergeCell ref="A5:H5"/>
    <mergeCell ref="A8:C9"/>
    <mergeCell ref="D8:E9"/>
    <mergeCell ref="F8:F10"/>
    <mergeCell ref="G6:H7"/>
  </mergeCells>
  <pageMargins left="0.7" right="0.7" top="0.75" bottom="0.75" header="0.3" footer="0.3"/>
  <pageSetup paperSize="9" scale="55" orientation="portrait" verticalDpi="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7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'10'!Print_Area</vt:lpstr>
      <vt:lpstr>'2'!Print_Area</vt:lpstr>
      <vt:lpstr>'4'!Print_Area</vt:lpstr>
      <vt:lpstr>'5'!Print_Area</vt:lpstr>
      <vt:lpstr>'6'!Print_Area</vt:lpstr>
      <vt:lpstr>'7'!Print_Area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https:/mul2-mta.gov.am/tasks/1650757/oneclick/havelvac.xlsx?token=c318293a9c7cd764ad3b6afac3a4c8f3</cp:keywords>
  <cp:lastModifiedBy>Siranush Chteyan</cp:lastModifiedBy>
  <cp:lastPrinted>2025-09-05T05:42:54Z</cp:lastPrinted>
  <dcterms:created xsi:type="dcterms:W3CDTF">2021-01-22T11:42:14Z</dcterms:created>
  <dcterms:modified xsi:type="dcterms:W3CDTF">2025-09-10T13:36:27Z</dcterms:modified>
</cp:coreProperties>
</file>