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Siranush Chteyan\Desktop\New folder (51)\attachments_1883264\attachments_1883264\32ea80891f9cf1165227c5343d414d93b56c9babc2b52144a7b574fa25f91266\Նախագիծ 9․6 մլրդ\"/>
    </mc:Choice>
  </mc:AlternateContent>
  <xr:revisionPtr revIDLastSave="0" documentId="13_ncr:1_{CA8BD3E7-6494-469E-8291-F86EDFA6006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" sheetId="17" r:id="rId1"/>
    <sheet name="2." sheetId="23" r:id="rId2"/>
    <sheet name="3" sheetId="16" r:id="rId3"/>
    <sheet name="4" sheetId="9" r:id="rId4"/>
    <sheet name="5" sheetId="2" r:id="rId5"/>
    <sheet name="6" sheetId="10" r:id="rId6"/>
    <sheet name="7" sheetId="20" r:id="rId7"/>
    <sheet name="8" sheetId="22" r:id="rId8"/>
    <sheet name="9" sheetId="7" r:id="rId9"/>
    <sheet name="10" sheetId="8" r:id="rId10"/>
    <sheet name="11" sheetId="25" r:id="rId11"/>
  </sheets>
  <externalReferences>
    <externalReference r:id="rId12"/>
  </externalReferences>
  <definedNames>
    <definedName name="_xlnm.Print_Area" localSheetId="9">'10'!$A$1:$L$73</definedName>
    <definedName name="_xlnm.Print_Area" localSheetId="3">'4'!$A$1:$I$72</definedName>
    <definedName name="_xlnm.Print_Area" localSheetId="4">'5'!$B$1:$I$126</definedName>
    <definedName name="_xlnm.Print_Area" localSheetId="5">'6'!$A$1:$F$78</definedName>
    <definedName name="_xlnm.Print_Area" localSheetId="6">'7'!$A$1:$F$73</definedName>
    <definedName name="_xlnm.Print_Area" localSheetId="7">'8'!$B$1:$M$19</definedName>
    <definedName name="_xlnm.Print_Area" localSheetId="8">'9'!$A$1:$L$50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8" i="10" l="1"/>
  <c r="D26" i="10" l="1"/>
  <c r="D25" i="10"/>
  <c r="D24" i="10"/>
  <c r="D23" i="10"/>
  <c r="E48" i="10"/>
  <c r="F48" i="10" s="1"/>
  <c r="D21" i="10"/>
  <c r="D22" i="10"/>
  <c r="E45" i="9"/>
  <c r="E21" i="9" l="1"/>
  <c r="G60" i="9" l="1"/>
  <c r="E21" i="10"/>
  <c r="H12" i="25"/>
  <c r="H11" i="25" s="1"/>
  <c r="I75" i="2"/>
  <c r="H75" i="2"/>
  <c r="E24" i="10"/>
  <c r="F24" i="10" s="1"/>
  <c r="F19" i="10" l="1"/>
  <c r="H106" i="25"/>
  <c r="H105" i="25"/>
  <c r="H104" i="25"/>
  <c r="H103" i="25"/>
  <c r="H102" i="25"/>
  <c r="H101" i="25"/>
  <c r="H100" i="25"/>
  <c r="H99" i="25"/>
  <c r="H98" i="25"/>
  <c r="H95" i="25"/>
  <c r="H94" i="25"/>
  <c r="H93" i="25"/>
  <c r="H92" i="25"/>
  <c r="H91" i="25"/>
  <c r="H90" i="25" s="1"/>
  <c r="H89" i="25"/>
  <c r="H88" i="25"/>
  <c r="H87" i="25"/>
  <c r="H86" i="25"/>
  <c r="H85" i="25"/>
  <c r="H84" i="25"/>
  <c r="H83" i="25"/>
  <c r="H82" i="25"/>
  <c r="H81" i="25"/>
  <c r="H80" i="25"/>
  <c r="H79" i="25"/>
  <c r="H78" i="25"/>
  <c r="H77" i="25"/>
  <c r="H76" i="25"/>
  <c r="H75" i="25"/>
  <c r="H74" i="25"/>
  <c r="H73" i="25"/>
  <c r="H72" i="25"/>
  <c r="H71" i="25"/>
  <c r="H70" i="25"/>
  <c r="H69" i="25"/>
  <c r="H68" i="25"/>
  <c r="H67" i="25"/>
  <c r="H66" i="25"/>
  <c r="H65" i="25"/>
  <c r="H64" i="25"/>
  <c r="H55" i="25"/>
  <c r="H54" i="25"/>
  <c r="H53" i="25"/>
  <c r="H52" i="25"/>
  <c r="H47" i="25"/>
  <c r="H46" i="25"/>
  <c r="H45" i="25"/>
  <c r="H44" i="25"/>
  <c r="H43" i="25"/>
  <c r="H42" i="25"/>
  <c r="H41" i="25"/>
  <c r="H40" i="25"/>
  <c r="H39" i="25"/>
  <c r="H38" i="25"/>
  <c r="H29" i="25"/>
  <c r="H28" i="25"/>
  <c r="H27" i="25"/>
  <c r="H23" i="25" l="1"/>
  <c r="H48" i="25"/>
  <c r="H22" i="25" s="1"/>
  <c r="H10" i="25" s="1"/>
  <c r="H97" i="25"/>
  <c r="H96" i="25"/>
  <c r="H9" i="25" l="1"/>
  <c r="L36" i="7"/>
  <c r="E20" i="9" l="1"/>
  <c r="E22" i="9"/>
  <c r="D73" i="10" l="1"/>
  <c r="F73" i="10"/>
  <c r="I31" i="2" l="1"/>
  <c r="I30" i="2" s="1"/>
  <c r="I29" i="2" s="1"/>
  <c r="I28" i="2" s="1"/>
  <c r="I27" i="2" s="1"/>
  <c r="I25" i="2" s="1"/>
  <c r="H30" i="2"/>
  <c r="H29" i="2" s="1"/>
  <c r="H28" i="2" s="1"/>
  <c r="H27" i="2" s="1"/>
  <c r="H25" i="2" s="1"/>
  <c r="I21" i="2"/>
  <c r="I20" i="2" s="1"/>
  <c r="I59" i="2"/>
  <c r="I58" i="2" s="1"/>
  <c r="I57" i="2" s="1"/>
  <c r="I56" i="2" s="1"/>
  <c r="I55" i="2" s="1"/>
  <c r="I53" i="2" s="1"/>
  <c r="H58" i="2"/>
  <c r="H57" i="2" s="1"/>
  <c r="H56" i="2" s="1"/>
  <c r="H55" i="2" s="1"/>
  <c r="H53" i="2" s="1"/>
  <c r="E12" i="20"/>
  <c r="E11" i="20" s="1"/>
  <c r="I50" i="2" s="1"/>
  <c r="D12" i="20"/>
  <c r="D11" i="20" s="1"/>
  <c r="H13" i="16" s="1"/>
  <c r="I13" i="16" l="1"/>
  <c r="L13" i="7" s="1"/>
  <c r="K13" i="7"/>
  <c r="H50" i="2"/>
  <c r="H51" i="2"/>
  <c r="H14" i="16" s="1"/>
  <c r="K20" i="7" s="1"/>
  <c r="K19" i="8"/>
  <c r="I51" i="2"/>
  <c r="I14" i="16" s="1"/>
  <c r="L20" i="7" s="1"/>
  <c r="L19" i="8"/>
  <c r="I23" i="2"/>
  <c r="I19" i="16" s="1"/>
  <c r="L65" i="8"/>
  <c r="L64" i="8" s="1"/>
  <c r="F19" i="22"/>
  <c r="F17" i="22" s="1"/>
  <c r="F15" i="22" s="1"/>
  <c r="F13" i="22" s="1"/>
  <c r="F11" i="22" s="1"/>
  <c r="F9" i="22" s="1"/>
  <c r="H23" i="2"/>
  <c r="K65" i="8"/>
  <c r="K64" i="8" s="1"/>
  <c r="E19" i="22"/>
  <c r="E17" i="22" s="1"/>
  <c r="E15" i="22" s="1"/>
  <c r="E13" i="22" s="1"/>
  <c r="E11" i="22" s="1"/>
  <c r="E9" i="22" s="1"/>
  <c r="I18" i="2"/>
  <c r="I16" i="2" s="1"/>
  <c r="I14" i="2" s="1"/>
  <c r="H21" i="2" l="1"/>
  <c r="H19" i="16"/>
  <c r="L42" i="7"/>
  <c r="L41" i="7" s="1"/>
  <c r="I18" i="16"/>
  <c r="I49" i="2"/>
  <c r="I48" i="2" s="1"/>
  <c r="I47" i="2" s="1"/>
  <c r="I46" i="2" s="1"/>
  <c r="I44" i="2" s="1"/>
  <c r="H49" i="2"/>
  <c r="H48" i="2" s="1"/>
  <c r="H47" i="2" s="1"/>
  <c r="H46" i="2" s="1"/>
  <c r="H44" i="2" s="1"/>
  <c r="I120" i="2"/>
  <c r="H120" i="2"/>
  <c r="H118" i="2"/>
  <c r="I42" i="2" l="1"/>
  <c r="L12" i="8"/>
  <c r="H42" i="2"/>
  <c r="K12" i="8"/>
  <c r="K42" i="7"/>
  <c r="K41" i="7" s="1"/>
  <c r="H18" i="16"/>
  <c r="H20" i="2"/>
  <c r="H18" i="2"/>
  <c r="H16" i="2" s="1"/>
  <c r="H14" i="2" s="1"/>
  <c r="H117" i="2"/>
  <c r="H116" i="2"/>
  <c r="H115" i="2" s="1"/>
  <c r="H113" i="2" s="1"/>
  <c r="H111" i="2" l="1"/>
  <c r="K42" i="8"/>
  <c r="I118" i="2"/>
  <c r="I117" i="2" s="1"/>
  <c r="I116" i="2" s="1"/>
  <c r="I115" i="2" s="1"/>
  <c r="I113" i="2" s="1"/>
  <c r="G41" i="9"/>
  <c r="E41" i="9" s="1"/>
  <c r="I111" i="2" l="1"/>
  <c r="L42" i="8"/>
  <c r="E75" i="10"/>
  <c r="E73" i="10" s="1"/>
  <c r="H17" i="16"/>
  <c r="K37" i="7" s="1"/>
  <c r="F67" i="10"/>
  <c r="F61" i="10"/>
  <c r="E61" i="10"/>
  <c r="E67" i="10"/>
  <c r="E71" i="10"/>
  <c r="E33" i="10"/>
  <c r="I17" i="16" l="1"/>
  <c r="L37" i="7" s="1"/>
  <c r="E59" i="10"/>
  <c r="D62" i="10"/>
  <c r="L29" i="8"/>
  <c r="L30" i="8"/>
  <c r="L28" i="8"/>
  <c r="H78" i="2" l="1"/>
  <c r="H77" i="2" s="1"/>
  <c r="I78" i="2"/>
  <c r="I77" i="2" s="1"/>
  <c r="F65" i="9" l="1"/>
  <c r="H65" i="9"/>
  <c r="I65" i="9"/>
  <c r="F61" i="9"/>
  <c r="H61" i="9"/>
  <c r="I61" i="9"/>
  <c r="F55" i="9"/>
  <c r="H55" i="9"/>
  <c r="I55" i="9"/>
  <c r="D72" i="10"/>
  <c r="D70" i="10"/>
  <c r="D69" i="10"/>
  <c r="D68" i="10"/>
  <c r="D66" i="10"/>
  <c r="G62" i="9"/>
  <c r="E62" i="9" s="1"/>
  <c r="G57" i="9"/>
  <c r="E57" i="9" s="1"/>
  <c r="G58" i="9"/>
  <c r="E58" i="9" s="1"/>
  <c r="G59" i="9"/>
  <c r="E59" i="9" s="1"/>
  <c r="E60" i="9"/>
  <c r="G63" i="9"/>
  <c r="E63" i="9" s="1"/>
  <c r="G64" i="9"/>
  <c r="E64" i="9" s="1"/>
  <c r="G66" i="9"/>
  <c r="E66" i="9" s="1"/>
  <c r="G56" i="9"/>
  <c r="E56" i="9" s="1"/>
  <c r="D63" i="10"/>
  <c r="D64" i="10"/>
  <c r="D65" i="10"/>
  <c r="D55" i="10"/>
  <c r="D41" i="10"/>
  <c r="D46" i="10"/>
  <c r="D45" i="10"/>
  <c r="D44" i="10"/>
  <c r="D38" i="10"/>
  <c r="F48" i="9"/>
  <c r="H48" i="9"/>
  <c r="I48" i="9"/>
  <c r="H16" i="9"/>
  <c r="I16" i="9"/>
  <c r="H24" i="9"/>
  <c r="I24" i="9"/>
  <c r="H30" i="9"/>
  <c r="I30" i="9"/>
  <c r="F46" i="9"/>
  <c r="F33" i="10"/>
  <c r="F27" i="10"/>
  <c r="E27" i="10"/>
  <c r="F53" i="9" l="1"/>
  <c r="F30" i="9"/>
  <c r="E46" i="9"/>
  <c r="I53" i="9"/>
  <c r="F17" i="10"/>
  <c r="H53" i="9"/>
  <c r="G65" i="9"/>
  <c r="E65" i="9" s="1"/>
  <c r="G55" i="9"/>
  <c r="E55" i="9" s="1"/>
  <c r="G61" i="9"/>
  <c r="E61" i="9" s="1"/>
  <c r="H14" i="9"/>
  <c r="H12" i="9" s="1"/>
  <c r="I14" i="9"/>
  <c r="E19" i="10"/>
  <c r="F58" i="10"/>
  <c r="F71" i="10"/>
  <c r="F59" i="10" s="1"/>
  <c r="I12" i="9" l="1"/>
  <c r="I76" i="2"/>
  <c r="I74" i="2" s="1"/>
  <c r="I73" i="2" s="1"/>
  <c r="F56" i="10"/>
  <c r="E17" i="10"/>
  <c r="G52" i="9"/>
  <c r="G53" i="9"/>
  <c r="E58" i="10"/>
  <c r="E56" i="10" s="1"/>
  <c r="H76" i="2" l="1"/>
  <c r="H74" i="2" s="1"/>
  <c r="D31" i="10"/>
  <c r="G28" i="9"/>
  <c r="E28" i="9" s="1"/>
  <c r="G29" i="9"/>
  <c r="E29" i="9" s="1"/>
  <c r="G18" i="9"/>
  <c r="G19" i="9"/>
  <c r="E19" i="9" s="1"/>
  <c r="F16" i="10"/>
  <c r="E18" i="9" l="1"/>
  <c r="F14" i="10"/>
  <c r="G43" i="9"/>
  <c r="E43" i="9" s="1"/>
  <c r="L48" i="8" l="1"/>
  <c r="I68" i="2" l="1"/>
  <c r="F53" i="10" l="1"/>
  <c r="G47" i="9"/>
  <c r="E16" i="10"/>
  <c r="G17" i="9"/>
  <c r="G27" i="9"/>
  <c r="E27" i="9" s="1"/>
  <c r="E14" i="10" l="1"/>
  <c r="E17" i="9"/>
  <c r="F52" i="10"/>
  <c r="I94" i="2"/>
  <c r="I93" i="2" s="1"/>
  <c r="K48" i="8"/>
  <c r="H68" i="2"/>
  <c r="D47" i="10"/>
  <c r="G34" i="9"/>
  <c r="E34" i="9" s="1"/>
  <c r="G23" i="9"/>
  <c r="G16" i="9" s="1"/>
  <c r="G50" i="9"/>
  <c r="E50" i="9" s="1"/>
  <c r="E55" i="10"/>
  <c r="D35" i="10"/>
  <c r="D36" i="10"/>
  <c r="D37" i="10"/>
  <c r="D39" i="10"/>
  <c r="D40" i="10"/>
  <c r="D42" i="10"/>
  <c r="D43" i="10"/>
  <c r="D34" i="10"/>
  <c r="D29" i="10"/>
  <c r="D30" i="10"/>
  <c r="D32" i="10"/>
  <c r="D28" i="10"/>
  <c r="D20" i="10"/>
  <c r="G42" i="9"/>
  <c r="G37" i="9"/>
  <c r="E37" i="9" s="1"/>
  <c r="G36" i="9"/>
  <c r="E36" i="9" s="1"/>
  <c r="I87" i="2" l="1"/>
  <c r="G32" i="9"/>
  <c r="E32" i="9" s="1"/>
  <c r="E42" i="9"/>
  <c r="E23" i="9"/>
  <c r="G51" i="9"/>
  <c r="G48" i="9" s="1"/>
  <c r="L53" i="8"/>
  <c r="G35" i="9"/>
  <c r="E35" i="9" s="1"/>
  <c r="G38" i="9"/>
  <c r="E38" i="9" s="1"/>
  <c r="G44" i="9"/>
  <c r="G33" i="9" l="1"/>
  <c r="E33" i="9" s="1"/>
  <c r="E44" i="9"/>
  <c r="E48" i="9"/>
  <c r="G31" i="9"/>
  <c r="E31" i="9" s="1"/>
  <c r="E47" i="9"/>
  <c r="G39" i="9"/>
  <c r="E39" i="9" s="1"/>
  <c r="G26" i="9" l="1"/>
  <c r="E26" i="9" s="1"/>
  <c r="E53" i="10" l="1"/>
  <c r="D27" i="10"/>
  <c r="D19" i="10"/>
  <c r="E53" i="9"/>
  <c r="E52" i="10" l="1"/>
  <c r="K53" i="8" s="1"/>
  <c r="I110" i="2"/>
  <c r="I109" i="2" s="1"/>
  <c r="I108" i="2" s="1"/>
  <c r="I107" i="2" s="1"/>
  <c r="I106" i="2" s="1"/>
  <c r="I104" i="2" s="1"/>
  <c r="L36" i="8" s="1"/>
  <c r="H94" i="2"/>
  <c r="K58" i="8"/>
  <c r="H110" i="2"/>
  <c r="H109" i="2" s="1"/>
  <c r="H108" i="2" s="1"/>
  <c r="H107" i="2" s="1"/>
  <c r="H106" i="2" s="1"/>
  <c r="H104" i="2" s="1"/>
  <c r="K36" i="8" s="1"/>
  <c r="H87" i="2" l="1"/>
  <c r="L58" i="8"/>
  <c r="L47" i="8" s="1"/>
  <c r="L46" i="8" s="1"/>
  <c r="I103" i="2"/>
  <c r="I102" i="2" s="1"/>
  <c r="I101" i="2" s="1"/>
  <c r="I100" i="2" s="1"/>
  <c r="I99" i="2" s="1"/>
  <c r="I97" i="2" s="1"/>
  <c r="K47" i="8"/>
  <c r="K46" i="8" s="1"/>
  <c r="H73" i="2"/>
  <c r="H103" i="2"/>
  <c r="H102" i="2" s="1"/>
  <c r="H101" i="2" s="1"/>
  <c r="H100" i="2" s="1"/>
  <c r="H99" i="2" s="1"/>
  <c r="H97" i="2" s="1"/>
  <c r="E50" i="10"/>
  <c r="E12" i="10" s="1"/>
  <c r="I95" i="2" l="1"/>
  <c r="I16" i="16" s="1"/>
  <c r="L32" i="7" s="1"/>
  <c r="H95" i="2"/>
  <c r="H16" i="16" s="1"/>
  <c r="K32" i="7" s="1"/>
  <c r="E10" i="10"/>
  <c r="E52" i="9" l="1"/>
  <c r="G40" i="9" l="1"/>
  <c r="G30" i="9" l="1"/>
  <c r="E40" i="9"/>
  <c r="G25" i="9"/>
  <c r="G24" i="9" l="1"/>
  <c r="G14" i="9" s="1"/>
  <c r="E25" i="9"/>
  <c r="G12" i="9" l="1"/>
  <c r="G10" i="9" s="1"/>
  <c r="H10" i="9"/>
  <c r="L27" i="8" l="1"/>
  <c r="H93" i="2" l="1"/>
  <c r="H92" i="2" s="1"/>
  <c r="H91" i="2" l="1"/>
  <c r="H90" i="2" s="1"/>
  <c r="H88" i="2" s="1"/>
  <c r="K31" i="8" s="1"/>
  <c r="I92" i="2" l="1"/>
  <c r="I91" i="2" s="1"/>
  <c r="I90" i="2" s="1"/>
  <c r="F24" i="9"/>
  <c r="I88" i="2" l="1"/>
  <c r="L31" i="8" s="1"/>
  <c r="E30" i="9"/>
  <c r="H86" i="2" l="1"/>
  <c r="H85" i="2" s="1"/>
  <c r="H84" i="2" s="1"/>
  <c r="H83" i="2" s="1"/>
  <c r="H81" i="2" s="1"/>
  <c r="I67" i="2"/>
  <c r="I66" i="2" s="1"/>
  <c r="I65" i="2" s="1"/>
  <c r="I64" i="2" s="1"/>
  <c r="I62" i="2" s="1"/>
  <c r="H79" i="2" l="1"/>
  <c r="H67" i="2"/>
  <c r="H66" i="2" s="1"/>
  <c r="H65" i="2" s="1"/>
  <c r="H64" i="2" s="1"/>
  <c r="H62" i="2" s="1"/>
  <c r="H72" i="2"/>
  <c r="H71" i="2" s="1"/>
  <c r="H69" i="2" s="1"/>
  <c r="E24" i="9"/>
  <c r="I10" i="9"/>
  <c r="K23" i="8" l="1"/>
  <c r="K11" i="8" s="1"/>
  <c r="H60" i="2"/>
  <c r="H40" i="2" s="1"/>
  <c r="K10" i="8" l="1"/>
  <c r="K9" i="8" s="1"/>
  <c r="H15" i="16"/>
  <c r="H36" i="2"/>
  <c r="H34" i="2" s="1"/>
  <c r="H12" i="16" l="1"/>
  <c r="H11" i="16" s="1"/>
  <c r="H10" i="16" s="1"/>
  <c r="K24" i="7"/>
  <c r="K12" i="7" s="1"/>
  <c r="K11" i="7" s="1"/>
  <c r="K10" i="7" s="1"/>
  <c r="H38" i="2"/>
  <c r="H32" i="2"/>
  <c r="H12" i="2" s="1"/>
  <c r="H10" i="2" s="1"/>
  <c r="C16" i="23" l="1"/>
  <c r="C14" i="23" s="1"/>
  <c r="C12" i="23" s="1"/>
  <c r="C10" i="23" s="1"/>
  <c r="F16" i="9"/>
  <c r="F14" i="9" l="1"/>
  <c r="E14" i="9" s="1"/>
  <c r="E16" i="9"/>
  <c r="D16" i="23"/>
  <c r="D14" i="23" s="1"/>
  <c r="D12" i="23" s="1"/>
  <c r="D10" i="23" s="1"/>
  <c r="F12" i="9" l="1"/>
  <c r="E12" i="9" s="1"/>
  <c r="I72" i="2"/>
  <c r="I71" i="2" s="1"/>
  <c r="I69" i="2" s="1"/>
  <c r="I60" i="2" l="1"/>
  <c r="I15" i="16" s="1"/>
  <c r="L23" i="8"/>
  <c r="F10" i="9"/>
  <c r="F50" i="10"/>
  <c r="F12" i="10" s="1"/>
  <c r="F10" i="10" s="1"/>
  <c r="E51" i="9"/>
  <c r="L11" i="8" l="1"/>
  <c r="L10" i="8" s="1"/>
  <c r="I12" i="16"/>
  <c r="I11" i="16" s="1"/>
  <c r="I10" i="16" s="1"/>
  <c r="L24" i="7"/>
  <c r="L12" i="7" s="1"/>
  <c r="L11" i="7" s="1"/>
  <c r="E10" i="9"/>
  <c r="I86" i="2"/>
  <c r="I85" i="2" s="1"/>
  <c r="I84" i="2" s="1"/>
  <c r="I83" i="2" s="1"/>
  <c r="I81" i="2" s="1"/>
  <c r="L10" i="7" l="1"/>
  <c r="L9" i="8"/>
  <c r="I79" i="2"/>
  <c r="I40" i="2" s="1"/>
  <c r="I38" i="2" l="1"/>
  <c r="I36" i="2"/>
  <c r="I34" i="2" l="1"/>
  <c r="I32" i="2" s="1"/>
  <c r="I12" i="2" s="1"/>
  <c r="I10" i="2" s="1"/>
  <c r="C10" i="17" l="1"/>
  <c r="C9" i="17" s="1"/>
</calcChain>
</file>

<file path=xl/sharedStrings.xml><?xml version="1.0" encoding="utf-8"?>
<sst xmlns="http://schemas.openxmlformats.org/spreadsheetml/2006/main" count="931" uniqueCount="364">
  <si>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</si>
  <si>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</si>
  <si>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 </t>
  </si>
  <si>
    <t xml:space="preserve"> այդ թվում`</t>
  </si>
  <si>
    <t>04</t>
  </si>
  <si>
    <t>ՏՆՏԵՍԱԿԱՆ ՀԱՐԱԲԵՐՈՒԹՅՈՒՆՆԵՐ</t>
  </si>
  <si>
    <t>05</t>
  </si>
  <si>
    <t>ՏՐԱՆՍՊՈՐՏ</t>
  </si>
  <si>
    <t>այդ թվում` ըստ կատարողների</t>
  </si>
  <si>
    <t>ՀՀ տարածքային կառավարման և ենթակառուցվածքների նախարարություն</t>
  </si>
  <si>
    <t>Կոդը</t>
  </si>
  <si>
    <t>Անվանումը</t>
  </si>
  <si>
    <t>Գնման ձևը</t>
  </si>
  <si>
    <t xml:space="preserve"> Ինն ամիս</t>
  </si>
  <si>
    <t xml:space="preserve"> Տարի</t>
  </si>
  <si>
    <t xml:space="preserve"> ՄԱՍ III. ԾԱՌԱՅՈՒԹՅՈՒՆՆԵՐ</t>
  </si>
  <si>
    <t>դրամ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</si>
  <si>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</si>
  <si>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</si>
  <si>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</si>
  <si>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</si>
  <si>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</si>
  <si>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</si>
  <si>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</si>
  <si>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</si>
  <si>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</si>
  <si>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</si>
  <si>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</si>
  <si>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</si>
  <si>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</si>
  <si>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</si>
  <si>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</si>
  <si>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</si>
  <si>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</si>
  <si>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ԲՄ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</si>
  <si>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</si>
  <si>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</si>
  <si>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</si>
  <si>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</si>
  <si>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</si>
  <si>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</si>
  <si>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</si>
  <si>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</si>
  <si>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</si>
  <si>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</si>
  <si>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</si>
  <si>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</si>
  <si>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</si>
  <si>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</si>
  <si>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</si>
  <si>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</si>
  <si>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</si>
  <si>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</si>
  <si>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>Միավորի գինը</t>
  </si>
  <si>
    <t xml:space="preserve"> 1049 - 21001 </t>
  </si>
  <si>
    <t>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</si>
  <si>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</si>
  <si>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</si>
  <si>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 Մասնագիտացված միավոր </t>
  </si>
  <si>
    <t>Պետական նշանակության ավտոճանապարհներ, կիլոմետր</t>
  </si>
  <si>
    <t/>
  </si>
  <si>
    <t>Հանրապետական նշանակության ավտոճանապարհներ, կիլոմետր</t>
  </si>
  <si>
    <t>Մարզային նշանակության ավտոճանապարհներ, կիլոմետր</t>
  </si>
  <si>
    <t xml:space="preserve"> 1049 - 21002 </t>
  </si>
  <si>
    <t>Տրանսպորտային օբյեկտների հիմնանորոգում</t>
  </si>
  <si>
    <t xml:space="preserve"> Ավտոմոբիլային ճանապարհների վրա գտնվող կամուրջների հիմնանորոգում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</si>
  <si>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</si>
  <si>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</si>
  <si>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</si>
  <si>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</si>
  <si>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</si>
  <si>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</si>
  <si>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</si>
  <si>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</si>
  <si>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</si>
  <si>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</si>
  <si>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</si>
  <si>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</si>
  <si>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21001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</si>
  <si>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</si>
  <si>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</si>
  <si>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</si>
  <si>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</si>
  <si>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</si>
  <si>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>21002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</si>
  <si>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</si>
  <si>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այդ թվում՝ ըստ ուղղությունների</t>
  </si>
  <si>
    <t>Չափման միավորը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</si>
  <si>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</si>
  <si>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</si>
  <si>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</si>
  <si>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</si>
  <si>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</si>
  <si>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</si>
  <si>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</si>
  <si>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 ԱՇԽԱՏԱՆՔՆԵՐ</t>
  </si>
  <si>
    <t>ճանապարհների վերանորոգման աշխատանքներ</t>
  </si>
  <si>
    <t>ՀԲՄ</t>
  </si>
  <si>
    <t>ՀՄԱ</t>
  </si>
  <si>
    <t>71351540/</t>
  </si>
  <si>
    <t>տեխնիկական հսկողության ծառայություններ</t>
  </si>
  <si>
    <t>98111140/</t>
  </si>
  <si>
    <t>հեղինակային հսկողության ծառայություններ</t>
  </si>
  <si>
    <t>ՄԱ</t>
  </si>
  <si>
    <t>նախագծերի պատրաստում, ծախսերի գնահատում</t>
  </si>
  <si>
    <t>71241200/</t>
  </si>
  <si>
    <t>1049   21002</t>
  </si>
  <si>
    <t xml:space="preserve"> ՄԱՍ II  ԱՇԽԱՏԱՆՔՆԵՐ</t>
  </si>
  <si>
    <t xml:space="preserve"> ՄԱՍ III.  ԾԱՌԱՅՈՒԹՅՈՒՆՆԵՐ</t>
  </si>
  <si>
    <t>ՀՀ կառավարություն</t>
  </si>
  <si>
    <t xml:space="preserve"> 21001</t>
  </si>
  <si>
    <t xml:space="preserve"> Պետական նշանակության ավտոճանապարհների հիմնանորոգում</t>
  </si>
  <si>
    <t xml:space="preserve">ՀՀ կառավարություն 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</si>
  <si>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</si>
  <si>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</si>
  <si>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</si>
  <si>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</si>
  <si>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</si>
  <si>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</si>
  <si>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այդ թվում`բյուջետային ծախսերի տնտեսագիտական դասակարգման հոդվածներ</t>
  </si>
  <si>
    <t xml:space="preserve"> 21002</t>
  </si>
  <si>
    <t xml:space="preserve"> Տրանսպորտային օբյեկտների հիմնանորոգում</t>
  </si>
  <si>
    <t xml:space="preserve"> այդ թվում` ըստ կատարողների</t>
  </si>
  <si>
    <t xml:space="preserve"> ՀՀ կառավարություն</t>
  </si>
  <si>
    <t xml:space="preserve">ՀՀ կառավարության  2025 թվականի </t>
  </si>
  <si>
    <t>ՀԱՅԱՍՏԱՆԻ ՀԱՆՐԱՊԵՏՈՒԹՅԱՆ ԿԱՌԱՎԱՐՈՒԹՅԱՆ 2024 ԹՎԱԿԱՆԻ ԴԵԿՏԵՄԲԵՐԻ 27-Ի № 2060-Ն ՈՐՈՇՄԱՆ № 9.1 ՀԱՎԵԼՎԱԾԻ ԱՂՅՈՒՍԱԿՆԵՐՈՒՄ ԿԱՏԱՐՎՈՂ ՓՈՓՈԽՈՒԹՅՈՒՆՆԵՐԸ ԵՎ ԼՐԱՑՈՒՄՆԵՐԸ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</si>
  <si>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ՓՈՓՈԽՈՒԹՅՈՒՆԸ ԵՎ ԼՐԱՑՈՒՄՆԵՐԸ </t>
  </si>
  <si>
    <t xml:space="preserve">Չբաշխված 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</si>
  <si>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</si>
  <si>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>«ՀԱՅԱՍՏԱՆԻ ՀԱՆՐԱՊԵՏՈՒԹՅԱՆ 2025 ԹՎԱԿԱՆԻ ՊԵՏԱԿԱՆ ԲՅՈՒՋԵԻ ՄԱՍԻՆ» ՕՐԵՆՔԻ N 1 ՀԱՎԵԼՎԱԾԻ N 3 ԱՂՅՈՒՍԱԿՈՒՄ ԿԱՏԱՐՎՈՂ ՓՈՓՈԽՈՒԹՅՈՒՆՆԵՐԸ ԵՎ  ԼՐԱՑՈՒՄՆԵՐԸ</t>
  </si>
  <si>
    <t>Միջպետական նշանակության ավտոճանապարհներ, կիլոմետր</t>
  </si>
  <si>
    <t xml:space="preserve"> Նախագծահե- տազոտական, գեոդեզիա- քարտեզագրական աշխատանքներ</t>
  </si>
  <si>
    <t>Ցուցանիշների փոփոխությունը
 (ավելացումները նշված են դրական նշանով</t>
  </si>
  <si>
    <t>ՀՀ կառավարության 2025 թվականի</t>
  </si>
  <si>
    <t>45231177/538</t>
  </si>
  <si>
    <t>71351540/535</t>
  </si>
  <si>
    <t>71351540/534</t>
  </si>
  <si>
    <t>71351540/3</t>
  </si>
  <si>
    <t>1.  Եկամուտների գծով</t>
  </si>
  <si>
    <t>2.  Ծախսերի գծով</t>
  </si>
  <si>
    <t>3. Դեֆիցիտը (պակասուրդը)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</si>
  <si>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</si>
  <si>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</si>
  <si>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Ինն ամիս</t>
  </si>
  <si>
    <t>Տարի</t>
  </si>
  <si>
    <t xml:space="preserve"> 1049 - 21020 </t>
  </si>
  <si>
    <t xml:space="preserve"> Միջպետական, հանրապետական և մարզային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 </t>
  </si>
  <si>
    <t xml:space="preserve"> Միջոցառումն իրականացնողի անվանումը`  ՀՀ տարածքային կառավարման և ենթակառուցվածքների նախարարություն, մրցութային կարգով ընտրված կազմակերպություններ </t>
  </si>
  <si>
    <t xml:space="preserve"> Միջին նորոգման ենթակա ճանապարհների երկարությունը, կիլոմետր</t>
  </si>
  <si>
    <t>1049   21020</t>
  </si>
  <si>
    <t>Մ-4, Երևան-Սևան-Իջևան-ՀՀ սահման (աջ գոտի) միջպետական նշանակության ավտոճանապարհի կմ36+000-կմ51+200 հատվածի միջին նորոգում</t>
  </si>
  <si>
    <t>Մ-4, Երևան-Սևան-Իջևան-ՀՀ սահման (աջ գոտի) միջպետական նշանակության ավտոճանապարհի կմ51+200-կմ64+174 հատվածի միջին նորոգում</t>
  </si>
  <si>
    <t>Մ-7, /Մ-3/ - Սպիտակ – Գյումրի - ՀՀ սահման միջպետական նշանակության ավտոճանապարհի կմ47+100-կմ48+000 հատվածի հիմնանորոգում</t>
  </si>
  <si>
    <t>Հ-10. /Հ-8/ (Ոսկետափ) - Վեդի - Լանջառ - /Մ-2/ հանրապետական նշանակության ավտոճանապարհի կմ5+450 - կմ9+250 հատվածի հիմնանորոգում</t>
  </si>
  <si>
    <t>Հ-15, /Մ-5/(Նորապատ) -Արգավանդ –/Մ-3/ (Վարդանաշեն) հանրապետական նշանակության ավտոճանապարհի կմ3+000 - կմ13+000 հատվածի հիմնանորոգում</t>
  </si>
  <si>
    <t>Հ-15, /Մ-5/(Նորապատ) -Արգավանդ –/Մ-3/ (Վարդանաշեն) հանրապետական նշանակության ավտոճանապարհի կմ13+000 - կմ20+000 հատվածի հիմնանորոգում</t>
  </si>
  <si>
    <t>Հ-21, /Հ-75/ - Հոռոմ-Արթիկ-Ալագյազ հանրապետական նշանակության ավտոճանապարհի կմ32+700 - կմ41+000 հատվածի հիմնանորոգում</t>
  </si>
  <si>
    <t>Տ-1-25,/Մ-3/(Աշտարակ)–Փարպի-Ղազարավան տեղական նշանակության ավտոճանապարհի կմ0+000-կմ4+000 և կմ6+000-կմ13+500 հատվածների հիմնանորոգում</t>
  </si>
  <si>
    <t>Տ-1-33,Կոշ(Տ-1-8)-Վերին Սասունիկ-Լեռնարոտ տեղական նշանակության ավտոճանապարհի կմ0+000-կմ9+500 հատվածի հիմնանորոգում</t>
  </si>
  <si>
    <t>Տ-3-14/Մ-5/-Մրգաշատ-Ալաշկերտ-գ․Արմավիր (Տ-3-16) տեղական նշնակության ավտոճանապարհի կմ6+200 - կմ7+400 հատվածի հիմնանորոգում</t>
  </si>
  <si>
    <t>Տ-3-19, Արևիկ(Տ-3-50)-/Հ-15/(Տանձուտ) ավտոճանապարհի կմ0+000 - կմ3+400  հատվածի հիմնանորոգում</t>
  </si>
  <si>
    <t>Տ-3-29, /Մ-5/(Զվարթնոց թաղամաս)-/Հ-13/ 4,4կմ ընդհանուր երկարության կմ0+000-կմ4+400 հատվածի հիմնանորոգում</t>
  </si>
  <si>
    <t xml:space="preserve">Տ-4-63, /Հ-7/ - Ջիլ մարզային նշանակության ավտոճանապարհի և նորակառույց դպրոց տանող ճանապարհահատվածի հիմնանորոգում </t>
  </si>
  <si>
    <t>ՀՀ Գեղարքունիքի Մարտունի քաղաքի Մյասնիկյան, Գևորգ Զիրոյան և Սայաթ Նովա խաչմերուկից մինչև Ն. Գետաշեն բնակավայրի թիվ 2 միջնակարգ դպրոցի խաչմերուկ ավտոճանապարհի հիմնանորոգում</t>
  </si>
  <si>
    <t>ՀՀ Գեղարքունիքի մարզի Գավառ համայնքի գյուղ Բերդկունքի կենտրոնական փողոցի մի հատվածի ասֆալտապատում</t>
  </si>
  <si>
    <t>Տ-5-96, /Մ-3/ – (Տաշիր) – Մեծավան – Ձյունաշող (Տ-5-27) կմ0+000 – կմ8+500 ավտոճանապարհի հիմնանորոգում</t>
  </si>
  <si>
    <t>ՀՀ Լոռու մարզի Վանաձոր քաղաքի Վարդանանց փողոցի հիմնանորոգում</t>
  </si>
  <si>
    <t>Տ-7-48, Գյումրի(Տ-7-58)-Արևիկ-Այգեբաց-Վարդաքար- /Հ-21/ մարզային նշանակության ավտոճանապարհի կմ0+000-կմ10+440 հատվածի հիմնանորոգում</t>
  </si>
  <si>
    <t>Տ-8-42,/Հ-45/ (Սիսիան) – Աշոտավան – Թասիկ - Արևիս տեղական նշանակության ավտոճանապարհի կմ0+000-կմ10+000 հատվածի հիմնանորոգում</t>
  </si>
  <si>
    <t>Հավելված N 3</t>
  </si>
  <si>
    <t>Հավելված N 4</t>
  </si>
  <si>
    <t>Հավելված N 5</t>
  </si>
  <si>
    <t>Մ-3, ՀՀ սահման (Մարգարա) – Վանաձոր – Տաշիր – ՀՀ սահման միջպետական նշանակության ավտոճանապարհի Ռյա Թազա բնակավայրով անցնող հատվածում ջրահեռացման կարգավորում</t>
  </si>
  <si>
    <t>71241200/532</t>
  </si>
  <si>
    <t>Մ-4, Երևան-Սևան-Իջևան-ՀՀսահման միջպետական նշանակության ավտոճանապարհի Երևան - Դիլիջան հատվածում լուսավորության համակարգի կառուցում</t>
  </si>
  <si>
    <t>Շիրակի մարզի Գյումրի քաղաքի Շիրակացի և Խորենացի փողոցների վերանորոգում</t>
  </si>
  <si>
    <t>Հ-22, /Մ-6/ - Դսեղ – /Հ-70/ հանրապետական նշանակության ավտոճանապարհի կմ 8+000-կմ 13+900 հատվածի հիմնանորոգում</t>
  </si>
  <si>
    <t>Հ-7,/Մ-4/ -Շորժա-Վարդենիս-/Մ-10/ հանրապետական նշանակության ավտոճանապարհի կմ78+100-կմ97+032 հատվածի միջին նորոգում</t>
  </si>
  <si>
    <t>Տ-3-48 /Մ-5/ (Սարդարապատ) - Այգեվան - Լենուղի - /Մ-5/ մարզային (տեղական) նշանակության ավտոճանապարհի կմ0+000-կմ6+200 հատվածի միջին նորոգում</t>
  </si>
  <si>
    <t>Մ-4, Երևան- Սևան - Իջևան - ՀՀ սահման միջպետական նշանակության ավտոճանապարհի կմ80+702-կմ83+145 հատվածի միջին նորոգում և կմ83+145 - կմ84+372 հատվածի գծանշում</t>
  </si>
  <si>
    <t>Հ-75, /Հ-62/ -Իսահակյան -/Մ-7/(Գյումրի)  կմ60+ 200 - կմ67 + 330 և կմ70+ 800 - կմ73 + 593 հատվածների միջին նորոգում</t>
  </si>
  <si>
    <t>Հ-58, /Մ-4/ Ոսկեպար-Նոյեմբերյան -/Մ-6/ հանրապետական նշանակության ավտոճանապարհի կմ24+810-կմ29+000  հատվածի միջին նորոգում</t>
  </si>
  <si>
    <t xml:space="preserve"> ԱՅԼ ՀԻՄՆԱԿԱՆ ՄԻՋՈՑՆԵՐ</t>
  </si>
  <si>
    <t xml:space="preserve"> - Նախագծահետազոտական ծախսեր</t>
  </si>
  <si>
    <t>Մ-1, Մոտեցում Գյումրու օդանավակայանին կմ0+040- կմ2+000  (աջ և ձախ գոտիներ)  հատվածի միջին նորոգում</t>
  </si>
  <si>
    <t>Մ-1, Երևան -Գյումրի - ՀՀ սահման (Բավրա) միջպետական նշանակության ավտոճանապարհի կմ171+700 - կմ172+980 հատվածի միջին նորոգում</t>
  </si>
  <si>
    <t>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</si>
  <si>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>հազար դրամ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</si>
  <si>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</si>
  <si>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</si>
  <si>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</si>
  <si>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</si>
  <si>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</si>
  <si>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</si>
  <si>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1049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</si>
  <si>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</si>
  <si>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</si>
  <si>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</si>
  <si>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1049 - 21001</t>
  </si>
  <si>
    <t>Միջպետական, հանրապետական և մարզային նշանակության ավտոճոնապարհների քայքայված ծածկի վերանորոգում, մաշված ծածկի փոխարինում</t>
  </si>
  <si>
    <t>Հանրության կողմից անմիջականորեն օգտագործվող ակտիվների հետ կապված միջոցառումներ</t>
  </si>
  <si>
    <t xml:space="preserve">    ՀԱՅԱՍՏԱՆԻ ՀԱՆՐԱՊԵՏՈՒԹՅԱՆ   ՎԱՐՉԱՊԵՏԻ ԱՇԽԱՏԱԿԱԶՄԻ    ՂԵԿԱՎԱՐ՝</t>
  </si>
  <si>
    <t>1049 - 21020</t>
  </si>
  <si>
    <t xml:space="preserve">Միջպետական, հանրապետական և մարզային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 </t>
  </si>
  <si>
    <t>Հավելված N 6</t>
  </si>
  <si>
    <t>Հավելված N 7</t>
  </si>
  <si>
    <t xml:space="preserve"> - Շենքերի և շինությունների շինարարություն</t>
  </si>
  <si>
    <t xml:space="preserve"> ՀՀ ընդհանուր օգտագործման ավտամոբիլային ճանապարհների վթարավտանգ հատվածների վերացում	</t>
  </si>
  <si>
    <t xml:space="preserve"> ԸՆԹԱՑԻԿ ԾԱԽՍԵՐ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</si>
  <si>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</si>
  <si>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</si>
  <si>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</si>
  <si>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11001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</si>
  <si>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</si>
  <si>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- Շենքերի և կառույցների ընթացիկ նորոգում և պահպանում</t>
  </si>
  <si>
    <t xml:space="preserve">«ՀԱՅԱՍՏԱՆԻ ՀԱՆՐԱՊԵՏՈՒԹՅԱՆ 2025 ԹՎԱԿԱՆԻ ՊԵՏԱԿԱՆ ԲՅՈՒՋԵԻ ՄԱՍԻՆ» ՕՐԵՆՔԻ N 1 ՀԱՎԵԼՎԱԾԻ N 6 ԱՂՅՈՒՍԱԿՈՒՄ ԵՎ ՀԱՅԱՍՏԱՆԻ ՀԱՆՐԱՊԵՏՈՒԹՅԱՆ ԿԱՌԱՎԱՐՈՒԹՅԱՆ 2024 ԹՎԱԿԱՆԻ ԴԵԿՏԵՄԲԵՐԻ 27-Ի N 2060-Ն ՈՐՈՇՄԱՆ N 5 ՀԱՎԵԼՎԱԾԻ N 5 ԱՂՅՈՒՍԱԿՈՒՄ ԿԱՏԱՐՎՈՂ ՓՈՓՈԽՈՒԹՅՈՒՆԸ </t>
  </si>
  <si>
    <t>Բյուջետային ծրագրերի, միջոցառումների  և աշխատանքների անվանումները</t>
  </si>
  <si>
    <t>Ցուցանիշների փոփոխությունը
( նվազեցումները` նշված են փակագծերում)</t>
  </si>
  <si>
    <t>Միջպետական և հանրապետական նշանակության ավտոճանապարհների  պահպանման և անվտանգ երթևեկության ծառայություններ¸ այդ թվում՝</t>
  </si>
  <si>
    <t>1. Ավտոճանապարհների ձմեռային և ընթացիկ պահպանում, 
այդ թվում`</t>
  </si>
  <si>
    <t>1.1 Միջպետական և հանրապետական նշանակության ավտոճանապարհների ձմեռային և ընթացիկ պահպանում</t>
  </si>
  <si>
    <t>Հայաստանի Հանրապետությունում հսկիչ սարքերի (թվային տախոգրաֆի) համակարգի կարգավորում</t>
  </si>
  <si>
    <t xml:space="preserve"> 12026</t>
  </si>
  <si>
    <t xml:space="preserve"> Ազդակիր բնակավայրերի և համայնքների բյուջեներին հատկացվող համայնքային մասհանումներ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</si>
  <si>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</si>
  <si>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</si>
  <si>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</si>
  <si>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01</t>
  </si>
  <si>
    <t xml:space="preserve"> Կառավարության տարբեր մակարդակների միջև իրականացվող ընդհանուր բնույթի տրանսֆերտներ</t>
  </si>
  <si>
    <t xml:space="preserve"> 08</t>
  </si>
  <si>
    <t xml:space="preserve"> ԸՆԴՀԱՆՈՒՐ ԲՆՈՒՅԹԻ ՀԱՆՐԱՅԻՆ ԾԱՌԱՅՈՒԹՅՈՒՆՆԵՐ</t>
  </si>
  <si>
    <t xml:space="preserve"> Տարածքային զարգացում</t>
  </si>
  <si>
    <t>1049 - 11001</t>
  </si>
  <si>
    <t>Միջպետական և հանրապետական նշանակության ավտոճանապարհների պահպանման և անվտանգ երթևեկության ծառայություններ</t>
  </si>
  <si>
    <t>Հողային պաստառի, երթևեկելի մասի, արհեստական կառույցների և կահավորման տարրերի նորմատիվ մակարդակում պահպանում և շահագործում</t>
  </si>
  <si>
    <t>Ծառայությունների մատուցում</t>
  </si>
  <si>
    <t>1049 - 11003</t>
  </si>
  <si>
    <t>Հայաստանի Հանրապետությունում հսկիչ սարքերի (թվային տախոգրաֆի)  համակարգի անընդհատ և անխափան աշխատանքի ապահովման նպատակով տախոնետ կապի ապահովում</t>
  </si>
  <si>
    <t>1049 - 21023</t>
  </si>
  <si>
    <t xml:space="preserve">ՀՀ ընդհանուր օգտագործման ավտամոբիլային ճանապարհների վթարավտանգ հատվածների վերացում	</t>
  </si>
  <si>
    <t>ՀՀ ընդհանուր օգտագործման ավտամոբիլային ճանապարհների վթարավտանգ հատվածների վերացում</t>
  </si>
  <si>
    <t>1212 - 12026</t>
  </si>
  <si>
    <t>Ազդակիր բնակավայրերի և համայնքների բյուջեներին հատկացվող համայնքային մասհանումներ</t>
  </si>
  <si>
    <t>Օրենսդրությամբ նախատեսված՛ հաշվետու տարում ռոյալթի վճարողի կողմից օրենքով սահմանված չափով և կարգով պետական բյուջե վճարված ռոյալթիի չափի երկու տոկոսից փոխհատուցումներ տեղական ինքնակառավարման մարմիններին</t>
  </si>
  <si>
    <t>Տրանսֆերտների տրամադրում</t>
  </si>
  <si>
    <t>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</si>
  <si>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</si>
  <si>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</si>
  <si>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հազար դրամներով</t>
  </si>
  <si>
    <t xml:space="preserve"> Ծրագիր</t>
  </si>
  <si>
    <t>այդ թվում</t>
  </si>
  <si>
    <t xml:space="preserve"> Կապիտալ սուբվենցիաներ համայնքներին</t>
  </si>
  <si>
    <t xml:space="preserve"> 1049 - 11001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</si>
  <si>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</si>
  <si>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Ծառայությունների մատուցում </t>
  </si>
  <si>
    <t xml:space="preserve"> Ծառայությունը մատուցողի անվանումը`  ՀՀ տարածքային կառավարման և ենթակառուցվածքների նախարարություն, մրցութային կարգով ընտրված կազմակերպություններ </t>
  </si>
  <si>
    <t xml:space="preserve"> 1049 - 11003 </t>
  </si>
  <si>
    <t xml:space="preserve"> Հայաստանի Հանրապետությունում հսկիչ սարքերի (թվային տախոգրաֆի)  համակարգի անընդհատ և անխափան աշխատանքի ապահովման նպատակով տախոնետ կապի ապահովում </t>
  </si>
  <si>
    <t xml:space="preserve"> Ծառայությունը մատուցողի անվանումը`  Մրցութային ընտրակարգով հաղթող ճանաչված ընկերություն </t>
  </si>
  <si>
    <t xml:space="preserve"> 1049 - 21023 </t>
  </si>
  <si>
    <t xml:space="preserve"> ՀՀ ընդհանուր օգտագործման ավտամոբիլային ճանապարհների վթարավտանգ հատվածների վերացում </t>
  </si>
  <si>
    <t xml:space="preserve"> Միջոցառումն իրականացնողի անվանումը`   Մասնագիտացված միավոր </t>
  </si>
  <si>
    <t xml:space="preserve"> 1212-12026</t>
  </si>
  <si>
    <t xml:space="preserve"> Տարածքային զարգացում </t>
  </si>
  <si>
    <t xml:space="preserve">  Օրենսդրությամբ նախատեսված՛ հաշվետու տարում ռոյալթի վճարողի կողմից օրենքով սահմանված չափով և կարգով պետական բյուջե վճարված ռոյալթիի չափի երկու տոկոսից փոխհատուցումներ տեղական ինքնակառավարման մարմիններին </t>
  </si>
  <si>
    <t xml:space="preserve"> Տրանսֆերտների տրամադրում </t>
  </si>
  <si>
    <t xml:space="preserve">  Շահառուների ընտրության չափորոշիչները`  ՀՀ բյուջետային համակարգի մասին օրենք </t>
  </si>
  <si>
    <t xml:space="preserve">  ճանապարհների պահպանման աշխատանքներ</t>
  </si>
  <si>
    <t>1049   11001</t>
  </si>
  <si>
    <t>Հավելված N 8</t>
  </si>
  <si>
    <t xml:space="preserve"> «ՀԱՅԱՍՏԱՆԻ ՀԱՆՐԱՊԵՏՈՒԹՅԱՆ 2025 ԹՎԱԿԱՆԻ ՊԵՏԱԿԱՆ ԲՅՈՒՋԵԻ ՄԱՍԻՆ» ՕՐԵՆՔԻ N 1 ՀԱՎԵԼՎԱԾԻ N 7 ԱՂՅՈՒՍԱԿՈՒՄ ԵՎ ՀԱՅԱՍՏԱՆԻ ՀԱՆՐԱՊԵՏՈՒԹՅԱՆ ԿԱՌԱՎԱՐՈՒԹՅԱՆ 2024 ԹՎԱԿԱՆԻ ԴԵԿՏԵՄԲԵՐԻ 27-Ի N 2060-Ն ՈՐՈՇՄԱՆ N 5 ՀԱՎԵԼՎԱԾԻ N 6 ԱՂՅՈՒՍԱԿՈՒՄ ԿԱՏԱՐՎՈՂ ՓՈՓՈԽՈՒԹՅՈՒՆԸ </t>
  </si>
  <si>
    <t xml:space="preserve"> 45231176/1</t>
  </si>
  <si>
    <t>45231177/1</t>
  </si>
  <si>
    <t>45231177/2</t>
  </si>
  <si>
    <t>45231177/3</t>
  </si>
  <si>
    <t>45231177/523</t>
  </si>
  <si>
    <t>45231177/541</t>
  </si>
  <si>
    <t>45231177/529</t>
  </si>
  <si>
    <t>45231177/4</t>
  </si>
  <si>
    <t>45231177/5</t>
  </si>
  <si>
    <t>45231177/623</t>
  </si>
  <si>
    <t>45231177/9</t>
  </si>
  <si>
    <t>45231177/10</t>
  </si>
  <si>
    <t>45231177/11</t>
  </si>
  <si>
    <t>45231177/12</t>
  </si>
  <si>
    <t>45231177/13</t>
  </si>
  <si>
    <t>45231177/542</t>
  </si>
  <si>
    <t>45231177/543</t>
  </si>
  <si>
    <t>45231177/544</t>
  </si>
  <si>
    <t>45231177/525</t>
  </si>
  <si>
    <t>45231177/524</t>
  </si>
  <si>
    <t>45231177/545</t>
  </si>
  <si>
    <t>45231177/539</t>
  </si>
  <si>
    <t>45231177/531</t>
  </si>
  <si>
    <t>45231162/</t>
  </si>
  <si>
    <t>ճանապարհների  կառուցման աշխատանքներ</t>
  </si>
  <si>
    <t>71351540/1</t>
  </si>
  <si>
    <t>71351540/2</t>
  </si>
  <si>
    <t>71351540/523</t>
  </si>
  <si>
    <t>71351540/529</t>
  </si>
  <si>
    <t>71351540/4</t>
  </si>
  <si>
    <t>71351540/5</t>
  </si>
  <si>
    <t>71351540/624</t>
  </si>
  <si>
    <t>71351540/9</t>
  </si>
  <si>
    <t>71351540/10</t>
  </si>
  <si>
    <t>71351540/11</t>
  </si>
  <si>
    <t>71351540/12</t>
  </si>
  <si>
    <t>71351540/13</t>
  </si>
  <si>
    <t>71351540/536</t>
  </si>
  <si>
    <t>71351540/537</t>
  </si>
  <si>
    <t>71351540/538</t>
  </si>
  <si>
    <t>71351540/525</t>
  </si>
  <si>
    <t>71351540/524</t>
  </si>
  <si>
    <t>71351540/533</t>
  </si>
  <si>
    <t>71351540/540</t>
  </si>
  <si>
    <t>71351540/531</t>
  </si>
  <si>
    <t>Պետական նշանակության ավտոճանապարհների միջին նորոգում</t>
  </si>
  <si>
    <t>45231177/548</t>
  </si>
  <si>
    <t>45231177/547</t>
  </si>
  <si>
    <t>45231177/551</t>
  </si>
  <si>
    <t>45231177/552</t>
  </si>
  <si>
    <t>45231177/560</t>
  </si>
  <si>
    <t>45231177/562</t>
  </si>
  <si>
    <t>45231177/566</t>
  </si>
  <si>
    <t>45231177/</t>
  </si>
  <si>
    <t xml:space="preserve"> հազար դրամներով </t>
  </si>
  <si>
    <t>Պետական բյուջեի դեֆիցիտի ֆինանսավորման աղբյուրներն ու դրանց տարրերի անվանումները</t>
  </si>
  <si>
    <t>Ա. Ներքին աղբյուրներ-ընդամենը</t>
  </si>
  <si>
    <t>2. Ֆինանսական զուտ ակտիվներ</t>
  </si>
  <si>
    <t>2.3. Ելքերի ֆինանսավորմանն ուղղվող պետական բյուջեի տարեսկզբի ազատ մնացորդի միջոցներ</t>
  </si>
  <si>
    <t>Հավելված N 1</t>
  </si>
  <si>
    <t>Հավելված N 2</t>
  </si>
  <si>
    <t xml:space="preserve"> Ցուցանիշների փոփոխությունը                                                         (գումարների ավելացումը նշված են դրական նշանով)                                                                                                                        </t>
  </si>
  <si>
    <t>Հավելված   N 10</t>
  </si>
  <si>
    <t>Հավելված  N 9</t>
  </si>
  <si>
    <t xml:space="preserve"> Աշխատանքների ավարտվածության աստիճան, %</t>
  </si>
  <si>
    <t xml:space="preserve"> </t>
  </si>
  <si>
    <t xml:space="preserve"> 45231176/36</t>
  </si>
  <si>
    <t xml:space="preserve"> 45231176/45</t>
  </si>
  <si>
    <t xml:space="preserve"> 45231176/33</t>
  </si>
  <si>
    <t xml:space="preserve"> 45231176/37</t>
  </si>
  <si>
    <t xml:space="preserve"> 45231176/30</t>
  </si>
  <si>
    <t xml:space="preserve"> 45231176/25</t>
  </si>
  <si>
    <t xml:space="preserve"> 45231176/48</t>
  </si>
  <si>
    <t xml:space="preserve"> 45231176/23</t>
  </si>
  <si>
    <t>Մ-4, Երևան-Սևան-Իջևան-ՀՀ սահման միջպետական նշանակության ավտոճանապարհի կմ91+176-կմ96+176 հատվածի հիմնանորոգում և ոլորանների պարամետրերի բարելավում</t>
  </si>
  <si>
    <t>Հավելված N 11</t>
  </si>
  <si>
    <t>ՀԱՅԱՍՏԱՆԻ ՀԱՆՐԱՊԵՏՈՒԹՅԱՆ ԿԱՌԱՎԱՐՈՒԹՅԱՆ 2024 ԹՎԱԿԱՆԻ ԴԵԿՏԵՄԲԵՐԻ 27-Ի N 2060-Ն ՈՐՈՇՄԱՆ N 10 ՀԱՎԵԼՎԱԾՈՒՄ ԿԱՏԱՐՎՈՂ ՓՈՓՈԽՈՒԹՅՈՒՆՆԵՐԸ ԵՎ ԼՐԱՑՈՒՄՆԵՐԸ</t>
  </si>
  <si>
    <t>Հիմնանորոգվող տրանսպորտային օբյեկտների թիվը, այդ թվում</t>
  </si>
  <si>
    <t xml:space="preserve"> Ամառային պահպանման ենթակա ավտոճանապարհների ընդհանուր երկարությունը (ոչ կուտակային ցուցանիշ), կիլոմետր</t>
  </si>
  <si>
    <t xml:space="preserve"> Ձմեռային  պահպանման ենթակա ավտոճանապարհների ընդհանուր երկարությունը (ոչ կուտակային ցուցանիշ), կիլոմետր</t>
  </si>
  <si>
    <t xml:space="preserve"> Մետաղական արգելափակոցների պահպանման և վնասված  հատվածների վերականգնման ընդհանուր երկարությունը (ոչ կուտակային  ցուցանիշ), կիլոմետր,</t>
  </si>
  <si>
    <t>«ՀԱՅԱՍՏԱՆԻ ՀԱՆՐԱՊԵՏՈՒԹՅԱՆ 2025 ԹՎԱԿԱՆԻ ՊԵՏԱԿԱՆ ԲՅՈՒՋԵԻ ՄԱՍԻՆ» ՕՐԵՆՔԻ 2-ՐԴ ՀՈԴՎԱԾԻ ԱՂՅՈՒՍԱԿՈՒՄ ԿԱՏԱՐՎՈՂ ԼՐԱՑՈՒՄԸ</t>
  </si>
  <si>
    <t>Ցուցանիշների փոփոխությունը 
(նվազեցումները նշված են փակագծերում)</t>
  </si>
  <si>
    <t>ՀԱՅԱՍՏԱՆԻ ՀԱՆՐԱՊԵՏՈՒԹՅԱՆ ԿԱՌԱՎԱՐՈՒԹՅԱՆ 2024 ԹՎԱԿԱՆԻ ԴԵԿՏԵՄԲԵՐԻ 27-Ի N 2060-Ն ՈՐՈՇՄԱՆ N 1 ՀԱՎԵԼՎԱԾԻ N 1 ԱՂՅՈՒՍԱԿՈՒՄ ԿԱՏԱՐՎՈՂ ԼՐԱՑՈՒՄԸ</t>
  </si>
  <si>
    <t>փլուզված հողային պաստառի շեպի և/կամ փլուզված հենապատի վերականգնման աշխատանքներ</t>
  </si>
  <si>
    <t>Մ-6,Վանաձոր (Մ-3 հատման կետ) – Ալավերդի - ՀՀ սահման (Բագրատաշեն) միջպետական նշանակության ավտոճանապարհի 43-րդ կմ-ում փլուզված ստորին հենապատի վերակառուցում</t>
  </si>
  <si>
    <t>Մ-2, Երևան-Երասխ-Նորավան- Տաթև-Կապան-Մեղրի-ՀՀ սահման (նախկին՝ Մ-2 ,Երևան-Երասխ-Գորիս-Մեղրի-ՀՀ սահման) միջպետական նշանակության  ավտոճանապարհի  կմ47+475-կմ53+150 հատվածի հիմնանորոգում</t>
  </si>
  <si>
    <t>Մ-2, Երևան-Երասխ-Նորավան- Տաթև-Կապան-Մեղրի-ՀՀ սահման (նախկին՝ Մ-2 ,Երևան-Երասխ-Գորիս-Մեղրի-ՀՀ սահման) միջպետական նշանակության ավտոճանապարհի կմ91+600 - կմ98+000 հատվածի հիմնանորոգում</t>
  </si>
  <si>
    <t>Մ-2, Երևան-Երասխ-Նորավան- Տաթև-Կապան-Մեղրի-ՀՀ սահման (նախկին՝ Մ-2 ,Երևան-Երասխ-Գորիս-Մեղրի-ՀՀ սահման) միջպետական նշանակության ավտոճանապարհի կմ181+250 - կմ181+750  հատվածի վերակառուցում</t>
  </si>
  <si>
    <t>Տ-5-51, /Մ-3/ - Միխայելովկա - /Մ-3/ կմ0+000 – կմ2+000 մարզային նշանակության ավտոճանապարհի հիմնանորոգում</t>
  </si>
  <si>
    <t>Տ-8-51, /Մ-2/ -Անգեղակոթ- (Շաղատ) – Մուցք տեղական նշանակության ավտոճանապարհի (նախկին՝ Մ-13, /Մ-2/ - Անգեղակոթ - ՀՀ սահման միջպետական նշանակության ավտոճանապարհ) կմ0+000-կմ8+000 հատվածի հիմնանորոգում</t>
  </si>
  <si>
    <t xml:space="preserve"> /Տ-1-21/ (Եղիպատրուշ բնակավայր) ճանապարհից դեպի «Մայլեռ» լեռնային հանգստավայր տանող 3 կմ երկարությամբ և 8 մետր լայնությամբ երթևեկելի մասով ասֆալտապատ ավտոճանապարհի կառուցում
</t>
  </si>
  <si>
    <t xml:space="preserve"> /Տ-1-21/ (Եղիպատրուշ բնակավայր) ճանապարհից դեպի «Մայլեռ» լեռնային հանգստավայր տանող 3 կմ երկարությամբ և 8 մետր լայնությամբ երթևեկելի մասով ասֆալտապատ ավտոճանապարհի կառուցում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</si>
</sst>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(* #,##0.00_);_(* \(#,##0.00\);_(* &quot;-&quot;??_);_(@_)"/>
    <numFmt numFmtId="164" formatCode="_-* #,##0.00_-;\-* #,##0.00_-;_-* &quot;-&quot;??_-;_-@_-"/>
    <numFmt numFmtId="165" formatCode="#,##0.0"/>
    <numFmt numFmtId="166" formatCode="_-* #,##0.00_р_._-;\-* #,##0.00_р_._-;_-* &quot;-&quot;??_р_._-;_-@_-"/>
    <numFmt numFmtId="167" formatCode="#,##0.0_);\(#,##0.0\)"/>
    <numFmt numFmtId="168" formatCode="##,##0.0;\(##,##0.0\);\-"/>
    <numFmt numFmtId="169" formatCode="_(* #,##0.0_);_(* \(#,##0.0\);_(* &quot;-&quot;??_);_(@_)"/>
    <numFmt numFmtId="170" formatCode="_-* #,##0.0_-;\-* #,##0.0_-;_-* &quot;-&quot;?_-;_-@_-"/>
    <numFmt numFmtId="171" formatCode="0.0"/>
    <numFmt numFmtId="172" formatCode="_-* #,##0.00\ _₽_-;\-* #,##0.00\ _₽_-;_-* &quot;-&quot;??\ _₽_-;_-@_-"/>
    <numFmt numFmtId="173" formatCode="_(* #,##0_);_(* \(#,##0\);_(* &quot;-&quot;??_);_(@_)"/>
    <numFmt numFmtId="174" formatCode="[&lt;=9999999]###\-####;\(###\)\ ###\-####"/>
    <numFmt numFmtId="175" formatCode="_-* #,##0.0\ _₽_-;\-* #,##0.0\ _₽_-;_-* &quot;-&quot;??\ _₽_-;_-@_-"/>
    <numFmt numFmtId="176" formatCode="_ * #,##0.00_)\ _€_ ;_ * \(#,##0.00\)\ _€_ ;_ * &quot;-&quot;??_)\ _€_ ;_ @_ "/>
    <numFmt numFmtId="177" formatCode="#,##0.000"/>
    <numFmt numFmtId="178" formatCode="_ * #,##0.0_)\ _€_ ;_ * \(#,##0.0\)\ _€_ ;_ * &quot;-&quot;??_)\ _€_ ;_ @_ "/>
    <numFmt numFmtId="179" formatCode="##,##0;\(##,##0\);\-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u/>
      <sz val="12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u/>
      <sz val="11"/>
      <color theme="10"/>
      <name val="Calibri"/>
      <family val="2"/>
      <scheme val="minor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b/>
      <sz val="11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GHEA Grapalat"/>
      <family val="3"/>
      <charset val="1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GHEA Grapalat"/>
      <family val="3"/>
      <charset val="1"/>
    </font>
    <font>
      <sz val="1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166" fontId="1" fillId="0" borderId="0" applyFont="0" applyFill="0" applyBorder="0" applyAlignment="0" applyProtection="0"/>
    <xf numFmtId="168" fontId="2" fillId="0" borderId="0" applyFill="0" applyBorder="0" applyProtection="0">
      <alignment horizontal="right" vertical="top"/>
    </xf>
    <xf numFmtId="168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2" fillId="0" borderId="0" applyFont="0" applyFill="0" applyBorder="0" applyAlignment="0" applyProtection="0"/>
    <xf numFmtId="0" fontId="4" fillId="0" borderId="0"/>
    <xf numFmtId="0" fontId="10" fillId="2" borderId="0" applyNumberFormat="0" applyBorder="0" applyAlignment="0" applyProtection="0"/>
    <xf numFmtId="0" fontId="4" fillId="0" borderId="0"/>
    <xf numFmtId="0" fontId="14" fillId="0" borderId="0"/>
    <xf numFmtId="0" fontId="12" fillId="0" borderId="0"/>
    <xf numFmtId="172" fontId="1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0" fillId="2" borderId="0" applyNumberFormat="0" applyBorder="0" applyAlignment="0" applyProtection="0"/>
    <xf numFmtId="43" fontId="15" fillId="0" borderId="0" applyFont="0" applyFill="0" applyBorder="0" applyAlignment="0" applyProtection="0"/>
    <xf numFmtId="0" fontId="11" fillId="3" borderId="0" applyNumberFormat="0" applyBorder="0" applyAlignment="0" applyProtection="0"/>
    <xf numFmtId="0" fontId="15" fillId="0" borderId="0"/>
    <xf numFmtId="0" fontId="1" fillId="0" borderId="0"/>
    <xf numFmtId="0" fontId="4" fillId="0" borderId="0"/>
    <xf numFmtId="0" fontId="1" fillId="0" borderId="0"/>
    <xf numFmtId="0" fontId="24" fillId="0" borderId="0"/>
    <xf numFmtId="0" fontId="25" fillId="0" borderId="0"/>
    <xf numFmtId="43" fontId="15" fillId="0" borderId="0" applyFont="0" applyFill="0" applyBorder="0" applyAlignment="0" applyProtection="0"/>
  </cellStyleXfs>
  <cellXfs count="365">
    <xf numFmtId="0" fontId="0" fillId="0" borderId="0" xfId="0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168" fontId="8" fillId="0" borderId="1" xfId="3" applyFont="1" applyFill="1" applyBorder="1">
      <alignment horizontal="right" vertical="top"/>
    </xf>
    <xf numFmtId="0" fontId="6" fillId="0" borderId="1" xfId="0" applyFont="1" applyBorder="1"/>
    <xf numFmtId="0" fontId="8" fillId="0" borderId="0" xfId="0" applyFont="1"/>
    <xf numFmtId="0" fontId="8" fillId="0" borderId="1" xfId="0" applyFont="1" applyBorder="1"/>
    <xf numFmtId="169" fontId="8" fillId="0" borderId="1" xfId="9" applyNumberFormat="1" applyFont="1" applyFill="1" applyBorder="1" applyAlignment="1">
      <alignment horizontal="center" vertical="center" wrapText="1"/>
    </xf>
    <xf numFmtId="169" fontId="6" fillId="0" borderId="1" xfId="9" applyNumberFormat="1" applyFont="1" applyFill="1" applyBorder="1" applyAlignment="1">
      <alignment horizontal="center" vertical="center" wrapText="1"/>
    </xf>
    <xf numFmtId="169" fontId="6" fillId="0" borderId="1" xfId="9" applyNumberFormat="1" applyFont="1" applyFill="1" applyBorder="1" applyAlignment="1">
      <alignment vertical="center" wrapText="1"/>
    </xf>
    <xf numFmtId="169" fontId="8" fillId="0" borderId="1" xfId="9" applyNumberFormat="1" applyFont="1" applyFill="1" applyBorder="1" applyAlignment="1">
      <alignment horizontal="right" vertical="center" wrapText="1"/>
    </xf>
    <xf numFmtId="0" fontId="6" fillId="0" borderId="0" xfId="8" applyFont="1" applyAlignment="1">
      <alignment vertical="center" wrapText="1"/>
    </xf>
    <xf numFmtId="0" fontId="6" fillId="0" borderId="0" xfId="8" applyFont="1" applyAlignment="1">
      <alignment horizontal="right" vertical="center"/>
    </xf>
    <xf numFmtId="0" fontId="6" fillId="0" borderId="0" xfId="7" applyFont="1" applyAlignment="1">
      <alignment vertical="center" wrapText="1"/>
    </xf>
    <xf numFmtId="0" fontId="8" fillId="0" borderId="1" xfId="7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9" fontId="6" fillId="0" borderId="1" xfId="9" applyNumberFormat="1" applyFont="1" applyFill="1" applyBorder="1" applyAlignment="1">
      <alignment horizontal="right" vertical="center" wrapText="1"/>
    </xf>
    <xf numFmtId="168" fontId="8" fillId="0" borderId="1" xfId="3" applyFont="1" applyFill="1" applyBorder="1" applyAlignment="1">
      <alignment horizontal="center"/>
    </xf>
    <xf numFmtId="168" fontId="8" fillId="0" borderId="1" xfId="3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12" applyFont="1" applyAlignment="1">
      <alignment horizontal="left" vertical="top" wrapText="1"/>
    </xf>
    <xf numFmtId="0" fontId="6" fillId="4" borderId="0" xfId="8" applyFont="1" applyFill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2" fontId="6" fillId="4" borderId="0" xfId="0" applyNumberFormat="1" applyFont="1" applyFill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horizontal="right" wrapText="1"/>
    </xf>
    <xf numFmtId="175" fontId="6" fillId="0" borderId="1" xfId="4" applyNumberFormat="1" applyFont="1" applyBorder="1" applyAlignment="1">
      <alignment vertical="center" wrapText="1"/>
    </xf>
    <xf numFmtId="176" fontId="6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175" fontId="8" fillId="0" borderId="0" xfId="4" applyNumberFormat="1" applyFont="1" applyAlignment="1">
      <alignment horizontal="left" vertical="top" wrapText="1"/>
    </xf>
    <xf numFmtId="175" fontId="8" fillId="0" borderId="0" xfId="4" applyNumberFormat="1" applyFont="1" applyAlignment="1">
      <alignment horizontal="right"/>
    </xf>
    <xf numFmtId="0" fontId="5" fillId="0" borderId="1" xfId="0" applyFont="1" applyBorder="1" applyAlignment="1">
      <alignment horizontal="left" vertical="center" wrapText="1"/>
    </xf>
    <xf numFmtId="169" fontId="6" fillId="0" borderId="0" xfId="9" applyNumberFormat="1" applyFont="1" applyFill="1" applyBorder="1" applyAlignment="1">
      <alignment horizontal="center" vertical="center" wrapText="1"/>
    </xf>
    <xf numFmtId="168" fontId="8" fillId="0" borderId="1" xfId="3" applyFont="1" applyBorder="1">
      <alignment horizontal="right" vertical="top"/>
    </xf>
    <xf numFmtId="0" fontId="6" fillId="0" borderId="0" xfId="8" applyFont="1" applyAlignment="1">
      <alignment horizontal="right" vertical="center" wrapText="1"/>
    </xf>
    <xf numFmtId="49" fontId="8" fillId="0" borderId="1" xfId="17" applyNumberFormat="1" applyFont="1" applyFill="1" applyBorder="1" applyAlignment="1">
      <alignment horizontal="center" vertical="center"/>
    </xf>
    <xf numFmtId="43" fontId="8" fillId="0" borderId="1" xfId="9" applyFont="1" applyFill="1" applyBorder="1" applyAlignment="1">
      <alignment horizontal="center" vertical="center" wrapText="1"/>
    </xf>
    <xf numFmtId="49" fontId="8" fillId="0" borderId="0" xfId="17" applyNumberFormat="1" applyFont="1" applyFill="1" applyBorder="1" applyAlignment="1">
      <alignment horizontal="center" vertical="center"/>
    </xf>
    <xf numFmtId="0" fontId="6" fillId="0" borderId="0" xfId="19" applyFont="1" applyFill="1" applyBorder="1" applyAlignment="1">
      <alignment horizontal="left" vertical="top" wrapText="1"/>
    </xf>
    <xf numFmtId="167" fontId="6" fillId="0" borderId="1" xfId="1" applyNumberFormat="1" applyFont="1" applyFill="1" applyBorder="1" applyAlignment="1">
      <alignment horizontal="center" vertical="center"/>
    </xf>
    <xf numFmtId="167" fontId="8" fillId="0" borderId="1" xfId="1" applyNumberFormat="1" applyFont="1" applyFill="1" applyBorder="1" applyAlignment="1">
      <alignment horizontal="center" vertical="center"/>
    </xf>
    <xf numFmtId="167" fontId="6" fillId="0" borderId="0" xfId="0" applyNumberFormat="1" applyFont="1"/>
    <xf numFmtId="167" fontId="6" fillId="0" borderId="0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5" fillId="0" borderId="0" xfId="0" applyFont="1"/>
    <xf numFmtId="0" fontId="5" fillId="0" borderId="0" xfId="0" applyFont="1" applyAlignment="1">
      <alignment horizontal="right"/>
    </xf>
    <xf numFmtId="167" fontId="6" fillId="0" borderId="0" xfId="20" applyNumberFormat="1" applyFont="1" applyAlignment="1">
      <alignment horizontal="right" vertical="center"/>
    </xf>
    <xf numFmtId="0" fontId="6" fillId="0" borderId="0" xfId="21" applyFo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1" xfId="0" applyFont="1" applyBorder="1"/>
    <xf numFmtId="0" fontId="7" fillId="0" borderId="4" xfId="0" applyFont="1" applyBorder="1" applyAlignment="1">
      <alignment vertical="center" wrapText="1"/>
    </xf>
    <xf numFmtId="169" fontId="8" fillId="0" borderId="1" xfId="9" applyNumberFormat="1" applyFont="1" applyFill="1" applyBorder="1" applyAlignment="1">
      <alignment vertical="center" wrapText="1"/>
    </xf>
    <xf numFmtId="165" fontId="5" fillId="0" borderId="0" xfId="0" applyNumberFormat="1" applyFont="1"/>
    <xf numFmtId="0" fontId="5" fillId="0" borderId="4" xfId="0" applyFont="1" applyBorder="1" applyAlignment="1">
      <alignment horizontal="left" vertical="center" wrapText="1" indent="1"/>
    </xf>
    <xf numFmtId="0" fontId="5" fillId="0" borderId="4" xfId="0" applyFont="1" applyBorder="1" applyAlignment="1">
      <alignment horizontal="left" vertical="center" wrapText="1" indent="3"/>
    </xf>
    <xf numFmtId="177" fontId="7" fillId="0" borderId="0" xfId="0" applyNumberFormat="1" applyFont="1" applyAlignment="1">
      <alignment vertical="center" wrapText="1"/>
    </xf>
    <xf numFmtId="0" fontId="21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center" wrapText="1"/>
    </xf>
    <xf numFmtId="0" fontId="6" fillId="0" borderId="0" xfId="22" applyFont="1"/>
    <xf numFmtId="0" fontId="6" fillId="0" borderId="0" xfId="22" applyFont="1" applyAlignment="1">
      <alignment horizontal="left" vertical="center"/>
    </xf>
    <xf numFmtId="167" fontId="6" fillId="0" borderId="0" xfId="22" applyNumberFormat="1" applyFont="1" applyAlignment="1">
      <alignment horizontal="center" vertical="center"/>
    </xf>
    <xf numFmtId="0" fontId="6" fillId="0" borderId="0" xfId="22" applyFont="1" applyAlignment="1">
      <alignment horizontal="center" wrapText="1"/>
    </xf>
    <xf numFmtId="167" fontId="6" fillId="0" borderId="0" xfId="22" applyNumberFormat="1" applyFont="1" applyAlignment="1">
      <alignment horizontal="center" vertical="center" wrapText="1"/>
    </xf>
    <xf numFmtId="0" fontId="9" fillId="0" borderId="5" xfId="0" applyFont="1" applyBorder="1" applyAlignment="1">
      <alignment horizontal="right" vertical="center"/>
    </xf>
    <xf numFmtId="167" fontId="6" fillId="0" borderId="1" xfId="12" applyNumberFormat="1" applyFont="1" applyBorder="1" applyAlignment="1">
      <alignment horizontal="center" vertical="center" wrapText="1"/>
    </xf>
    <xf numFmtId="167" fontId="6" fillId="0" borderId="0" xfId="12" applyNumberFormat="1" applyFont="1" applyAlignment="1">
      <alignment vertical="center" wrapText="1"/>
    </xf>
    <xf numFmtId="0" fontId="6" fillId="0" borderId="1" xfId="12" applyFont="1" applyBorder="1" applyAlignment="1">
      <alignment horizontal="center" vertical="center" wrapText="1"/>
    </xf>
    <xf numFmtId="167" fontId="8" fillId="0" borderId="3" xfId="22" applyNumberFormat="1" applyFont="1" applyBorder="1" applyAlignment="1">
      <alignment horizontal="center" vertical="center" wrapText="1"/>
    </xf>
    <xf numFmtId="178" fontId="8" fillId="0" borderId="1" xfId="0" applyNumberFormat="1" applyFont="1" applyBorder="1" applyAlignment="1">
      <alignment horizontal="right"/>
    </xf>
    <xf numFmtId="0" fontId="8" fillId="0" borderId="0" xfId="12" applyFont="1" applyAlignment="1">
      <alignment horizontal="left" vertical="top" wrapText="1"/>
    </xf>
    <xf numFmtId="167" fontId="6" fillId="0" borderId="3" xfId="22" applyNumberFormat="1" applyFont="1" applyBorder="1" applyAlignment="1">
      <alignment horizontal="center" vertical="center" wrapText="1"/>
    </xf>
    <xf numFmtId="167" fontId="8" fillId="0" borderId="1" xfId="4" applyNumberFormat="1" applyFont="1" applyFill="1" applyBorder="1" applyAlignment="1">
      <alignment horizontal="center" vertical="center" wrapText="1"/>
    </xf>
    <xf numFmtId="167" fontId="8" fillId="0" borderId="1" xfId="22" applyNumberFormat="1" applyFont="1" applyBorder="1" applyAlignment="1">
      <alignment horizontal="center" vertical="center" wrapText="1"/>
    </xf>
    <xf numFmtId="0" fontId="8" fillId="0" borderId="1" xfId="22" applyFont="1" applyBorder="1"/>
    <xf numFmtId="0" fontId="8" fillId="0" borderId="0" xfId="22" applyFont="1"/>
    <xf numFmtId="0" fontId="6" fillId="0" borderId="1" xfId="22" applyFont="1" applyBorder="1"/>
    <xf numFmtId="174" fontId="6" fillId="0" borderId="3" xfId="22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49" fontId="6" fillId="0" borderId="1" xfId="22" applyNumberFormat="1" applyFont="1" applyBorder="1" applyAlignment="1">
      <alignment horizontal="left" vertical="center" wrapText="1"/>
    </xf>
    <xf numFmtId="0" fontId="6" fillId="0" borderId="1" xfId="22" applyFont="1" applyBorder="1" applyAlignment="1">
      <alignment horizontal="left" vertical="center" wrapText="1"/>
    </xf>
    <xf numFmtId="178" fontId="8" fillId="0" borderId="1" xfId="0" applyNumberFormat="1" applyFont="1" applyBorder="1" applyAlignment="1">
      <alignment horizontal="right" vertical="center"/>
    </xf>
    <xf numFmtId="43" fontId="6" fillId="0" borderId="0" xfId="22" applyNumberFormat="1" applyFont="1"/>
    <xf numFmtId="0" fontId="23" fillId="0" borderId="0" xfId="0" applyFont="1" applyAlignment="1">
      <alignment horizontal="center" vertical="center" wrapText="1"/>
    </xf>
    <xf numFmtId="165" fontId="26" fillId="4" borderId="0" xfId="25" applyNumberFormat="1" applyFont="1" applyFill="1" applyAlignment="1">
      <alignment horizontal="center" vertical="center" wrapText="1"/>
    </xf>
    <xf numFmtId="167" fontId="8" fillId="0" borderId="3" xfId="22" applyNumberFormat="1" applyFont="1" applyBorder="1" applyAlignment="1">
      <alignment horizontal="left" vertical="center" wrapText="1"/>
    </xf>
    <xf numFmtId="167" fontId="6" fillId="0" borderId="3" xfId="22" applyNumberFormat="1" applyFont="1" applyBorder="1" applyAlignment="1">
      <alignment horizontal="left" vertical="center" wrapText="1"/>
    </xf>
    <xf numFmtId="0" fontId="8" fillId="0" borderId="3" xfId="22" applyFont="1" applyBorder="1" applyAlignment="1">
      <alignment horizontal="left" vertical="center" wrapText="1"/>
    </xf>
    <xf numFmtId="49" fontId="8" fillId="0" borderId="1" xfId="22" applyNumberFormat="1" applyFont="1" applyBorder="1" applyAlignment="1">
      <alignment horizontal="center" vertical="center" wrapText="1"/>
    </xf>
    <xf numFmtId="167" fontId="6" fillId="0" borderId="1" xfId="22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5" fillId="4" borderId="0" xfId="0" applyFont="1" applyFill="1"/>
    <xf numFmtId="43" fontId="6" fillId="4" borderId="0" xfId="26" applyFont="1" applyFill="1" applyAlignment="1">
      <alignment horizontal="center" wrapText="1"/>
    </xf>
    <xf numFmtId="43" fontId="6" fillId="4" borderId="1" xfId="26" applyFont="1" applyFill="1" applyBorder="1" applyAlignment="1">
      <alignment wrapText="1"/>
    </xf>
    <xf numFmtId="43" fontId="6" fillId="4" borderId="1" xfId="26" applyFont="1" applyFill="1" applyBorder="1" applyAlignment="1">
      <alignment vertical="center" wrapText="1"/>
    </xf>
    <xf numFmtId="43" fontId="6" fillId="4" borderId="1" xfId="26" applyFont="1" applyFill="1" applyBorder="1" applyAlignment="1">
      <alignment horizontal="right" wrapText="1"/>
    </xf>
    <xf numFmtId="43" fontId="6" fillId="4" borderId="0" xfId="26" applyFont="1" applyFill="1" applyBorder="1"/>
    <xf numFmtId="43" fontId="6" fillId="0" borderId="0" xfId="26" applyFont="1" applyFill="1"/>
    <xf numFmtId="43" fontId="6" fillId="0" borderId="1" xfId="26" applyFont="1" applyFill="1" applyBorder="1" applyAlignment="1">
      <alignment vertical="center" wrapText="1"/>
    </xf>
    <xf numFmtId="43" fontId="6" fillId="0" borderId="1" xfId="26" applyFont="1" applyFill="1" applyBorder="1" applyAlignment="1">
      <alignment wrapText="1"/>
    </xf>
    <xf numFmtId="43" fontId="6" fillId="0" borderId="1" xfId="26" applyFont="1" applyFill="1" applyBorder="1" applyAlignment="1">
      <alignment horizontal="right" wrapText="1"/>
    </xf>
    <xf numFmtId="0" fontId="6" fillId="4" borderId="1" xfId="5" applyFont="1" applyFill="1" applyBorder="1" applyAlignment="1">
      <alignment vertical="center" wrapText="1"/>
    </xf>
    <xf numFmtId="169" fontId="6" fillId="4" borderId="1" xfId="5" applyNumberFormat="1" applyFont="1" applyFill="1" applyBorder="1" applyAlignment="1">
      <alignment wrapText="1"/>
    </xf>
    <xf numFmtId="169" fontId="6" fillId="4" borderId="1" xfId="5" applyNumberFormat="1" applyFont="1" applyFill="1" applyBorder="1" applyAlignment="1">
      <alignment horizontal="right" wrapText="1"/>
    </xf>
    <xf numFmtId="0" fontId="7" fillId="4" borderId="0" xfId="0" applyFont="1" applyFill="1"/>
    <xf numFmtId="43" fontId="8" fillId="4" borderId="1" xfId="26" applyFont="1" applyFill="1" applyBorder="1" applyAlignment="1">
      <alignment wrapText="1"/>
    </xf>
    <xf numFmtId="169" fontId="8" fillId="4" borderId="1" xfId="26" applyNumberFormat="1" applyFont="1" applyFill="1" applyBorder="1" applyAlignment="1"/>
    <xf numFmtId="43" fontId="8" fillId="0" borderId="0" xfId="26" applyFont="1" applyFill="1"/>
    <xf numFmtId="169" fontId="8" fillId="0" borderId="1" xfId="26" applyNumberFormat="1" applyFont="1" applyFill="1" applyBorder="1" applyAlignment="1"/>
    <xf numFmtId="0" fontId="6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169" fontId="8" fillId="4" borderId="1" xfId="26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28" fillId="0" borderId="0" xfId="0" applyFont="1" applyAlignment="1">
      <alignment horizontal="left" vertical="top" wrapText="1"/>
    </xf>
    <xf numFmtId="0" fontId="29" fillId="0" borderId="1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top" wrapText="1"/>
    </xf>
    <xf numFmtId="0" fontId="29" fillId="0" borderId="1" xfId="0" applyFont="1" applyBorder="1" applyAlignment="1">
      <alignment horizontal="left" vertical="top" wrapText="1"/>
    </xf>
    <xf numFmtId="168" fontId="29" fillId="0" borderId="1" xfId="3" applyFont="1" applyBorder="1">
      <alignment horizontal="right" vertical="top"/>
    </xf>
    <xf numFmtId="0" fontId="28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center" vertical="top" wrapText="1"/>
    </xf>
    <xf numFmtId="168" fontId="6" fillId="0" borderId="1" xfId="3" applyFont="1" applyBorder="1">
      <alignment horizontal="right" vertical="top"/>
    </xf>
    <xf numFmtId="0" fontId="28" fillId="0" borderId="1" xfId="0" applyFont="1" applyBorder="1" applyAlignment="1">
      <alignment horizontal="center" vertical="top" wrapText="1"/>
    </xf>
    <xf numFmtId="168" fontId="6" fillId="0" borderId="1" xfId="2" applyFont="1" applyBorder="1">
      <alignment horizontal="right" vertical="top"/>
    </xf>
    <xf numFmtId="168" fontId="8" fillId="0" borderId="1" xfId="2" applyFont="1" applyBorder="1">
      <alignment horizontal="right" vertical="top"/>
    </xf>
    <xf numFmtId="0" fontId="8" fillId="0" borderId="1" xfId="0" applyFont="1" applyBorder="1" applyAlignment="1">
      <alignment horizontal="center" vertical="top" wrapText="1"/>
    </xf>
    <xf numFmtId="0" fontId="28" fillId="0" borderId="0" xfId="0" applyFont="1" applyAlignment="1">
      <alignment horizontal="center" vertical="top" wrapText="1"/>
    </xf>
    <xf numFmtId="168" fontId="28" fillId="0" borderId="0" xfId="2" applyFont="1" applyBorder="1">
      <alignment horizontal="right" vertical="top"/>
    </xf>
    <xf numFmtId="43" fontId="8" fillId="0" borderId="1" xfId="26" applyFont="1" applyFill="1" applyBorder="1" applyAlignment="1">
      <alignment horizontal="left" vertical="center" wrapText="1"/>
    </xf>
    <xf numFmtId="169" fontId="6" fillId="0" borderId="1" xfId="9" applyNumberFormat="1" applyFont="1" applyFill="1" applyBorder="1" applyAlignment="1">
      <alignment horizontal="center" vertical="center"/>
    </xf>
    <xf numFmtId="173" fontId="6" fillId="0" borderId="1" xfId="9" applyNumberFormat="1" applyFont="1" applyFill="1" applyBorder="1" applyAlignment="1">
      <alignment horizontal="center" vertical="center"/>
    </xf>
    <xf numFmtId="0" fontId="6" fillId="0" borderId="1" xfId="16" applyFont="1" applyFill="1" applyBorder="1" applyAlignment="1">
      <alignment horizontal="center" vertical="center"/>
    </xf>
    <xf numFmtId="169" fontId="6" fillId="0" borderId="1" xfId="15" applyNumberFormat="1" applyFont="1" applyFill="1" applyBorder="1" applyAlignment="1">
      <alignment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Continuous"/>
    </xf>
    <xf numFmtId="168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vertical="top"/>
    </xf>
    <xf numFmtId="0" fontId="8" fillId="0" borderId="4" xfId="0" applyFont="1" applyBorder="1"/>
    <xf numFmtId="0" fontId="8" fillId="0" borderId="2" xfId="0" applyFont="1" applyBorder="1"/>
    <xf numFmtId="0" fontId="8" fillId="0" borderId="3" xfId="0" applyFont="1" applyBorder="1"/>
    <xf numFmtId="168" fontId="8" fillId="0" borderId="1" xfId="0" applyNumberFormat="1" applyFont="1" applyBorder="1"/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169" fontId="8" fillId="0" borderId="6" xfId="4" applyNumberFormat="1" applyFont="1" applyFill="1" applyBorder="1" applyAlignment="1">
      <alignment horizontal="righ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top" wrapText="1"/>
    </xf>
    <xf numFmtId="168" fontId="8" fillId="0" borderId="10" xfId="3" applyFont="1" applyFill="1" applyBorder="1">
      <alignment horizontal="right" vertical="top"/>
    </xf>
    <xf numFmtId="168" fontId="8" fillId="0" borderId="6" xfId="3" applyFont="1" applyFill="1" applyBorder="1">
      <alignment horizontal="right" vertical="top"/>
    </xf>
    <xf numFmtId="0" fontId="21" fillId="0" borderId="0" xfId="0" applyFont="1" applyAlignment="1">
      <alignment vertical="top" wrapText="1"/>
    </xf>
    <xf numFmtId="171" fontId="8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horizontal="right" vertical="top" wrapText="1"/>
    </xf>
    <xf numFmtId="171" fontId="6" fillId="0" borderId="1" xfId="0" applyNumberFormat="1" applyFont="1" applyBorder="1" applyAlignment="1">
      <alignment horizontal="right" vertical="top" wrapText="1"/>
    </xf>
    <xf numFmtId="179" fontId="8" fillId="0" borderId="1" xfId="0" applyNumberFormat="1" applyFont="1" applyBorder="1"/>
    <xf numFmtId="169" fontId="6" fillId="0" borderId="1" xfId="0" applyNumberFormat="1" applyFont="1" applyBorder="1" applyAlignment="1">
      <alignment horizontal="right" vertical="top" wrapText="1"/>
    </xf>
    <xf numFmtId="169" fontId="6" fillId="0" borderId="1" xfId="4" applyNumberFormat="1" applyFont="1" applyFill="1" applyBorder="1" applyAlignment="1">
      <alignment horizontal="right" vertical="top" wrapText="1"/>
    </xf>
    <xf numFmtId="0" fontId="8" fillId="0" borderId="0" xfId="0" applyFont="1" applyAlignment="1">
      <alignment horizontal="left" vertical="center" wrapText="1"/>
    </xf>
    <xf numFmtId="0" fontId="6" fillId="0" borderId="1" xfId="0" applyFont="1" applyBorder="1" applyAlignment="1">
      <alignment vertical="top"/>
    </xf>
    <xf numFmtId="0" fontId="8" fillId="0" borderId="1" xfId="0" applyFont="1" applyBorder="1" applyAlignment="1">
      <alignment horizontal="right" vertical="top" wrapText="1"/>
    </xf>
    <xf numFmtId="0" fontId="6" fillId="0" borderId="0" xfId="12" applyFont="1" applyAlignment="1">
      <alignment vertical="top" wrapText="1"/>
    </xf>
    <xf numFmtId="0" fontId="6" fillId="0" borderId="0" xfId="13" applyFont="1" applyAlignment="1">
      <alignment horizontal="right"/>
    </xf>
    <xf numFmtId="0" fontId="6" fillId="0" borderId="0" xfId="14" applyFont="1" applyAlignment="1">
      <alignment horizontal="right" vertical="center" wrapText="1"/>
    </xf>
    <xf numFmtId="0" fontId="6" fillId="0" borderId="0" xfId="14" applyFont="1" applyAlignment="1">
      <alignment vertical="center" wrapText="1"/>
    </xf>
    <xf numFmtId="169" fontId="6" fillId="0" borderId="0" xfId="15" applyNumberFormat="1" applyFont="1" applyFill="1" applyAlignment="1">
      <alignment vertical="center" wrapText="1"/>
    </xf>
    <xf numFmtId="0" fontId="8" fillId="0" borderId="0" xfId="14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43" fontId="6" fillId="0" borderId="0" xfId="14" applyNumberFormat="1" applyFont="1" applyAlignment="1">
      <alignment vertical="center" wrapText="1"/>
    </xf>
    <xf numFmtId="0" fontId="8" fillId="0" borderId="1" xfId="0" applyFont="1" applyBorder="1" applyAlignment="1">
      <alignment vertical="top" wrapText="1"/>
    </xf>
    <xf numFmtId="169" fontId="8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73" fontId="19" fillId="0" borderId="1" xfId="9" applyNumberFormat="1" applyFont="1" applyFill="1" applyBorder="1" applyAlignment="1">
      <alignment horizontal="center" vertical="center"/>
    </xf>
    <xf numFmtId="0" fontId="6" fillId="0" borderId="0" xfId="14" applyFont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43" fontId="6" fillId="0" borderId="1" xfId="9" applyFont="1" applyFill="1" applyBorder="1" applyAlignment="1">
      <alignment vertical="center" wrapText="1"/>
    </xf>
    <xf numFmtId="164" fontId="6" fillId="0" borderId="0" xfId="14" applyNumberFormat="1" applyFont="1" applyAlignment="1">
      <alignment vertical="center" wrapText="1"/>
    </xf>
    <xf numFmtId="169" fontId="7" fillId="0" borderId="0" xfId="4" applyNumberFormat="1" applyFont="1" applyAlignment="1">
      <alignment vertical="center" wrapText="1"/>
    </xf>
    <xf numFmtId="169" fontId="6" fillId="0" borderId="0" xfId="14" applyNumberFormat="1" applyFont="1" applyAlignment="1">
      <alignment vertical="center" wrapText="1"/>
    </xf>
    <xf numFmtId="169" fontId="6" fillId="0" borderId="0" xfId="15" applyNumberFormat="1" applyFont="1" applyFill="1" applyBorder="1" applyAlignment="1">
      <alignment horizontal="center" vertical="center" wrapText="1"/>
    </xf>
    <xf numFmtId="0" fontId="8" fillId="0" borderId="0" xfId="14" applyFont="1" applyAlignment="1">
      <alignment vertical="center" wrapText="1"/>
    </xf>
    <xf numFmtId="169" fontId="8" fillId="0" borderId="0" xfId="14" applyNumberFormat="1" applyFont="1" applyAlignment="1">
      <alignment vertical="center" wrapText="1"/>
    </xf>
    <xf numFmtId="43" fontId="8" fillId="0" borderId="1" xfId="0" applyNumberFormat="1" applyFont="1" applyBorder="1" applyAlignment="1">
      <alignment horizontal="left" vertical="top" wrapText="1"/>
    </xf>
    <xf numFmtId="43" fontId="8" fillId="0" borderId="0" xfId="0" applyNumberFormat="1" applyFont="1"/>
    <xf numFmtId="4" fontId="6" fillId="0" borderId="0" xfId="0" applyNumberFormat="1" applyFont="1"/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vertical="center" textRotation="90" wrapText="1"/>
    </xf>
    <xf numFmtId="0" fontId="8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top" wrapText="1"/>
    </xf>
    <xf numFmtId="0" fontId="8" fillId="0" borderId="1" xfId="5" applyFont="1" applyBorder="1">
      <alignment horizontal="left" vertical="top" wrapText="1"/>
    </xf>
    <xf numFmtId="165" fontId="8" fillId="0" borderId="0" xfId="0" applyNumberFormat="1" applyFont="1"/>
    <xf numFmtId="49" fontId="6" fillId="0" borderId="1" xfId="0" applyNumberFormat="1" applyFont="1" applyBorder="1" applyAlignment="1">
      <alignment horizontal="left" vertical="top" wrapText="1"/>
    </xf>
    <xf numFmtId="0" fontId="8" fillId="0" borderId="1" xfId="5" applyFont="1" applyBorder="1" applyAlignment="1">
      <alignment horizontal="left" vertical="top"/>
    </xf>
    <xf numFmtId="167" fontId="8" fillId="0" borderId="0" xfId="0" applyNumberFormat="1" applyFont="1"/>
    <xf numFmtId="49" fontId="8" fillId="0" borderId="0" xfId="0" applyNumberFormat="1" applyFont="1" applyAlignment="1">
      <alignment vertical="center" wrapText="1"/>
    </xf>
    <xf numFmtId="175" fontId="8" fillId="0" borderId="0" xfId="4" applyNumberFormat="1" applyFont="1" applyFill="1" applyAlignment="1">
      <alignment horizontal="right"/>
    </xf>
    <xf numFmtId="49" fontId="6" fillId="0" borderId="0" xfId="0" applyNumberFormat="1" applyFont="1" applyAlignment="1">
      <alignment vertical="top" wrapText="1"/>
    </xf>
    <xf numFmtId="0" fontId="6" fillId="0" borderId="0" xfId="5" applyFont="1" applyAlignment="1">
      <alignment horizontal="left" vertical="top"/>
    </xf>
    <xf numFmtId="0" fontId="6" fillId="0" borderId="0" xfId="0" applyFont="1" applyAlignment="1">
      <alignment horizontal="right" vertical="top" wrapText="1"/>
    </xf>
    <xf numFmtId="168" fontId="6" fillId="0" borderId="0" xfId="0" applyNumberFormat="1" applyFont="1" applyAlignment="1">
      <alignment horizontal="right" vertical="top" wrapText="1"/>
    </xf>
    <xf numFmtId="0" fontId="6" fillId="0" borderId="0" xfId="7" applyFont="1" applyAlignment="1">
      <alignment horizontal="center" vertical="center" wrapText="1"/>
    </xf>
    <xf numFmtId="0" fontId="6" fillId="0" borderId="0" xfId="8" applyFont="1" applyAlignment="1">
      <alignment vertical="top" wrapText="1"/>
    </xf>
    <xf numFmtId="0" fontId="8" fillId="0" borderId="0" xfId="7" applyFont="1" applyAlignment="1">
      <alignment horizontal="center" vertical="center" wrapText="1"/>
    </xf>
    <xf numFmtId="49" fontId="6" fillId="0" borderId="0" xfId="7" applyNumberFormat="1" applyFont="1" applyAlignment="1">
      <alignment horizontal="center" vertical="center" wrapText="1"/>
    </xf>
    <xf numFmtId="0" fontId="6" fillId="0" borderId="0" xfId="7" applyFont="1" applyAlignment="1">
      <alignment horizontal="center" vertical="top" wrapText="1"/>
    </xf>
    <xf numFmtId="167" fontId="6" fillId="0" borderId="0" xfId="7" applyNumberFormat="1" applyFont="1" applyAlignment="1">
      <alignment horizontal="center" vertical="center" wrapText="1"/>
    </xf>
    <xf numFmtId="167" fontId="6" fillId="0" borderId="0" xfId="7" applyNumberFormat="1" applyFont="1" applyAlignment="1">
      <alignment horizontal="right" vertical="center" wrapText="1"/>
    </xf>
    <xf numFmtId="49" fontId="8" fillId="0" borderId="1" xfId="7" applyNumberFormat="1" applyFont="1" applyBorder="1" applyAlignment="1">
      <alignment horizontal="center" vertical="center" wrapText="1"/>
    </xf>
    <xf numFmtId="167" fontId="8" fillId="0" borderId="1" xfId="7" applyNumberFormat="1" applyFont="1" applyBorder="1" applyAlignment="1">
      <alignment horizontal="center" vertical="center" wrapText="1"/>
    </xf>
    <xf numFmtId="49" fontId="8" fillId="0" borderId="1" xfId="7" applyNumberFormat="1" applyFont="1" applyBorder="1" applyAlignment="1">
      <alignment horizontal="center" vertical="center" textRotation="90" wrapText="1"/>
    </xf>
    <xf numFmtId="167" fontId="8" fillId="0" borderId="1" xfId="7" applyNumberFormat="1" applyFont="1" applyBorder="1" applyAlignment="1">
      <alignment horizontal="right" vertical="center" wrapText="1"/>
    </xf>
    <xf numFmtId="0" fontId="8" fillId="0" borderId="1" xfId="7" applyFont="1" applyBorder="1" applyAlignment="1">
      <alignment horizontal="center" vertical="top" wrapText="1"/>
    </xf>
    <xf numFmtId="49" fontId="6" fillId="0" borderId="1" xfId="7" applyNumberFormat="1" applyFont="1" applyBorder="1" applyAlignment="1">
      <alignment horizontal="center" vertical="center" textRotation="90" wrapText="1"/>
    </xf>
    <xf numFmtId="0" fontId="6" fillId="0" borderId="1" xfId="7" applyFont="1" applyBorder="1" applyAlignment="1">
      <alignment horizontal="center" vertical="top" wrapText="1"/>
    </xf>
    <xf numFmtId="169" fontId="8" fillId="0" borderId="7" xfId="7" applyNumberFormat="1" applyFont="1" applyBorder="1" applyAlignment="1">
      <alignment horizontal="right" vertical="center" wrapText="1"/>
    </xf>
    <xf numFmtId="167" fontId="8" fillId="0" borderId="7" xfId="7" applyNumberFormat="1" applyFont="1" applyBorder="1" applyAlignment="1">
      <alignment horizontal="right" vertical="center" wrapText="1"/>
    </xf>
    <xf numFmtId="174" fontId="8" fillId="0" borderId="1" xfId="0" applyNumberFormat="1" applyFont="1" applyBorder="1" applyAlignment="1">
      <alignment horizontal="center" vertical="center"/>
    </xf>
    <xf numFmtId="0" fontId="13" fillId="0" borderId="1" xfId="7" applyFont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top" wrapText="1"/>
    </xf>
    <xf numFmtId="0" fontId="6" fillId="0" borderId="1" xfId="7" applyFont="1" applyBorder="1" applyAlignment="1">
      <alignment horizontal="center" vertical="center" wrapText="1"/>
    </xf>
    <xf numFmtId="169" fontId="6" fillId="0" borderId="1" xfId="7" applyNumberFormat="1" applyFont="1" applyBorder="1" applyAlignment="1">
      <alignment horizontal="right" vertical="center" wrapText="1"/>
    </xf>
    <xf numFmtId="167" fontId="6" fillId="0" borderId="1" xfId="7" applyNumberFormat="1" applyFont="1" applyBorder="1" applyAlignment="1">
      <alignment horizontal="right" vertical="center" wrapText="1"/>
    </xf>
    <xf numFmtId="0" fontId="8" fillId="0" borderId="0" xfId="7" applyFont="1" applyAlignment="1">
      <alignment vertical="center" wrapText="1"/>
    </xf>
    <xf numFmtId="164" fontId="8" fillId="0" borderId="0" xfId="7" applyNumberFormat="1" applyFont="1" applyAlignment="1">
      <alignment vertical="center" wrapText="1"/>
    </xf>
    <xf numFmtId="43" fontId="8" fillId="0" borderId="0" xfId="7" applyNumberFormat="1" applyFont="1" applyAlignment="1">
      <alignment vertical="center" wrapText="1"/>
    </xf>
    <xf numFmtId="167" fontId="8" fillId="0" borderId="0" xfId="7" applyNumberFormat="1" applyFont="1" applyAlignment="1">
      <alignment vertical="center" wrapText="1"/>
    </xf>
    <xf numFmtId="0" fontId="6" fillId="0" borderId="1" xfId="7" applyFont="1" applyBorder="1" applyAlignment="1">
      <alignment vertical="top" wrapText="1"/>
    </xf>
    <xf numFmtId="167" fontId="6" fillId="0" borderId="1" xfId="7" applyNumberFormat="1" applyFont="1" applyBorder="1" applyAlignment="1">
      <alignment vertical="center" wrapText="1"/>
    </xf>
    <xf numFmtId="43" fontId="6" fillId="0" borderId="0" xfId="7" applyNumberFormat="1" applyFont="1" applyAlignment="1">
      <alignment vertical="center" wrapText="1"/>
    </xf>
    <xf numFmtId="1" fontId="8" fillId="0" borderId="1" xfId="0" applyNumberFormat="1" applyFont="1" applyBorder="1" applyAlignment="1">
      <alignment horizontal="center" vertical="center"/>
    </xf>
    <xf numFmtId="43" fontId="8" fillId="0" borderId="0" xfId="4" applyFont="1" applyFill="1" applyAlignment="1">
      <alignment vertical="center" wrapText="1"/>
    </xf>
    <xf numFmtId="170" fontId="8" fillId="0" borderId="0" xfId="7" applyNumberFormat="1" applyFont="1" applyAlignment="1">
      <alignment vertical="center" wrapText="1"/>
    </xf>
    <xf numFmtId="0" fontId="8" fillId="0" borderId="1" xfId="7" applyFont="1" applyBorder="1" applyAlignment="1">
      <alignment horizontal="left" vertical="center" wrapText="1"/>
    </xf>
    <xf numFmtId="169" fontId="8" fillId="0" borderId="1" xfId="4" applyNumberFormat="1" applyFont="1" applyFill="1" applyBorder="1" applyAlignment="1">
      <alignment horizontal="center" vertical="center"/>
    </xf>
    <xf numFmtId="174" fontId="8" fillId="0" borderId="1" xfId="0" applyNumberFormat="1" applyFont="1" applyBorder="1" applyAlignment="1">
      <alignment horizontal="center" vertical="top"/>
    </xf>
    <xf numFmtId="169" fontId="6" fillId="0" borderId="1" xfId="4" applyNumberFormat="1" applyFont="1" applyFill="1" applyBorder="1" applyAlignment="1">
      <alignment horizontal="right" vertical="center"/>
    </xf>
    <xf numFmtId="169" fontId="8" fillId="0" borderId="1" xfId="4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169" fontId="6" fillId="0" borderId="0" xfId="4" applyNumberFormat="1" applyFont="1" applyFill="1" applyBorder="1" applyAlignment="1">
      <alignment horizontal="right" vertical="center"/>
    </xf>
    <xf numFmtId="0" fontId="6" fillId="0" borderId="0" xfId="5" applyFont="1" applyAlignment="1">
      <alignment horizontal="right" vertical="center" wrapText="1"/>
    </xf>
    <xf numFmtId="167" fontId="6" fillId="0" borderId="0" xfId="7" applyNumberFormat="1" applyFont="1" applyAlignment="1">
      <alignment vertical="center" wrapText="1"/>
    </xf>
    <xf numFmtId="175" fontId="8" fillId="0" borderId="0" xfId="4" applyNumberFormat="1" applyFont="1" applyFill="1" applyAlignment="1">
      <alignment horizontal="left" vertical="top" wrapText="1"/>
    </xf>
    <xf numFmtId="0" fontId="6" fillId="0" borderId="0" xfId="7" applyFont="1" applyAlignment="1">
      <alignment vertical="top" wrapText="1"/>
    </xf>
    <xf numFmtId="0" fontId="6" fillId="0" borderId="0" xfId="0" applyFont="1" applyAlignment="1">
      <alignment vertical="top"/>
    </xf>
    <xf numFmtId="169" fontId="8" fillId="0" borderId="1" xfId="4" applyNumberFormat="1" applyFont="1" applyFill="1" applyBorder="1" applyAlignment="1">
      <alignment horizontal="center" vertical="center" wrapText="1"/>
    </xf>
    <xf numFmtId="0" fontId="8" fillId="0" borderId="1" xfId="7" applyFont="1" applyBorder="1" applyAlignment="1">
      <alignment horizontal="left" vertical="top" wrapText="1"/>
    </xf>
    <xf numFmtId="0" fontId="9" fillId="0" borderId="1" xfId="7" applyFont="1" applyBorder="1" applyAlignment="1">
      <alignment horizontal="left" vertical="top" wrapText="1"/>
    </xf>
    <xf numFmtId="169" fontId="6" fillId="0" borderId="1" xfId="4" applyNumberFormat="1" applyFont="1" applyFill="1" applyBorder="1" applyAlignment="1">
      <alignment horizontal="center" vertical="center" wrapText="1"/>
    </xf>
    <xf numFmtId="43" fontId="8" fillId="0" borderId="0" xfId="4" applyFont="1" applyFill="1" applyAlignment="1">
      <alignment horizontal="right" vertical="top" wrapText="1"/>
    </xf>
    <xf numFmtId="0" fontId="9" fillId="0" borderId="1" xfId="7" applyFont="1" applyBorder="1" applyAlignment="1">
      <alignment horizontal="center" vertical="center" wrapText="1"/>
    </xf>
    <xf numFmtId="169" fontId="9" fillId="0" borderId="1" xfId="4" applyNumberFormat="1" applyFont="1" applyFill="1" applyBorder="1" applyAlignment="1">
      <alignment horizontal="center" vertical="center" wrapText="1"/>
    </xf>
    <xf numFmtId="0" fontId="17" fillId="0" borderId="1" xfId="7" applyFont="1" applyBorder="1" applyAlignment="1">
      <alignment horizontal="center" vertical="center" wrapText="1"/>
    </xf>
    <xf numFmtId="0" fontId="17" fillId="0" borderId="1" xfId="7" applyFont="1" applyBorder="1" applyAlignment="1">
      <alignment vertical="center" wrapText="1"/>
    </xf>
    <xf numFmtId="0" fontId="6" fillId="0" borderId="1" xfId="7" applyFont="1" applyBorder="1" applyAlignment="1">
      <alignment vertical="center" wrapText="1"/>
    </xf>
    <xf numFmtId="49" fontId="8" fillId="0" borderId="1" xfId="11" applyNumberFormat="1" applyFont="1" applyFill="1" applyBorder="1" applyAlignment="1">
      <alignment horizontal="center" vertical="center"/>
    </xf>
    <xf numFmtId="43" fontId="20" fillId="0" borderId="0" xfId="0" applyNumberFormat="1" applyFont="1" applyAlignment="1">
      <alignment horizontal="left" vertical="top" wrapText="1"/>
    </xf>
    <xf numFmtId="164" fontId="6" fillId="0" borderId="0" xfId="0" applyNumberFormat="1" applyFont="1"/>
    <xf numFmtId="0" fontId="8" fillId="0" borderId="1" xfId="7" applyFont="1" applyBorder="1" applyAlignment="1">
      <alignment vertical="center" wrapText="1"/>
    </xf>
    <xf numFmtId="169" fontId="8" fillId="0" borderId="0" xfId="0" applyNumberFormat="1" applyFont="1"/>
    <xf numFmtId="169" fontId="6" fillId="0" borderId="1" xfId="4" applyNumberFormat="1" applyFont="1" applyFill="1" applyBorder="1" applyAlignment="1">
      <alignment horizontal="center" vertical="center"/>
    </xf>
    <xf numFmtId="43" fontId="6" fillId="0" borderId="0" xfId="0" applyNumberFormat="1" applyFont="1"/>
    <xf numFmtId="169" fontId="8" fillId="0" borderId="1" xfId="7" applyNumberFormat="1" applyFont="1" applyBorder="1" applyAlignment="1">
      <alignment horizontal="left" vertical="top" wrapText="1"/>
    </xf>
    <xf numFmtId="169" fontId="9" fillId="0" borderId="1" xfId="7" applyNumberFormat="1" applyFont="1" applyBorder="1" applyAlignment="1">
      <alignment horizontal="left" vertical="top" wrapText="1"/>
    </xf>
    <xf numFmtId="43" fontId="8" fillId="0" borderId="0" xfId="0" applyNumberFormat="1" applyFont="1" applyAlignment="1">
      <alignment horizontal="left" vertical="top" wrapText="1"/>
    </xf>
    <xf numFmtId="169" fontId="6" fillId="0" borderId="0" xfId="4" applyNumberFormat="1" applyFont="1" applyFill="1" applyAlignment="1">
      <alignment horizontal="center" vertical="center"/>
    </xf>
    <xf numFmtId="169" fontId="8" fillId="0" borderId="1" xfId="15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179" fontId="8" fillId="0" borderId="1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43" fontId="8" fillId="4" borderId="1" xfId="26" applyFont="1" applyFill="1" applyBorder="1" applyAlignment="1">
      <alignment horizontal="center" vertical="center" wrapText="1"/>
    </xf>
    <xf numFmtId="169" fontId="8" fillId="4" borderId="1" xfId="26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9" fontId="5" fillId="4" borderId="5" xfId="26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0" fontId="29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8" fillId="0" borderId="0" xfId="7" applyFont="1" applyAlignment="1">
      <alignment horizontal="center" vertical="center" wrapText="1"/>
    </xf>
    <xf numFmtId="0" fontId="6" fillId="0" borderId="5" xfId="0" applyFont="1" applyBorder="1" applyAlignment="1">
      <alignment horizontal="right"/>
    </xf>
    <xf numFmtId="49" fontId="8" fillId="0" borderId="1" xfId="7" applyNumberFormat="1" applyFont="1" applyBorder="1" applyAlignment="1">
      <alignment horizontal="center" vertical="center" wrapText="1"/>
    </xf>
    <xf numFmtId="0" fontId="8" fillId="0" borderId="1" xfId="7" applyFont="1" applyBorder="1" applyAlignment="1">
      <alignment horizontal="center" vertical="center" wrapText="1"/>
    </xf>
    <xf numFmtId="167" fontId="8" fillId="0" borderId="1" xfId="7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69" fontId="6" fillId="0" borderId="5" xfId="4" applyNumberFormat="1" applyFont="1" applyFill="1" applyBorder="1" applyAlignment="1">
      <alignment horizontal="center" vertical="center"/>
    </xf>
    <xf numFmtId="169" fontId="8" fillId="0" borderId="2" xfId="4" applyNumberFormat="1" applyFont="1" applyFill="1" applyBorder="1" applyAlignment="1">
      <alignment horizontal="center" vertical="center" wrapText="1"/>
    </xf>
    <xf numFmtId="169" fontId="8" fillId="0" borderId="3" xfId="4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9" fontId="7" fillId="0" borderId="2" xfId="0" applyNumberFormat="1" applyFont="1" applyBorder="1" applyAlignment="1">
      <alignment horizontal="center" vertical="center" wrapText="1"/>
    </xf>
    <xf numFmtId="169" fontId="7" fillId="0" borderId="3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0" xfId="23" applyFont="1" applyAlignment="1">
      <alignment horizontal="center" vertical="center" wrapText="1"/>
    </xf>
    <xf numFmtId="0" fontId="6" fillId="0" borderId="4" xfId="12" applyFont="1" applyBorder="1" applyAlignment="1">
      <alignment horizontal="center" vertical="center" wrapText="1"/>
    </xf>
    <xf numFmtId="0" fontId="6" fillId="0" borderId="3" xfId="12" applyFont="1" applyBorder="1" applyAlignment="1">
      <alignment horizontal="center" vertical="center" wrapText="1"/>
    </xf>
    <xf numFmtId="0" fontId="6" fillId="0" borderId="6" xfId="12" applyFont="1" applyBorder="1" applyAlignment="1">
      <alignment horizontal="center" vertical="center" wrapText="1"/>
    </xf>
    <xf numFmtId="0" fontId="6" fillId="0" borderId="7" xfId="12" applyFont="1" applyBorder="1" applyAlignment="1">
      <alignment horizontal="center" vertical="center" wrapText="1"/>
    </xf>
    <xf numFmtId="167" fontId="6" fillId="0" borderId="1" xfId="12" applyNumberFormat="1" applyFont="1" applyBorder="1" applyAlignment="1">
      <alignment horizontal="center" vertical="center" wrapText="1"/>
    </xf>
    <xf numFmtId="167" fontId="6" fillId="0" borderId="4" xfId="22" applyNumberFormat="1" applyFont="1" applyBorder="1" applyAlignment="1">
      <alignment horizontal="center" vertical="center" wrapText="1"/>
    </xf>
    <xf numFmtId="167" fontId="6" fillId="0" borderId="2" xfId="22" applyNumberFormat="1" applyFont="1" applyBorder="1" applyAlignment="1">
      <alignment horizontal="center" vertical="center" wrapText="1"/>
    </xf>
    <xf numFmtId="167" fontId="6" fillId="0" borderId="3" xfId="22" applyNumberFormat="1" applyFont="1" applyBorder="1" applyAlignment="1">
      <alignment horizontal="center" vertical="center" wrapText="1"/>
    </xf>
    <xf numFmtId="167" fontId="8" fillId="0" borderId="4" xfId="22" applyNumberFormat="1" applyFont="1" applyBorder="1" applyAlignment="1">
      <alignment horizontal="center" vertical="center" wrapText="1"/>
    </xf>
    <xf numFmtId="167" fontId="8" fillId="0" borderId="2" xfId="22" applyNumberFormat="1" applyFont="1" applyBorder="1" applyAlignment="1">
      <alignment horizontal="center" vertical="center" wrapText="1"/>
    </xf>
    <xf numFmtId="167" fontId="8" fillId="0" borderId="3" xfId="22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/>
    </xf>
    <xf numFmtId="0" fontId="6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16" applyFont="1" applyFill="1" applyBorder="1" applyAlignment="1">
      <alignment horizontal="center" vertical="center"/>
    </xf>
    <xf numFmtId="0" fontId="8" fillId="0" borderId="2" xfId="16" applyFont="1" applyFill="1" applyBorder="1" applyAlignment="1">
      <alignment horizontal="center" vertical="center"/>
    </xf>
    <xf numFmtId="0" fontId="8" fillId="0" borderId="3" xfId="16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14" applyFont="1" applyAlignment="1">
      <alignment horizontal="center" vertical="center" wrapText="1"/>
    </xf>
    <xf numFmtId="0" fontId="8" fillId="0" borderId="1" xfId="14" applyFont="1" applyBorder="1" applyAlignment="1">
      <alignment horizontal="center" vertical="center" wrapText="1"/>
    </xf>
    <xf numFmtId="169" fontId="8" fillId="0" borderId="1" xfId="15" applyNumberFormat="1" applyFont="1" applyFill="1" applyBorder="1" applyAlignment="1">
      <alignment horizontal="center" vertical="center" wrapText="1"/>
    </xf>
    <xf numFmtId="169" fontId="6" fillId="4" borderId="1" xfId="5" applyNumberFormat="1" applyFont="1" applyFill="1" applyBorder="1" applyAlignment="1">
      <alignment vertical="center" wrapText="1"/>
    </xf>
  </cellXfs>
  <cellStyles count="27">
    <cellStyle name="Bad" xfId="17" builtinId="27"/>
    <cellStyle name="Bad 3" xfId="11" xr:uid="{00000000-0005-0000-0000-000001000000}"/>
    <cellStyle name="Comma" xfId="4" builtinId="3"/>
    <cellStyle name="Comma 15" xfId="26" xr:uid="{00000000-0005-0000-0000-000003000000}"/>
    <cellStyle name="Comma 2" xfId="18" xr:uid="{00000000-0005-0000-0000-000004000000}"/>
    <cellStyle name="Comma 3" xfId="1" xr:uid="{00000000-0005-0000-0000-000005000000}"/>
    <cellStyle name="Comma 9" xfId="9" xr:uid="{00000000-0005-0000-0000-000006000000}"/>
    <cellStyle name="Hyperlink" xfId="16" builtinId="8"/>
    <cellStyle name="Normal" xfId="0" builtinId="0"/>
    <cellStyle name="Normal 12" xfId="5" xr:uid="{00000000-0005-0000-0000-000009000000}"/>
    <cellStyle name="Normal 19 3" xfId="10" xr:uid="{00000000-0005-0000-0000-00000A000000}"/>
    <cellStyle name="Normal 2" xfId="13" xr:uid="{00000000-0005-0000-0000-00000B000000}"/>
    <cellStyle name="Normal 2 2 2 3" xfId="25" xr:uid="{00000000-0005-0000-0000-00000C000000}"/>
    <cellStyle name="Normal 2 4" xfId="20" xr:uid="{00000000-0005-0000-0000-00000D000000}"/>
    <cellStyle name="Normal 5 2" xfId="6" xr:uid="{00000000-0005-0000-0000-00000E000000}"/>
    <cellStyle name="Normal 5 2 3" xfId="23" xr:uid="{00000000-0005-0000-0000-00000F000000}"/>
    <cellStyle name="Normal 5 3" xfId="7" xr:uid="{00000000-0005-0000-0000-000010000000}"/>
    <cellStyle name="Normal 6" xfId="21" xr:uid="{00000000-0005-0000-0000-000011000000}"/>
    <cellStyle name="Normal 8" xfId="8" xr:uid="{00000000-0005-0000-0000-000012000000}"/>
    <cellStyle name="Normal 8 3" xfId="12" xr:uid="{00000000-0005-0000-0000-000013000000}"/>
    <cellStyle name="SN_241" xfId="2" xr:uid="{00000000-0005-0000-0000-000014000000}"/>
    <cellStyle name="SN_b" xfId="3" xr:uid="{00000000-0005-0000-0000-000015000000}"/>
    <cellStyle name="Нейтральный 5" xfId="19" xr:uid="{00000000-0005-0000-0000-000016000000}"/>
    <cellStyle name="Обычный 2 2 4" xfId="14" xr:uid="{00000000-0005-0000-0000-000017000000}"/>
    <cellStyle name="Обычный 3" xfId="22" xr:uid="{00000000-0005-0000-0000-000018000000}"/>
    <cellStyle name="Обычный 3 3 3" xfId="24" xr:uid="{00000000-0005-0000-0000-000019000000}"/>
    <cellStyle name="Финансовый 4" xfId="15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ayane%20Badalyan/Desktop/chan/Havelvacner%206.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16">
          <cell r="C16" t="str">
            <v>Միջպետական նշանակության ավտոճանապարհներ, այդ թվում</v>
          </cell>
        </row>
        <row r="26">
          <cell r="C26" t="str">
            <v>Հանրապետական նշանակության ավտոճանապարհներ, այդ թվում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zoomScaleNormal="100" workbookViewId="0">
      <selection activeCell="F8" sqref="F8"/>
    </sheetView>
  </sheetViews>
  <sheetFormatPr defaultRowHeight="17.25" x14ac:dyDescent="0.25"/>
  <cols>
    <col min="1" max="1" width="5.28515625" style="7" customWidth="1"/>
    <col min="2" max="2" width="48" style="7" customWidth="1"/>
    <col min="3" max="3" width="44" style="7" customWidth="1"/>
    <col min="4" max="4" width="21" style="7" customWidth="1"/>
    <col min="5" max="256" width="9.140625" style="7"/>
    <col min="257" max="258" width="5.7109375" style="7" customWidth="1"/>
    <col min="259" max="259" width="76.28515625" style="7" customWidth="1"/>
    <col min="260" max="260" width="17.85546875" style="7" customWidth="1"/>
    <col min="261" max="512" width="9.140625" style="7"/>
    <col min="513" max="514" width="5.7109375" style="7" customWidth="1"/>
    <col min="515" max="515" width="76.28515625" style="7" customWidth="1"/>
    <col min="516" max="516" width="17.85546875" style="7" customWidth="1"/>
    <col min="517" max="768" width="9.140625" style="7"/>
    <col min="769" max="770" width="5.7109375" style="7" customWidth="1"/>
    <col min="771" max="771" width="76.28515625" style="7" customWidth="1"/>
    <col min="772" max="772" width="17.85546875" style="7" customWidth="1"/>
    <col min="773" max="1024" width="9.140625" style="7"/>
    <col min="1025" max="1026" width="5.7109375" style="7" customWidth="1"/>
    <col min="1027" max="1027" width="76.28515625" style="7" customWidth="1"/>
    <col min="1028" max="1028" width="17.85546875" style="7" customWidth="1"/>
    <col min="1029" max="1280" width="9.140625" style="7"/>
    <col min="1281" max="1282" width="5.7109375" style="7" customWidth="1"/>
    <col min="1283" max="1283" width="76.28515625" style="7" customWidth="1"/>
    <col min="1284" max="1284" width="17.85546875" style="7" customWidth="1"/>
    <col min="1285" max="1536" width="9.140625" style="7"/>
    <col min="1537" max="1538" width="5.7109375" style="7" customWidth="1"/>
    <col min="1539" max="1539" width="76.28515625" style="7" customWidth="1"/>
    <col min="1540" max="1540" width="17.85546875" style="7" customWidth="1"/>
    <col min="1541" max="1792" width="9.140625" style="7"/>
    <col min="1793" max="1794" width="5.7109375" style="7" customWidth="1"/>
    <col min="1795" max="1795" width="76.28515625" style="7" customWidth="1"/>
    <col min="1796" max="1796" width="17.85546875" style="7" customWidth="1"/>
    <col min="1797" max="2048" width="9.140625" style="7"/>
    <col min="2049" max="2050" width="5.7109375" style="7" customWidth="1"/>
    <col min="2051" max="2051" width="76.28515625" style="7" customWidth="1"/>
    <col min="2052" max="2052" width="17.85546875" style="7" customWidth="1"/>
    <col min="2053" max="2304" width="9.140625" style="7"/>
    <col min="2305" max="2306" width="5.7109375" style="7" customWidth="1"/>
    <col min="2307" max="2307" width="76.28515625" style="7" customWidth="1"/>
    <col min="2308" max="2308" width="17.85546875" style="7" customWidth="1"/>
    <col min="2309" max="2560" width="9.140625" style="7"/>
    <col min="2561" max="2562" width="5.7109375" style="7" customWidth="1"/>
    <col min="2563" max="2563" width="76.28515625" style="7" customWidth="1"/>
    <col min="2564" max="2564" width="17.85546875" style="7" customWidth="1"/>
    <col min="2565" max="2816" width="9.140625" style="7"/>
    <col min="2817" max="2818" width="5.7109375" style="7" customWidth="1"/>
    <col min="2819" max="2819" width="76.28515625" style="7" customWidth="1"/>
    <col min="2820" max="2820" width="17.85546875" style="7" customWidth="1"/>
    <col min="2821" max="3072" width="9.140625" style="7"/>
    <col min="3073" max="3074" width="5.7109375" style="7" customWidth="1"/>
    <col min="3075" max="3075" width="76.28515625" style="7" customWidth="1"/>
    <col min="3076" max="3076" width="17.85546875" style="7" customWidth="1"/>
    <col min="3077" max="3328" width="9.140625" style="7"/>
    <col min="3329" max="3330" width="5.7109375" style="7" customWidth="1"/>
    <col min="3331" max="3331" width="76.28515625" style="7" customWidth="1"/>
    <col min="3332" max="3332" width="17.85546875" style="7" customWidth="1"/>
    <col min="3333" max="3584" width="9.140625" style="7"/>
    <col min="3585" max="3586" width="5.7109375" style="7" customWidth="1"/>
    <col min="3587" max="3587" width="76.28515625" style="7" customWidth="1"/>
    <col min="3588" max="3588" width="17.85546875" style="7" customWidth="1"/>
    <col min="3589" max="3840" width="9.140625" style="7"/>
    <col min="3841" max="3842" width="5.7109375" style="7" customWidth="1"/>
    <col min="3843" max="3843" width="76.28515625" style="7" customWidth="1"/>
    <col min="3844" max="3844" width="17.85546875" style="7" customWidth="1"/>
    <col min="3845" max="4096" width="9.140625" style="7"/>
    <col min="4097" max="4098" width="5.7109375" style="7" customWidth="1"/>
    <col min="4099" max="4099" width="76.28515625" style="7" customWidth="1"/>
    <col min="4100" max="4100" width="17.85546875" style="7" customWidth="1"/>
    <col min="4101" max="4352" width="9.140625" style="7"/>
    <col min="4353" max="4354" width="5.7109375" style="7" customWidth="1"/>
    <col min="4355" max="4355" width="76.28515625" style="7" customWidth="1"/>
    <col min="4356" max="4356" width="17.85546875" style="7" customWidth="1"/>
    <col min="4357" max="4608" width="9.140625" style="7"/>
    <col min="4609" max="4610" width="5.7109375" style="7" customWidth="1"/>
    <col min="4611" max="4611" width="76.28515625" style="7" customWidth="1"/>
    <col min="4612" max="4612" width="17.85546875" style="7" customWidth="1"/>
    <col min="4613" max="4864" width="9.140625" style="7"/>
    <col min="4865" max="4866" width="5.7109375" style="7" customWidth="1"/>
    <col min="4867" max="4867" width="76.28515625" style="7" customWidth="1"/>
    <col min="4868" max="4868" width="17.85546875" style="7" customWidth="1"/>
    <col min="4869" max="5120" width="9.140625" style="7"/>
    <col min="5121" max="5122" width="5.7109375" style="7" customWidth="1"/>
    <col min="5123" max="5123" width="76.28515625" style="7" customWidth="1"/>
    <col min="5124" max="5124" width="17.85546875" style="7" customWidth="1"/>
    <col min="5125" max="5376" width="9.140625" style="7"/>
    <col min="5377" max="5378" width="5.7109375" style="7" customWidth="1"/>
    <col min="5379" max="5379" width="76.28515625" style="7" customWidth="1"/>
    <col min="5380" max="5380" width="17.85546875" style="7" customWidth="1"/>
    <col min="5381" max="5632" width="9.140625" style="7"/>
    <col min="5633" max="5634" width="5.7109375" style="7" customWidth="1"/>
    <col min="5635" max="5635" width="76.28515625" style="7" customWidth="1"/>
    <col min="5636" max="5636" width="17.85546875" style="7" customWidth="1"/>
    <col min="5637" max="5888" width="9.140625" style="7"/>
    <col min="5889" max="5890" width="5.7109375" style="7" customWidth="1"/>
    <col min="5891" max="5891" width="76.28515625" style="7" customWidth="1"/>
    <col min="5892" max="5892" width="17.85546875" style="7" customWidth="1"/>
    <col min="5893" max="6144" width="9.140625" style="7"/>
    <col min="6145" max="6146" width="5.7109375" style="7" customWidth="1"/>
    <col min="6147" max="6147" width="76.28515625" style="7" customWidth="1"/>
    <col min="6148" max="6148" width="17.85546875" style="7" customWidth="1"/>
    <col min="6149" max="6400" width="9.140625" style="7"/>
    <col min="6401" max="6402" width="5.7109375" style="7" customWidth="1"/>
    <col min="6403" max="6403" width="76.28515625" style="7" customWidth="1"/>
    <col min="6404" max="6404" width="17.85546875" style="7" customWidth="1"/>
    <col min="6405" max="6656" width="9.140625" style="7"/>
    <col min="6657" max="6658" width="5.7109375" style="7" customWidth="1"/>
    <col min="6659" max="6659" width="76.28515625" style="7" customWidth="1"/>
    <col min="6660" max="6660" width="17.85546875" style="7" customWidth="1"/>
    <col min="6661" max="6912" width="9.140625" style="7"/>
    <col min="6913" max="6914" width="5.7109375" style="7" customWidth="1"/>
    <col min="6915" max="6915" width="76.28515625" style="7" customWidth="1"/>
    <col min="6916" max="6916" width="17.85546875" style="7" customWidth="1"/>
    <col min="6917" max="7168" width="9.140625" style="7"/>
    <col min="7169" max="7170" width="5.7109375" style="7" customWidth="1"/>
    <col min="7171" max="7171" width="76.28515625" style="7" customWidth="1"/>
    <col min="7172" max="7172" width="17.85546875" style="7" customWidth="1"/>
    <col min="7173" max="7424" width="9.140625" style="7"/>
    <col min="7425" max="7426" width="5.7109375" style="7" customWidth="1"/>
    <col min="7427" max="7427" width="76.28515625" style="7" customWidth="1"/>
    <col min="7428" max="7428" width="17.85546875" style="7" customWidth="1"/>
    <col min="7429" max="7680" width="9.140625" style="7"/>
    <col min="7681" max="7682" width="5.7109375" style="7" customWidth="1"/>
    <col min="7683" max="7683" width="76.28515625" style="7" customWidth="1"/>
    <col min="7684" max="7684" width="17.85546875" style="7" customWidth="1"/>
    <col min="7685" max="7936" width="9.140625" style="7"/>
    <col min="7937" max="7938" width="5.7109375" style="7" customWidth="1"/>
    <col min="7939" max="7939" width="76.28515625" style="7" customWidth="1"/>
    <col min="7940" max="7940" width="17.85546875" style="7" customWidth="1"/>
    <col min="7941" max="8192" width="9.140625" style="7"/>
    <col min="8193" max="8194" width="5.7109375" style="7" customWidth="1"/>
    <col min="8195" max="8195" width="76.28515625" style="7" customWidth="1"/>
    <col min="8196" max="8196" width="17.85546875" style="7" customWidth="1"/>
    <col min="8197" max="8448" width="9.140625" style="7"/>
    <col min="8449" max="8450" width="5.7109375" style="7" customWidth="1"/>
    <col min="8451" max="8451" width="76.28515625" style="7" customWidth="1"/>
    <col min="8452" max="8452" width="17.85546875" style="7" customWidth="1"/>
    <col min="8453" max="8704" width="9.140625" style="7"/>
    <col min="8705" max="8706" width="5.7109375" style="7" customWidth="1"/>
    <col min="8707" max="8707" width="76.28515625" style="7" customWidth="1"/>
    <col min="8708" max="8708" width="17.85546875" style="7" customWidth="1"/>
    <col min="8709" max="8960" width="9.140625" style="7"/>
    <col min="8961" max="8962" width="5.7109375" style="7" customWidth="1"/>
    <col min="8963" max="8963" width="76.28515625" style="7" customWidth="1"/>
    <col min="8964" max="8964" width="17.85546875" style="7" customWidth="1"/>
    <col min="8965" max="9216" width="9.140625" style="7"/>
    <col min="9217" max="9218" width="5.7109375" style="7" customWidth="1"/>
    <col min="9219" max="9219" width="76.28515625" style="7" customWidth="1"/>
    <col min="9220" max="9220" width="17.85546875" style="7" customWidth="1"/>
    <col min="9221" max="9472" width="9.140625" style="7"/>
    <col min="9473" max="9474" width="5.7109375" style="7" customWidth="1"/>
    <col min="9475" max="9475" width="76.28515625" style="7" customWidth="1"/>
    <col min="9476" max="9476" width="17.85546875" style="7" customWidth="1"/>
    <col min="9477" max="9728" width="9.140625" style="7"/>
    <col min="9729" max="9730" width="5.7109375" style="7" customWidth="1"/>
    <col min="9731" max="9731" width="76.28515625" style="7" customWidth="1"/>
    <col min="9732" max="9732" width="17.85546875" style="7" customWidth="1"/>
    <col min="9733" max="9984" width="9.140625" style="7"/>
    <col min="9985" max="9986" width="5.7109375" style="7" customWidth="1"/>
    <col min="9987" max="9987" width="76.28515625" style="7" customWidth="1"/>
    <col min="9988" max="9988" width="17.85546875" style="7" customWidth="1"/>
    <col min="9989" max="10240" width="9.140625" style="7"/>
    <col min="10241" max="10242" width="5.7109375" style="7" customWidth="1"/>
    <col min="10243" max="10243" width="76.28515625" style="7" customWidth="1"/>
    <col min="10244" max="10244" width="17.85546875" style="7" customWidth="1"/>
    <col min="10245" max="10496" width="9.140625" style="7"/>
    <col min="10497" max="10498" width="5.7109375" style="7" customWidth="1"/>
    <col min="10499" max="10499" width="76.28515625" style="7" customWidth="1"/>
    <col min="10500" max="10500" width="17.85546875" style="7" customWidth="1"/>
    <col min="10501" max="10752" width="9.140625" style="7"/>
    <col min="10753" max="10754" width="5.7109375" style="7" customWidth="1"/>
    <col min="10755" max="10755" width="76.28515625" style="7" customWidth="1"/>
    <col min="10756" max="10756" width="17.85546875" style="7" customWidth="1"/>
    <col min="10757" max="11008" width="9.140625" style="7"/>
    <col min="11009" max="11010" width="5.7109375" style="7" customWidth="1"/>
    <col min="11011" max="11011" width="76.28515625" style="7" customWidth="1"/>
    <col min="11012" max="11012" width="17.85546875" style="7" customWidth="1"/>
    <col min="11013" max="11264" width="9.140625" style="7"/>
    <col min="11265" max="11266" width="5.7109375" style="7" customWidth="1"/>
    <col min="11267" max="11267" width="76.28515625" style="7" customWidth="1"/>
    <col min="11268" max="11268" width="17.85546875" style="7" customWidth="1"/>
    <col min="11269" max="11520" width="9.140625" style="7"/>
    <col min="11521" max="11522" width="5.7109375" style="7" customWidth="1"/>
    <col min="11523" max="11523" width="76.28515625" style="7" customWidth="1"/>
    <col min="11524" max="11524" width="17.85546875" style="7" customWidth="1"/>
    <col min="11525" max="11776" width="9.140625" style="7"/>
    <col min="11777" max="11778" width="5.7109375" style="7" customWidth="1"/>
    <col min="11779" max="11779" width="76.28515625" style="7" customWidth="1"/>
    <col min="11780" max="11780" width="17.85546875" style="7" customWidth="1"/>
    <col min="11781" max="12032" width="9.140625" style="7"/>
    <col min="12033" max="12034" width="5.7109375" style="7" customWidth="1"/>
    <col min="12035" max="12035" width="76.28515625" style="7" customWidth="1"/>
    <col min="12036" max="12036" width="17.85546875" style="7" customWidth="1"/>
    <col min="12037" max="12288" width="9.140625" style="7"/>
    <col min="12289" max="12290" width="5.7109375" style="7" customWidth="1"/>
    <col min="12291" max="12291" width="76.28515625" style="7" customWidth="1"/>
    <col min="12292" max="12292" width="17.85546875" style="7" customWidth="1"/>
    <col min="12293" max="12544" width="9.140625" style="7"/>
    <col min="12545" max="12546" width="5.7109375" style="7" customWidth="1"/>
    <col min="12547" max="12547" width="76.28515625" style="7" customWidth="1"/>
    <col min="12548" max="12548" width="17.85546875" style="7" customWidth="1"/>
    <col min="12549" max="12800" width="9.140625" style="7"/>
    <col min="12801" max="12802" width="5.7109375" style="7" customWidth="1"/>
    <col min="12803" max="12803" width="76.28515625" style="7" customWidth="1"/>
    <col min="12804" max="12804" width="17.85546875" style="7" customWidth="1"/>
    <col min="12805" max="13056" width="9.140625" style="7"/>
    <col min="13057" max="13058" width="5.7109375" style="7" customWidth="1"/>
    <col min="13059" max="13059" width="76.28515625" style="7" customWidth="1"/>
    <col min="13060" max="13060" width="17.85546875" style="7" customWidth="1"/>
    <col min="13061" max="13312" width="9.140625" style="7"/>
    <col min="13313" max="13314" width="5.7109375" style="7" customWidth="1"/>
    <col min="13315" max="13315" width="76.28515625" style="7" customWidth="1"/>
    <col min="13316" max="13316" width="17.85546875" style="7" customWidth="1"/>
    <col min="13317" max="13568" width="9.140625" style="7"/>
    <col min="13569" max="13570" width="5.7109375" style="7" customWidth="1"/>
    <col min="13571" max="13571" width="76.28515625" style="7" customWidth="1"/>
    <col min="13572" max="13572" width="17.85546875" style="7" customWidth="1"/>
    <col min="13573" max="13824" width="9.140625" style="7"/>
    <col min="13825" max="13826" width="5.7109375" style="7" customWidth="1"/>
    <col min="13827" max="13827" width="76.28515625" style="7" customWidth="1"/>
    <col min="13828" max="13828" width="17.85546875" style="7" customWidth="1"/>
    <col min="13829" max="14080" width="9.140625" style="7"/>
    <col min="14081" max="14082" width="5.7109375" style="7" customWidth="1"/>
    <col min="14083" max="14083" width="76.28515625" style="7" customWidth="1"/>
    <col min="14084" max="14084" width="17.85546875" style="7" customWidth="1"/>
    <col min="14085" max="14336" width="9.140625" style="7"/>
    <col min="14337" max="14338" width="5.7109375" style="7" customWidth="1"/>
    <col min="14339" max="14339" width="76.28515625" style="7" customWidth="1"/>
    <col min="14340" max="14340" width="17.85546875" style="7" customWidth="1"/>
    <col min="14341" max="14592" width="9.140625" style="7"/>
    <col min="14593" max="14594" width="5.7109375" style="7" customWidth="1"/>
    <col min="14595" max="14595" width="76.28515625" style="7" customWidth="1"/>
    <col min="14596" max="14596" width="17.85546875" style="7" customWidth="1"/>
    <col min="14597" max="14848" width="9.140625" style="7"/>
    <col min="14849" max="14850" width="5.7109375" style="7" customWidth="1"/>
    <col min="14851" max="14851" width="76.28515625" style="7" customWidth="1"/>
    <col min="14852" max="14852" width="17.85546875" style="7" customWidth="1"/>
    <col min="14853" max="15104" width="9.140625" style="7"/>
    <col min="15105" max="15106" width="5.7109375" style="7" customWidth="1"/>
    <col min="15107" max="15107" width="76.28515625" style="7" customWidth="1"/>
    <col min="15108" max="15108" width="17.85546875" style="7" customWidth="1"/>
    <col min="15109" max="15360" width="9.140625" style="7"/>
    <col min="15361" max="15362" width="5.7109375" style="7" customWidth="1"/>
    <col min="15363" max="15363" width="76.28515625" style="7" customWidth="1"/>
    <col min="15364" max="15364" width="17.85546875" style="7" customWidth="1"/>
    <col min="15365" max="15616" width="9.140625" style="7"/>
    <col min="15617" max="15618" width="5.7109375" style="7" customWidth="1"/>
    <col min="15619" max="15619" width="76.28515625" style="7" customWidth="1"/>
    <col min="15620" max="15620" width="17.85546875" style="7" customWidth="1"/>
    <col min="15621" max="15872" width="9.140625" style="7"/>
    <col min="15873" max="15874" width="5.7109375" style="7" customWidth="1"/>
    <col min="15875" max="15875" width="76.28515625" style="7" customWidth="1"/>
    <col min="15876" max="15876" width="17.85546875" style="7" customWidth="1"/>
    <col min="15877" max="16128" width="9.140625" style="7"/>
    <col min="16129" max="16130" width="5.7109375" style="7" customWidth="1"/>
    <col min="16131" max="16131" width="76.28515625" style="7" customWidth="1"/>
    <col min="16132" max="16132" width="17.85546875" style="7" customWidth="1"/>
    <col min="16133" max="16384" width="9.140625" style="7"/>
  </cols>
  <sheetData>
    <row r="1" spans="1:4" x14ac:dyDescent="0.25">
      <c r="A1" s="46"/>
      <c r="B1" s="30"/>
      <c r="C1" s="21" t="s">
        <v>330</v>
      </c>
      <c r="D1" s="55"/>
    </row>
    <row r="2" spans="1:4" ht="18" customHeight="1" x14ac:dyDescent="0.25">
      <c r="A2" s="46"/>
      <c r="B2" s="30"/>
      <c r="C2" s="21" t="s">
        <v>124</v>
      </c>
    </row>
    <row r="3" spans="1:4" ht="19.5" customHeight="1" x14ac:dyDescent="0.25">
      <c r="A3" s="46"/>
      <c r="B3" s="30"/>
      <c r="C3" s="21" t="s">
        <v>66</v>
      </c>
    </row>
    <row r="4" spans="1:4" ht="25.5" customHeight="1" x14ac:dyDescent="0.25">
      <c r="C4" s="33"/>
    </row>
    <row r="5" spans="1:4" ht="56.25" customHeight="1" x14ac:dyDescent="0.25">
      <c r="A5" s="34"/>
      <c r="B5" s="293" t="s">
        <v>352</v>
      </c>
      <c r="C5" s="293"/>
      <c r="D5" s="35"/>
    </row>
    <row r="6" spans="1:4" ht="26.25" customHeight="1" x14ac:dyDescent="0.3">
      <c r="C6" s="36" t="s">
        <v>35</v>
      </c>
    </row>
    <row r="7" spans="1:4" ht="63" customHeight="1" x14ac:dyDescent="0.25">
      <c r="B7" s="128"/>
      <c r="C7" s="129" t="s">
        <v>332</v>
      </c>
    </row>
    <row r="8" spans="1:4" ht="24" customHeight="1" x14ac:dyDescent="0.25">
      <c r="B8" s="24" t="s">
        <v>138</v>
      </c>
      <c r="C8" s="37">
        <v>0</v>
      </c>
      <c r="D8" s="38"/>
    </row>
    <row r="9" spans="1:4" ht="24" customHeight="1" x14ac:dyDescent="0.25">
      <c r="B9" s="24" t="s">
        <v>139</v>
      </c>
      <c r="C9" s="37">
        <f>C10</f>
        <v>1790710.6999999995</v>
      </c>
      <c r="D9" s="38"/>
    </row>
    <row r="10" spans="1:4" ht="24" customHeight="1" x14ac:dyDescent="0.25">
      <c r="B10" s="24" t="s">
        <v>140</v>
      </c>
      <c r="C10" s="37">
        <f>'5'!I10</f>
        <v>1790710.6999999995</v>
      </c>
    </row>
    <row r="13" spans="1:4" ht="51.75" x14ac:dyDescent="0.25">
      <c r="B13" s="39" t="s">
        <v>141</v>
      </c>
      <c r="C13" s="40" t="s">
        <v>142</v>
      </c>
    </row>
  </sheetData>
  <mergeCells count="1">
    <mergeCell ref="B5:C5"/>
  </mergeCells>
  <pageMargins left="0.7" right="0.7" top="0.75" bottom="0.75" header="0.3" footer="0.3"/>
  <pageSetup paperSize="9"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B21"/>
  <sheetViews>
    <sheetView tabSelected="1" workbookViewId="0">
      <selection activeCell="C16" sqref="C16:D16"/>
    </sheetView>
  </sheetViews>
  <sheetFormatPr defaultColWidth="9.140625" defaultRowHeight="17.25" x14ac:dyDescent="0.3"/>
  <cols>
    <col min="1" max="1" width="9.140625" style="110"/>
    <col min="2" max="2" width="55.140625" style="110" customWidth="1"/>
    <col min="3" max="4" width="16.7109375" style="110" customWidth="1"/>
    <col min="5" max="5" width="15.85546875" style="110" customWidth="1"/>
    <col min="6" max="16384" width="9.140625" style="110"/>
  </cols>
  <sheetData>
    <row r="1" spans="2:28" s="56" customFormat="1" x14ac:dyDescent="0.3">
      <c r="B1" s="46"/>
      <c r="C1" s="30"/>
      <c r="D1" s="21" t="s">
        <v>331</v>
      </c>
    </row>
    <row r="2" spans="2:28" s="56" customFormat="1" x14ac:dyDescent="0.3">
      <c r="B2" s="46"/>
      <c r="C2" s="30"/>
      <c r="D2" s="21" t="s">
        <v>124</v>
      </c>
    </row>
    <row r="3" spans="2:28" x14ac:dyDescent="0.3">
      <c r="B3" s="46"/>
      <c r="C3" s="30"/>
      <c r="D3" s="21" t="s">
        <v>66</v>
      </c>
    </row>
    <row r="4" spans="2:28" x14ac:dyDescent="0.3">
      <c r="B4" s="46"/>
      <c r="C4" s="30"/>
      <c r="D4" s="21"/>
    </row>
    <row r="5" spans="2:28" ht="49.5" customHeight="1" x14ac:dyDescent="0.3">
      <c r="B5" s="293" t="s">
        <v>354</v>
      </c>
      <c r="C5" s="293"/>
      <c r="D5" s="293"/>
    </row>
    <row r="7" spans="2:28" x14ac:dyDescent="0.3">
      <c r="B7" s="111"/>
      <c r="C7" s="297" t="s">
        <v>325</v>
      </c>
      <c r="D7" s="297"/>
    </row>
    <row r="8" spans="2:28" ht="84" customHeight="1" x14ac:dyDescent="0.3">
      <c r="B8" s="294" t="s">
        <v>326</v>
      </c>
      <c r="C8" s="295" t="s">
        <v>88</v>
      </c>
      <c r="D8" s="295"/>
    </row>
    <row r="9" spans="2:28" x14ac:dyDescent="0.3">
      <c r="B9" s="294"/>
      <c r="C9" s="130" t="s">
        <v>143</v>
      </c>
      <c r="D9" s="130" t="s">
        <v>144</v>
      </c>
    </row>
    <row r="10" spans="2:28" s="123" customFormat="1" x14ac:dyDescent="0.3">
      <c r="B10" s="124" t="s">
        <v>40</v>
      </c>
      <c r="C10" s="125">
        <f t="shared" ref="C10:D10" si="0">C12</f>
        <v>1790710.7</v>
      </c>
      <c r="D10" s="125">
        <f t="shared" si="0"/>
        <v>1790710.7</v>
      </c>
    </row>
    <row r="11" spans="2:28" x14ac:dyDescent="0.3">
      <c r="B11" s="113" t="s">
        <v>70</v>
      </c>
      <c r="C11" s="112"/>
      <c r="D11" s="114"/>
      <c r="AB11" s="115"/>
    </row>
    <row r="12" spans="2:28" s="126" customFormat="1" x14ac:dyDescent="0.3">
      <c r="B12" s="146" t="s">
        <v>327</v>
      </c>
      <c r="C12" s="127">
        <f t="shared" ref="C12:D12" si="1">C14</f>
        <v>1790710.7</v>
      </c>
      <c r="D12" s="127">
        <f t="shared" si="1"/>
        <v>1790710.7</v>
      </c>
    </row>
    <row r="13" spans="2:28" s="116" customFormat="1" x14ac:dyDescent="0.3">
      <c r="B13" s="117" t="s">
        <v>70</v>
      </c>
      <c r="C13" s="118"/>
      <c r="D13" s="119"/>
    </row>
    <row r="14" spans="2:28" s="116" customFormat="1" x14ac:dyDescent="0.3">
      <c r="B14" s="120" t="s">
        <v>328</v>
      </c>
      <c r="C14" s="121">
        <f t="shared" ref="C14:D14" si="2">+C16</f>
        <v>1790710.7</v>
      </c>
      <c r="D14" s="121">
        <f t="shared" si="2"/>
        <v>1790710.7</v>
      </c>
    </row>
    <row r="15" spans="2:28" s="116" customFormat="1" x14ac:dyDescent="0.3">
      <c r="B15" s="120" t="s">
        <v>70</v>
      </c>
      <c r="C15" s="121"/>
      <c r="D15" s="122"/>
    </row>
    <row r="16" spans="2:28" s="116" customFormat="1" ht="51.75" x14ac:dyDescent="0.3">
      <c r="B16" s="120" t="s">
        <v>329</v>
      </c>
      <c r="C16" s="364">
        <f>'5'!H10</f>
        <v>1790710.7</v>
      </c>
      <c r="D16" s="364">
        <f>C16</f>
        <v>1790710.7</v>
      </c>
    </row>
    <row r="19" spans="2:4" s="7" customFormat="1" ht="65.25" customHeight="1" x14ac:dyDescent="0.25">
      <c r="B19" s="109" t="s">
        <v>141</v>
      </c>
      <c r="C19" s="296" t="s">
        <v>142</v>
      </c>
      <c r="D19" s="296"/>
    </row>
    <row r="20" spans="2:4" ht="13.5" customHeight="1" x14ac:dyDescent="0.3">
      <c r="D20" s="6"/>
    </row>
    <row r="21" spans="2:4" ht="13.5" customHeight="1" x14ac:dyDescent="0.3">
      <c r="D21" s="6"/>
    </row>
  </sheetData>
  <mergeCells count="5">
    <mergeCell ref="B5:D5"/>
    <mergeCell ref="B8:B9"/>
    <mergeCell ref="C8:D8"/>
    <mergeCell ref="C19:D19"/>
    <mergeCell ref="C7:D7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2"/>
  <sheetViews>
    <sheetView topLeftCell="C1" zoomScaleNormal="100" workbookViewId="0">
      <selection activeCell="E18" sqref="E18"/>
    </sheetView>
  </sheetViews>
  <sheetFormatPr defaultColWidth="9.140625" defaultRowHeight="17.25" x14ac:dyDescent="0.3"/>
  <cols>
    <col min="1" max="1" width="4.5703125" style="56" customWidth="1"/>
    <col min="2" max="2" width="9.140625" style="56" customWidth="1"/>
    <col min="3" max="3" width="10.5703125" style="56" customWidth="1"/>
    <col min="4" max="4" width="16.5703125" style="56" customWidth="1"/>
    <col min="5" max="5" width="40.5703125" style="56" customWidth="1"/>
    <col min="6" max="6" width="46.7109375" style="56" customWidth="1"/>
    <col min="7" max="7" width="44.7109375" style="56" customWidth="1"/>
    <col min="8" max="8" width="17.7109375" style="56" customWidth="1"/>
    <col min="9" max="9" width="18.7109375" style="56" customWidth="1"/>
    <col min="10" max="10" width="17.7109375" style="56" customWidth="1"/>
    <col min="11" max="11" width="11.140625" style="56" customWidth="1"/>
    <col min="12" max="12" width="11.42578125" style="56" customWidth="1"/>
    <col min="13" max="13" width="10.85546875" style="56" customWidth="1"/>
    <col min="14" max="16384" width="9.140625" style="56"/>
  </cols>
  <sheetData>
    <row r="1" spans="1:16" ht="21" customHeight="1" x14ac:dyDescent="0.3">
      <c r="A1" s="298" t="s">
        <v>169</v>
      </c>
      <c r="B1" s="298"/>
      <c r="C1" s="298"/>
      <c r="D1" s="298"/>
      <c r="E1" s="298"/>
      <c r="F1" s="298"/>
      <c r="G1" s="298"/>
      <c r="H1" s="298"/>
      <c r="I1" s="298"/>
    </row>
    <row r="2" spans="1:16" ht="18" customHeight="1" x14ac:dyDescent="0.3">
      <c r="A2" s="298" t="s">
        <v>124</v>
      </c>
      <c r="B2" s="298"/>
      <c r="C2" s="298"/>
      <c r="D2" s="298"/>
      <c r="E2" s="298"/>
      <c r="F2" s="298"/>
      <c r="G2" s="298"/>
      <c r="H2" s="298"/>
      <c r="I2" s="298"/>
    </row>
    <row r="3" spans="1:16" ht="19.5" customHeight="1" x14ac:dyDescent="0.3">
      <c r="A3" s="298" t="s">
        <v>66</v>
      </c>
      <c r="B3" s="298"/>
      <c r="C3" s="298"/>
      <c r="D3" s="298"/>
      <c r="E3" s="298"/>
      <c r="F3" s="298"/>
      <c r="G3" s="298"/>
      <c r="H3" s="298"/>
      <c r="I3" s="298"/>
    </row>
    <row r="4" spans="1:16" s="1" customFormat="1" ht="22.5" customHeight="1" x14ac:dyDescent="0.3">
      <c r="A4" s="35"/>
      <c r="B4" s="35"/>
      <c r="C4" s="35"/>
      <c r="D4" s="35"/>
      <c r="E4" s="35"/>
      <c r="F4" s="35"/>
      <c r="G4" s="35"/>
      <c r="H4" s="35"/>
      <c r="I4" s="35"/>
    </row>
    <row r="5" spans="1:16" s="1" customFormat="1" ht="52.5" customHeight="1" x14ac:dyDescent="0.3">
      <c r="A5" s="35"/>
      <c r="B5" s="293" t="s">
        <v>186</v>
      </c>
      <c r="C5" s="293"/>
      <c r="D5" s="293"/>
      <c r="E5" s="293"/>
      <c r="F5" s="293"/>
      <c r="G5" s="293"/>
      <c r="H5" s="293"/>
      <c r="I5" s="35"/>
    </row>
    <row r="6" spans="1:16" s="1" customFormat="1" ht="21" customHeight="1" x14ac:dyDescent="0.3">
      <c r="A6" s="35"/>
      <c r="B6" s="35"/>
      <c r="C6" s="35"/>
      <c r="D6" s="35"/>
      <c r="E6" s="35"/>
      <c r="F6" s="35"/>
      <c r="G6" s="35"/>
      <c r="H6" s="35"/>
      <c r="I6" s="35"/>
    </row>
    <row r="7" spans="1:16" s="1" customFormat="1" x14ac:dyDescent="0.3">
      <c r="A7" s="31"/>
      <c r="B7" s="31"/>
      <c r="C7" s="31"/>
      <c r="D7" s="31"/>
      <c r="E7" s="31"/>
      <c r="F7" s="31"/>
      <c r="G7" s="31"/>
      <c r="H7" s="305" t="s">
        <v>325</v>
      </c>
      <c r="I7" s="305"/>
    </row>
    <row r="8" spans="1:16" s="132" customFormat="1" ht="70.5" customHeight="1" x14ac:dyDescent="0.25">
      <c r="B8" s="303" t="s">
        <v>188</v>
      </c>
      <c r="C8" s="303" t="s">
        <v>189</v>
      </c>
      <c r="D8" s="303"/>
      <c r="E8" s="303" t="s">
        <v>190</v>
      </c>
      <c r="F8" s="303" t="s">
        <v>191</v>
      </c>
      <c r="G8" s="303" t="s">
        <v>192</v>
      </c>
      <c r="H8" s="301" t="s">
        <v>39</v>
      </c>
      <c r="I8" s="302"/>
    </row>
    <row r="9" spans="1:16" s="132" customFormat="1" ht="35.25" customHeight="1" x14ac:dyDescent="0.25">
      <c r="B9" s="303"/>
      <c r="C9" s="133" t="s">
        <v>30</v>
      </c>
      <c r="D9" s="133" t="s">
        <v>31</v>
      </c>
      <c r="E9" s="303"/>
      <c r="F9" s="303"/>
      <c r="G9" s="303"/>
      <c r="H9" s="133" t="s">
        <v>13</v>
      </c>
      <c r="I9" s="133" t="s">
        <v>14</v>
      </c>
    </row>
    <row r="10" spans="1:16" s="134" customFormat="1" ht="24" customHeight="1" x14ac:dyDescent="0.25">
      <c r="B10" s="299" t="s">
        <v>193</v>
      </c>
      <c r="C10" s="299"/>
      <c r="D10" s="299"/>
      <c r="E10" s="299"/>
      <c r="F10" s="299"/>
      <c r="G10" s="299"/>
      <c r="H10" s="136">
        <f t="shared" ref="H10:I11" si="0">H11</f>
        <v>1790710.7</v>
      </c>
      <c r="I10" s="136">
        <f t="shared" si="0"/>
        <v>1790710.6999999995</v>
      </c>
    </row>
    <row r="11" spans="1:16" s="134" customFormat="1" ht="27.75" customHeight="1" x14ac:dyDescent="0.25">
      <c r="B11" s="299" t="s">
        <v>9</v>
      </c>
      <c r="C11" s="299"/>
      <c r="D11" s="299"/>
      <c r="E11" s="299"/>
      <c r="F11" s="299"/>
      <c r="G11" s="299"/>
      <c r="H11" s="136">
        <f>H12+H18</f>
        <v>1790710.7</v>
      </c>
      <c r="I11" s="136">
        <f t="shared" si="0"/>
        <v>1790710.6999999995</v>
      </c>
    </row>
    <row r="12" spans="1:16" s="1" customFormat="1" ht="84" customHeight="1" x14ac:dyDescent="0.3">
      <c r="B12" s="137"/>
      <c r="C12" s="138" t="s">
        <v>194</v>
      </c>
      <c r="D12" s="137"/>
      <c r="E12" s="135" t="s">
        <v>195</v>
      </c>
      <c r="F12" s="135" t="s">
        <v>196</v>
      </c>
      <c r="G12" s="135" t="s">
        <v>197</v>
      </c>
      <c r="H12" s="136">
        <f>H13+H14+H15+H16+H17</f>
        <v>2362249.4</v>
      </c>
      <c r="I12" s="136">
        <f>I13+I14+I15+I16+I17</f>
        <v>1790710.6999999995</v>
      </c>
      <c r="P12" s="2"/>
    </row>
    <row r="13" spans="1:16" s="1" customFormat="1" ht="86.25" customHeight="1" x14ac:dyDescent="0.3">
      <c r="B13" s="137"/>
      <c r="C13" s="138"/>
      <c r="D13" s="75" t="s">
        <v>232</v>
      </c>
      <c r="E13" s="137" t="s">
        <v>233</v>
      </c>
      <c r="F13" s="137" t="s">
        <v>234</v>
      </c>
      <c r="G13" s="137" t="s">
        <v>235</v>
      </c>
      <c r="H13" s="139">
        <f>'7'!D11</f>
        <v>-768431.2</v>
      </c>
      <c r="I13" s="139">
        <f>'7'!E11</f>
        <v>-968944.8</v>
      </c>
      <c r="P13" s="2"/>
    </row>
    <row r="14" spans="1:16" s="1" customFormat="1" ht="91.5" customHeight="1" x14ac:dyDescent="0.3">
      <c r="B14" s="137"/>
      <c r="C14" s="138"/>
      <c r="D14" s="75" t="s">
        <v>236</v>
      </c>
      <c r="E14" s="137" t="s">
        <v>221</v>
      </c>
      <c r="F14" s="137" t="s">
        <v>237</v>
      </c>
      <c r="G14" s="137" t="s">
        <v>235</v>
      </c>
      <c r="H14" s="139">
        <f>'5'!H51</f>
        <v>-47665.1</v>
      </c>
      <c r="I14" s="139">
        <f>'5'!I51</f>
        <v>0</v>
      </c>
      <c r="P14" s="2"/>
    </row>
    <row r="15" spans="1:16" s="134" customFormat="1" ht="73.5" customHeight="1" x14ac:dyDescent="0.25">
      <c r="B15" s="137"/>
      <c r="C15" s="137"/>
      <c r="D15" s="140" t="s">
        <v>198</v>
      </c>
      <c r="E15" s="137" t="s">
        <v>55</v>
      </c>
      <c r="F15" s="137" t="s">
        <v>199</v>
      </c>
      <c r="G15" s="137" t="s">
        <v>200</v>
      </c>
      <c r="H15" s="139">
        <f>'5'!H60</f>
        <v>1202364.0999999996</v>
      </c>
      <c r="I15" s="139">
        <f>'5'!I60</f>
        <v>2320336.5999999992</v>
      </c>
    </row>
    <row r="16" spans="1:16" s="134" customFormat="1" ht="120.75" x14ac:dyDescent="0.25">
      <c r="B16" s="137"/>
      <c r="C16" s="137"/>
      <c r="D16" s="140" t="s">
        <v>202</v>
      </c>
      <c r="E16" s="137" t="s">
        <v>316</v>
      </c>
      <c r="F16" s="137" t="s">
        <v>203</v>
      </c>
      <c r="G16" s="137" t="s">
        <v>200</v>
      </c>
      <c r="H16" s="139">
        <f>'5'!H95</f>
        <v>2182681.6000000001</v>
      </c>
      <c r="I16" s="139">
        <f>'5'!I95</f>
        <v>439318.90000000037</v>
      </c>
    </row>
    <row r="17" spans="2:15" s="134" customFormat="1" ht="71.25" customHeight="1" x14ac:dyDescent="0.25">
      <c r="B17" s="137"/>
      <c r="C17" s="137"/>
      <c r="D17" s="140" t="s">
        <v>238</v>
      </c>
      <c r="E17" s="137" t="s">
        <v>239</v>
      </c>
      <c r="F17" s="137" t="s">
        <v>240</v>
      </c>
      <c r="G17" s="137" t="s">
        <v>200</v>
      </c>
      <c r="H17" s="141">
        <f>'5'!H111</f>
        <v>-206700</v>
      </c>
      <c r="I17" s="142">
        <f>'5'!I111</f>
        <v>0</v>
      </c>
    </row>
    <row r="18" spans="2:15" s="14" customFormat="1" ht="55.5" customHeight="1" x14ac:dyDescent="0.3">
      <c r="B18" s="5"/>
      <c r="C18" s="143">
        <v>1212</v>
      </c>
      <c r="D18" s="5"/>
      <c r="E18" s="5" t="s">
        <v>245</v>
      </c>
      <c r="F18" s="5" t="s">
        <v>246</v>
      </c>
      <c r="G18" s="5" t="s">
        <v>247</v>
      </c>
      <c r="H18" s="45">
        <f>H19</f>
        <v>-571538.69999999995</v>
      </c>
      <c r="I18" s="45">
        <f>I19</f>
        <v>0</v>
      </c>
      <c r="O18" s="131"/>
    </row>
    <row r="19" spans="2:15" s="134" customFormat="1" ht="120.75" x14ac:dyDescent="0.25">
      <c r="B19" s="137"/>
      <c r="C19" s="137"/>
      <c r="D19" s="75" t="s">
        <v>241</v>
      </c>
      <c r="E19" s="137" t="s">
        <v>242</v>
      </c>
      <c r="F19" s="137" t="s">
        <v>243</v>
      </c>
      <c r="G19" s="137" t="s">
        <v>244</v>
      </c>
      <c r="H19" s="141">
        <f>'5'!H23</f>
        <v>-571538.69999999995</v>
      </c>
      <c r="I19" s="142">
        <f>'5'!I23</f>
        <v>0</v>
      </c>
    </row>
    <row r="20" spans="2:15" s="134" customFormat="1" x14ac:dyDescent="0.25">
      <c r="B20" s="132"/>
      <c r="C20" s="132"/>
      <c r="D20" s="144"/>
      <c r="E20" s="132"/>
      <c r="F20" s="132"/>
      <c r="G20" s="132"/>
      <c r="H20" s="145"/>
      <c r="I20" s="145"/>
    </row>
    <row r="22" spans="2:15" ht="65.25" customHeight="1" x14ac:dyDescent="0.3">
      <c r="C22" s="4"/>
      <c r="D22" s="300" t="s">
        <v>201</v>
      </c>
      <c r="E22" s="300"/>
      <c r="F22" s="304" t="s">
        <v>142</v>
      </c>
      <c r="G22" s="304"/>
    </row>
  </sheetData>
  <mergeCells count="15">
    <mergeCell ref="A1:I1"/>
    <mergeCell ref="A2:I2"/>
    <mergeCell ref="A3:I3"/>
    <mergeCell ref="B11:G11"/>
    <mergeCell ref="D22:E22"/>
    <mergeCell ref="B5:H5"/>
    <mergeCell ref="H8:I8"/>
    <mergeCell ref="B8:B9"/>
    <mergeCell ref="C8:D8"/>
    <mergeCell ref="E8:E9"/>
    <mergeCell ref="F8:F9"/>
    <mergeCell ref="G8:G9"/>
    <mergeCell ref="F22:G22"/>
    <mergeCell ref="H7:I7"/>
    <mergeCell ref="B10:G10"/>
  </mergeCells>
  <pageMargins left="0.7" right="0.7" top="0.75" bottom="0.75" header="0.3" footer="0.3"/>
  <pageSetup paperSize="9" scale="65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72"/>
  <sheetViews>
    <sheetView zoomScaleNormal="100" workbookViewId="0">
      <selection activeCell="D46" sqref="D46"/>
    </sheetView>
  </sheetViews>
  <sheetFormatPr defaultRowHeight="17.25" x14ac:dyDescent="0.25"/>
  <cols>
    <col min="1" max="1" width="9.140625" style="22"/>
    <col min="2" max="2" width="7.42578125" style="225" customWidth="1"/>
    <col min="3" max="3" width="10.7109375" style="225" customWidth="1"/>
    <col min="4" max="4" width="56.28515625" style="267" customWidth="1"/>
    <col min="5" max="5" width="19.42578125" style="265" customWidth="1"/>
    <col min="6" max="6" width="21" style="265" customWidth="1"/>
    <col min="7" max="7" width="22.5703125" style="231" customWidth="1"/>
    <col min="8" max="8" width="22.42578125" style="265" customWidth="1"/>
    <col min="9" max="9" width="16.85546875" style="265" customWidth="1"/>
    <col min="10" max="10" width="29.42578125" style="22" customWidth="1"/>
    <col min="11" max="11" width="19.28515625" style="22" customWidth="1"/>
    <col min="12" max="12" width="9.85546875" style="22" customWidth="1"/>
    <col min="13" max="16384" width="9.140625" style="22"/>
  </cols>
  <sheetData>
    <row r="1" spans="2:10" x14ac:dyDescent="0.25">
      <c r="C1" s="20"/>
      <c r="D1" s="226"/>
      <c r="E1" s="20"/>
      <c r="F1" s="20"/>
      <c r="G1" s="46"/>
      <c r="H1" s="20"/>
      <c r="I1" s="21" t="s">
        <v>170</v>
      </c>
    </row>
    <row r="2" spans="2:10" x14ac:dyDescent="0.25">
      <c r="C2" s="20"/>
      <c r="D2" s="226"/>
      <c r="E2" s="20"/>
      <c r="F2" s="20"/>
      <c r="G2" s="46"/>
      <c r="H2" s="20"/>
      <c r="I2" s="21" t="s">
        <v>124</v>
      </c>
    </row>
    <row r="3" spans="2:10" x14ac:dyDescent="0.25">
      <c r="C3" s="20"/>
      <c r="D3" s="226"/>
      <c r="E3" s="20"/>
      <c r="F3" s="20"/>
      <c r="G3" s="46"/>
      <c r="H3" s="20"/>
      <c r="I3" s="21" t="s">
        <v>66</v>
      </c>
    </row>
    <row r="4" spans="2:10" x14ac:dyDescent="0.25">
      <c r="C4" s="20"/>
      <c r="D4" s="226"/>
      <c r="E4" s="20"/>
      <c r="F4" s="20"/>
      <c r="G4" s="46"/>
      <c r="H4" s="20"/>
      <c r="I4" s="21"/>
    </row>
    <row r="5" spans="2:10" ht="38.25" customHeight="1" x14ac:dyDescent="0.25">
      <c r="B5" s="306" t="s">
        <v>129</v>
      </c>
      <c r="C5" s="306"/>
      <c r="D5" s="306"/>
      <c r="E5" s="306"/>
      <c r="F5" s="306"/>
      <c r="G5" s="306"/>
      <c r="H5" s="306"/>
      <c r="I5" s="306"/>
    </row>
    <row r="6" spans="2:10" x14ac:dyDescent="0.3">
      <c r="B6" s="228"/>
      <c r="C6" s="228"/>
      <c r="D6" s="229"/>
      <c r="E6" s="230"/>
      <c r="F6" s="230"/>
      <c r="H6" s="307" t="s">
        <v>35</v>
      </c>
      <c r="I6" s="307"/>
      <c r="J6" s="1"/>
    </row>
    <row r="7" spans="2:10" s="225" customFormat="1" ht="39" customHeight="1" x14ac:dyDescent="0.25">
      <c r="B7" s="308" t="s">
        <v>67</v>
      </c>
      <c r="C7" s="308"/>
      <c r="D7" s="309" t="s">
        <v>68</v>
      </c>
      <c r="E7" s="310" t="s">
        <v>39</v>
      </c>
      <c r="F7" s="310"/>
      <c r="G7" s="310"/>
      <c r="H7" s="310"/>
      <c r="I7" s="310"/>
    </row>
    <row r="8" spans="2:10" s="225" customFormat="1" ht="14.25" customHeight="1" x14ac:dyDescent="0.25">
      <c r="B8" s="308"/>
      <c r="C8" s="308"/>
      <c r="D8" s="309"/>
      <c r="E8" s="310" t="s">
        <v>69</v>
      </c>
      <c r="F8" s="310" t="s">
        <v>70</v>
      </c>
      <c r="G8" s="310"/>
      <c r="H8" s="310"/>
      <c r="I8" s="310"/>
    </row>
    <row r="9" spans="2:10" s="225" customFormat="1" ht="101.25" customHeight="1" x14ac:dyDescent="0.25">
      <c r="B9" s="234" t="s">
        <v>30</v>
      </c>
      <c r="C9" s="234" t="s">
        <v>31</v>
      </c>
      <c r="D9" s="309"/>
      <c r="E9" s="310"/>
      <c r="F9" s="233" t="s">
        <v>71</v>
      </c>
      <c r="G9" s="235" t="s">
        <v>72</v>
      </c>
      <c r="H9" s="8" t="s">
        <v>131</v>
      </c>
      <c r="I9" s="233" t="s">
        <v>73</v>
      </c>
    </row>
    <row r="10" spans="2:10" s="227" customFormat="1" x14ac:dyDescent="0.25">
      <c r="B10" s="234"/>
      <c r="C10" s="234"/>
      <c r="D10" s="236" t="s">
        <v>74</v>
      </c>
      <c r="E10" s="19">
        <f>+F10+G10+H10+I10</f>
        <v>2759655.5</v>
      </c>
      <c r="F10" s="19">
        <f>+F12</f>
        <v>725404.8</v>
      </c>
      <c r="G10" s="19">
        <f>+G12</f>
        <v>2000239.6999999997</v>
      </c>
      <c r="H10" s="19">
        <f>+H12</f>
        <v>34011</v>
      </c>
      <c r="I10" s="19">
        <f t="shared" ref="I10" si="0">+I12</f>
        <v>0</v>
      </c>
    </row>
    <row r="11" spans="2:10" x14ac:dyDescent="0.25">
      <c r="B11" s="237"/>
      <c r="C11" s="237"/>
      <c r="D11" s="238" t="s">
        <v>75</v>
      </c>
      <c r="E11" s="19"/>
      <c r="F11" s="239"/>
      <c r="G11" s="239"/>
      <c r="H11" s="240"/>
      <c r="I11" s="241"/>
    </row>
    <row r="12" spans="2:10" s="227" customFormat="1" ht="51.75" x14ac:dyDescent="0.25">
      <c r="B12" s="23"/>
      <c r="C12" s="242"/>
      <c r="D12" s="243" t="s">
        <v>76</v>
      </c>
      <c r="E12" s="19">
        <f>+F12+G12+H12+I12</f>
        <v>2759655.5</v>
      </c>
      <c r="F12" s="19">
        <f>F14+F48+F52+F53</f>
        <v>725404.8</v>
      </c>
      <c r="G12" s="19">
        <f>G14+G48+G52+G53</f>
        <v>2000239.6999999997</v>
      </c>
      <c r="H12" s="19">
        <f>H14+H48+H52+H53</f>
        <v>34011</v>
      </c>
      <c r="I12" s="19">
        <f>I14+I48+I52+I53</f>
        <v>0</v>
      </c>
    </row>
    <row r="13" spans="2:10" s="225" customFormat="1" x14ac:dyDescent="0.25">
      <c r="B13" s="244"/>
      <c r="C13" s="244"/>
      <c r="D13" s="238" t="s">
        <v>77</v>
      </c>
      <c r="E13" s="19"/>
      <c r="F13" s="245"/>
      <c r="G13" s="245"/>
      <c r="H13" s="246"/>
      <c r="I13" s="241"/>
    </row>
    <row r="14" spans="2:10" s="247" customFormat="1" ht="34.5" x14ac:dyDescent="0.25">
      <c r="B14" s="23">
        <v>1049</v>
      </c>
      <c r="C14" s="232" t="s">
        <v>78</v>
      </c>
      <c r="D14" s="236" t="s">
        <v>55</v>
      </c>
      <c r="E14" s="19">
        <f>+F14+G14+H14+I14</f>
        <v>2320336.5999999996</v>
      </c>
      <c r="F14" s="19">
        <f>+F16+F30+F24+F47</f>
        <v>725404.8</v>
      </c>
      <c r="G14" s="19">
        <f>+G16+G30+G24+G47</f>
        <v>1560920.7999999993</v>
      </c>
      <c r="H14" s="19">
        <f>+H16+H30+H24+H47</f>
        <v>34011</v>
      </c>
      <c r="I14" s="19">
        <f>+I16+I30+I24+I47</f>
        <v>0</v>
      </c>
    </row>
    <row r="15" spans="2:10" x14ac:dyDescent="0.25">
      <c r="B15" s="244"/>
      <c r="C15" s="244"/>
      <c r="D15" s="238" t="s">
        <v>77</v>
      </c>
      <c r="E15" s="25"/>
      <c r="F15" s="25"/>
      <c r="G15" s="25"/>
      <c r="H15" s="25"/>
      <c r="I15" s="241"/>
    </row>
    <row r="16" spans="2:10" s="247" customFormat="1" ht="34.5" x14ac:dyDescent="0.25">
      <c r="B16" s="23"/>
      <c r="C16" s="232" t="s">
        <v>79</v>
      </c>
      <c r="D16" s="8" t="s">
        <v>80</v>
      </c>
      <c r="E16" s="19">
        <f>+F16+G16+H16+I16</f>
        <v>-632316.29999999993</v>
      </c>
      <c r="F16" s="19">
        <f>SUM(F17:F23)</f>
        <v>0</v>
      </c>
      <c r="G16" s="19">
        <f>SUM(G17:G23)</f>
        <v>-666327.29999999993</v>
      </c>
      <c r="H16" s="19">
        <f>SUM(H17:H23)</f>
        <v>34011</v>
      </c>
      <c r="I16" s="19">
        <f>SUM(I17:I23)</f>
        <v>0</v>
      </c>
      <c r="J16" s="248"/>
    </row>
    <row r="17" spans="2:11" s="247" customFormat="1" ht="87" customHeight="1" x14ac:dyDescent="0.25">
      <c r="B17" s="23"/>
      <c r="C17" s="232"/>
      <c r="D17" s="191" t="s">
        <v>357</v>
      </c>
      <c r="E17" s="25">
        <f>F17+G17+H17+I17</f>
        <v>-543871</v>
      </c>
      <c r="F17" s="25"/>
      <c r="G17" s="25">
        <f>'6'!F20</f>
        <v>-543871</v>
      </c>
      <c r="H17" s="25">
        <v>0</v>
      </c>
      <c r="I17" s="25"/>
    </row>
    <row r="18" spans="2:11" s="247" customFormat="1" ht="86.25" x14ac:dyDescent="0.25">
      <c r="B18" s="23"/>
      <c r="C18" s="232"/>
      <c r="D18" s="191" t="s">
        <v>358</v>
      </c>
      <c r="E18" s="25">
        <f t="shared" ref="E18:E22" si="1">F18+G18+H18+I18</f>
        <v>-371158.5</v>
      </c>
      <c r="F18" s="25"/>
      <c r="G18" s="25">
        <f>'6'!F21</f>
        <v>-371158.5</v>
      </c>
      <c r="H18" s="25"/>
      <c r="I18" s="25"/>
    </row>
    <row r="19" spans="2:11" s="247" customFormat="1" ht="86.25" x14ac:dyDescent="0.25">
      <c r="B19" s="23"/>
      <c r="C19" s="232"/>
      <c r="D19" s="191" t="s">
        <v>359</v>
      </c>
      <c r="E19" s="25">
        <f t="shared" si="1"/>
        <v>-13043.2</v>
      </c>
      <c r="F19" s="25"/>
      <c r="G19" s="25">
        <f>'6'!F22</f>
        <v>-13043.2</v>
      </c>
      <c r="H19" s="25"/>
      <c r="I19" s="25"/>
    </row>
    <row r="20" spans="2:11" s="247" customFormat="1" ht="51.75" customHeight="1" x14ac:dyDescent="0.25">
      <c r="B20" s="23"/>
      <c r="C20" s="232"/>
      <c r="D20" s="191" t="s">
        <v>172</v>
      </c>
      <c r="E20" s="25">
        <f t="shared" si="1"/>
        <v>411</v>
      </c>
      <c r="F20" s="25"/>
      <c r="G20" s="25"/>
      <c r="H20" s="25">
        <v>411</v>
      </c>
      <c r="I20" s="25"/>
    </row>
    <row r="21" spans="2:11" s="247" customFormat="1" ht="74.25" customHeight="1" x14ac:dyDescent="0.25">
      <c r="B21" s="23"/>
      <c r="C21" s="232"/>
      <c r="D21" s="191" t="s">
        <v>345</v>
      </c>
      <c r="E21" s="25">
        <f t="shared" si="1"/>
        <v>66908.5</v>
      </c>
      <c r="F21" s="25"/>
      <c r="G21" s="25">
        <v>66908.5</v>
      </c>
      <c r="H21" s="25"/>
      <c r="I21" s="25"/>
    </row>
    <row r="22" spans="2:11" s="247" customFormat="1" ht="51.75" customHeight="1" x14ac:dyDescent="0.25">
      <c r="B22" s="23"/>
      <c r="C22" s="232"/>
      <c r="D22" s="191" t="s">
        <v>174</v>
      </c>
      <c r="E22" s="25">
        <f t="shared" si="1"/>
        <v>33600</v>
      </c>
      <c r="F22" s="25"/>
      <c r="G22" s="25"/>
      <c r="H22" s="25">
        <v>33600</v>
      </c>
      <c r="I22" s="25"/>
    </row>
    <row r="23" spans="2:11" s="247" customFormat="1" ht="59.25" customHeight="1" x14ac:dyDescent="0.25">
      <c r="B23" s="23"/>
      <c r="C23" s="232"/>
      <c r="D23" s="191" t="s">
        <v>152</v>
      </c>
      <c r="E23" s="25">
        <f>F23+G23+H23+I23</f>
        <v>194836.9</v>
      </c>
      <c r="F23" s="25"/>
      <c r="G23" s="25">
        <f>'6'!F26</f>
        <v>194836.9</v>
      </c>
      <c r="H23" s="25"/>
      <c r="I23" s="25"/>
      <c r="J23" s="249"/>
      <c r="K23" s="250"/>
    </row>
    <row r="24" spans="2:11" ht="34.5" x14ac:dyDescent="0.25">
      <c r="B24" s="244"/>
      <c r="C24" s="232" t="s">
        <v>81</v>
      </c>
      <c r="D24" s="8" t="s">
        <v>82</v>
      </c>
      <c r="E24" s="19">
        <f>+F24+G24+H24+I24</f>
        <v>932620.10000000009</v>
      </c>
      <c r="F24" s="19">
        <f>SUM(F25:F29)</f>
        <v>0</v>
      </c>
      <c r="G24" s="19">
        <f>SUM(G25:G29)</f>
        <v>932620.10000000009</v>
      </c>
      <c r="H24" s="19">
        <f t="shared" ref="H24:I24" si="2">SUM(H25:H29)</f>
        <v>0</v>
      </c>
      <c r="I24" s="19">
        <f t="shared" si="2"/>
        <v>0</v>
      </c>
    </row>
    <row r="25" spans="2:11" ht="69" x14ac:dyDescent="0.25">
      <c r="B25" s="244"/>
      <c r="C25" s="232"/>
      <c r="D25" s="191" t="s">
        <v>153</v>
      </c>
      <c r="E25" s="25">
        <f>F25+G25+H25+I25</f>
        <v>406923.4</v>
      </c>
      <c r="F25" s="25"/>
      <c r="G25" s="25">
        <f>'6'!F28</f>
        <v>406923.4</v>
      </c>
      <c r="H25" s="25"/>
      <c r="I25" s="25"/>
      <c r="K25" s="253"/>
    </row>
    <row r="26" spans="2:11" ht="69" x14ac:dyDescent="0.25">
      <c r="B26" s="244"/>
      <c r="C26" s="232"/>
      <c r="D26" s="24" t="s">
        <v>154</v>
      </c>
      <c r="E26" s="25">
        <f t="shared" ref="E26:E29" si="3">F26+G26+H26+I26</f>
        <v>1596837.6</v>
      </c>
      <c r="F26" s="25"/>
      <c r="G26" s="25">
        <f>'6'!F29</f>
        <v>1596837.6</v>
      </c>
      <c r="H26" s="25"/>
      <c r="I26" s="25"/>
    </row>
    <row r="27" spans="2:11" ht="69" x14ac:dyDescent="0.25">
      <c r="B27" s="244"/>
      <c r="C27" s="232"/>
      <c r="D27" s="24" t="s">
        <v>155</v>
      </c>
      <c r="E27" s="25">
        <f t="shared" si="3"/>
        <v>-462784.9</v>
      </c>
      <c r="F27" s="25"/>
      <c r="G27" s="25">
        <f>'6'!F30</f>
        <v>-462784.9</v>
      </c>
      <c r="H27" s="25"/>
      <c r="I27" s="25"/>
    </row>
    <row r="28" spans="2:11" ht="69" x14ac:dyDescent="0.25">
      <c r="B28" s="244"/>
      <c r="C28" s="232"/>
      <c r="D28" s="191" t="s">
        <v>156</v>
      </c>
      <c r="E28" s="25">
        <f t="shared" si="3"/>
        <v>-443045.5</v>
      </c>
      <c r="F28" s="25"/>
      <c r="G28" s="25">
        <f>'6'!F31</f>
        <v>-443045.5</v>
      </c>
      <c r="H28" s="25"/>
      <c r="I28" s="25"/>
    </row>
    <row r="29" spans="2:11" ht="51.75" x14ac:dyDescent="0.25">
      <c r="B29" s="244"/>
      <c r="C29" s="232"/>
      <c r="D29" s="191" t="s">
        <v>176</v>
      </c>
      <c r="E29" s="25">
        <f t="shared" si="3"/>
        <v>-165310.5</v>
      </c>
      <c r="F29" s="25"/>
      <c r="G29" s="25">
        <f>'6'!F32</f>
        <v>-165310.5</v>
      </c>
      <c r="H29" s="25"/>
      <c r="I29" s="25"/>
    </row>
    <row r="30" spans="2:11" s="247" customFormat="1" ht="34.5" x14ac:dyDescent="0.25">
      <c r="B30" s="23"/>
      <c r="C30" s="254">
        <v>3</v>
      </c>
      <c r="D30" s="8" t="s">
        <v>83</v>
      </c>
      <c r="E30" s="19">
        <f>+F30+G30+H30+I30</f>
        <v>6014669.6999999993</v>
      </c>
      <c r="F30" s="19">
        <f>SUM(F31:F46)</f>
        <v>725404.8</v>
      </c>
      <c r="G30" s="19">
        <f>SUM(G31:G46)</f>
        <v>5289264.8999999994</v>
      </c>
      <c r="H30" s="19">
        <f t="shared" ref="H30:I30" si="4">SUM(H31:H46)</f>
        <v>0</v>
      </c>
      <c r="I30" s="19">
        <f t="shared" si="4"/>
        <v>0</v>
      </c>
    </row>
    <row r="31" spans="2:11" s="247" customFormat="1" ht="69" x14ac:dyDescent="0.25">
      <c r="B31" s="23"/>
      <c r="C31" s="254"/>
      <c r="D31" s="24" t="s">
        <v>157</v>
      </c>
      <c r="E31" s="25">
        <f>F31+G31+H31+I31</f>
        <v>-728416.1</v>
      </c>
      <c r="F31" s="25"/>
      <c r="G31" s="25">
        <f>'6'!F34</f>
        <v>-728416.1</v>
      </c>
      <c r="H31" s="25"/>
      <c r="I31" s="25"/>
    </row>
    <row r="32" spans="2:11" s="247" customFormat="1" ht="51.75" x14ac:dyDescent="0.25">
      <c r="B32" s="23"/>
      <c r="C32" s="254"/>
      <c r="D32" s="24" t="s">
        <v>158</v>
      </c>
      <c r="E32" s="25">
        <f t="shared" ref="E32:E46" si="5">F32+G32+H32+I32</f>
        <v>-726043.4</v>
      </c>
      <c r="F32" s="25"/>
      <c r="G32" s="25">
        <f>'6'!F35</f>
        <v>-726043.4</v>
      </c>
      <c r="H32" s="25"/>
      <c r="I32" s="25"/>
    </row>
    <row r="33" spans="2:11" s="247" customFormat="1" ht="51.75" x14ac:dyDescent="0.25">
      <c r="B33" s="23"/>
      <c r="C33" s="254"/>
      <c r="D33" s="191" t="s">
        <v>159</v>
      </c>
      <c r="E33" s="25">
        <f t="shared" si="5"/>
        <v>-96770.2</v>
      </c>
      <c r="F33" s="25"/>
      <c r="G33" s="25">
        <f>'6'!F36</f>
        <v>-96770.2</v>
      </c>
      <c r="H33" s="25"/>
      <c r="I33" s="25"/>
    </row>
    <row r="34" spans="2:11" s="247" customFormat="1" ht="51.75" x14ac:dyDescent="0.25">
      <c r="B34" s="23"/>
      <c r="C34" s="254"/>
      <c r="D34" s="191" t="s">
        <v>160</v>
      </c>
      <c r="E34" s="25">
        <f t="shared" si="5"/>
        <v>-163591.6</v>
      </c>
      <c r="F34" s="25"/>
      <c r="G34" s="25">
        <f>'6'!F37</f>
        <v>-163591.6</v>
      </c>
      <c r="H34" s="25"/>
      <c r="I34" s="25"/>
    </row>
    <row r="35" spans="2:11" s="247" customFormat="1" ht="51.75" x14ac:dyDescent="0.25">
      <c r="B35" s="23"/>
      <c r="C35" s="254"/>
      <c r="D35" s="191" t="s">
        <v>161</v>
      </c>
      <c r="E35" s="25">
        <f t="shared" si="5"/>
        <v>-245059.20000000001</v>
      </c>
      <c r="F35" s="25"/>
      <c r="G35" s="25">
        <f>'6'!F38</f>
        <v>-245059.20000000001</v>
      </c>
      <c r="H35" s="25"/>
      <c r="I35" s="25"/>
    </row>
    <row r="36" spans="2:11" s="247" customFormat="1" ht="51.75" x14ac:dyDescent="0.25">
      <c r="B36" s="23"/>
      <c r="C36" s="254"/>
      <c r="D36" s="191" t="s">
        <v>162</v>
      </c>
      <c r="E36" s="25">
        <f t="shared" si="5"/>
        <v>407336.4</v>
      </c>
      <c r="F36" s="25"/>
      <c r="G36" s="25">
        <f>'6'!F39</f>
        <v>407336.4</v>
      </c>
      <c r="H36" s="25"/>
      <c r="I36" s="25"/>
    </row>
    <row r="37" spans="2:11" s="247" customFormat="1" ht="86.25" x14ac:dyDescent="0.25">
      <c r="B37" s="23"/>
      <c r="C37" s="254"/>
      <c r="D37" s="191" t="s">
        <v>163</v>
      </c>
      <c r="E37" s="25">
        <f t="shared" si="5"/>
        <v>748883.6</v>
      </c>
      <c r="F37" s="25"/>
      <c r="G37" s="25">
        <f>'6'!F40</f>
        <v>748883.6</v>
      </c>
      <c r="H37" s="25"/>
      <c r="I37" s="25"/>
    </row>
    <row r="38" spans="2:11" s="247" customFormat="1" ht="51.75" x14ac:dyDescent="0.25">
      <c r="B38" s="23"/>
      <c r="C38" s="254"/>
      <c r="D38" s="191" t="s">
        <v>164</v>
      </c>
      <c r="E38" s="25">
        <f t="shared" si="5"/>
        <v>78824.7</v>
      </c>
      <c r="F38" s="25"/>
      <c r="G38" s="25">
        <f>'6'!F41</f>
        <v>78824.7</v>
      </c>
      <c r="H38" s="25"/>
      <c r="I38" s="25"/>
    </row>
    <row r="39" spans="2:11" s="247" customFormat="1" ht="51.75" x14ac:dyDescent="0.25">
      <c r="B39" s="23"/>
      <c r="C39" s="254"/>
      <c r="D39" s="24" t="s">
        <v>360</v>
      </c>
      <c r="E39" s="25">
        <f t="shared" si="5"/>
        <v>420915</v>
      </c>
      <c r="F39" s="25"/>
      <c r="G39" s="25">
        <f>'6'!F42</f>
        <v>420915</v>
      </c>
      <c r="H39" s="25"/>
      <c r="I39" s="25"/>
    </row>
    <row r="40" spans="2:11" s="247" customFormat="1" ht="51.75" x14ac:dyDescent="0.25">
      <c r="B40" s="23"/>
      <c r="C40" s="254"/>
      <c r="D40" s="191" t="s">
        <v>165</v>
      </c>
      <c r="E40" s="25">
        <f t="shared" si="5"/>
        <v>529026.4</v>
      </c>
      <c r="F40" s="25"/>
      <c r="G40" s="25">
        <f>'6'!F43</f>
        <v>529026.4</v>
      </c>
      <c r="H40" s="25"/>
      <c r="I40" s="25"/>
    </row>
    <row r="41" spans="2:11" s="247" customFormat="1" ht="34.5" x14ac:dyDescent="0.25">
      <c r="B41" s="23"/>
      <c r="C41" s="254"/>
      <c r="D41" s="24" t="s">
        <v>166</v>
      </c>
      <c r="E41" s="25">
        <f t="shared" si="5"/>
        <v>736625.8</v>
      </c>
      <c r="F41" s="25"/>
      <c r="G41" s="25">
        <f>'6'!F44</f>
        <v>736625.8</v>
      </c>
      <c r="H41" s="25"/>
      <c r="I41" s="25"/>
    </row>
    <row r="42" spans="2:11" s="247" customFormat="1" ht="69" x14ac:dyDescent="0.25">
      <c r="B42" s="23"/>
      <c r="C42" s="254"/>
      <c r="D42" s="24" t="s">
        <v>167</v>
      </c>
      <c r="E42" s="25">
        <f t="shared" si="5"/>
        <v>2004899.3</v>
      </c>
      <c r="F42" s="25"/>
      <c r="G42" s="25">
        <f>'6'!F45</f>
        <v>2004899.3</v>
      </c>
      <c r="H42" s="25"/>
      <c r="I42" s="25"/>
    </row>
    <row r="43" spans="2:11" s="247" customFormat="1" ht="34.5" x14ac:dyDescent="0.25">
      <c r="B43" s="23"/>
      <c r="C43" s="254"/>
      <c r="D43" s="24" t="s">
        <v>175</v>
      </c>
      <c r="E43" s="25">
        <f t="shared" si="5"/>
        <v>898043.9</v>
      </c>
      <c r="F43" s="25"/>
      <c r="G43" s="25">
        <f>'6'!F46</f>
        <v>898043.9</v>
      </c>
      <c r="H43" s="25"/>
      <c r="I43" s="25"/>
    </row>
    <row r="44" spans="2:11" s="247" customFormat="1" ht="69" x14ac:dyDescent="0.25">
      <c r="B44" s="23"/>
      <c r="C44" s="254"/>
      <c r="D44" s="24" t="s">
        <v>168</v>
      </c>
      <c r="E44" s="25">
        <f t="shared" si="5"/>
        <v>1368067.5</v>
      </c>
      <c r="F44" s="25"/>
      <c r="G44" s="25">
        <f>'6'!F47</f>
        <v>1368067.5</v>
      </c>
      <c r="H44" s="25"/>
      <c r="I44" s="25"/>
    </row>
    <row r="45" spans="2:11" s="247" customFormat="1" ht="86.25" x14ac:dyDescent="0.25">
      <c r="B45" s="23"/>
      <c r="C45" s="254"/>
      <c r="D45" s="251" t="s">
        <v>361</v>
      </c>
      <c r="E45" s="25">
        <f>F45+G45+H45+I45</f>
        <v>56522.8</v>
      </c>
      <c r="F45" s="252"/>
      <c r="G45" s="246">
        <v>56522.8</v>
      </c>
      <c r="H45" s="25"/>
      <c r="I45" s="25"/>
    </row>
    <row r="46" spans="2:11" s="247" customFormat="1" ht="87.75" customHeight="1" x14ac:dyDescent="0.25">
      <c r="B46" s="23"/>
      <c r="C46" s="232"/>
      <c r="D46" s="161" t="s">
        <v>362</v>
      </c>
      <c r="E46" s="25">
        <f t="shared" si="5"/>
        <v>725404.8</v>
      </c>
      <c r="F46" s="25">
        <f>'6'!F49</f>
        <v>725404.8</v>
      </c>
      <c r="G46" s="25"/>
      <c r="H46" s="241"/>
      <c r="I46" s="241"/>
      <c r="J46" s="255"/>
      <c r="K46" s="256"/>
    </row>
    <row r="47" spans="2:11" s="247" customFormat="1" ht="31.5" customHeight="1" x14ac:dyDescent="0.25">
      <c r="B47" s="23"/>
      <c r="C47" s="232"/>
      <c r="D47" s="257" t="s">
        <v>127</v>
      </c>
      <c r="E47" s="19">
        <f>F47+G47+H47+I47</f>
        <v>-3994636.9</v>
      </c>
      <c r="F47" s="258"/>
      <c r="G47" s="235">
        <f>'6'!F16</f>
        <v>-3994636.9</v>
      </c>
      <c r="H47" s="19"/>
      <c r="I47" s="259"/>
    </row>
    <row r="48" spans="2:11" s="247" customFormat="1" ht="30.75" customHeight="1" x14ac:dyDescent="0.25">
      <c r="B48" s="23">
        <v>1049</v>
      </c>
      <c r="C48" s="232" t="s">
        <v>84</v>
      </c>
      <c r="D48" s="23" t="s">
        <v>64</v>
      </c>
      <c r="E48" s="19">
        <f>+F48+G48+H48+I48</f>
        <v>0</v>
      </c>
      <c r="F48" s="258">
        <f>SUM(F50:F51)</f>
        <v>0</v>
      </c>
      <c r="G48" s="258">
        <f>SUM(G50:G51)</f>
        <v>0</v>
      </c>
      <c r="H48" s="258">
        <f t="shared" ref="H48:I48" si="6">SUM(H50:H51)</f>
        <v>0</v>
      </c>
      <c r="I48" s="258">
        <f t="shared" si="6"/>
        <v>0</v>
      </c>
    </row>
    <row r="49" spans="2:9" x14ac:dyDescent="0.25">
      <c r="B49" s="244"/>
      <c r="C49" s="244"/>
      <c r="D49" s="238" t="s">
        <v>77</v>
      </c>
      <c r="E49" s="25"/>
      <c r="F49" s="258"/>
      <c r="G49" s="25"/>
      <c r="H49" s="25"/>
      <c r="I49" s="259"/>
    </row>
    <row r="50" spans="2:9" ht="69" x14ac:dyDescent="0.25">
      <c r="B50" s="244"/>
      <c r="C50" s="244"/>
      <c r="D50" s="191" t="s">
        <v>356</v>
      </c>
      <c r="E50" s="25">
        <f t="shared" ref="E50" si="7">F50+G50+H50+I50</f>
        <v>62068.7</v>
      </c>
      <c r="F50" s="258">
        <v>0</v>
      </c>
      <c r="G50" s="260">
        <f>'6'!F55</f>
        <v>62068.7</v>
      </c>
      <c r="H50" s="252"/>
      <c r="I50" s="259"/>
    </row>
    <row r="51" spans="2:9" s="247" customFormat="1" ht="30" customHeight="1" x14ac:dyDescent="0.25">
      <c r="B51" s="23"/>
      <c r="C51" s="232"/>
      <c r="D51" s="257" t="s">
        <v>127</v>
      </c>
      <c r="E51" s="19">
        <f>F51+G51+H51+I51</f>
        <v>-62068.7</v>
      </c>
      <c r="F51" s="258"/>
      <c r="G51" s="235">
        <f>'6'!F52</f>
        <v>-62068.7</v>
      </c>
      <c r="H51" s="19"/>
      <c r="I51" s="259"/>
    </row>
    <row r="52" spans="2:9" s="247" customFormat="1" ht="34.5" x14ac:dyDescent="0.25">
      <c r="B52" s="23">
        <v>1049</v>
      </c>
      <c r="C52" s="232">
        <v>21020</v>
      </c>
      <c r="D52" s="23" t="s">
        <v>316</v>
      </c>
      <c r="E52" s="16">
        <f>+F52+G52+H52+I52</f>
        <v>-2766721</v>
      </c>
      <c r="F52" s="16">
        <v>0</v>
      </c>
      <c r="G52" s="19">
        <f>'6'!F58</f>
        <v>-2766721</v>
      </c>
      <c r="H52" s="16">
        <v>0</v>
      </c>
      <c r="I52" s="16">
        <v>0</v>
      </c>
    </row>
    <row r="53" spans="2:9" s="247" customFormat="1" ht="34.5" x14ac:dyDescent="0.25">
      <c r="B53" s="23">
        <v>1049</v>
      </c>
      <c r="C53" s="232">
        <v>21020</v>
      </c>
      <c r="D53" s="23" t="s">
        <v>316</v>
      </c>
      <c r="E53" s="16">
        <f>+F53+G53+H53+I53</f>
        <v>3206039.9000000004</v>
      </c>
      <c r="F53" s="19">
        <f>F55+F61+F65</f>
        <v>0</v>
      </c>
      <c r="G53" s="19">
        <f>G55+G61+G65</f>
        <v>3206039.9000000004</v>
      </c>
      <c r="H53" s="19">
        <f t="shared" ref="H53:I53" si="8">H55+H61+H65</f>
        <v>0</v>
      </c>
      <c r="I53" s="19">
        <f t="shared" si="8"/>
        <v>0</v>
      </c>
    </row>
    <row r="54" spans="2:9" x14ac:dyDescent="0.25">
      <c r="B54" s="244"/>
      <c r="C54" s="244"/>
      <c r="D54" s="244" t="s">
        <v>77</v>
      </c>
      <c r="E54" s="17"/>
      <c r="F54" s="17"/>
      <c r="G54" s="25"/>
      <c r="H54" s="17"/>
      <c r="I54" s="17"/>
    </row>
    <row r="55" spans="2:9" ht="54.75" customHeight="1" x14ac:dyDescent="0.25">
      <c r="B55" s="244"/>
      <c r="C55" s="23">
        <v>1</v>
      </c>
      <c r="D55" s="8" t="s">
        <v>80</v>
      </c>
      <c r="E55" s="16">
        <f>+F55+G55+H55+I55</f>
        <v>1931481.5</v>
      </c>
      <c r="F55" s="19">
        <f>SUM(F56:F60)</f>
        <v>0</v>
      </c>
      <c r="G55" s="19">
        <f>SUM(G56:G60)</f>
        <v>1931481.5</v>
      </c>
      <c r="H55" s="19">
        <f t="shared" ref="H55:I55" si="9">SUM(H56:H60)</f>
        <v>0</v>
      </c>
      <c r="I55" s="19">
        <f t="shared" si="9"/>
        <v>0</v>
      </c>
    </row>
    <row r="56" spans="2:9" ht="62.25" customHeight="1" x14ac:dyDescent="0.25">
      <c r="B56" s="244"/>
      <c r="C56" s="244"/>
      <c r="D56" s="191" t="s">
        <v>184</v>
      </c>
      <c r="E56" s="25">
        <f t="shared" ref="E56:E64" si="10">F56+G56+H56+I56</f>
        <v>276000</v>
      </c>
      <c r="F56" s="17"/>
      <c r="G56" s="260">
        <f>'6'!F62</f>
        <v>276000</v>
      </c>
      <c r="H56" s="17"/>
      <c r="I56" s="17"/>
    </row>
    <row r="57" spans="2:9" ht="67.5" customHeight="1" x14ac:dyDescent="0.25">
      <c r="B57" s="244"/>
      <c r="C57" s="244"/>
      <c r="D57" s="191" t="s">
        <v>185</v>
      </c>
      <c r="E57" s="25">
        <f t="shared" si="10"/>
        <v>79900</v>
      </c>
      <c r="F57" s="17"/>
      <c r="G57" s="260">
        <f>'6'!F63</f>
        <v>79900</v>
      </c>
      <c r="H57" s="17"/>
      <c r="I57" s="17"/>
    </row>
    <row r="58" spans="2:9" ht="63" customHeight="1" x14ac:dyDescent="0.25">
      <c r="B58" s="244"/>
      <c r="C58" s="244"/>
      <c r="D58" s="191" t="s">
        <v>150</v>
      </c>
      <c r="E58" s="25">
        <f t="shared" si="10"/>
        <v>792000</v>
      </c>
      <c r="F58" s="17"/>
      <c r="G58" s="260">
        <f>'6'!F64</f>
        <v>792000</v>
      </c>
      <c r="H58" s="17"/>
      <c r="I58" s="17"/>
    </row>
    <row r="59" spans="2:9" ht="67.5" customHeight="1" x14ac:dyDescent="0.25">
      <c r="B59" s="244"/>
      <c r="C59" s="244"/>
      <c r="D59" s="191" t="s">
        <v>151</v>
      </c>
      <c r="E59" s="25">
        <f t="shared" si="10"/>
        <v>681000</v>
      </c>
      <c r="F59" s="17"/>
      <c r="G59" s="260">
        <f>'6'!F65</f>
        <v>681000</v>
      </c>
      <c r="H59" s="17"/>
      <c r="I59" s="17"/>
    </row>
    <row r="60" spans="2:9" ht="67.5" customHeight="1" x14ac:dyDescent="0.25">
      <c r="B60" s="244"/>
      <c r="C60" s="244"/>
      <c r="D60" s="191" t="s">
        <v>179</v>
      </c>
      <c r="E60" s="25">
        <f t="shared" si="10"/>
        <v>102581.5</v>
      </c>
      <c r="F60" s="17"/>
      <c r="G60" s="260">
        <f>'6'!F66</f>
        <v>102581.5</v>
      </c>
      <c r="H60" s="17"/>
      <c r="I60" s="17"/>
    </row>
    <row r="61" spans="2:9" ht="41.25" customHeight="1" x14ac:dyDescent="0.25">
      <c r="B61" s="244"/>
      <c r="C61" s="23">
        <v>2</v>
      </c>
      <c r="D61" s="8" t="s">
        <v>82</v>
      </c>
      <c r="E61" s="16">
        <f>+F61+G61+H61+I61</f>
        <v>1060123.2</v>
      </c>
      <c r="F61" s="19">
        <f>SUM(F62:F64)</f>
        <v>0</v>
      </c>
      <c r="G61" s="19">
        <f>SUM(G62:G64)</f>
        <v>1060123.2</v>
      </c>
      <c r="H61" s="19">
        <f t="shared" ref="H61:I61" si="11">SUM(H62:H64)</f>
        <v>0</v>
      </c>
      <c r="I61" s="19">
        <f t="shared" si="11"/>
        <v>0</v>
      </c>
    </row>
    <row r="62" spans="2:9" ht="76.5" customHeight="1" x14ac:dyDescent="0.25">
      <c r="B62" s="244"/>
      <c r="C62" s="244"/>
      <c r="D62" s="191" t="s">
        <v>177</v>
      </c>
      <c r="E62" s="25">
        <f t="shared" si="10"/>
        <v>889800</v>
      </c>
      <c r="F62" s="17"/>
      <c r="G62" s="260">
        <f>'6'!F68</f>
        <v>889800</v>
      </c>
      <c r="H62" s="17"/>
      <c r="I62" s="17"/>
    </row>
    <row r="63" spans="2:9" ht="76.5" customHeight="1" x14ac:dyDescent="0.25">
      <c r="B63" s="244"/>
      <c r="C63" s="244"/>
      <c r="D63" s="191" t="s">
        <v>181</v>
      </c>
      <c r="E63" s="25">
        <f t="shared" si="10"/>
        <v>107407.4</v>
      </c>
      <c r="F63" s="17"/>
      <c r="G63" s="260">
        <f>'6'!F69</f>
        <v>107407.4</v>
      </c>
      <c r="H63" s="17"/>
      <c r="I63" s="17"/>
    </row>
    <row r="64" spans="2:9" ht="62.25" customHeight="1" x14ac:dyDescent="0.25">
      <c r="B64" s="244"/>
      <c r="C64" s="244"/>
      <c r="D64" s="191" t="s">
        <v>180</v>
      </c>
      <c r="E64" s="25">
        <f t="shared" si="10"/>
        <v>62915.8</v>
      </c>
      <c r="F64" s="17"/>
      <c r="G64" s="260">
        <f>'6'!F70</f>
        <v>62915.8</v>
      </c>
      <c r="H64" s="17"/>
      <c r="I64" s="17"/>
    </row>
    <row r="65" spans="2:9" ht="39.75" customHeight="1" x14ac:dyDescent="0.25">
      <c r="B65" s="244"/>
      <c r="C65" s="23">
        <v>3</v>
      </c>
      <c r="D65" s="8" t="s">
        <v>83</v>
      </c>
      <c r="E65" s="16">
        <f>+F65+G65+H65+I65</f>
        <v>214435.20000000001</v>
      </c>
      <c r="F65" s="261">
        <f>F66</f>
        <v>0</v>
      </c>
      <c r="G65" s="261">
        <f>G66</f>
        <v>214435.20000000001</v>
      </c>
      <c r="H65" s="261">
        <f t="shared" ref="H65:I65" si="12">H66</f>
        <v>0</v>
      </c>
      <c r="I65" s="261">
        <f t="shared" si="12"/>
        <v>0</v>
      </c>
    </row>
    <row r="66" spans="2:9" ht="72" customHeight="1" x14ac:dyDescent="0.25">
      <c r="B66" s="244"/>
      <c r="C66" s="244"/>
      <c r="D66" s="191" t="s">
        <v>178</v>
      </c>
      <c r="E66" s="25">
        <f>F66+G66+H66+I66</f>
        <v>214435.20000000001</v>
      </c>
      <c r="F66" s="17"/>
      <c r="G66" s="260">
        <f>'6'!F72</f>
        <v>214435.20000000001</v>
      </c>
      <c r="H66" s="17"/>
      <c r="I66" s="17"/>
    </row>
    <row r="67" spans="2:9" ht="15" customHeight="1" x14ac:dyDescent="0.25">
      <c r="D67" s="262"/>
      <c r="E67" s="44"/>
      <c r="F67" s="44"/>
      <c r="G67" s="263"/>
      <c r="H67" s="44"/>
      <c r="I67" s="44"/>
    </row>
    <row r="68" spans="2:9" ht="15" customHeight="1" x14ac:dyDescent="0.25">
      <c r="D68" s="262"/>
      <c r="E68" s="44"/>
      <c r="F68" s="44"/>
      <c r="G68" s="263"/>
      <c r="H68" s="44"/>
      <c r="I68" s="44"/>
    </row>
    <row r="69" spans="2:9" ht="18.75" customHeight="1" x14ac:dyDescent="0.25">
      <c r="D69" s="262"/>
      <c r="E69" s="44"/>
      <c r="F69" s="44"/>
      <c r="G69" s="263"/>
      <c r="H69" s="44"/>
      <c r="I69" s="44"/>
    </row>
    <row r="70" spans="2:9" ht="18.75" customHeight="1" x14ac:dyDescent="0.25">
      <c r="D70" s="221"/>
      <c r="E70" s="221"/>
      <c r="F70" s="55"/>
      <c r="G70" s="264"/>
      <c r="H70" s="7"/>
    </row>
    <row r="71" spans="2:9" s="7" customFormat="1" ht="51.75" x14ac:dyDescent="0.3">
      <c r="D71" s="39" t="s">
        <v>141</v>
      </c>
      <c r="E71" s="266"/>
      <c r="F71" s="266"/>
      <c r="G71" s="220" t="s">
        <v>142</v>
      </c>
    </row>
    <row r="72" spans="2:9" x14ac:dyDescent="0.3">
      <c r="D72" s="1"/>
      <c r="E72" s="1"/>
      <c r="F72" s="3"/>
      <c r="G72" s="151"/>
      <c r="H72" s="1"/>
    </row>
  </sheetData>
  <mergeCells count="7"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72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L128"/>
  <sheetViews>
    <sheetView zoomScaleNormal="100" workbookViewId="0">
      <selection activeCell="H8" sqref="H8:I8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5.7109375" style="1" customWidth="1"/>
    <col min="7" max="7" width="65" style="1" customWidth="1"/>
    <col min="8" max="8" width="16.7109375" style="1" customWidth="1"/>
    <col min="9" max="9" width="18.28515625" style="1" customWidth="1"/>
    <col min="10" max="10" width="16.7109375" style="1" bestFit="1" customWidth="1"/>
    <col min="11" max="11" width="16.7109375" style="1" customWidth="1"/>
    <col min="12" max="12" width="16" style="1" customWidth="1"/>
    <col min="13" max="13" width="22.140625" style="1" customWidth="1"/>
    <col min="14" max="14" width="11.7109375" style="1" customWidth="1"/>
    <col min="15" max="15" width="10.5703125" style="1" customWidth="1"/>
    <col min="16" max="16" width="10.7109375" style="1" customWidth="1"/>
    <col min="17" max="17" width="10" style="1" customWidth="1"/>
    <col min="18" max="16384" width="9.140625" style="1"/>
  </cols>
  <sheetData>
    <row r="1" spans="2:12" x14ac:dyDescent="0.3">
      <c r="I1" s="2" t="s">
        <v>171</v>
      </c>
    </row>
    <row r="2" spans="2:12" x14ac:dyDescent="0.3">
      <c r="H2" s="20"/>
      <c r="I2" s="21" t="s">
        <v>124</v>
      </c>
    </row>
    <row r="3" spans="2:12" x14ac:dyDescent="0.3">
      <c r="H3" s="20"/>
      <c r="I3" s="21" t="s">
        <v>66</v>
      </c>
    </row>
    <row r="4" spans="2:12" x14ac:dyDescent="0.3">
      <c r="H4" s="153"/>
      <c r="I4" s="2"/>
    </row>
    <row r="5" spans="2:12" ht="45" customHeight="1" x14ac:dyDescent="0.3">
      <c r="B5" s="293" t="s">
        <v>41</v>
      </c>
      <c r="C5" s="293"/>
      <c r="D5" s="293"/>
      <c r="E5" s="293"/>
      <c r="F5" s="293"/>
      <c r="G5" s="293"/>
      <c r="H5" s="293"/>
      <c r="I5" s="293"/>
    </row>
    <row r="6" spans="2:12" x14ac:dyDescent="0.3">
      <c r="H6" s="3"/>
      <c r="I6" s="3"/>
    </row>
    <row r="7" spans="2:12" x14ac:dyDescent="0.3">
      <c r="H7" s="307"/>
      <c r="I7" s="307"/>
    </row>
    <row r="8" spans="2:12" ht="91.5" customHeight="1" x14ac:dyDescent="0.3">
      <c r="B8" s="312" t="s">
        <v>42</v>
      </c>
      <c r="C8" s="313"/>
      <c r="D8" s="314"/>
      <c r="E8" s="312" t="s">
        <v>43</v>
      </c>
      <c r="F8" s="314"/>
      <c r="G8" s="315" t="s">
        <v>1</v>
      </c>
      <c r="H8" s="313" t="s">
        <v>2</v>
      </c>
      <c r="I8" s="314"/>
    </row>
    <row r="9" spans="2:12" s="206" customFormat="1" ht="40.5" customHeight="1" x14ac:dyDescent="0.3">
      <c r="B9" s="205" t="s">
        <v>44</v>
      </c>
      <c r="C9" s="205" t="s">
        <v>45</v>
      </c>
      <c r="D9" s="205" t="s">
        <v>46</v>
      </c>
      <c r="E9" s="162" t="s">
        <v>30</v>
      </c>
      <c r="F9" s="162" t="s">
        <v>31</v>
      </c>
      <c r="G9" s="316"/>
      <c r="H9" s="162" t="s">
        <v>13</v>
      </c>
      <c r="I9" s="162" t="s">
        <v>14</v>
      </c>
    </row>
    <row r="10" spans="2:12" s="14" customFormat="1" x14ac:dyDescent="0.3">
      <c r="B10" s="207"/>
      <c r="C10" s="207"/>
      <c r="D10" s="207"/>
      <c r="E10" s="185"/>
      <c r="F10" s="208"/>
      <c r="G10" s="185" t="s">
        <v>40</v>
      </c>
      <c r="H10" s="26">
        <f>H12</f>
        <v>1790710.7</v>
      </c>
      <c r="I10" s="26">
        <f>I12</f>
        <v>1790710.6999999995</v>
      </c>
      <c r="K10" s="206"/>
      <c r="L10" s="206"/>
    </row>
    <row r="11" spans="2:12" x14ac:dyDescent="0.3">
      <c r="B11" s="24"/>
      <c r="C11" s="24"/>
      <c r="D11" s="24"/>
      <c r="E11" s="24"/>
      <c r="F11" s="209"/>
      <c r="G11" s="24" t="s">
        <v>3</v>
      </c>
      <c r="H11" s="26"/>
      <c r="I11" s="26"/>
      <c r="K11" s="206"/>
      <c r="L11" s="206"/>
    </row>
    <row r="12" spans="2:12" s="14" customFormat="1" ht="34.5" x14ac:dyDescent="0.3">
      <c r="B12" s="185"/>
      <c r="C12" s="185"/>
      <c r="D12" s="185"/>
      <c r="E12" s="185"/>
      <c r="F12" s="208"/>
      <c r="G12" s="185" t="s">
        <v>0</v>
      </c>
      <c r="H12" s="27">
        <f>H32+H14</f>
        <v>1790710.7</v>
      </c>
      <c r="I12" s="27">
        <f>I32+I14</f>
        <v>1790710.6999999995</v>
      </c>
    </row>
    <row r="13" spans="2:12" s="14" customFormat="1" x14ac:dyDescent="0.3">
      <c r="B13" s="185"/>
      <c r="C13" s="185"/>
      <c r="D13" s="185"/>
      <c r="E13" s="185"/>
      <c r="F13" s="208"/>
      <c r="G13" s="24" t="s">
        <v>3</v>
      </c>
      <c r="H13" s="27"/>
      <c r="I13" s="27"/>
    </row>
    <row r="14" spans="2:12" s="14" customFormat="1" ht="19.5" customHeight="1" x14ac:dyDescent="0.3">
      <c r="B14" s="8" t="s">
        <v>227</v>
      </c>
      <c r="C14" s="162"/>
      <c r="D14" s="162"/>
      <c r="E14" s="162"/>
      <c r="F14" s="162"/>
      <c r="G14" s="5" t="s">
        <v>230</v>
      </c>
      <c r="H14" s="27">
        <f t="shared" ref="H14:I14" si="0">H16</f>
        <v>-571538.69999999995</v>
      </c>
      <c r="I14" s="27">
        <f t="shared" si="0"/>
        <v>0</v>
      </c>
    </row>
    <row r="15" spans="2:12" x14ac:dyDescent="0.3">
      <c r="B15" s="210"/>
      <c r="C15" s="211"/>
      <c r="D15" s="211"/>
      <c r="E15" s="24"/>
      <c r="F15" s="209"/>
      <c r="G15" s="24" t="s">
        <v>3</v>
      </c>
      <c r="H15" s="27"/>
      <c r="I15" s="27"/>
    </row>
    <row r="16" spans="2:12" s="14" customFormat="1" ht="34.5" x14ac:dyDescent="0.3">
      <c r="B16" s="210"/>
      <c r="C16" s="8" t="s">
        <v>229</v>
      </c>
      <c r="D16" s="162"/>
      <c r="E16" s="162"/>
      <c r="F16" s="162"/>
      <c r="G16" s="5" t="s">
        <v>228</v>
      </c>
      <c r="H16" s="27">
        <f>H18</f>
        <v>-571538.69999999995</v>
      </c>
      <c r="I16" s="27">
        <f>I18</f>
        <v>0</v>
      </c>
    </row>
    <row r="17" spans="2:10" x14ac:dyDescent="0.3">
      <c r="B17" s="210"/>
      <c r="C17" s="210"/>
      <c r="D17" s="210"/>
      <c r="E17" s="24"/>
      <c r="F17" s="209"/>
      <c r="G17" s="24" t="s">
        <v>3</v>
      </c>
      <c r="H17" s="24"/>
      <c r="I17" s="24"/>
    </row>
    <row r="18" spans="2:10" s="14" customFormat="1" ht="34.5" x14ac:dyDescent="0.3">
      <c r="B18" s="210"/>
      <c r="C18" s="210"/>
      <c r="D18" s="8" t="s">
        <v>227</v>
      </c>
      <c r="E18" s="162"/>
      <c r="F18" s="162"/>
      <c r="G18" s="5" t="s">
        <v>228</v>
      </c>
      <c r="H18" s="27">
        <f>+H21</f>
        <v>-571538.69999999995</v>
      </c>
      <c r="I18" s="27">
        <f>+I21</f>
        <v>0</v>
      </c>
    </row>
    <row r="19" spans="2:10" x14ac:dyDescent="0.3">
      <c r="B19" s="210"/>
      <c r="C19" s="210"/>
      <c r="D19" s="211"/>
      <c r="E19" s="24"/>
      <c r="F19" s="209"/>
      <c r="G19" s="24" t="s">
        <v>3</v>
      </c>
      <c r="H19" s="27"/>
      <c r="I19" s="27"/>
    </row>
    <row r="20" spans="2:10" ht="34.5" x14ac:dyDescent="0.3">
      <c r="B20" s="210"/>
      <c r="C20" s="210"/>
      <c r="D20" s="211"/>
      <c r="E20" s="162"/>
      <c r="F20" s="205"/>
      <c r="G20" s="24" t="s">
        <v>0</v>
      </c>
      <c r="H20" s="27">
        <f t="shared" ref="H20:I20" si="1">H21</f>
        <v>-571538.69999999995</v>
      </c>
      <c r="I20" s="27">
        <f t="shared" si="1"/>
        <v>0</v>
      </c>
    </row>
    <row r="21" spans="2:10" s="14" customFormat="1" x14ac:dyDescent="0.3">
      <c r="B21" s="210"/>
      <c r="C21" s="210"/>
      <c r="D21" s="210"/>
      <c r="E21" s="8">
        <v>1212</v>
      </c>
      <c r="F21" s="212"/>
      <c r="G21" s="74" t="s">
        <v>231</v>
      </c>
      <c r="H21" s="27">
        <f>H23</f>
        <v>-571538.69999999995</v>
      </c>
      <c r="I21" s="27">
        <f>I133+I152+I168</f>
        <v>0</v>
      </c>
    </row>
    <row r="22" spans="2:10" x14ac:dyDescent="0.3">
      <c r="B22" s="210"/>
      <c r="C22" s="210"/>
      <c r="D22" s="211"/>
      <c r="E22" s="162"/>
      <c r="F22" s="205"/>
      <c r="G22" s="24" t="s">
        <v>3</v>
      </c>
      <c r="H22" s="27"/>
      <c r="I22" s="27"/>
    </row>
    <row r="23" spans="2:10" s="14" customFormat="1" ht="42.75" customHeight="1" x14ac:dyDescent="0.3">
      <c r="B23" s="210"/>
      <c r="C23" s="210"/>
      <c r="D23" s="15"/>
      <c r="E23" s="15"/>
      <c r="F23" s="5" t="s">
        <v>222</v>
      </c>
      <c r="G23" s="5" t="s">
        <v>223</v>
      </c>
      <c r="H23" s="27">
        <f>H25</f>
        <v>-571538.69999999995</v>
      </c>
      <c r="I23" s="27">
        <f>I25</f>
        <v>0</v>
      </c>
    </row>
    <row r="24" spans="2:10" ht="21" customHeight="1" x14ac:dyDescent="0.3">
      <c r="B24" s="210"/>
      <c r="C24" s="210"/>
      <c r="D24" s="13"/>
      <c r="E24" s="13"/>
      <c r="F24" s="161"/>
      <c r="G24" s="161" t="s">
        <v>122</v>
      </c>
      <c r="H24" s="51"/>
      <c r="I24" s="27"/>
    </row>
    <row r="25" spans="2:10" s="14" customFormat="1" ht="24.75" customHeight="1" x14ac:dyDescent="0.3">
      <c r="B25" s="210"/>
      <c r="C25" s="210"/>
      <c r="D25" s="15"/>
      <c r="E25" s="15"/>
      <c r="F25" s="161"/>
      <c r="G25" s="213" t="s">
        <v>123</v>
      </c>
      <c r="H25" s="52">
        <f t="shared" ref="H25:I25" si="2">H27</f>
        <v>-571538.69999999995</v>
      </c>
      <c r="I25" s="27">
        <f t="shared" si="2"/>
        <v>0</v>
      </c>
    </row>
    <row r="26" spans="2:10" ht="34.5" x14ac:dyDescent="0.3">
      <c r="B26" s="210"/>
      <c r="C26" s="210"/>
      <c r="D26" s="13"/>
      <c r="E26" s="13"/>
      <c r="F26" s="161"/>
      <c r="G26" s="161" t="s">
        <v>113</v>
      </c>
      <c r="H26" s="51"/>
      <c r="I26" s="27"/>
    </row>
    <row r="27" spans="2:10" x14ac:dyDescent="0.3">
      <c r="B27" s="210"/>
      <c r="C27" s="210"/>
      <c r="D27" s="13"/>
      <c r="E27" s="13"/>
      <c r="F27" s="161"/>
      <c r="G27" s="161" t="s">
        <v>114</v>
      </c>
      <c r="H27" s="51">
        <f t="shared" ref="H27:I30" si="3">H28</f>
        <v>-571538.69999999995</v>
      </c>
      <c r="I27" s="27">
        <f t="shared" si="3"/>
        <v>0</v>
      </c>
    </row>
    <row r="28" spans="2:10" x14ac:dyDescent="0.3">
      <c r="B28" s="210"/>
      <c r="C28" s="210"/>
      <c r="D28" s="13"/>
      <c r="E28" s="13"/>
      <c r="F28" s="161"/>
      <c r="G28" s="161" t="s">
        <v>208</v>
      </c>
      <c r="H28" s="51">
        <f t="shared" si="3"/>
        <v>-571538.69999999995</v>
      </c>
      <c r="I28" s="27">
        <f t="shared" si="3"/>
        <v>0</v>
      </c>
      <c r="J28" s="53"/>
    </row>
    <row r="29" spans="2:10" x14ac:dyDescent="0.3">
      <c r="B29" s="210"/>
      <c r="C29" s="210"/>
      <c r="D29" s="13"/>
      <c r="E29" s="13"/>
      <c r="F29" s="161"/>
      <c r="G29" s="161" t="s">
        <v>224</v>
      </c>
      <c r="H29" s="51">
        <f t="shared" si="3"/>
        <v>-571538.69999999995</v>
      </c>
      <c r="I29" s="27">
        <f t="shared" si="3"/>
        <v>0</v>
      </c>
    </row>
    <row r="30" spans="2:10" ht="34.5" x14ac:dyDescent="0.3">
      <c r="B30" s="210"/>
      <c r="C30" s="210"/>
      <c r="D30" s="13"/>
      <c r="E30" s="13"/>
      <c r="F30" s="161"/>
      <c r="G30" s="161" t="s">
        <v>225</v>
      </c>
      <c r="H30" s="51">
        <f t="shared" si="3"/>
        <v>-571538.69999999995</v>
      </c>
      <c r="I30" s="27">
        <f t="shared" si="3"/>
        <v>0</v>
      </c>
    </row>
    <row r="31" spans="2:10" ht="21" customHeight="1" x14ac:dyDescent="0.3">
      <c r="B31" s="210"/>
      <c r="C31" s="210"/>
      <c r="D31" s="13"/>
      <c r="E31" s="13"/>
      <c r="F31" s="161"/>
      <c r="G31" s="161" t="s">
        <v>226</v>
      </c>
      <c r="H31" s="51">
        <v>-571538.69999999995</v>
      </c>
      <c r="I31" s="27">
        <f>'7'!E100</f>
        <v>0</v>
      </c>
    </row>
    <row r="32" spans="2:10" s="14" customFormat="1" ht="19.5" customHeight="1" x14ac:dyDescent="0.3">
      <c r="B32" s="210" t="s">
        <v>4</v>
      </c>
      <c r="C32" s="210"/>
      <c r="D32" s="210"/>
      <c r="E32" s="185"/>
      <c r="F32" s="208"/>
      <c r="G32" s="185" t="s">
        <v>5</v>
      </c>
      <c r="H32" s="27">
        <f t="shared" ref="H32:I32" si="4">H34</f>
        <v>2362249.4</v>
      </c>
      <c r="I32" s="27">
        <f t="shared" si="4"/>
        <v>1790710.6999999995</v>
      </c>
    </row>
    <row r="33" spans="2:10" x14ac:dyDescent="0.3">
      <c r="B33" s="210"/>
      <c r="C33" s="211"/>
      <c r="D33" s="211"/>
      <c r="E33" s="24"/>
      <c r="F33" s="209"/>
      <c r="G33" s="24" t="s">
        <v>3</v>
      </c>
      <c r="H33" s="27"/>
      <c r="I33" s="27"/>
    </row>
    <row r="34" spans="2:10" s="14" customFormat="1" x14ac:dyDescent="0.3">
      <c r="B34" s="210"/>
      <c r="C34" s="210" t="s">
        <v>6</v>
      </c>
      <c r="D34" s="210"/>
      <c r="E34" s="185"/>
      <c r="F34" s="208"/>
      <c r="G34" s="185" t="s">
        <v>7</v>
      </c>
      <c r="H34" s="27">
        <f>H36</f>
        <v>2362249.4</v>
      </c>
      <c r="I34" s="27">
        <f>I36</f>
        <v>1790710.6999999995</v>
      </c>
    </row>
    <row r="35" spans="2:10" x14ac:dyDescent="0.3">
      <c r="B35" s="210"/>
      <c r="C35" s="210"/>
      <c r="D35" s="210"/>
      <c r="E35" s="24"/>
      <c r="F35" s="209"/>
      <c r="G35" s="24" t="s">
        <v>3</v>
      </c>
      <c r="H35" s="24"/>
      <c r="I35" s="24"/>
    </row>
    <row r="36" spans="2:10" s="14" customFormat="1" x14ac:dyDescent="0.3">
      <c r="B36" s="210"/>
      <c r="C36" s="210"/>
      <c r="D36" s="210" t="s">
        <v>19</v>
      </c>
      <c r="E36" s="185"/>
      <c r="F36" s="208"/>
      <c r="G36" s="5" t="s">
        <v>32</v>
      </c>
      <c r="H36" s="27">
        <f>+H40</f>
        <v>2362249.4</v>
      </c>
      <c r="I36" s="27">
        <f>+I40</f>
        <v>1790710.6999999995</v>
      </c>
    </row>
    <row r="37" spans="2:10" x14ac:dyDescent="0.3">
      <c r="B37" s="210"/>
      <c r="C37" s="210"/>
      <c r="D37" s="211"/>
      <c r="E37" s="24"/>
      <c r="F37" s="209"/>
      <c r="G37" s="24" t="s">
        <v>3</v>
      </c>
      <c r="H37" s="27"/>
      <c r="I37" s="27"/>
    </row>
    <row r="38" spans="2:10" ht="34.5" x14ac:dyDescent="0.3">
      <c r="B38" s="210"/>
      <c r="C38" s="210"/>
      <c r="D38" s="211"/>
      <c r="E38" s="162"/>
      <c r="F38" s="205"/>
      <c r="G38" s="24" t="s">
        <v>0</v>
      </c>
      <c r="H38" s="27">
        <f t="shared" ref="H38:I38" si="5">H40</f>
        <v>2362249.4</v>
      </c>
      <c r="I38" s="27">
        <f t="shared" si="5"/>
        <v>1790710.6999999995</v>
      </c>
    </row>
    <row r="39" spans="2:10" x14ac:dyDescent="0.3">
      <c r="B39" s="210"/>
      <c r="C39" s="210"/>
      <c r="D39" s="211"/>
      <c r="E39" s="162"/>
      <c r="F39" s="205"/>
      <c r="G39" s="24" t="s">
        <v>3</v>
      </c>
      <c r="H39" s="27"/>
      <c r="I39" s="27"/>
    </row>
    <row r="40" spans="2:10" s="14" customFormat="1" ht="20.25" customHeight="1" x14ac:dyDescent="0.3">
      <c r="B40" s="210"/>
      <c r="C40" s="210"/>
      <c r="D40" s="210"/>
      <c r="E40" s="8">
        <v>1049</v>
      </c>
      <c r="F40" s="212"/>
      <c r="G40" s="5" t="s">
        <v>17</v>
      </c>
      <c r="H40" s="27">
        <f>H42+H51+H60+H79+H95+H111</f>
        <v>2362249.4</v>
      </c>
      <c r="I40" s="27">
        <f>I42+I51+I60+I79+I95+I111</f>
        <v>1790710.6999999995</v>
      </c>
    </row>
    <row r="41" spans="2:10" ht="21.75" customHeight="1" x14ac:dyDescent="0.3">
      <c r="B41" s="210"/>
      <c r="C41" s="210"/>
      <c r="D41" s="211"/>
      <c r="E41" s="162"/>
      <c r="F41" s="205"/>
      <c r="G41" s="24" t="s">
        <v>3</v>
      </c>
      <c r="H41" s="27"/>
      <c r="I41" s="27"/>
    </row>
    <row r="42" spans="2:10" s="14" customFormat="1" ht="51.75" x14ac:dyDescent="0.3">
      <c r="B42" s="210"/>
      <c r="C42" s="210"/>
      <c r="D42" s="15"/>
      <c r="E42" s="15"/>
      <c r="F42" s="5" t="s">
        <v>212</v>
      </c>
      <c r="G42" s="5" t="s">
        <v>213</v>
      </c>
      <c r="H42" s="27">
        <f>H44</f>
        <v>-768431.2</v>
      </c>
      <c r="I42" s="27">
        <f>I44</f>
        <v>-968944.8</v>
      </c>
    </row>
    <row r="43" spans="2:10" ht="21" customHeight="1" x14ac:dyDescent="0.3">
      <c r="B43" s="210"/>
      <c r="C43" s="210"/>
      <c r="D43" s="13"/>
      <c r="E43" s="13"/>
      <c r="F43" s="161"/>
      <c r="G43" s="161" t="s">
        <v>122</v>
      </c>
      <c r="H43" s="51"/>
      <c r="I43" s="51"/>
    </row>
    <row r="44" spans="2:10" s="14" customFormat="1" ht="43.5" customHeight="1" x14ac:dyDescent="0.3">
      <c r="B44" s="210"/>
      <c r="C44" s="210"/>
      <c r="D44" s="15"/>
      <c r="E44" s="15"/>
      <c r="F44" s="161"/>
      <c r="G44" s="213" t="s">
        <v>18</v>
      </c>
      <c r="H44" s="52">
        <f t="shared" ref="H44:I44" si="6">H46</f>
        <v>-768431.2</v>
      </c>
      <c r="I44" s="52">
        <f t="shared" si="6"/>
        <v>-968944.8</v>
      </c>
    </row>
    <row r="45" spans="2:10" ht="34.5" x14ac:dyDescent="0.3">
      <c r="B45" s="210"/>
      <c r="C45" s="210"/>
      <c r="D45" s="13"/>
      <c r="E45" s="13"/>
      <c r="F45" s="161"/>
      <c r="G45" s="161" t="s">
        <v>113</v>
      </c>
      <c r="H45" s="51"/>
      <c r="I45" s="51"/>
    </row>
    <row r="46" spans="2:10" x14ac:dyDescent="0.3">
      <c r="B46" s="210"/>
      <c r="C46" s="210"/>
      <c r="D46" s="13"/>
      <c r="E46" s="13"/>
      <c r="F46" s="161"/>
      <c r="G46" s="161" t="s">
        <v>114</v>
      </c>
      <c r="H46" s="51">
        <f t="shared" ref="H46:I49" si="7">H47</f>
        <v>-768431.2</v>
      </c>
      <c r="I46" s="51">
        <f t="shared" si="7"/>
        <v>-968944.8</v>
      </c>
    </row>
    <row r="47" spans="2:10" x14ac:dyDescent="0.3">
      <c r="B47" s="210"/>
      <c r="C47" s="210"/>
      <c r="D47" s="13"/>
      <c r="E47" s="13"/>
      <c r="F47" s="161"/>
      <c r="G47" s="161" t="s">
        <v>208</v>
      </c>
      <c r="H47" s="51">
        <f t="shared" si="7"/>
        <v>-768431.2</v>
      </c>
      <c r="I47" s="51">
        <f t="shared" si="7"/>
        <v>-968944.8</v>
      </c>
      <c r="J47" s="53"/>
    </row>
    <row r="48" spans="2:10" ht="34.5" x14ac:dyDescent="0.3">
      <c r="B48" s="210"/>
      <c r="C48" s="210"/>
      <c r="D48" s="13"/>
      <c r="E48" s="13"/>
      <c r="F48" s="161"/>
      <c r="G48" s="161" t="s">
        <v>209</v>
      </c>
      <c r="H48" s="51">
        <f t="shared" si="7"/>
        <v>-768431.2</v>
      </c>
      <c r="I48" s="51">
        <f t="shared" si="7"/>
        <v>-968944.8</v>
      </c>
    </row>
    <row r="49" spans="2:10" ht="34.5" x14ac:dyDescent="0.3">
      <c r="B49" s="210"/>
      <c r="C49" s="210"/>
      <c r="D49" s="13"/>
      <c r="E49" s="13"/>
      <c r="F49" s="161"/>
      <c r="G49" s="161" t="s">
        <v>210</v>
      </c>
      <c r="H49" s="51">
        <f t="shared" si="7"/>
        <v>-768431.2</v>
      </c>
      <c r="I49" s="51">
        <f t="shared" si="7"/>
        <v>-968944.8</v>
      </c>
    </row>
    <row r="50" spans="2:10" ht="21" customHeight="1" x14ac:dyDescent="0.3">
      <c r="B50" s="210"/>
      <c r="C50" s="210"/>
      <c r="D50" s="13"/>
      <c r="E50" s="13"/>
      <c r="F50" s="161"/>
      <c r="G50" s="161" t="s">
        <v>214</v>
      </c>
      <c r="H50" s="51">
        <f>'7'!D11</f>
        <v>-768431.2</v>
      </c>
      <c r="I50" s="51">
        <f>'7'!E11</f>
        <v>-968944.8</v>
      </c>
    </row>
    <row r="51" spans="2:10" s="14" customFormat="1" ht="34.5" x14ac:dyDescent="0.3">
      <c r="B51" s="210"/>
      <c r="C51" s="210"/>
      <c r="D51" s="15"/>
      <c r="E51" s="15"/>
      <c r="F51" s="5">
        <v>11003</v>
      </c>
      <c r="G51" s="5" t="s">
        <v>221</v>
      </c>
      <c r="H51" s="27">
        <f>H53</f>
        <v>-47665.1</v>
      </c>
      <c r="I51" s="27">
        <f>I53</f>
        <v>0</v>
      </c>
    </row>
    <row r="52" spans="2:10" ht="21" customHeight="1" x14ac:dyDescent="0.3">
      <c r="B52" s="210"/>
      <c r="C52" s="210"/>
      <c r="D52" s="13"/>
      <c r="E52" s="13"/>
      <c r="F52" s="161"/>
      <c r="G52" s="161" t="s">
        <v>122</v>
      </c>
      <c r="H52" s="51"/>
      <c r="I52" s="51"/>
    </row>
    <row r="53" spans="2:10" s="14" customFormat="1" ht="42.75" customHeight="1" x14ac:dyDescent="0.3">
      <c r="B53" s="210"/>
      <c r="C53" s="210"/>
      <c r="D53" s="15"/>
      <c r="E53" s="15"/>
      <c r="F53" s="161"/>
      <c r="G53" s="213" t="s">
        <v>18</v>
      </c>
      <c r="H53" s="52">
        <f t="shared" ref="H53:I53" si="8">H55</f>
        <v>-47665.1</v>
      </c>
      <c r="I53" s="27">
        <f t="shared" si="8"/>
        <v>0</v>
      </c>
    </row>
    <row r="54" spans="2:10" ht="34.5" x14ac:dyDescent="0.3">
      <c r="B54" s="210"/>
      <c r="C54" s="210"/>
      <c r="D54" s="13"/>
      <c r="E54" s="13"/>
      <c r="F54" s="161"/>
      <c r="G54" s="161" t="s">
        <v>113</v>
      </c>
      <c r="H54" s="51"/>
      <c r="I54" s="27"/>
    </row>
    <row r="55" spans="2:10" x14ac:dyDescent="0.3">
      <c r="B55" s="210"/>
      <c r="C55" s="210"/>
      <c r="D55" s="13"/>
      <c r="E55" s="13"/>
      <c r="F55" s="161"/>
      <c r="G55" s="161" t="s">
        <v>114</v>
      </c>
      <c r="H55" s="51">
        <f t="shared" ref="H55:I58" si="9">H56</f>
        <v>-47665.1</v>
      </c>
      <c r="I55" s="27">
        <f t="shared" si="9"/>
        <v>0</v>
      </c>
    </row>
    <row r="56" spans="2:10" x14ac:dyDescent="0.3">
      <c r="B56" s="210"/>
      <c r="C56" s="210"/>
      <c r="D56" s="13"/>
      <c r="E56" s="13"/>
      <c r="F56" s="161"/>
      <c r="G56" s="161" t="s">
        <v>208</v>
      </c>
      <c r="H56" s="51">
        <f t="shared" si="9"/>
        <v>-47665.1</v>
      </c>
      <c r="I56" s="27">
        <f t="shared" si="9"/>
        <v>0</v>
      </c>
      <c r="J56" s="53"/>
    </row>
    <row r="57" spans="2:10" ht="34.5" x14ac:dyDescent="0.3">
      <c r="B57" s="210"/>
      <c r="C57" s="210"/>
      <c r="D57" s="13"/>
      <c r="E57" s="13"/>
      <c r="F57" s="161"/>
      <c r="G57" s="161" t="s">
        <v>209</v>
      </c>
      <c r="H57" s="51">
        <f t="shared" si="9"/>
        <v>-47665.1</v>
      </c>
      <c r="I57" s="27">
        <f t="shared" si="9"/>
        <v>0</v>
      </c>
    </row>
    <row r="58" spans="2:10" ht="34.5" x14ac:dyDescent="0.3">
      <c r="B58" s="210"/>
      <c r="C58" s="210"/>
      <c r="D58" s="13"/>
      <c r="E58" s="13"/>
      <c r="F58" s="161"/>
      <c r="G58" s="161" t="s">
        <v>210</v>
      </c>
      <c r="H58" s="51">
        <f t="shared" si="9"/>
        <v>-47665.1</v>
      </c>
      <c r="I58" s="27">
        <f t="shared" si="9"/>
        <v>0</v>
      </c>
    </row>
    <row r="59" spans="2:10" ht="21" customHeight="1" x14ac:dyDescent="0.3">
      <c r="B59" s="210"/>
      <c r="C59" s="210"/>
      <c r="D59" s="13"/>
      <c r="E59" s="13"/>
      <c r="F59" s="161"/>
      <c r="G59" s="161" t="s">
        <v>211</v>
      </c>
      <c r="H59" s="51">
        <v>-47665.1</v>
      </c>
      <c r="I59" s="27">
        <f>'7'!E20</f>
        <v>0</v>
      </c>
    </row>
    <row r="60" spans="2:10" s="14" customFormat="1" ht="34.5" x14ac:dyDescent="0.3">
      <c r="B60" s="210"/>
      <c r="C60" s="210"/>
      <c r="D60" s="15"/>
      <c r="E60" s="15"/>
      <c r="F60" s="212" t="s">
        <v>110</v>
      </c>
      <c r="G60" s="214" t="s">
        <v>111</v>
      </c>
      <c r="H60" s="27">
        <f>H62+H69</f>
        <v>1202364.0999999996</v>
      </c>
      <c r="I60" s="27">
        <f>I62+I69</f>
        <v>2320336.5999999992</v>
      </c>
    </row>
    <row r="61" spans="2:10" ht="21" customHeight="1" x14ac:dyDescent="0.3">
      <c r="B61" s="210"/>
      <c r="C61" s="210"/>
      <c r="D61" s="13"/>
      <c r="E61" s="13"/>
      <c r="F61" s="177"/>
      <c r="G61" s="161" t="s">
        <v>8</v>
      </c>
      <c r="H61" s="51"/>
      <c r="I61" s="51"/>
    </row>
    <row r="62" spans="2:10" s="14" customFormat="1" ht="21.75" customHeight="1" x14ac:dyDescent="0.3">
      <c r="B62" s="210"/>
      <c r="C62" s="210"/>
      <c r="D62" s="15"/>
      <c r="E62" s="15"/>
      <c r="F62" s="155"/>
      <c r="G62" s="213" t="s">
        <v>112</v>
      </c>
      <c r="H62" s="52">
        <f t="shared" ref="H62:I62" si="10">H64</f>
        <v>-987084.6</v>
      </c>
      <c r="I62" s="52">
        <f t="shared" si="10"/>
        <v>-3994636.9</v>
      </c>
    </row>
    <row r="63" spans="2:10" ht="34.5" x14ac:dyDescent="0.3">
      <c r="B63" s="210"/>
      <c r="C63" s="210"/>
      <c r="D63" s="13"/>
      <c r="E63" s="13"/>
      <c r="F63" s="177"/>
      <c r="G63" s="161" t="s">
        <v>113</v>
      </c>
      <c r="H63" s="51"/>
      <c r="I63" s="51"/>
    </row>
    <row r="64" spans="2:10" x14ac:dyDescent="0.3">
      <c r="B64" s="210"/>
      <c r="C64" s="210"/>
      <c r="D64" s="13"/>
      <c r="E64" s="13"/>
      <c r="F64" s="177"/>
      <c r="G64" s="161" t="s">
        <v>114</v>
      </c>
      <c r="H64" s="51">
        <f t="shared" ref="H64:I67" si="11">H65</f>
        <v>-987084.6</v>
      </c>
      <c r="I64" s="51">
        <f t="shared" si="11"/>
        <v>-3994636.9</v>
      </c>
    </row>
    <row r="65" spans="2:10" x14ac:dyDescent="0.3">
      <c r="B65" s="210"/>
      <c r="C65" s="210"/>
      <c r="D65" s="13"/>
      <c r="E65" s="13"/>
      <c r="F65" s="177"/>
      <c r="G65" s="161" t="s">
        <v>115</v>
      </c>
      <c r="H65" s="51">
        <f t="shared" si="11"/>
        <v>-987084.6</v>
      </c>
      <c r="I65" s="51">
        <f t="shared" si="11"/>
        <v>-3994636.9</v>
      </c>
      <c r="J65" s="53"/>
    </row>
    <row r="66" spans="2:10" x14ac:dyDescent="0.3">
      <c r="B66" s="210"/>
      <c r="C66" s="210"/>
      <c r="D66" s="13"/>
      <c r="E66" s="13"/>
      <c r="F66" s="177"/>
      <c r="G66" s="161" t="s">
        <v>116</v>
      </c>
      <c r="H66" s="51">
        <f t="shared" si="11"/>
        <v>-987084.6</v>
      </c>
      <c r="I66" s="51">
        <f t="shared" si="11"/>
        <v>-3994636.9</v>
      </c>
    </row>
    <row r="67" spans="2:10" x14ac:dyDescent="0.3">
      <c r="B67" s="210"/>
      <c r="C67" s="210"/>
      <c r="D67" s="13"/>
      <c r="E67" s="13"/>
      <c r="F67" s="177"/>
      <c r="G67" s="161" t="s">
        <v>117</v>
      </c>
      <c r="H67" s="51">
        <f t="shared" si="11"/>
        <v>-987084.6</v>
      </c>
      <c r="I67" s="51">
        <f t="shared" si="11"/>
        <v>-3994636.9</v>
      </c>
    </row>
    <row r="68" spans="2:10" ht="21" customHeight="1" x14ac:dyDescent="0.3">
      <c r="B68" s="210"/>
      <c r="C68" s="210"/>
      <c r="D68" s="13"/>
      <c r="E68" s="13"/>
      <c r="F68" s="177"/>
      <c r="G68" s="161" t="s">
        <v>118</v>
      </c>
      <c r="H68" s="51">
        <f>'6'!E16</f>
        <v>-987084.6</v>
      </c>
      <c r="I68" s="51">
        <f>'6'!F16</f>
        <v>-3994636.9</v>
      </c>
    </row>
    <row r="69" spans="2:10" s="14" customFormat="1" ht="34.5" x14ac:dyDescent="0.3">
      <c r="B69" s="210"/>
      <c r="C69" s="210"/>
      <c r="D69" s="15"/>
      <c r="E69" s="15"/>
      <c r="F69" s="155"/>
      <c r="G69" s="213" t="s">
        <v>0</v>
      </c>
      <c r="H69" s="52">
        <f t="shared" ref="H69:I69" si="12">H71</f>
        <v>2189448.6999999997</v>
      </c>
      <c r="I69" s="52">
        <f t="shared" si="12"/>
        <v>6314973.4999999991</v>
      </c>
      <c r="J69" s="215"/>
    </row>
    <row r="70" spans="2:10" ht="34.5" x14ac:dyDescent="0.3">
      <c r="B70" s="210"/>
      <c r="C70" s="210"/>
      <c r="D70" s="13"/>
      <c r="E70" s="13"/>
      <c r="F70" s="177"/>
      <c r="G70" s="161" t="s">
        <v>119</v>
      </c>
      <c r="H70" s="51"/>
      <c r="I70" s="51"/>
    </row>
    <row r="71" spans="2:10" x14ac:dyDescent="0.3">
      <c r="B71" s="210"/>
      <c r="C71" s="210"/>
      <c r="D71" s="13"/>
      <c r="E71" s="13"/>
      <c r="F71" s="177"/>
      <c r="G71" s="161" t="s">
        <v>114</v>
      </c>
      <c r="H71" s="51">
        <f t="shared" ref="H71:I72" si="13">H72</f>
        <v>2189448.6999999997</v>
      </c>
      <c r="I71" s="51">
        <f t="shared" si="13"/>
        <v>6314973.4999999991</v>
      </c>
    </row>
    <row r="72" spans="2:10" x14ac:dyDescent="0.3">
      <c r="B72" s="210"/>
      <c r="C72" s="210"/>
      <c r="D72" s="13"/>
      <c r="E72" s="13"/>
      <c r="F72" s="177"/>
      <c r="G72" s="161" t="s">
        <v>115</v>
      </c>
      <c r="H72" s="51">
        <f t="shared" si="13"/>
        <v>2189448.6999999997</v>
      </c>
      <c r="I72" s="51">
        <f t="shared" si="13"/>
        <v>6314973.4999999991</v>
      </c>
    </row>
    <row r="73" spans="2:10" x14ac:dyDescent="0.3">
      <c r="B73" s="210"/>
      <c r="C73" s="210"/>
      <c r="D73" s="13"/>
      <c r="E73" s="13"/>
      <c r="F73" s="177"/>
      <c r="G73" s="161" t="s">
        <v>116</v>
      </c>
      <c r="H73" s="51">
        <f>H74+H77</f>
        <v>2189448.6999999997</v>
      </c>
      <c r="I73" s="51">
        <f>I74+I77</f>
        <v>6314973.4999999991</v>
      </c>
    </row>
    <row r="74" spans="2:10" x14ac:dyDescent="0.3">
      <c r="B74" s="210"/>
      <c r="C74" s="210"/>
      <c r="D74" s="13"/>
      <c r="E74" s="13"/>
      <c r="F74" s="177"/>
      <c r="G74" s="161" t="s">
        <v>117</v>
      </c>
      <c r="H74" s="51">
        <f>+H75+H76</f>
        <v>2189037.6999999997</v>
      </c>
      <c r="I74" s="51">
        <f>I75+I76</f>
        <v>6280962.4999999991</v>
      </c>
    </row>
    <row r="75" spans="2:10" x14ac:dyDescent="0.3">
      <c r="B75" s="210"/>
      <c r="C75" s="210"/>
      <c r="D75" s="13"/>
      <c r="E75" s="13"/>
      <c r="F75" s="177"/>
      <c r="G75" s="216" t="s">
        <v>206</v>
      </c>
      <c r="H75" s="51">
        <f>'6'!E49</f>
        <v>362702.4</v>
      </c>
      <c r="I75" s="51">
        <f>'6'!F49</f>
        <v>725404.8</v>
      </c>
    </row>
    <row r="76" spans="2:10" x14ac:dyDescent="0.3">
      <c r="B76" s="210"/>
      <c r="C76" s="210"/>
      <c r="D76" s="13"/>
      <c r="E76" s="13"/>
      <c r="F76" s="177"/>
      <c r="G76" s="216" t="s">
        <v>118</v>
      </c>
      <c r="H76" s="51">
        <f>'6'!E17-'5'!H77-H75</f>
        <v>1826335.2999999998</v>
      </c>
      <c r="I76" s="51">
        <f>'6'!F17-'5'!I77-I75</f>
        <v>5555557.6999999993</v>
      </c>
    </row>
    <row r="77" spans="2:10" x14ac:dyDescent="0.3">
      <c r="B77" s="210"/>
      <c r="C77" s="210"/>
      <c r="D77" s="13"/>
      <c r="E77" s="13"/>
      <c r="F77" s="177"/>
      <c r="G77" s="161" t="s">
        <v>182</v>
      </c>
      <c r="H77" s="51">
        <f>H78</f>
        <v>411</v>
      </c>
      <c r="I77" s="51">
        <f>I78</f>
        <v>34011</v>
      </c>
    </row>
    <row r="78" spans="2:10" x14ac:dyDescent="0.3">
      <c r="B78" s="210"/>
      <c r="C78" s="210"/>
      <c r="D78" s="13"/>
      <c r="E78" s="13"/>
      <c r="F78" s="177"/>
      <c r="G78" s="161" t="s">
        <v>183</v>
      </c>
      <c r="H78" s="51">
        <f>'6'!E23+'6'!E25</f>
        <v>411</v>
      </c>
      <c r="I78" s="51">
        <f>'6'!F23+'6'!F25</f>
        <v>34011</v>
      </c>
    </row>
    <row r="79" spans="2:10" s="14" customFormat="1" x14ac:dyDescent="0.3">
      <c r="B79" s="210"/>
      <c r="C79" s="210"/>
      <c r="D79" s="15"/>
      <c r="E79" s="15"/>
      <c r="F79" s="212" t="s">
        <v>120</v>
      </c>
      <c r="G79" s="217" t="s">
        <v>121</v>
      </c>
      <c r="H79" s="27">
        <f t="shared" ref="H79:I79" si="14">H81+H88</f>
        <v>0</v>
      </c>
      <c r="I79" s="27">
        <f t="shared" si="14"/>
        <v>0</v>
      </c>
    </row>
    <row r="80" spans="2:10" x14ac:dyDescent="0.3">
      <c r="B80" s="210"/>
      <c r="C80" s="210"/>
      <c r="D80" s="13"/>
      <c r="E80" s="13"/>
      <c r="F80" s="177"/>
      <c r="G80" s="161" t="s">
        <v>122</v>
      </c>
      <c r="H80" s="51"/>
      <c r="I80" s="51"/>
    </row>
    <row r="81" spans="2:9" s="14" customFormat="1" x14ac:dyDescent="0.3">
      <c r="B81" s="210"/>
      <c r="C81" s="210"/>
      <c r="D81" s="15"/>
      <c r="E81" s="15"/>
      <c r="F81" s="155"/>
      <c r="G81" s="213" t="s">
        <v>123</v>
      </c>
      <c r="H81" s="52">
        <f t="shared" ref="H81" si="15">H83</f>
        <v>-62068.7</v>
      </c>
      <c r="I81" s="52">
        <f>I83</f>
        <v>-62068.7</v>
      </c>
    </row>
    <row r="82" spans="2:9" ht="34.5" x14ac:dyDescent="0.3">
      <c r="B82" s="210"/>
      <c r="C82" s="210"/>
      <c r="D82" s="13"/>
      <c r="E82" s="13"/>
      <c r="F82" s="177"/>
      <c r="G82" s="161" t="s">
        <v>113</v>
      </c>
      <c r="H82" s="51"/>
      <c r="I82" s="51"/>
    </row>
    <row r="83" spans="2:9" x14ac:dyDescent="0.3">
      <c r="B83" s="210"/>
      <c r="C83" s="210"/>
      <c r="D83" s="13"/>
      <c r="E83" s="13"/>
      <c r="F83" s="177"/>
      <c r="G83" s="161" t="s">
        <v>114</v>
      </c>
      <c r="H83" s="51">
        <f t="shared" ref="H83:I86" si="16">H84</f>
        <v>-62068.7</v>
      </c>
      <c r="I83" s="51">
        <f t="shared" si="16"/>
        <v>-62068.7</v>
      </c>
    </row>
    <row r="84" spans="2:9" x14ac:dyDescent="0.3">
      <c r="B84" s="210"/>
      <c r="C84" s="210"/>
      <c r="D84" s="13"/>
      <c r="E84" s="13"/>
      <c r="F84" s="177"/>
      <c r="G84" s="161" t="s">
        <v>115</v>
      </c>
      <c r="H84" s="51">
        <f t="shared" si="16"/>
        <v>-62068.7</v>
      </c>
      <c r="I84" s="51">
        <f t="shared" si="16"/>
        <v>-62068.7</v>
      </c>
    </row>
    <row r="85" spans="2:9" x14ac:dyDescent="0.3">
      <c r="B85" s="210"/>
      <c r="C85" s="210"/>
      <c r="D85" s="13"/>
      <c r="E85" s="13"/>
      <c r="F85" s="177"/>
      <c r="G85" s="161" t="s">
        <v>116</v>
      </c>
      <c r="H85" s="51">
        <f t="shared" si="16"/>
        <v>-62068.7</v>
      </c>
      <c r="I85" s="51">
        <f t="shared" si="16"/>
        <v>-62068.7</v>
      </c>
    </row>
    <row r="86" spans="2:9" x14ac:dyDescent="0.3">
      <c r="B86" s="210"/>
      <c r="C86" s="210"/>
      <c r="D86" s="13"/>
      <c r="E86" s="13"/>
      <c r="F86" s="177"/>
      <c r="G86" s="161" t="s">
        <v>117</v>
      </c>
      <c r="H86" s="51">
        <f t="shared" si="16"/>
        <v>-62068.7</v>
      </c>
      <c r="I86" s="51">
        <f t="shared" si="16"/>
        <v>-62068.7</v>
      </c>
    </row>
    <row r="87" spans="2:9" x14ac:dyDescent="0.3">
      <c r="B87" s="210"/>
      <c r="C87" s="210"/>
      <c r="D87" s="13"/>
      <c r="E87" s="13"/>
      <c r="F87" s="177"/>
      <c r="G87" s="161" t="s">
        <v>118</v>
      </c>
      <c r="H87" s="51">
        <f>'6'!E52</f>
        <v>-62068.7</v>
      </c>
      <c r="I87" s="51">
        <f>'6'!F52</f>
        <v>-62068.7</v>
      </c>
    </row>
    <row r="88" spans="2:9" s="14" customFormat="1" ht="34.5" x14ac:dyDescent="0.3">
      <c r="B88" s="210"/>
      <c r="C88" s="210"/>
      <c r="D88" s="15"/>
      <c r="E88" s="15"/>
      <c r="F88" s="155"/>
      <c r="G88" s="213" t="s">
        <v>0</v>
      </c>
      <c r="H88" s="52">
        <f t="shared" ref="H88" si="17">H90</f>
        <v>62068.7</v>
      </c>
      <c r="I88" s="52">
        <f>I90</f>
        <v>62068.7</v>
      </c>
    </row>
    <row r="89" spans="2:9" ht="34.5" x14ac:dyDescent="0.3">
      <c r="B89" s="210"/>
      <c r="C89" s="210"/>
      <c r="D89" s="13"/>
      <c r="E89" s="13"/>
      <c r="F89" s="177"/>
      <c r="G89" s="161" t="s">
        <v>119</v>
      </c>
      <c r="H89" s="51"/>
      <c r="I89" s="51"/>
    </row>
    <row r="90" spans="2:9" x14ac:dyDescent="0.3">
      <c r="B90" s="210"/>
      <c r="C90" s="210"/>
      <c r="D90" s="13"/>
      <c r="E90" s="13"/>
      <c r="F90" s="177"/>
      <c r="G90" s="161" t="s">
        <v>114</v>
      </c>
      <c r="H90" s="51">
        <f t="shared" ref="H90:I91" si="18">H91</f>
        <v>62068.7</v>
      </c>
      <c r="I90" s="51">
        <f t="shared" si="18"/>
        <v>62068.7</v>
      </c>
    </row>
    <row r="91" spans="2:9" x14ac:dyDescent="0.3">
      <c r="B91" s="210"/>
      <c r="C91" s="210"/>
      <c r="D91" s="13"/>
      <c r="E91" s="13"/>
      <c r="F91" s="177"/>
      <c r="G91" s="161" t="s">
        <v>115</v>
      </c>
      <c r="H91" s="51">
        <f t="shared" si="18"/>
        <v>62068.7</v>
      </c>
      <c r="I91" s="51">
        <f t="shared" si="18"/>
        <v>62068.7</v>
      </c>
    </row>
    <row r="92" spans="2:9" x14ac:dyDescent="0.3">
      <c r="B92" s="210"/>
      <c r="C92" s="210"/>
      <c r="D92" s="13"/>
      <c r="E92" s="13"/>
      <c r="F92" s="177"/>
      <c r="G92" s="161" t="s">
        <v>116</v>
      </c>
      <c r="H92" s="51">
        <f>H93</f>
        <v>62068.7</v>
      </c>
      <c r="I92" s="51">
        <f>I93</f>
        <v>62068.7</v>
      </c>
    </row>
    <row r="93" spans="2:9" x14ac:dyDescent="0.3">
      <c r="B93" s="210"/>
      <c r="C93" s="210"/>
      <c r="D93" s="13"/>
      <c r="E93" s="13"/>
      <c r="F93" s="177"/>
      <c r="G93" s="161" t="s">
        <v>117</v>
      </c>
      <c r="H93" s="51">
        <f t="shared" ref="H93" si="19">H94</f>
        <v>62068.7</v>
      </c>
      <c r="I93" s="51">
        <f>I94</f>
        <v>62068.7</v>
      </c>
    </row>
    <row r="94" spans="2:9" x14ac:dyDescent="0.3">
      <c r="B94" s="210"/>
      <c r="C94" s="210"/>
      <c r="D94" s="13"/>
      <c r="E94" s="13"/>
      <c r="F94" s="177"/>
      <c r="G94" s="161" t="s">
        <v>118</v>
      </c>
      <c r="H94" s="51">
        <f>'6'!E53</f>
        <v>62068.7</v>
      </c>
      <c r="I94" s="51">
        <f>'6'!F53</f>
        <v>62068.7</v>
      </c>
    </row>
    <row r="95" spans="2:9" s="14" customFormat="1" ht="37.5" customHeight="1" x14ac:dyDescent="0.3">
      <c r="B95" s="210"/>
      <c r="C95" s="210"/>
      <c r="D95" s="15"/>
      <c r="E95" s="15"/>
      <c r="F95" s="212">
        <v>21020</v>
      </c>
      <c r="G95" s="214" t="s">
        <v>316</v>
      </c>
      <c r="H95" s="27">
        <f>H97+H104</f>
        <v>2182681.6000000001</v>
      </c>
      <c r="I95" s="27">
        <f t="shared" ref="I95" si="20">I97+I104</f>
        <v>439318.90000000037</v>
      </c>
    </row>
    <row r="96" spans="2:9" x14ac:dyDescent="0.3">
      <c r="B96" s="210"/>
      <c r="C96" s="210"/>
      <c r="D96" s="13"/>
      <c r="E96" s="13"/>
      <c r="F96" s="177"/>
      <c r="G96" s="161" t="s">
        <v>122</v>
      </c>
      <c r="H96" s="51"/>
      <c r="I96" s="51"/>
    </row>
    <row r="97" spans="2:9" s="14" customFormat="1" x14ac:dyDescent="0.3">
      <c r="B97" s="210"/>
      <c r="C97" s="210"/>
      <c r="D97" s="15"/>
      <c r="E97" s="15"/>
      <c r="F97" s="155"/>
      <c r="G97" s="5" t="s">
        <v>123</v>
      </c>
      <c r="H97" s="52">
        <f t="shared" ref="H97:I97" si="21">H99</f>
        <v>-380000</v>
      </c>
      <c r="I97" s="52">
        <f t="shared" si="21"/>
        <v>-2766721</v>
      </c>
    </row>
    <row r="98" spans="2:9" ht="34.5" x14ac:dyDescent="0.3">
      <c r="B98" s="210"/>
      <c r="C98" s="210"/>
      <c r="D98" s="13"/>
      <c r="E98" s="13"/>
      <c r="F98" s="177"/>
      <c r="G98" s="161" t="s">
        <v>113</v>
      </c>
      <c r="H98" s="51"/>
      <c r="I98" s="51"/>
    </row>
    <row r="99" spans="2:9" x14ac:dyDescent="0.3">
      <c r="B99" s="210"/>
      <c r="C99" s="210"/>
      <c r="D99" s="13"/>
      <c r="E99" s="13"/>
      <c r="F99" s="177"/>
      <c r="G99" s="161" t="s">
        <v>114</v>
      </c>
      <c r="H99" s="51">
        <f t="shared" ref="H99:I102" si="22">H100</f>
        <v>-380000</v>
      </c>
      <c r="I99" s="51">
        <f t="shared" si="22"/>
        <v>-2766721</v>
      </c>
    </row>
    <row r="100" spans="2:9" x14ac:dyDescent="0.3">
      <c r="B100" s="210"/>
      <c r="C100" s="210"/>
      <c r="D100" s="13"/>
      <c r="E100" s="13"/>
      <c r="F100" s="177"/>
      <c r="G100" s="161" t="s">
        <v>115</v>
      </c>
      <c r="H100" s="51">
        <f t="shared" si="22"/>
        <v>-380000</v>
      </c>
      <c r="I100" s="51">
        <f t="shared" si="22"/>
        <v>-2766721</v>
      </c>
    </row>
    <row r="101" spans="2:9" x14ac:dyDescent="0.3">
      <c r="B101" s="210"/>
      <c r="C101" s="210"/>
      <c r="D101" s="13"/>
      <c r="E101" s="13"/>
      <c r="F101" s="177"/>
      <c r="G101" s="161" t="s">
        <v>116</v>
      </c>
      <c r="H101" s="51">
        <f t="shared" si="22"/>
        <v>-380000</v>
      </c>
      <c r="I101" s="51">
        <f t="shared" si="22"/>
        <v>-2766721</v>
      </c>
    </row>
    <row r="102" spans="2:9" x14ac:dyDescent="0.3">
      <c r="B102" s="210"/>
      <c r="C102" s="210"/>
      <c r="D102" s="13"/>
      <c r="E102" s="13"/>
      <c r="F102" s="177"/>
      <c r="G102" s="161" t="s">
        <v>117</v>
      </c>
      <c r="H102" s="51">
        <f t="shared" si="22"/>
        <v>-380000</v>
      </c>
      <c r="I102" s="51">
        <f t="shared" si="22"/>
        <v>-2766721</v>
      </c>
    </row>
    <row r="103" spans="2:9" x14ac:dyDescent="0.3">
      <c r="B103" s="210"/>
      <c r="C103" s="210"/>
      <c r="D103" s="13"/>
      <c r="E103" s="13"/>
      <c r="F103" s="177"/>
      <c r="G103" s="161" t="s">
        <v>118</v>
      </c>
      <c r="H103" s="51">
        <f>'6'!E58</f>
        <v>-380000</v>
      </c>
      <c r="I103" s="51">
        <f>'6'!F58</f>
        <v>-2766721</v>
      </c>
    </row>
    <row r="104" spans="2:9" s="14" customFormat="1" ht="34.5" x14ac:dyDescent="0.3">
      <c r="B104" s="210"/>
      <c r="C104" s="210"/>
      <c r="D104" s="15"/>
      <c r="E104" s="15"/>
      <c r="F104" s="155"/>
      <c r="G104" s="5" t="s">
        <v>0</v>
      </c>
      <c r="H104" s="52">
        <f>H106</f>
        <v>2562681.6</v>
      </c>
      <c r="I104" s="52">
        <f t="shared" ref="I104" si="23">I106</f>
        <v>3206039.9000000004</v>
      </c>
    </row>
    <row r="105" spans="2:9" ht="34.5" x14ac:dyDescent="0.3">
      <c r="B105" s="210"/>
      <c r="C105" s="210"/>
      <c r="D105" s="13"/>
      <c r="E105" s="13"/>
      <c r="F105" s="177"/>
      <c r="G105" s="161" t="s">
        <v>119</v>
      </c>
      <c r="H105" s="51"/>
      <c r="I105" s="51"/>
    </row>
    <row r="106" spans="2:9" x14ac:dyDescent="0.3">
      <c r="B106" s="210"/>
      <c r="C106" s="210"/>
      <c r="D106" s="13"/>
      <c r="E106" s="13"/>
      <c r="F106" s="177"/>
      <c r="G106" s="161" t="s">
        <v>114</v>
      </c>
      <c r="H106" s="51">
        <f t="shared" ref="H106:I108" si="24">H107</f>
        <v>2562681.6</v>
      </c>
      <c r="I106" s="51">
        <f t="shared" si="24"/>
        <v>3206039.9000000004</v>
      </c>
    </row>
    <row r="107" spans="2:9" x14ac:dyDescent="0.3">
      <c r="B107" s="210"/>
      <c r="C107" s="210"/>
      <c r="D107" s="13"/>
      <c r="E107" s="13"/>
      <c r="F107" s="177"/>
      <c r="G107" s="161" t="s">
        <v>115</v>
      </c>
      <c r="H107" s="51">
        <f t="shared" si="24"/>
        <v>2562681.6</v>
      </c>
      <c r="I107" s="51">
        <f t="shared" si="24"/>
        <v>3206039.9000000004</v>
      </c>
    </row>
    <row r="108" spans="2:9" x14ac:dyDescent="0.3">
      <c r="B108" s="210"/>
      <c r="C108" s="210"/>
      <c r="D108" s="13"/>
      <c r="E108" s="13"/>
      <c r="F108" s="177"/>
      <c r="G108" s="161" t="s">
        <v>116</v>
      </c>
      <c r="H108" s="51">
        <f t="shared" si="24"/>
        <v>2562681.6</v>
      </c>
      <c r="I108" s="51">
        <f t="shared" si="24"/>
        <v>3206039.9000000004</v>
      </c>
    </row>
    <row r="109" spans="2:9" x14ac:dyDescent="0.3">
      <c r="B109" s="210"/>
      <c r="C109" s="210"/>
      <c r="D109" s="13"/>
      <c r="E109" s="13"/>
      <c r="F109" s="177"/>
      <c r="G109" s="161" t="s">
        <v>117</v>
      </c>
      <c r="H109" s="51">
        <f t="shared" ref="H109:I109" si="25">H110</f>
        <v>2562681.6</v>
      </c>
      <c r="I109" s="51">
        <f t="shared" si="25"/>
        <v>3206039.9000000004</v>
      </c>
    </row>
    <row r="110" spans="2:9" x14ac:dyDescent="0.3">
      <c r="B110" s="210"/>
      <c r="C110" s="210"/>
      <c r="D110" s="13"/>
      <c r="E110" s="13"/>
      <c r="F110" s="177"/>
      <c r="G110" s="161" t="s">
        <v>118</v>
      </c>
      <c r="H110" s="51">
        <f>'6'!E59</f>
        <v>2562681.6</v>
      </c>
      <c r="I110" s="51">
        <f>'6'!F59</f>
        <v>3206039.9000000004</v>
      </c>
    </row>
    <row r="111" spans="2:9" s="14" customFormat="1" ht="37.5" customHeight="1" x14ac:dyDescent="0.3">
      <c r="B111" s="210"/>
      <c r="C111" s="210"/>
      <c r="D111" s="15"/>
      <c r="E111" s="15"/>
      <c r="F111" s="212">
        <v>21023</v>
      </c>
      <c r="G111" s="5" t="s">
        <v>207</v>
      </c>
      <c r="H111" s="27">
        <f>H113</f>
        <v>-206700</v>
      </c>
      <c r="I111" s="27">
        <f>I113</f>
        <v>0</v>
      </c>
    </row>
    <row r="112" spans="2:9" x14ac:dyDescent="0.3">
      <c r="B112" s="210"/>
      <c r="C112" s="210"/>
      <c r="D112" s="13"/>
      <c r="E112" s="13"/>
      <c r="F112" s="177"/>
      <c r="G112" s="161" t="s">
        <v>122</v>
      </c>
      <c r="H112" s="51"/>
      <c r="I112" s="51"/>
    </row>
    <row r="113" spans="2:11" s="14" customFormat="1" ht="34.5" x14ac:dyDescent="0.3">
      <c r="B113" s="210"/>
      <c r="C113" s="210"/>
      <c r="D113" s="15"/>
      <c r="E113" s="15"/>
      <c r="F113" s="155"/>
      <c r="G113" s="5" t="s">
        <v>18</v>
      </c>
      <c r="H113" s="52">
        <f t="shared" ref="H113:I113" si="26">H115</f>
        <v>-206700</v>
      </c>
      <c r="I113" s="27">
        <f t="shared" si="26"/>
        <v>0</v>
      </c>
      <c r="K113" s="218"/>
    </row>
    <row r="114" spans="2:11" ht="34.5" x14ac:dyDescent="0.3">
      <c r="B114" s="210"/>
      <c r="C114" s="210"/>
      <c r="D114" s="13"/>
      <c r="E114" s="13"/>
      <c r="F114" s="177"/>
      <c r="G114" s="161" t="s">
        <v>113</v>
      </c>
      <c r="H114" s="51"/>
      <c r="I114" s="27"/>
      <c r="K114" s="53"/>
    </row>
    <row r="115" spans="2:11" x14ac:dyDescent="0.3">
      <c r="B115" s="210"/>
      <c r="C115" s="210"/>
      <c r="D115" s="13"/>
      <c r="E115" s="13"/>
      <c r="F115" s="177"/>
      <c r="G115" s="161" t="s">
        <v>114</v>
      </c>
      <c r="H115" s="51">
        <f t="shared" ref="H115:I116" si="27">H116</f>
        <v>-206700</v>
      </c>
      <c r="I115" s="27">
        <f t="shared" si="27"/>
        <v>0</v>
      </c>
    </row>
    <row r="116" spans="2:11" x14ac:dyDescent="0.3">
      <c r="B116" s="210"/>
      <c r="C116" s="210"/>
      <c r="D116" s="13"/>
      <c r="E116" s="13"/>
      <c r="F116" s="177"/>
      <c r="G116" s="161" t="s">
        <v>115</v>
      </c>
      <c r="H116" s="51">
        <f t="shared" si="27"/>
        <v>-206700</v>
      </c>
      <c r="I116" s="27">
        <f t="shared" si="27"/>
        <v>0</v>
      </c>
    </row>
    <row r="117" spans="2:11" x14ac:dyDescent="0.3">
      <c r="B117" s="210"/>
      <c r="C117" s="210"/>
      <c r="D117" s="13"/>
      <c r="E117" s="13"/>
      <c r="F117" s="177"/>
      <c r="G117" s="161" t="s">
        <v>116</v>
      </c>
      <c r="H117" s="51">
        <f>H118+H120</f>
        <v>-206700</v>
      </c>
      <c r="I117" s="27">
        <f>I118+I120</f>
        <v>0</v>
      </c>
    </row>
    <row r="118" spans="2:11" x14ac:dyDescent="0.3">
      <c r="B118" s="210"/>
      <c r="C118" s="210"/>
      <c r="D118" s="13"/>
      <c r="E118" s="13"/>
      <c r="F118" s="177"/>
      <c r="G118" s="161" t="s">
        <v>117</v>
      </c>
      <c r="H118" s="51">
        <f>H119</f>
        <v>-198035.1</v>
      </c>
      <c r="I118" s="27">
        <f>I119</f>
        <v>0</v>
      </c>
    </row>
    <row r="119" spans="2:11" x14ac:dyDescent="0.3">
      <c r="B119" s="210"/>
      <c r="C119" s="210"/>
      <c r="D119" s="13"/>
      <c r="E119" s="13"/>
      <c r="F119" s="177"/>
      <c r="G119" s="161" t="s">
        <v>206</v>
      </c>
      <c r="H119" s="51">
        <v>-198035.1</v>
      </c>
      <c r="I119" s="27">
        <v>0</v>
      </c>
      <c r="K119" s="53"/>
    </row>
    <row r="120" spans="2:11" x14ac:dyDescent="0.3">
      <c r="B120" s="210"/>
      <c r="C120" s="210"/>
      <c r="D120" s="13"/>
      <c r="E120" s="13"/>
      <c r="F120" s="177"/>
      <c r="G120" s="161" t="s">
        <v>182</v>
      </c>
      <c r="H120" s="51">
        <f>H121</f>
        <v>-8664.9</v>
      </c>
      <c r="I120" s="27">
        <f>I121</f>
        <v>0</v>
      </c>
    </row>
    <row r="121" spans="2:11" x14ac:dyDescent="0.3">
      <c r="B121" s="210"/>
      <c r="C121" s="210"/>
      <c r="D121" s="13"/>
      <c r="E121" s="13"/>
      <c r="F121" s="177"/>
      <c r="G121" s="161" t="s">
        <v>183</v>
      </c>
      <c r="H121" s="51">
        <v>-8664.9</v>
      </c>
      <c r="I121" s="27">
        <v>0</v>
      </c>
    </row>
    <row r="124" spans="2:11" x14ac:dyDescent="0.3">
      <c r="B124" s="219"/>
      <c r="C124" s="219"/>
      <c r="F124" s="7"/>
      <c r="G124" s="7"/>
      <c r="H124" s="54"/>
      <c r="I124" s="54"/>
    </row>
    <row r="125" spans="2:11" x14ac:dyDescent="0.3">
      <c r="B125" s="219"/>
      <c r="C125" s="219"/>
      <c r="F125" s="7"/>
      <c r="G125" s="7"/>
      <c r="H125" s="54"/>
      <c r="I125" s="54"/>
    </row>
    <row r="126" spans="2:11" s="7" customFormat="1" ht="67.5" customHeight="1" x14ac:dyDescent="0.3">
      <c r="D126" s="311" t="s">
        <v>141</v>
      </c>
      <c r="E126" s="311"/>
      <c r="F126" s="311"/>
      <c r="G126" s="220" t="s">
        <v>142</v>
      </c>
    </row>
    <row r="127" spans="2:11" ht="19.5" customHeight="1" x14ac:dyDescent="0.3">
      <c r="B127" s="221"/>
      <c r="C127" s="221"/>
      <c r="D127" s="221"/>
      <c r="E127" s="55"/>
      <c r="F127" s="222"/>
      <c r="G127" s="7"/>
      <c r="H127" s="223"/>
      <c r="I127" s="224"/>
    </row>
    <row r="128" spans="2:11" ht="19.5" customHeight="1" x14ac:dyDescent="0.3">
      <c r="B128" s="221"/>
      <c r="E128" s="3"/>
      <c r="H128" s="223"/>
      <c r="I128" s="224"/>
    </row>
  </sheetData>
  <mergeCells count="7">
    <mergeCell ref="D126:F126"/>
    <mergeCell ref="B5:I5"/>
    <mergeCell ref="H7:I7"/>
    <mergeCell ref="B8:D8"/>
    <mergeCell ref="E8:F8"/>
    <mergeCell ref="G8:G9"/>
    <mergeCell ref="H8:I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79"/>
  <sheetViews>
    <sheetView zoomScaleNormal="100" workbookViewId="0">
      <selection activeCell="D50" sqref="D50"/>
    </sheetView>
  </sheetViews>
  <sheetFormatPr defaultRowHeight="17.25" x14ac:dyDescent="0.3"/>
  <cols>
    <col min="1" max="1" width="4.28515625" style="1" customWidth="1"/>
    <col min="2" max="2" width="12" style="1" customWidth="1"/>
    <col min="3" max="3" width="15.42578125" style="1" customWidth="1"/>
    <col min="4" max="4" width="65.140625" style="268" customWidth="1"/>
    <col min="5" max="5" width="17.42578125" style="289" customWidth="1"/>
    <col min="6" max="6" width="18.28515625" style="289" customWidth="1"/>
    <col min="7" max="7" width="18.7109375" style="1" customWidth="1"/>
    <col min="8" max="8" width="19.85546875" style="1" customWidth="1"/>
    <col min="9" max="9" width="21.7109375" style="1" customWidth="1"/>
    <col min="10" max="11" width="18.5703125" style="1" customWidth="1"/>
    <col min="12" max="12" width="12.28515625" style="1" customWidth="1"/>
    <col min="13" max="13" width="11.28515625" style="1" customWidth="1"/>
    <col min="14" max="257" width="9.140625" style="1"/>
    <col min="258" max="258" width="7.28515625" style="1" customWidth="1"/>
    <col min="259" max="259" width="12" style="1" customWidth="1"/>
    <col min="260" max="260" width="11.85546875" style="1" customWidth="1"/>
    <col min="261" max="261" width="64.28515625" style="1" customWidth="1"/>
    <col min="262" max="262" width="16.85546875" style="1" customWidth="1"/>
    <col min="263" max="263" width="17.7109375" style="1" customWidth="1"/>
    <col min="264" max="264" width="12.85546875" style="1" customWidth="1"/>
    <col min="265" max="265" width="14.140625" style="1" customWidth="1"/>
    <col min="266" max="266" width="10.7109375" style="1" customWidth="1"/>
    <col min="267" max="513" width="9.140625" style="1"/>
    <col min="514" max="514" width="7.28515625" style="1" customWidth="1"/>
    <col min="515" max="515" width="12" style="1" customWidth="1"/>
    <col min="516" max="516" width="11.85546875" style="1" customWidth="1"/>
    <col min="517" max="517" width="64.28515625" style="1" customWidth="1"/>
    <col min="518" max="518" width="16.85546875" style="1" customWidth="1"/>
    <col min="519" max="519" width="17.7109375" style="1" customWidth="1"/>
    <col min="520" max="520" width="12.85546875" style="1" customWidth="1"/>
    <col min="521" max="521" width="14.140625" style="1" customWidth="1"/>
    <col min="522" max="522" width="10.7109375" style="1" customWidth="1"/>
    <col min="523" max="769" width="9.140625" style="1"/>
    <col min="770" max="770" width="7.28515625" style="1" customWidth="1"/>
    <col min="771" max="771" width="12" style="1" customWidth="1"/>
    <col min="772" max="772" width="11.85546875" style="1" customWidth="1"/>
    <col min="773" max="773" width="64.28515625" style="1" customWidth="1"/>
    <col min="774" max="774" width="16.85546875" style="1" customWidth="1"/>
    <col min="775" max="775" width="17.7109375" style="1" customWidth="1"/>
    <col min="776" max="776" width="12.85546875" style="1" customWidth="1"/>
    <col min="777" max="777" width="14.140625" style="1" customWidth="1"/>
    <col min="778" max="778" width="10.7109375" style="1" customWidth="1"/>
    <col min="779" max="1025" width="9.140625" style="1"/>
    <col min="1026" max="1026" width="7.28515625" style="1" customWidth="1"/>
    <col min="1027" max="1027" width="12" style="1" customWidth="1"/>
    <col min="1028" max="1028" width="11.85546875" style="1" customWidth="1"/>
    <col min="1029" max="1029" width="64.28515625" style="1" customWidth="1"/>
    <col min="1030" max="1030" width="16.85546875" style="1" customWidth="1"/>
    <col min="1031" max="1031" width="17.7109375" style="1" customWidth="1"/>
    <col min="1032" max="1032" width="12.85546875" style="1" customWidth="1"/>
    <col min="1033" max="1033" width="14.140625" style="1" customWidth="1"/>
    <col min="1034" max="1034" width="10.7109375" style="1" customWidth="1"/>
    <col min="1035" max="1281" width="9.140625" style="1"/>
    <col min="1282" max="1282" width="7.28515625" style="1" customWidth="1"/>
    <col min="1283" max="1283" width="12" style="1" customWidth="1"/>
    <col min="1284" max="1284" width="11.85546875" style="1" customWidth="1"/>
    <col min="1285" max="1285" width="64.28515625" style="1" customWidth="1"/>
    <col min="1286" max="1286" width="16.85546875" style="1" customWidth="1"/>
    <col min="1287" max="1287" width="17.7109375" style="1" customWidth="1"/>
    <col min="1288" max="1288" width="12.85546875" style="1" customWidth="1"/>
    <col min="1289" max="1289" width="14.140625" style="1" customWidth="1"/>
    <col min="1290" max="1290" width="10.7109375" style="1" customWidth="1"/>
    <col min="1291" max="1537" width="9.140625" style="1"/>
    <col min="1538" max="1538" width="7.28515625" style="1" customWidth="1"/>
    <col min="1539" max="1539" width="12" style="1" customWidth="1"/>
    <col min="1540" max="1540" width="11.85546875" style="1" customWidth="1"/>
    <col min="1541" max="1541" width="64.28515625" style="1" customWidth="1"/>
    <col min="1542" max="1542" width="16.85546875" style="1" customWidth="1"/>
    <col min="1543" max="1543" width="17.7109375" style="1" customWidth="1"/>
    <col min="1544" max="1544" width="12.85546875" style="1" customWidth="1"/>
    <col min="1545" max="1545" width="14.140625" style="1" customWidth="1"/>
    <col min="1546" max="1546" width="10.7109375" style="1" customWidth="1"/>
    <col min="1547" max="1793" width="9.140625" style="1"/>
    <col min="1794" max="1794" width="7.28515625" style="1" customWidth="1"/>
    <col min="1795" max="1795" width="12" style="1" customWidth="1"/>
    <col min="1796" max="1796" width="11.85546875" style="1" customWidth="1"/>
    <col min="1797" max="1797" width="64.28515625" style="1" customWidth="1"/>
    <col min="1798" max="1798" width="16.85546875" style="1" customWidth="1"/>
    <col min="1799" max="1799" width="17.7109375" style="1" customWidth="1"/>
    <col min="1800" max="1800" width="12.85546875" style="1" customWidth="1"/>
    <col min="1801" max="1801" width="14.140625" style="1" customWidth="1"/>
    <col min="1802" max="1802" width="10.7109375" style="1" customWidth="1"/>
    <col min="1803" max="2049" width="9.140625" style="1"/>
    <col min="2050" max="2050" width="7.28515625" style="1" customWidth="1"/>
    <col min="2051" max="2051" width="12" style="1" customWidth="1"/>
    <col min="2052" max="2052" width="11.85546875" style="1" customWidth="1"/>
    <col min="2053" max="2053" width="64.28515625" style="1" customWidth="1"/>
    <col min="2054" max="2054" width="16.85546875" style="1" customWidth="1"/>
    <col min="2055" max="2055" width="17.7109375" style="1" customWidth="1"/>
    <col min="2056" max="2056" width="12.85546875" style="1" customWidth="1"/>
    <col min="2057" max="2057" width="14.140625" style="1" customWidth="1"/>
    <col min="2058" max="2058" width="10.7109375" style="1" customWidth="1"/>
    <col min="2059" max="2305" width="9.140625" style="1"/>
    <col min="2306" max="2306" width="7.28515625" style="1" customWidth="1"/>
    <col min="2307" max="2307" width="12" style="1" customWidth="1"/>
    <col min="2308" max="2308" width="11.85546875" style="1" customWidth="1"/>
    <col min="2309" max="2309" width="64.28515625" style="1" customWidth="1"/>
    <col min="2310" max="2310" width="16.85546875" style="1" customWidth="1"/>
    <col min="2311" max="2311" width="17.7109375" style="1" customWidth="1"/>
    <col min="2312" max="2312" width="12.85546875" style="1" customWidth="1"/>
    <col min="2313" max="2313" width="14.140625" style="1" customWidth="1"/>
    <col min="2314" max="2314" width="10.7109375" style="1" customWidth="1"/>
    <col min="2315" max="2561" width="9.140625" style="1"/>
    <col min="2562" max="2562" width="7.28515625" style="1" customWidth="1"/>
    <col min="2563" max="2563" width="12" style="1" customWidth="1"/>
    <col min="2564" max="2564" width="11.85546875" style="1" customWidth="1"/>
    <col min="2565" max="2565" width="64.28515625" style="1" customWidth="1"/>
    <col min="2566" max="2566" width="16.85546875" style="1" customWidth="1"/>
    <col min="2567" max="2567" width="17.7109375" style="1" customWidth="1"/>
    <col min="2568" max="2568" width="12.85546875" style="1" customWidth="1"/>
    <col min="2569" max="2569" width="14.140625" style="1" customWidth="1"/>
    <col min="2570" max="2570" width="10.7109375" style="1" customWidth="1"/>
    <col min="2571" max="2817" width="9.140625" style="1"/>
    <col min="2818" max="2818" width="7.28515625" style="1" customWidth="1"/>
    <col min="2819" max="2819" width="12" style="1" customWidth="1"/>
    <col min="2820" max="2820" width="11.85546875" style="1" customWidth="1"/>
    <col min="2821" max="2821" width="64.28515625" style="1" customWidth="1"/>
    <col min="2822" max="2822" width="16.85546875" style="1" customWidth="1"/>
    <col min="2823" max="2823" width="17.7109375" style="1" customWidth="1"/>
    <col min="2824" max="2824" width="12.85546875" style="1" customWidth="1"/>
    <col min="2825" max="2825" width="14.140625" style="1" customWidth="1"/>
    <col min="2826" max="2826" width="10.7109375" style="1" customWidth="1"/>
    <col min="2827" max="3073" width="9.140625" style="1"/>
    <col min="3074" max="3074" width="7.28515625" style="1" customWidth="1"/>
    <col min="3075" max="3075" width="12" style="1" customWidth="1"/>
    <col min="3076" max="3076" width="11.85546875" style="1" customWidth="1"/>
    <col min="3077" max="3077" width="64.28515625" style="1" customWidth="1"/>
    <col min="3078" max="3078" width="16.85546875" style="1" customWidth="1"/>
    <col min="3079" max="3079" width="17.7109375" style="1" customWidth="1"/>
    <col min="3080" max="3080" width="12.85546875" style="1" customWidth="1"/>
    <col min="3081" max="3081" width="14.140625" style="1" customWidth="1"/>
    <col min="3082" max="3082" width="10.7109375" style="1" customWidth="1"/>
    <col min="3083" max="3329" width="9.140625" style="1"/>
    <col min="3330" max="3330" width="7.28515625" style="1" customWidth="1"/>
    <col min="3331" max="3331" width="12" style="1" customWidth="1"/>
    <col min="3332" max="3332" width="11.85546875" style="1" customWidth="1"/>
    <col min="3333" max="3333" width="64.28515625" style="1" customWidth="1"/>
    <col min="3334" max="3334" width="16.85546875" style="1" customWidth="1"/>
    <col min="3335" max="3335" width="17.7109375" style="1" customWidth="1"/>
    <col min="3336" max="3336" width="12.85546875" style="1" customWidth="1"/>
    <col min="3337" max="3337" width="14.140625" style="1" customWidth="1"/>
    <col min="3338" max="3338" width="10.7109375" style="1" customWidth="1"/>
    <col min="3339" max="3585" width="9.140625" style="1"/>
    <col min="3586" max="3586" width="7.28515625" style="1" customWidth="1"/>
    <col min="3587" max="3587" width="12" style="1" customWidth="1"/>
    <col min="3588" max="3588" width="11.85546875" style="1" customWidth="1"/>
    <col min="3589" max="3589" width="64.28515625" style="1" customWidth="1"/>
    <col min="3590" max="3590" width="16.85546875" style="1" customWidth="1"/>
    <col min="3591" max="3591" width="17.7109375" style="1" customWidth="1"/>
    <col min="3592" max="3592" width="12.85546875" style="1" customWidth="1"/>
    <col min="3593" max="3593" width="14.140625" style="1" customWidth="1"/>
    <col min="3594" max="3594" width="10.7109375" style="1" customWidth="1"/>
    <col min="3595" max="3841" width="9.140625" style="1"/>
    <col min="3842" max="3842" width="7.28515625" style="1" customWidth="1"/>
    <col min="3843" max="3843" width="12" style="1" customWidth="1"/>
    <col min="3844" max="3844" width="11.85546875" style="1" customWidth="1"/>
    <col min="3845" max="3845" width="64.28515625" style="1" customWidth="1"/>
    <col min="3846" max="3846" width="16.85546875" style="1" customWidth="1"/>
    <col min="3847" max="3847" width="17.7109375" style="1" customWidth="1"/>
    <col min="3848" max="3848" width="12.85546875" style="1" customWidth="1"/>
    <col min="3849" max="3849" width="14.140625" style="1" customWidth="1"/>
    <col min="3850" max="3850" width="10.7109375" style="1" customWidth="1"/>
    <col min="3851" max="4097" width="9.140625" style="1"/>
    <col min="4098" max="4098" width="7.28515625" style="1" customWidth="1"/>
    <col min="4099" max="4099" width="12" style="1" customWidth="1"/>
    <col min="4100" max="4100" width="11.85546875" style="1" customWidth="1"/>
    <col min="4101" max="4101" width="64.28515625" style="1" customWidth="1"/>
    <col min="4102" max="4102" width="16.85546875" style="1" customWidth="1"/>
    <col min="4103" max="4103" width="17.7109375" style="1" customWidth="1"/>
    <col min="4104" max="4104" width="12.85546875" style="1" customWidth="1"/>
    <col min="4105" max="4105" width="14.140625" style="1" customWidth="1"/>
    <col min="4106" max="4106" width="10.7109375" style="1" customWidth="1"/>
    <col min="4107" max="4353" width="9.140625" style="1"/>
    <col min="4354" max="4354" width="7.28515625" style="1" customWidth="1"/>
    <col min="4355" max="4355" width="12" style="1" customWidth="1"/>
    <col min="4356" max="4356" width="11.85546875" style="1" customWidth="1"/>
    <col min="4357" max="4357" width="64.28515625" style="1" customWidth="1"/>
    <col min="4358" max="4358" width="16.85546875" style="1" customWidth="1"/>
    <col min="4359" max="4359" width="17.7109375" style="1" customWidth="1"/>
    <col min="4360" max="4360" width="12.85546875" style="1" customWidth="1"/>
    <col min="4361" max="4361" width="14.140625" style="1" customWidth="1"/>
    <col min="4362" max="4362" width="10.7109375" style="1" customWidth="1"/>
    <col min="4363" max="4609" width="9.140625" style="1"/>
    <col min="4610" max="4610" width="7.28515625" style="1" customWidth="1"/>
    <col min="4611" max="4611" width="12" style="1" customWidth="1"/>
    <col min="4612" max="4612" width="11.85546875" style="1" customWidth="1"/>
    <col min="4613" max="4613" width="64.28515625" style="1" customWidth="1"/>
    <col min="4614" max="4614" width="16.85546875" style="1" customWidth="1"/>
    <col min="4615" max="4615" width="17.7109375" style="1" customWidth="1"/>
    <col min="4616" max="4616" width="12.85546875" style="1" customWidth="1"/>
    <col min="4617" max="4617" width="14.140625" style="1" customWidth="1"/>
    <col min="4618" max="4618" width="10.7109375" style="1" customWidth="1"/>
    <col min="4619" max="4865" width="9.140625" style="1"/>
    <col min="4866" max="4866" width="7.28515625" style="1" customWidth="1"/>
    <col min="4867" max="4867" width="12" style="1" customWidth="1"/>
    <col min="4868" max="4868" width="11.85546875" style="1" customWidth="1"/>
    <col min="4869" max="4869" width="64.28515625" style="1" customWidth="1"/>
    <col min="4870" max="4870" width="16.85546875" style="1" customWidth="1"/>
    <col min="4871" max="4871" width="17.7109375" style="1" customWidth="1"/>
    <col min="4872" max="4872" width="12.85546875" style="1" customWidth="1"/>
    <col min="4873" max="4873" width="14.140625" style="1" customWidth="1"/>
    <col min="4874" max="4874" width="10.7109375" style="1" customWidth="1"/>
    <col min="4875" max="5121" width="9.140625" style="1"/>
    <col min="5122" max="5122" width="7.28515625" style="1" customWidth="1"/>
    <col min="5123" max="5123" width="12" style="1" customWidth="1"/>
    <col min="5124" max="5124" width="11.85546875" style="1" customWidth="1"/>
    <col min="5125" max="5125" width="64.28515625" style="1" customWidth="1"/>
    <col min="5126" max="5126" width="16.85546875" style="1" customWidth="1"/>
    <col min="5127" max="5127" width="17.7109375" style="1" customWidth="1"/>
    <col min="5128" max="5128" width="12.85546875" style="1" customWidth="1"/>
    <col min="5129" max="5129" width="14.140625" style="1" customWidth="1"/>
    <col min="5130" max="5130" width="10.7109375" style="1" customWidth="1"/>
    <col min="5131" max="5377" width="9.140625" style="1"/>
    <col min="5378" max="5378" width="7.28515625" style="1" customWidth="1"/>
    <col min="5379" max="5379" width="12" style="1" customWidth="1"/>
    <col min="5380" max="5380" width="11.85546875" style="1" customWidth="1"/>
    <col min="5381" max="5381" width="64.28515625" style="1" customWidth="1"/>
    <col min="5382" max="5382" width="16.85546875" style="1" customWidth="1"/>
    <col min="5383" max="5383" width="17.7109375" style="1" customWidth="1"/>
    <col min="5384" max="5384" width="12.85546875" style="1" customWidth="1"/>
    <col min="5385" max="5385" width="14.140625" style="1" customWidth="1"/>
    <col min="5386" max="5386" width="10.7109375" style="1" customWidth="1"/>
    <col min="5387" max="5633" width="9.140625" style="1"/>
    <col min="5634" max="5634" width="7.28515625" style="1" customWidth="1"/>
    <col min="5635" max="5635" width="12" style="1" customWidth="1"/>
    <col min="5636" max="5636" width="11.85546875" style="1" customWidth="1"/>
    <col min="5637" max="5637" width="64.28515625" style="1" customWidth="1"/>
    <col min="5638" max="5638" width="16.85546875" style="1" customWidth="1"/>
    <col min="5639" max="5639" width="17.7109375" style="1" customWidth="1"/>
    <col min="5640" max="5640" width="12.85546875" style="1" customWidth="1"/>
    <col min="5641" max="5641" width="14.140625" style="1" customWidth="1"/>
    <col min="5642" max="5642" width="10.7109375" style="1" customWidth="1"/>
    <col min="5643" max="5889" width="9.140625" style="1"/>
    <col min="5890" max="5890" width="7.28515625" style="1" customWidth="1"/>
    <col min="5891" max="5891" width="12" style="1" customWidth="1"/>
    <col min="5892" max="5892" width="11.85546875" style="1" customWidth="1"/>
    <col min="5893" max="5893" width="64.28515625" style="1" customWidth="1"/>
    <col min="5894" max="5894" width="16.85546875" style="1" customWidth="1"/>
    <col min="5895" max="5895" width="17.7109375" style="1" customWidth="1"/>
    <col min="5896" max="5896" width="12.85546875" style="1" customWidth="1"/>
    <col min="5897" max="5897" width="14.140625" style="1" customWidth="1"/>
    <col min="5898" max="5898" width="10.7109375" style="1" customWidth="1"/>
    <col min="5899" max="6145" width="9.140625" style="1"/>
    <col min="6146" max="6146" width="7.28515625" style="1" customWidth="1"/>
    <col min="6147" max="6147" width="12" style="1" customWidth="1"/>
    <col min="6148" max="6148" width="11.85546875" style="1" customWidth="1"/>
    <col min="6149" max="6149" width="64.28515625" style="1" customWidth="1"/>
    <col min="6150" max="6150" width="16.85546875" style="1" customWidth="1"/>
    <col min="6151" max="6151" width="17.7109375" style="1" customWidth="1"/>
    <col min="6152" max="6152" width="12.85546875" style="1" customWidth="1"/>
    <col min="6153" max="6153" width="14.140625" style="1" customWidth="1"/>
    <col min="6154" max="6154" width="10.7109375" style="1" customWidth="1"/>
    <col min="6155" max="6401" width="9.140625" style="1"/>
    <col min="6402" max="6402" width="7.28515625" style="1" customWidth="1"/>
    <col min="6403" max="6403" width="12" style="1" customWidth="1"/>
    <col min="6404" max="6404" width="11.85546875" style="1" customWidth="1"/>
    <col min="6405" max="6405" width="64.28515625" style="1" customWidth="1"/>
    <col min="6406" max="6406" width="16.85546875" style="1" customWidth="1"/>
    <col min="6407" max="6407" width="17.7109375" style="1" customWidth="1"/>
    <col min="6408" max="6408" width="12.85546875" style="1" customWidth="1"/>
    <col min="6409" max="6409" width="14.140625" style="1" customWidth="1"/>
    <col min="6410" max="6410" width="10.7109375" style="1" customWidth="1"/>
    <col min="6411" max="6657" width="9.140625" style="1"/>
    <col min="6658" max="6658" width="7.28515625" style="1" customWidth="1"/>
    <col min="6659" max="6659" width="12" style="1" customWidth="1"/>
    <col min="6660" max="6660" width="11.85546875" style="1" customWidth="1"/>
    <col min="6661" max="6661" width="64.28515625" style="1" customWidth="1"/>
    <col min="6662" max="6662" width="16.85546875" style="1" customWidth="1"/>
    <col min="6663" max="6663" width="17.7109375" style="1" customWidth="1"/>
    <col min="6664" max="6664" width="12.85546875" style="1" customWidth="1"/>
    <col min="6665" max="6665" width="14.140625" style="1" customWidth="1"/>
    <col min="6666" max="6666" width="10.7109375" style="1" customWidth="1"/>
    <col min="6667" max="6913" width="9.140625" style="1"/>
    <col min="6914" max="6914" width="7.28515625" style="1" customWidth="1"/>
    <col min="6915" max="6915" width="12" style="1" customWidth="1"/>
    <col min="6916" max="6916" width="11.85546875" style="1" customWidth="1"/>
    <col min="6917" max="6917" width="64.28515625" style="1" customWidth="1"/>
    <col min="6918" max="6918" width="16.85546875" style="1" customWidth="1"/>
    <col min="6919" max="6919" width="17.7109375" style="1" customWidth="1"/>
    <col min="6920" max="6920" width="12.85546875" style="1" customWidth="1"/>
    <col min="6921" max="6921" width="14.140625" style="1" customWidth="1"/>
    <col min="6922" max="6922" width="10.7109375" style="1" customWidth="1"/>
    <col min="6923" max="7169" width="9.140625" style="1"/>
    <col min="7170" max="7170" width="7.28515625" style="1" customWidth="1"/>
    <col min="7171" max="7171" width="12" style="1" customWidth="1"/>
    <col min="7172" max="7172" width="11.85546875" style="1" customWidth="1"/>
    <col min="7173" max="7173" width="64.28515625" style="1" customWidth="1"/>
    <col min="7174" max="7174" width="16.85546875" style="1" customWidth="1"/>
    <col min="7175" max="7175" width="17.7109375" style="1" customWidth="1"/>
    <col min="7176" max="7176" width="12.85546875" style="1" customWidth="1"/>
    <col min="7177" max="7177" width="14.140625" style="1" customWidth="1"/>
    <col min="7178" max="7178" width="10.7109375" style="1" customWidth="1"/>
    <col min="7179" max="7425" width="9.140625" style="1"/>
    <col min="7426" max="7426" width="7.28515625" style="1" customWidth="1"/>
    <col min="7427" max="7427" width="12" style="1" customWidth="1"/>
    <col min="7428" max="7428" width="11.85546875" style="1" customWidth="1"/>
    <col min="7429" max="7429" width="64.28515625" style="1" customWidth="1"/>
    <col min="7430" max="7430" width="16.85546875" style="1" customWidth="1"/>
    <col min="7431" max="7431" width="17.7109375" style="1" customWidth="1"/>
    <col min="7432" max="7432" width="12.85546875" style="1" customWidth="1"/>
    <col min="7433" max="7433" width="14.140625" style="1" customWidth="1"/>
    <col min="7434" max="7434" width="10.7109375" style="1" customWidth="1"/>
    <col min="7435" max="7681" width="9.140625" style="1"/>
    <col min="7682" max="7682" width="7.28515625" style="1" customWidth="1"/>
    <col min="7683" max="7683" width="12" style="1" customWidth="1"/>
    <col min="7684" max="7684" width="11.85546875" style="1" customWidth="1"/>
    <col min="7685" max="7685" width="64.28515625" style="1" customWidth="1"/>
    <col min="7686" max="7686" width="16.85546875" style="1" customWidth="1"/>
    <col min="7687" max="7687" width="17.7109375" style="1" customWidth="1"/>
    <col min="7688" max="7688" width="12.85546875" style="1" customWidth="1"/>
    <col min="7689" max="7689" width="14.140625" style="1" customWidth="1"/>
    <col min="7690" max="7690" width="10.7109375" style="1" customWidth="1"/>
    <col min="7691" max="7937" width="9.140625" style="1"/>
    <col min="7938" max="7938" width="7.28515625" style="1" customWidth="1"/>
    <col min="7939" max="7939" width="12" style="1" customWidth="1"/>
    <col min="7940" max="7940" width="11.85546875" style="1" customWidth="1"/>
    <col min="7941" max="7941" width="64.28515625" style="1" customWidth="1"/>
    <col min="7942" max="7942" width="16.85546875" style="1" customWidth="1"/>
    <col min="7943" max="7943" width="17.7109375" style="1" customWidth="1"/>
    <col min="7944" max="7944" width="12.85546875" style="1" customWidth="1"/>
    <col min="7945" max="7945" width="14.140625" style="1" customWidth="1"/>
    <col min="7946" max="7946" width="10.7109375" style="1" customWidth="1"/>
    <col min="7947" max="8193" width="9.140625" style="1"/>
    <col min="8194" max="8194" width="7.28515625" style="1" customWidth="1"/>
    <col min="8195" max="8195" width="12" style="1" customWidth="1"/>
    <col min="8196" max="8196" width="11.85546875" style="1" customWidth="1"/>
    <col min="8197" max="8197" width="64.28515625" style="1" customWidth="1"/>
    <col min="8198" max="8198" width="16.85546875" style="1" customWidth="1"/>
    <col min="8199" max="8199" width="17.7109375" style="1" customWidth="1"/>
    <col min="8200" max="8200" width="12.85546875" style="1" customWidth="1"/>
    <col min="8201" max="8201" width="14.140625" style="1" customWidth="1"/>
    <col min="8202" max="8202" width="10.7109375" style="1" customWidth="1"/>
    <col min="8203" max="8449" width="9.140625" style="1"/>
    <col min="8450" max="8450" width="7.28515625" style="1" customWidth="1"/>
    <col min="8451" max="8451" width="12" style="1" customWidth="1"/>
    <col min="8452" max="8452" width="11.85546875" style="1" customWidth="1"/>
    <col min="8453" max="8453" width="64.28515625" style="1" customWidth="1"/>
    <col min="8454" max="8454" width="16.85546875" style="1" customWidth="1"/>
    <col min="8455" max="8455" width="17.7109375" style="1" customWidth="1"/>
    <col min="8456" max="8456" width="12.85546875" style="1" customWidth="1"/>
    <col min="8457" max="8457" width="14.140625" style="1" customWidth="1"/>
    <col min="8458" max="8458" width="10.7109375" style="1" customWidth="1"/>
    <col min="8459" max="8705" width="9.140625" style="1"/>
    <col min="8706" max="8706" width="7.28515625" style="1" customWidth="1"/>
    <col min="8707" max="8707" width="12" style="1" customWidth="1"/>
    <col min="8708" max="8708" width="11.85546875" style="1" customWidth="1"/>
    <col min="8709" max="8709" width="64.28515625" style="1" customWidth="1"/>
    <col min="8710" max="8710" width="16.85546875" style="1" customWidth="1"/>
    <col min="8711" max="8711" width="17.7109375" style="1" customWidth="1"/>
    <col min="8712" max="8712" width="12.85546875" style="1" customWidth="1"/>
    <col min="8713" max="8713" width="14.140625" style="1" customWidth="1"/>
    <col min="8714" max="8714" width="10.7109375" style="1" customWidth="1"/>
    <col min="8715" max="8961" width="9.140625" style="1"/>
    <col min="8962" max="8962" width="7.28515625" style="1" customWidth="1"/>
    <col min="8963" max="8963" width="12" style="1" customWidth="1"/>
    <col min="8964" max="8964" width="11.85546875" style="1" customWidth="1"/>
    <col min="8965" max="8965" width="64.28515625" style="1" customWidth="1"/>
    <col min="8966" max="8966" width="16.85546875" style="1" customWidth="1"/>
    <col min="8967" max="8967" width="17.7109375" style="1" customWidth="1"/>
    <col min="8968" max="8968" width="12.85546875" style="1" customWidth="1"/>
    <col min="8969" max="8969" width="14.140625" style="1" customWidth="1"/>
    <col min="8970" max="8970" width="10.7109375" style="1" customWidth="1"/>
    <col min="8971" max="9217" width="9.140625" style="1"/>
    <col min="9218" max="9218" width="7.28515625" style="1" customWidth="1"/>
    <col min="9219" max="9219" width="12" style="1" customWidth="1"/>
    <col min="9220" max="9220" width="11.85546875" style="1" customWidth="1"/>
    <col min="9221" max="9221" width="64.28515625" style="1" customWidth="1"/>
    <col min="9222" max="9222" width="16.85546875" style="1" customWidth="1"/>
    <col min="9223" max="9223" width="17.7109375" style="1" customWidth="1"/>
    <col min="9224" max="9224" width="12.85546875" style="1" customWidth="1"/>
    <col min="9225" max="9225" width="14.140625" style="1" customWidth="1"/>
    <col min="9226" max="9226" width="10.7109375" style="1" customWidth="1"/>
    <col min="9227" max="9473" width="9.140625" style="1"/>
    <col min="9474" max="9474" width="7.28515625" style="1" customWidth="1"/>
    <col min="9475" max="9475" width="12" style="1" customWidth="1"/>
    <col min="9476" max="9476" width="11.85546875" style="1" customWidth="1"/>
    <col min="9477" max="9477" width="64.28515625" style="1" customWidth="1"/>
    <col min="9478" max="9478" width="16.85546875" style="1" customWidth="1"/>
    <col min="9479" max="9479" width="17.7109375" style="1" customWidth="1"/>
    <col min="9480" max="9480" width="12.85546875" style="1" customWidth="1"/>
    <col min="9481" max="9481" width="14.140625" style="1" customWidth="1"/>
    <col min="9482" max="9482" width="10.7109375" style="1" customWidth="1"/>
    <col min="9483" max="9729" width="9.140625" style="1"/>
    <col min="9730" max="9730" width="7.28515625" style="1" customWidth="1"/>
    <col min="9731" max="9731" width="12" style="1" customWidth="1"/>
    <col min="9732" max="9732" width="11.85546875" style="1" customWidth="1"/>
    <col min="9733" max="9733" width="64.28515625" style="1" customWidth="1"/>
    <col min="9734" max="9734" width="16.85546875" style="1" customWidth="1"/>
    <col min="9735" max="9735" width="17.7109375" style="1" customWidth="1"/>
    <col min="9736" max="9736" width="12.85546875" style="1" customWidth="1"/>
    <col min="9737" max="9737" width="14.140625" style="1" customWidth="1"/>
    <col min="9738" max="9738" width="10.7109375" style="1" customWidth="1"/>
    <col min="9739" max="9985" width="9.140625" style="1"/>
    <col min="9986" max="9986" width="7.28515625" style="1" customWidth="1"/>
    <col min="9987" max="9987" width="12" style="1" customWidth="1"/>
    <col min="9988" max="9988" width="11.85546875" style="1" customWidth="1"/>
    <col min="9989" max="9989" width="64.28515625" style="1" customWidth="1"/>
    <col min="9990" max="9990" width="16.85546875" style="1" customWidth="1"/>
    <col min="9991" max="9991" width="17.7109375" style="1" customWidth="1"/>
    <col min="9992" max="9992" width="12.85546875" style="1" customWidth="1"/>
    <col min="9993" max="9993" width="14.140625" style="1" customWidth="1"/>
    <col min="9994" max="9994" width="10.7109375" style="1" customWidth="1"/>
    <col min="9995" max="10241" width="9.140625" style="1"/>
    <col min="10242" max="10242" width="7.28515625" style="1" customWidth="1"/>
    <col min="10243" max="10243" width="12" style="1" customWidth="1"/>
    <col min="10244" max="10244" width="11.85546875" style="1" customWidth="1"/>
    <col min="10245" max="10245" width="64.28515625" style="1" customWidth="1"/>
    <col min="10246" max="10246" width="16.85546875" style="1" customWidth="1"/>
    <col min="10247" max="10247" width="17.7109375" style="1" customWidth="1"/>
    <col min="10248" max="10248" width="12.85546875" style="1" customWidth="1"/>
    <col min="10249" max="10249" width="14.140625" style="1" customWidth="1"/>
    <col min="10250" max="10250" width="10.7109375" style="1" customWidth="1"/>
    <col min="10251" max="10497" width="9.140625" style="1"/>
    <col min="10498" max="10498" width="7.28515625" style="1" customWidth="1"/>
    <col min="10499" max="10499" width="12" style="1" customWidth="1"/>
    <col min="10500" max="10500" width="11.85546875" style="1" customWidth="1"/>
    <col min="10501" max="10501" width="64.28515625" style="1" customWidth="1"/>
    <col min="10502" max="10502" width="16.85546875" style="1" customWidth="1"/>
    <col min="10503" max="10503" width="17.7109375" style="1" customWidth="1"/>
    <col min="10504" max="10504" width="12.85546875" style="1" customWidth="1"/>
    <col min="10505" max="10505" width="14.140625" style="1" customWidth="1"/>
    <col min="10506" max="10506" width="10.7109375" style="1" customWidth="1"/>
    <col min="10507" max="10753" width="9.140625" style="1"/>
    <col min="10754" max="10754" width="7.28515625" style="1" customWidth="1"/>
    <col min="10755" max="10755" width="12" style="1" customWidth="1"/>
    <col min="10756" max="10756" width="11.85546875" style="1" customWidth="1"/>
    <col min="10757" max="10757" width="64.28515625" style="1" customWidth="1"/>
    <col min="10758" max="10758" width="16.85546875" style="1" customWidth="1"/>
    <col min="10759" max="10759" width="17.7109375" style="1" customWidth="1"/>
    <col min="10760" max="10760" width="12.85546875" style="1" customWidth="1"/>
    <col min="10761" max="10761" width="14.140625" style="1" customWidth="1"/>
    <col min="10762" max="10762" width="10.7109375" style="1" customWidth="1"/>
    <col min="10763" max="11009" width="9.140625" style="1"/>
    <col min="11010" max="11010" width="7.28515625" style="1" customWidth="1"/>
    <col min="11011" max="11011" width="12" style="1" customWidth="1"/>
    <col min="11012" max="11012" width="11.85546875" style="1" customWidth="1"/>
    <col min="11013" max="11013" width="64.28515625" style="1" customWidth="1"/>
    <col min="11014" max="11014" width="16.85546875" style="1" customWidth="1"/>
    <col min="11015" max="11015" width="17.7109375" style="1" customWidth="1"/>
    <col min="11016" max="11016" width="12.85546875" style="1" customWidth="1"/>
    <col min="11017" max="11017" width="14.140625" style="1" customWidth="1"/>
    <col min="11018" max="11018" width="10.7109375" style="1" customWidth="1"/>
    <col min="11019" max="11265" width="9.140625" style="1"/>
    <col min="11266" max="11266" width="7.28515625" style="1" customWidth="1"/>
    <col min="11267" max="11267" width="12" style="1" customWidth="1"/>
    <col min="11268" max="11268" width="11.85546875" style="1" customWidth="1"/>
    <col min="11269" max="11269" width="64.28515625" style="1" customWidth="1"/>
    <col min="11270" max="11270" width="16.85546875" style="1" customWidth="1"/>
    <col min="11271" max="11271" width="17.7109375" style="1" customWidth="1"/>
    <col min="11272" max="11272" width="12.85546875" style="1" customWidth="1"/>
    <col min="11273" max="11273" width="14.140625" style="1" customWidth="1"/>
    <col min="11274" max="11274" width="10.7109375" style="1" customWidth="1"/>
    <col min="11275" max="11521" width="9.140625" style="1"/>
    <col min="11522" max="11522" width="7.28515625" style="1" customWidth="1"/>
    <col min="11523" max="11523" width="12" style="1" customWidth="1"/>
    <col min="11524" max="11524" width="11.85546875" style="1" customWidth="1"/>
    <col min="11525" max="11525" width="64.28515625" style="1" customWidth="1"/>
    <col min="11526" max="11526" width="16.85546875" style="1" customWidth="1"/>
    <col min="11527" max="11527" width="17.7109375" style="1" customWidth="1"/>
    <col min="11528" max="11528" width="12.85546875" style="1" customWidth="1"/>
    <col min="11529" max="11529" width="14.140625" style="1" customWidth="1"/>
    <col min="11530" max="11530" width="10.7109375" style="1" customWidth="1"/>
    <col min="11531" max="11777" width="9.140625" style="1"/>
    <col min="11778" max="11778" width="7.28515625" style="1" customWidth="1"/>
    <col min="11779" max="11779" width="12" style="1" customWidth="1"/>
    <col min="11780" max="11780" width="11.85546875" style="1" customWidth="1"/>
    <col min="11781" max="11781" width="64.28515625" style="1" customWidth="1"/>
    <col min="11782" max="11782" width="16.85546875" style="1" customWidth="1"/>
    <col min="11783" max="11783" width="17.7109375" style="1" customWidth="1"/>
    <col min="11784" max="11784" width="12.85546875" style="1" customWidth="1"/>
    <col min="11785" max="11785" width="14.140625" style="1" customWidth="1"/>
    <col min="11786" max="11786" width="10.7109375" style="1" customWidth="1"/>
    <col min="11787" max="12033" width="9.140625" style="1"/>
    <col min="12034" max="12034" width="7.28515625" style="1" customWidth="1"/>
    <col min="12035" max="12035" width="12" style="1" customWidth="1"/>
    <col min="12036" max="12036" width="11.85546875" style="1" customWidth="1"/>
    <col min="12037" max="12037" width="64.28515625" style="1" customWidth="1"/>
    <col min="12038" max="12038" width="16.85546875" style="1" customWidth="1"/>
    <col min="12039" max="12039" width="17.7109375" style="1" customWidth="1"/>
    <col min="12040" max="12040" width="12.85546875" style="1" customWidth="1"/>
    <col min="12041" max="12041" width="14.140625" style="1" customWidth="1"/>
    <col min="12042" max="12042" width="10.7109375" style="1" customWidth="1"/>
    <col min="12043" max="12289" width="9.140625" style="1"/>
    <col min="12290" max="12290" width="7.28515625" style="1" customWidth="1"/>
    <col min="12291" max="12291" width="12" style="1" customWidth="1"/>
    <col min="12292" max="12292" width="11.85546875" style="1" customWidth="1"/>
    <col min="12293" max="12293" width="64.28515625" style="1" customWidth="1"/>
    <col min="12294" max="12294" width="16.85546875" style="1" customWidth="1"/>
    <col min="12295" max="12295" width="17.7109375" style="1" customWidth="1"/>
    <col min="12296" max="12296" width="12.85546875" style="1" customWidth="1"/>
    <col min="12297" max="12297" width="14.140625" style="1" customWidth="1"/>
    <col min="12298" max="12298" width="10.7109375" style="1" customWidth="1"/>
    <col min="12299" max="12545" width="9.140625" style="1"/>
    <col min="12546" max="12546" width="7.28515625" style="1" customWidth="1"/>
    <col min="12547" max="12547" width="12" style="1" customWidth="1"/>
    <col min="12548" max="12548" width="11.85546875" style="1" customWidth="1"/>
    <col min="12549" max="12549" width="64.28515625" style="1" customWidth="1"/>
    <col min="12550" max="12550" width="16.85546875" style="1" customWidth="1"/>
    <col min="12551" max="12551" width="17.7109375" style="1" customWidth="1"/>
    <col min="12552" max="12552" width="12.85546875" style="1" customWidth="1"/>
    <col min="12553" max="12553" width="14.140625" style="1" customWidth="1"/>
    <col min="12554" max="12554" width="10.7109375" style="1" customWidth="1"/>
    <col min="12555" max="12801" width="9.140625" style="1"/>
    <col min="12802" max="12802" width="7.28515625" style="1" customWidth="1"/>
    <col min="12803" max="12803" width="12" style="1" customWidth="1"/>
    <col min="12804" max="12804" width="11.85546875" style="1" customWidth="1"/>
    <col min="12805" max="12805" width="64.28515625" style="1" customWidth="1"/>
    <col min="12806" max="12806" width="16.85546875" style="1" customWidth="1"/>
    <col min="12807" max="12807" width="17.7109375" style="1" customWidth="1"/>
    <col min="12808" max="12808" width="12.85546875" style="1" customWidth="1"/>
    <col min="12809" max="12809" width="14.140625" style="1" customWidth="1"/>
    <col min="12810" max="12810" width="10.7109375" style="1" customWidth="1"/>
    <col min="12811" max="13057" width="9.140625" style="1"/>
    <col min="13058" max="13058" width="7.28515625" style="1" customWidth="1"/>
    <col min="13059" max="13059" width="12" style="1" customWidth="1"/>
    <col min="13060" max="13060" width="11.85546875" style="1" customWidth="1"/>
    <col min="13061" max="13061" width="64.28515625" style="1" customWidth="1"/>
    <col min="13062" max="13062" width="16.85546875" style="1" customWidth="1"/>
    <col min="13063" max="13063" width="17.7109375" style="1" customWidth="1"/>
    <col min="13064" max="13064" width="12.85546875" style="1" customWidth="1"/>
    <col min="13065" max="13065" width="14.140625" style="1" customWidth="1"/>
    <col min="13066" max="13066" width="10.7109375" style="1" customWidth="1"/>
    <col min="13067" max="13313" width="9.140625" style="1"/>
    <col min="13314" max="13314" width="7.28515625" style="1" customWidth="1"/>
    <col min="13315" max="13315" width="12" style="1" customWidth="1"/>
    <col min="13316" max="13316" width="11.85546875" style="1" customWidth="1"/>
    <col min="13317" max="13317" width="64.28515625" style="1" customWidth="1"/>
    <col min="13318" max="13318" width="16.85546875" style="1" customWidth="1"/>
    <col min="13319" max="13319" width="17.7109375" style="1" customWidth="1"/>
    <col min="13320" max="13320" width="12.85546875" style="1" customWidth="1"/>
    <col min="13321" max="13321" width="14.140625" style="1" customWidth="1"/>
    <col min="13322" max="13322" width="10.7109375" style="1" customWidth="1"/>
    <col min="13323" max="13569" width="9.140625" style="1"/>
    <col min="13570" max="13570" width="7.28515625" style="1" customWidth="1"/>
    <col min="13571" max="13571" width="12" style="1" customWidth="1"/>
    <col min="13572" max="13572" width="11.85546875" style="1" customWidth="1"/>
    <col min="13573" max="13573" width="64.28515625" style="1" customWidth="1"/>
    <col min="13574" max="13574" width="16.85546875" style="1" customWidth="1"/>
    <col min="13575" max="13575" width="17.7109375" style="1" customWidth="1"/>
    <col min="13576" max="13576" width="12.85546875" style="1" customWidth="1"/>
    <col min="13577" max="13577" width="14.140625" style="1" customWidth="1"/>
    <col min="13578" max="13578" width="10.7109375" style="1" customWidth="1"/>
    <col min="13579" max="13825" width="9.140625" style="1"/>
    <col min="13826" max="13826" width="7.28515625" style="1" customWidth="1"/>
    <col min="13827" max="13827" width="12" style="1" customWidth="1"/>
    <col min="13828" max="13828" width="11.85546875" style="1" customWidth="1"/>
    <col min="13829" max="13829" width="64.28515625" style="1" customWidth="1"/>
    <col min="13830" max="13830" width="16.85546875" style="1" customWidth="1"/>
    <col min="13831" max="13831" width="17.7109375" style="1" customWidth="1"/>
    <col min="13832" max="13832" width="12.85546875" style="1" customWidth="1"/>
    <col min="13833" max="13833" width="14.140625" style="1" customWidth="1"/>
    <col min="13834" max="13834" width="10.7109375" style="1" customWidth="1"/>
    <col min="13835" max="14081" width="9.140625" style="1"/>
    <col min="14082" max="14082" width="7.28515625" style="1" customWidth="1"/>
    <col min="14083" max="14083" width="12" style="1" customWidth="1"/>
    <col min="14084" max="14084" width="11.85546875" style="1" customWidth="1"/>
    <col min="14085" max="14085" width="64.28515625" style="1" customWidth="1"/>
    <col min="14086" max="14086" width="16.85546875" style="1" customWidth="1"/>
    <col min="14087" max="14087" width="17.7109375" style="1" customWidth="1"/>
    <col min="14088" max="14088" width="12.85546875" style="1" customWidth="1"/>
    <col min="14089" max="14089" width="14.140625" style="1" customWidth="1"/>
    <col min="14090" max="14090" width="10.7109375" style="1" customWidth="1"/>
    <col min="14091" max="14337" width="9.140625" style="1"/>
    <col min="14338" max="14338" width="7.28515625" style="1" customWidth="1"/>
    <col min="14339" max="14339" width="12" style="1" customWidth="1"/>
    <col min="14340" max="14340" width="11.85546875" style="1" customWidth="1"/>
    <col min="14341" max="14341" width="64.28515625" style="1" customWidth="1"/>
    <col min="14342" max="14342" width="16.85546875" style="1" customWidth="1"/>
    <col min="14343" max="14343" width="17.7109375" style="1" customWidth="1"/>
    <col min="14344" max="14344" width="12.85546875" style="1" customWidth="1"/>
    <col min="14345" max="14345" width="14.140625" style="1" customWidth="1"/>
    <col min="14346" max="14346" width="10.7109375" style="1" customWidth="1"/>
    <col min="14347" max="14593" width="9.140625" style="1"/>
    <col min="14594" max="14594" width="7.28515625" style="1" customWidth="1"/>
    <col min="14595" max="14595" width="12" style="1" customWidth="1"/>
    <col min="14596" max="14596" width="11.85546875" style="1" customWidth="1"/>
    <col min="14597" max="14597" width="64.28515625" style="1" customWidth="1"/>
    <col min="14598" max="14598" width="16.85546875" style="1" customWidth="1"/>
    <col min="14599" max="14599" width="17.7109375" style="1" customWidth="1"/>
    <col min="14600" max="14600" width="12.85546875" style="1" customWidth="1"/>
    <col min="14601" max="14601" width="14.140625" style="1" customWidth="1"/>
    <col min="14602" max="14602" width="10.7109375" style="1" customWidth="1"/>
    <col min="14603" max="14849" width="9.140625" style="1"/>
    <col min="14850" max="14850" width="7.28515625" style="1" customWidth="1"/>
    <col min="14851" max="14851" width="12" style="1" customWidth="1"/>
    <col min="14852" max="14852" width="11.85546875" style="1" customWidth="1"/>
    <col min="14853" max="14853" width="64.28515625" style="1" customWidth="1"/>
    <col min="14854" max="14854" width="16.85546875" style="1" customWidth="1"/>
    <col min="14855" max="14855" width="17.7109375" style="1" customWidth="1"/>
    <col min="14856" max="14856" width="12.85546875" style="1" customWidth="1"/>
    <col min="14857" max="14857" width="14.140625" style="1" customWidth="1"/>
    <col min="14858" max="14858" width="10.7109375" style="1" customWidth="1"/>
    <col min="14859" max="15105" width="9.140625" style="1"/>
    <col min="15106" max="15106" width="7.28515625" style="1" customWidth="1"/>
    <col min="15107" max="15107" width="12" style="1" customWidth="1"/>
    <col min="15108" max="15108" width="11.85546875" style="1" customWidth="1"/>
    <col min="15109" max="15109" width="64.28515625" style="1" customWidth="1"/>
    <col min="15110" max="15110" width="16.85546875" style="1" customWidth="1"/>
    <col min="15111" max="15111" width="17.7109375" style="1" customWidth="1"/>
    <col min="15112" max="15112" width="12.85546875" style="1" customWidth="1"/>
    <col min="15113" max="15113" width="14.140625" style="1" customWidth="1"/>
    <col min="15114" max="15114" width="10.7109375" style="1" customWidth="1"/>
    <col min="15115" max="15361" width="9.140625" style="1"/>
    <col min="15362" max="15362" width="7.28515625" style="1" customWidth="1"/>
    <col min="15363" max="15363" width="12" style="1" customWidth="1"/>
    <col min="15364" max="15364" width="11.85546875" style="1" customWidth="1"/>
    <col min="15365" max="15365" width="64.28515625" style="1" customWidth="1"/>
    <col min="15366" max="15366" width="16.85546875" style="1" customWidth="1"/>
    <col min="15367" max="15367" width="17.7109375" style="1" customWidth="1"/>
    <col min="15368" max="15368" width="12.85546875" style="1" customWidth="1"/>
    <col min="15369" max="15369" width="14.140625" style="1" customWidth="1"/>
    <col min="15370" max="15370" width="10.7109375" style="1" customWidth="1"/>
    <col min="15371" max="15617" width="9.140625" style="1"/>
    <col min="15618" max="15618" width="7.28515625" style="1" customWidth="1"/>
    <col min="15619" max="15619" width="12" style="1" customWidth="1"/>
    <col min="15620" max="15620" width="11.85546875" style="1" customWidth="1"/>
    <col min="15621" max="15621" width="64.28515625" style="1" customWidth="1"/>
    <col min="15622" max="15622" width="16.85546875" style="1" customWidth="1"/>
    <col min="15623" max="15623" width="17.7109375" style="1" customWidth="1"/>
    <col min="15624" max="15624" width="12.85546875" style="1" customWidth="1"/>
    <col min="15625" max="15625" width="14.140625" style="1" customWidth="1"/>
    <col min="15626" max="15626" width="10.7109375" style="1" customWidth="1"/>
    <col min="15627" max="15873" width="9.140625" style="1"/>
    <col min="15874" max="15874" width="7.28515625" style="1" customWidth="1"/>
    <col min="15875" max="15875" width="12" style="1" customWidth="1"/>
    <col min="15876" max="15876" width="11.85546875" style="1" customWidth="1"/>
    <col min="15877" max="15877" width="64.28515625" style="1" customWidth="1"/>
    <col min="15878" max="15878" width="16.85546875" style="1" customWidth="1"/>
    <col min="15879" max="15879" width="17.7109375" style="1" customWidth="1"/>
    <col min="15880" max="15880" width="12.85546875" style="1" customWidth="1"/>
    <col min="15881" max="15881" width="14.140625" style="1" customWidth="1"/>
    <col min="15882" max="15882" width="10.7109375" style="1" customWidth="1"/>
    <col min="15883" max="16129" width="9.140625" style="1"/>
    <col min="16130" max="16130" width="7.28515625" style="1" customWidth="1"/>
    <col min="16131" max="16131" width="12" style="1" customWidth="1"/>
    <col min="16132" max="16132" width="11.85546875" style="1" customWidth="1"/>
    <col min="16133" max="16133" width="64.28515625" style="1" customWidth="1"/>
    <col min="16134" max="16134" width="16.85546875" style="1" customWidth="1"/>
    <col min="16135" max="16135" width="17.7109375" style="1" customWidth="1"/>
    <col min="16136" max="16136" width="12.85546875" style="1" customWidth="1"/>
    <col min="16137" max="16137" width="14.140625" style="1" customWidth="1"/>
    <col min="16138" max="16138" width="10.7109375" style="1" customWidth="1"/>
    <col min="16139" max="16384" width="9.140625" style="1"/>
  </cols>
  <sheetData>
    <row r="1" spans="1:7" x14ac:dyDescent="0.3">
      <c r="D1" s="1"/>
      <c r="E1" s="1"/>
      <c r="F1" s="2" t="s">
        <v>204</v>
      </c>
    </row>
    <row r="2" spans="1:7" x14ac:dyDescent="0.3">
      <c r="D2" s="1"/>
      <c r="E2" s="20"/>
      <c r="F2" s="21" t="s">
        <v>124</v>
      </c>
    </row>
    <row r="3" spans="1:7" x14ac:dyDescent="0.3">
      <c r="D3" s="1"/>
      <c r="E3" s="20"/>
      <c r="F3" s="21" t="s">
        <v>66</v>
      </c>
    </row>
    <row r="5" spans="1:7" ht="48.75" customHeight="1" x14ac:dyDescent="0.3">
      <c r="A5" s="317" t="s">
        <v>128</v>
      </c>
      <c r="B5" s="317"/>
      <c r="C5" s="317"/>
      <c r="D5" s="317"/>
      <c r="E5" s="317"/>
      <c r="F5" s="317"/>
      <c r="G5" s="206"/>
    </row>
    <row r="7" spans="1:7" x14ac:dyDescent="0.3">
      <c r="E7" s="322" t="s">
        <v>35</v>
      </c>
      <c r="F7" s="322"/>
    </row>
    <row r="8" spans="1:7" s="7" customFormat="1" ht="51.75" customHeight="1" x14ac:dyDescent="0.25">
      <c r="B8" s="318" t="s">
        <v>43</v>
      </c>
      <c r="C8" s="319"/>
      <c r="D8" s="320" t="s">
        <v>85</v>
      </c>
      <c r="E8" s="323" t="s">
        <v>39</v>
      </c>
      <c r="F8" s="324"/>
    </row>
    <row r="9" spans="1:7" s="7" customFormat="1" x14ac:dyDescent="0.25">
      <c r="B9" s="8" t="s">
        <v>30</v>
      </c>
      <c r="C9" s="8" t="s">
        <v>31</v>
      </c>
      <c r="D9" s="321"/>
      <c r="E9" s="269" t="s">
        <v>13</v>
      </c>
      <c r="F9" s="269" t="s">
        <v>14</v>
      </c>
    </row>
    <row r="10" spans="1:7" s="7" customFormat="1" ht="24" customHeight="1" x14ac:dyDescent="0.25">
      <c r="B10" s="234"/>
      <c r="C10" s="234"/>
      <c r="D10" s="270" t="s">
        <v>74</v>
      </c>
      <c r="E10" s="269">
        <f t="shared" ref="E10:F10" si="0">E12</f>
        <v>3178345.6999999997</v>
      </c>
      <c r="F10" s="269">
        <f t="shared" si="0"/>
        <v>2759655.4999999995</v>
      </c>
    </row>
    <row r="11" spans="1:7" s="7" customFormat="1" ht="22.5" customHeight="1" x14ac:dyDescent="0.25">
      <c r="B11" s="237"/>
      <c r="C11" s="237"/>
      <c r="D11" s="271" t="s">
        <v>75</v>
      </c>
      <c r="E11" s="272"/>
      <c r="F11" s="269"/>
    </row>
    <row r="12" spans="1:7" s="32" customFormat="1" ht="34.5" x14ac:dyDescent="0.25">
      <c r="B12" s="23"/>
      <c r="C12" s="242"/>
      <c r="D12" s="236" t="s">
        <v>76</v>
      </c>
      <c r="E12" s="269">
        <f>E14+E50+E56+E73</f>
        <v>3178345.6999999997</v>
      </c>
      <c r="F12" s="269">
        <f>F14+F50+F56</f>
        <v>2759655.4999999995</v>
      </c>
      <c r="G12" s="273"/>
    </row>
    <row r="13" spans="1:7" s="7" customFormat="1" x14ac:dyDescent="0.25">
      <c r="B13" s="244"/>
      <c r="C13" s="244"/>
      <c r="D13" s="271" t="s">
        <v>77</v>
      </c>
      <c r="E13" s="272"/>
      <c r="F13" s="272"/>
    </row>
    <row r="14" spans="1:7" s="7" customFormat="1" ht="34.5" x14ac:dyDescent="0.25">
      <c r="B14" s="23">
        <v>1049</v>
      </c>
      <c r="C14" s="23">
        <v>21001</v>
      </c>
      <c r="D14" s="270" t="s">
        <v>55</v>
      </c>
      <c r="E14" s="269">
        <f>E16+E17</f>
        <v>1202364.0999999996</v>
      </c>
      <c r="F14" s="269">
        <f>F16+F17</f>
        <v>2320336.5999999992</v>
      </c>
    </row>
    <row r="15" spans="1:7" s="7" customFormat="1" x14ac:dyDescent="0.25">
      <c r="B15" s="274"/>
      <c r="C15" s="274"/>
      <c r="D15" s="271" t="s">
        <v>8</v>
      </c>
      <c r="E15" s="275"/>
      <c r="F15" s="272"/>
    </row>
    <row r="16" spans="1:7" s="32" customFormat="1" x14ac:dyDescent="0.25">
      <c r="B16" s="276"/>
      <c r="C16" s="276"/>
      <c r="D16" s="23" t="s">
        <v>109</v>
      </c>
      <c r="E16" s="269">
        <f>-987084.6</f>
        <v>-987084.6</v>
      </c>
      <c r="F16" s="269">
        <f>-3994636.9</f>
        <v>-3994636.9</v>
      </c>
      <c r="G16" s="7"/>
    </row>
    <row r="17" spans="2:8" s="32" customFormat="1" ht="34.5" x14ac:dyDescent="0.25">
      <c r="B17" s="277"/>
      <c r="C17" s="277"/>
      <c r="D17" s="270" t="s">
        <v>9</v>
      </c>
      <c r="E17" s="269">
        <f>E19+E27+E33</f>
        <v>2189448.6999999997</v>
      </c>
      <c r="F17" s="269">
        <f>F19+F27+F33</f>
        <v>6314973.4999999991</v>
      </c>
    </row>
    <row r="18" spans="2:8" x14ac:dyDescent="0.3">
      <c r="B18" s="278"/>
      <c r="C18" s="278"/>
      <c r="D18" s="271" t="s">
        <v>86</v>
      </c>
      <c r="E18" s="275"/>
      <c r="F18" s="272"/>
    </row>
    <row r="19" spans="2:8" ht="34.5" x14ac:dyDescent="0.3">
      <c r="B19" s="244"/>
      <c r="C19" s="279" t="s">
        <v>79</v>
      </c>
      <c r="D19" s="143" t="str">
        <f>'[1]1'!C16</f>
        <v>Միջպետական նշանակության ավտոճանապարհներ, այդ թվում</v>
      </c>
      <c r="E19" s="269">
        <f>SUM(E20:E26)</f>
        <v>-370815.10000000003</v>
      </c>
      <c r="F19" s="269">
        <f>SUM(F20:F26)</f>
        <v>-632316.29999999993</v>
      </c>
    </row>
    <row r="20" spans="2:8" ht="86.25" x14ac:dyDescent="0.3">
      <c r="B20" s="244"/>
      <c r="C20" s="279"/>
      <c r="D20" s="24" t="str">
        <f>'4'!D17</f>
        <v>Մ-2, Երևան-Երասխ-Նորավան- Տաթև-Կապան-Մեղրի-ՀՀ սահման (նախկին՝ Մ-2 ,Երևան-Երասխ-Գորիս-Մեղրի-ՀՀ սահման) միջպետական նշանակության  ավտոճանապարհի  կմ47+475-կմ53+150 հատվածի հիմնանորոգում</v>
      </c>
      <c r="E20" s="272">
        <v>-326322.59999999998</v>
      </c>
      <c r="F20" s="272">
        <v>-543871</v>
      </c>
    </row>
    <row r="21" spans="2:8" ht="86.25" x14ac:dyDescent="0.3">
      <c r="B21" s="244"/>
      <c r="C21" s="279"/>
      <c r="D21" s="24" t="str">
        <f>'4'!D18</f>
        <v>Մ-2, Երևան-Երասխ-Նորավան- Տաթև-Կապան-Մեղրի-ՀՀ սահման (նախկին՝ Մ-2 ,Երևան-Երասխ-Գորիս-Մեղրի-ՀՀ սահման) միջպետական նշանակության ավտոճանապարհի կմ91+600 - կմ98+000 հատվածի հիմնանորոգում</v>
      </c>
      <c r="E21" s="272">
        <f>-220888.4</f>
        <v>-220888.4</v>
      </c>
      <c r="F21" s="272">
        <v>-371158.5</v>
      </c>
    </row>
    <row r="22" spans="2:8" ht="86.25" x14ac:dyDescent="0.3">
      <c r="B22" s="244"/>
      <c r="C22" s="279"/>
      <c r="D22" s="24" t="str">
        <f>'4'!D19</f>
        <v>Մ-2, Երևան-Երասխ-Նորավան- Տաթև-Կապան-Մեղրի-ՀՀ սահման (նախկին՝ Մ-2 ,Երևան-Երասխ-Գորիս-Մեղրի-ՀՀ սահման) միջպետական նշանակության ավտոճանապարհի կմ181+250 - կմ181+750  հատվածի վերակառուցում</v>
      </c>
      <c r="E22" s="272">
        <v>-7825.8</v>
      </c>
      <c r="F22" s="272">
        <v>-13043.2</v>
      </c>
    </row>
    <row r="23" spans="2:8" ht="69" x14ac:dyDescent="0.3">
      <c r="B23" s="244"/>
      <c r="C23" s="279"/>
      <c r="D23" s="24" t="str">
        <f>'4'!D20</f>
        <v>Մ-3, ՀՀ սահման (Մարգարա) – Վանաձոր – Տաշիր – ՀՀ սահման միջպետական նշանակության ավտոճանապարհի Ռյա Թազա բնակավայրով անցնող հատվածում ջրահեռացման կարգավորում</v>
      </c>
      <c r="E23" s="272">
        <v>411</v>
      </c>
      <c r="F23" s="272">
        <v>411</v>
      </c>
    </row>
    <row r="24" spans="2:8" ht="69" x14ac:dyDescent="0.3">
      <c r="B24" s="244"/>
      <c r="C24" s="279"/>
      <c r="D24" s="24" t="str">
        <f>'4'!D21</f>
        <v>Մ-4, Երևան-Սևան-Իջևան-ՀՀ սահման միջպետական նշանակության ավտոճանապարհի կմ91+176-կմ96+176 հատվածի հիմնանորոգում և ոլորանների պարամետրերի բարելավում</v>
      </c>
      <c r="E24" s="272">
        <f>'4'!G21</f>
        <v>66908.5</v>
      </c>
      <c r="F24" s="272">
        <f>E24</f>
        <v>66908.5</v>
      </c>
    </row>
    <row r="25" spans="2:8" ht="51.75" x14ac:dyDescent="0.3">
      <c r="B25" s="244"/>
      <c r="C25" s="279"/>
      <c r="D25" s="24" t="str">
        <f>'4'!D22</f>
        <v>Մ-4, Երևան-Սևան-Իջևան-ՀՀսահման միջպետական նշանակության ավտոճանապարհի Երևան - Դիլիջան հատվածում լուսավորության համակարգի կառուցում</v>
      </c>
      <c r="E25" s="272"/>
      <c r="F25" s="272">
        <v>33600</v>
      </c>
    </row>
    <row r="26" spans="2:8" ht="51.75" x14ac:dyDescent="0.3">
      <c r="B26" s="244"/>
      <c r="C26" s="279"/>
      <c r="D26" s="24" t="str">
        <f>'4'!D23</f>
        <v>Մ-7, /Մ-3/ - Սպիտակ – Գյումրի - ՀՀ սահման միջպետական նշանակության ավտոճանապարհի կմ47+100-կմ48+000 հատվածի հիմնանորոգում</v>
      </c>
      <c r="E26" s="272">
        <v>116902.2</v>
      </c>
      <c r="F26" s="272">
        <v>194836.9</v>
      </c>
    </row>
    <row r="27" spans="2:8" ht="34.5" x14ac:dyDescent="0.3">
      <c r="B27" s="244"/>
      <c r="C27" s="254">
        <v>2</v>
      </c>
      <c r="D27" s="8" t="str">
        <f>'[1]1'!C26</f>
        <v>Հանրապետական նշանակության ավտոճանապարհներ, այդ թվում</v>
      </c>
      <c r="E27" s="269">
        <f>SUM(E28:E32)</f>
        <v>239390.89999999997</v>
      </c>
      <c r="F27" s="269">
        <f>SUM(F28:F32)</f>
        <v>932620.10000000009</v>
      </c>
      <c r="G27" s="204"/>
      <c r="H27" s="280"/>
    </row>
    <row r="28" spans="2:8" ht="51.75" x14ac:dyDescent="0.3">
      <c r="B28" s="244"/>
      <c r="C28" s="254"/>
      <c r="D28" s="24" t="str">
        <f>'4'!D25</f>
        <v>Հ-10. /Հ-8/ (Ոսկետափ) - Վեդի - Լանջառ - /Մ-2/ հանրապետական նշանակության ավտոճանապարհի կմ5+450 - կմ9+250 հատվածի հիմնանորոգում</v>
      </c>
      <c r="E28" s="272">
        <v>244154.1</v>
      </c>
      <c r="F28" s="272">
        <v>406923.4</v>
      </c>
      <c r="H28" s="280"/>
    </row>
    <row r="29" spans="2:8" ht="69" x14ac:dyDescent="0.3">
      <c r="B29" s="244"/>
      <c r="C29" s="254"/>
      <c r="D29" s="24" t="str">
        <f>'4'!D26</f>
        <v>Հ-15, /Մ-5/(Նորապատ) -Արգավանդ –/Մ-3/ (Վարդանաշեն) հանրապետական նշանակության ավտոճանապարհի կմ3+000 - կմ13+000 հատվածի հիմնանորոգում</v>
      </c>
      <c r="E29" s="272">
        <v>638735.1</v>
      </c>
      <c r="F29" s="272">
        <v>1596837.6</v>
      </c>
      <c r="H29" s="280"/>
    </row>
    <row r="30" spans="2:8" ht="69" x14ac:dyDescent="0.3">
      <c r="B30" s="244"/>
      <c r="C30" s="254"/>
      <c r="D30" s="24" t="str">
        <f>'4'!D27</f>
        <v>Հ-15, /Մ-5/(Նորապատ) -Արգավանդ –/Մ-3/ (Վարդանաշեն) հանրապետական նշանակության ավտոճանապարհի կմ13+000 - կմ20+000 հատվածի հիմնանորոգում</v>
      </c>
      <c r="E30" s="272">
        <v>-277671</v>
      </c>
      <c r="F30" s="272">
        <v>-462784.9</v>
      </c>
      <c r="H30" s="280"/>
    </row>
    <row r="31" spans="2:8" ht="51.75" x14ac:dyDescent="0.3">
      <c r="B31" s="244"/>
      <c r="C31" s="254"/>
      <c r="D31" s="24" t="str">
        <f>'4'!D28</f>
        <v>Հ-21, /Հ-75/ - Հոռոմ-Արթիկ-Ալագյազ հանրապետական նշանակության ավտոճանապարհի կմ32+700 - կմ41+000 հատվածի հիմնանորոգում</v>
      </c>
      <c r="E31" s="272">
        <v>-265827.3</v>
      </c>
      <c r="F31" s="272">
        <v>-443045.5</v>
      </c>
      <c r="H31" s="280"/>
    </row>
    <row r="32" spans="2:8" ht="51.75" x14ac:dyDescent="0.3">
      <c r="B32" s="244"/>
      <c r="C32" s="254"/>
      <c r="D32" s="24" t="str">
        <f>'4'!D29</f>
        <v>Հ-22, /Մ-6/ - Դսեղ – /Հ-70/ հանրապետական նշանակության ավտոճանապարհի կմ 8+000-կմ 13+900 հատվածի հիմնանորոգում</v>
      </c>
      <c r="E32" s="272">
        <v>-100000</v>
      </c>
      <c r="F32" s="272">
        <v>-165310.5</v>
      </c>
      <c r="H32" s="280"/>
    </row>
    <row r="33" spans="2:8" ht="36.75" customHeight="1" x14ac:dyDescent="0.3">
      <c r="B33" s="244"/>
      <c r="C33" s="254">
        <v>3</v>
      </c>
      <c r="D33" s="8" t="s">
        <v>83</v>
      </c>
      <c r="E33" s="269">
        <f>SUM(E34:E49)</f>
        <v>2320872.9</v>
      </c>
      <c r="F33" s="269">
        <f>SUM(F34:F49)</f>
        <v>6014669.6999999993</v>
      </c>
      <c r="G33" s="281"/>
      <c r="H33" s="280"/>
    </row>
    <row r="34" spans="2:8" ht="51.75" x14ac:dyDescent="0.3">
      <c r="B34" s="244"/>
      <c r="C34" s="254"/>
      <c r="D34" s="24" t="str">
        <f>'4'!D31</f>
        <v>Տ-1-25,/Մ-3/(Աշտարակ)–Փարպի-Ղազարավան տեղական նշանակության ավտոճանապարհի կմ0+000-կմ4+000 և կմ6+000-կմ13+500 հատվածների հիմնանորոգում</v>
      </c>
      <c r="E34" s="272">
        <v>-438009.59999999998</v>
      </c>
      <c r="F34" s="272">
        <v>-728416.1</v>
      </c>
      <c r="G34" s="281"/>
      <c r="H34" s="280"/>
    </row>
    <row r="35" spans="2:8" ht="51.75" x14ac:dyDescent="0.3">
      <c r="B35" s="244"/>
      <c r="C35" s="254"/>
      <c r="D35" s="24" t="str">
        <f>'4'!D32</f>
        <v>Տ-1-33,Կոշ(Տ-1-8)-Վերին Սասունիկ-Լեռնարոտ տեղական նշանակության ավտոճանապարհի կմ0+000-կմ9+500 հատվածի հիմնանորոգում</v>
      </c>
      <c r="E35" s="272">
        <v>-436496</v>
      </c>
      <c r="F35" s="272">
        <v>-726043.4</v>
      </c>
      <c r="G35" s="281"/>
      <c r="H35" s="280"/>
    </row>
    <row r="36" spans="2:8" ht="51.75" x14ac:dyDescent="0.3">
      <c r="B36" s="244"/>
      <c r="C36" s="254"/>
      <c r="D36" s="24" t="str">
        <f>'4'!D33</f>
        <v>Տ-3-14/Մ-5/-Մրգաշատ-Ալաշկերտ-գ․Արմավիր (Տ-3-16) տեղական նշնակության ավտոճանապարհի կմ6+200 - կմ7+400 հատվածի հիմնանորոգում</v>
      </c>
      <c r="E36" s="272">
        <v>-58062.1</v>
      </c>
      <c r="F36" s="272">
        <v>-96770.2</v>
      </c>
      <c r="G36" s="281"/>
      <c r="H36" s="280"/>
    </row>
    <row r="37" spans="2:8" ht="51.75" x14ac:dyDescent="0.3">
      <c r="B37" s="244"/>
      <c r="C37" s="254"/>
      <c r="D37" s="24" t="str">
        <f>'4'!D34</f>
        <v>Տ-3-19, Արևիկ(Տ-3-50)-/Հ-15/(Տանձուտ) ավտոճանապարհի կմ0+000 - կմ3+400  հատվածի հիմնանորոգում</v>
      </c>
      <c r="E37" s="272">
        <v>-98155</v>
      </c>
      <c r="F37" s="272">
        <v>-163591.6</v>
      </c>
      <c r="G37" s="281"/>
      <c r="H37" s="280"/>
    </row>
    <row r="38" spans="2:8" ht="51.75" x14ac:dyDescent="0.3">
      <c r="B38" s="244"/>
      <c r="C38" s="254"/>
      <c r="D38" s="24" t="str">
        <f>'4'!D35</f>
        <v>Տ-3-29, /Մ-5/(Զվարթնոց թաղամաս)-/Հ-13/ 4,4կմ ընդհանուր երկարության կմ0+000-կմ4+400 հատվածի հիմնանորոգում</v>
      </c>
      <c r="E38" s="272">
        <v>-147035.6</v>
      </c>
      <c r="F38" s="272">
        <v>-245059.20000000001</v>
      </c>
      <c r="G38" s="281"/>
      <c r="H38" s="280"/>
    </row>
    <row r="39" spans="2:8" ht="51.75" x14ac:dyDescent="0.3">
      <c r="B39" s="244"/>
      <c r="C39" s="254"/>
      <c r="D39" s="24" t="str">
        <f>'4'!D36</f>
        <v xml:space="preserve">Տ-4-63, /Հ-7/ - Ջիլ մարզային նշանակության ավտոճանապարհի և նորակառույց դպրոց տանող ճանապարհահատվածի հիմնանորոգում </v>
      </c>
      <c r="E39" s="272">
        <v>203668.2</v>
      </c>
      <c r="F39" s="272">
        <v>407336.4</v>
      </c>
      <c r="G39" s="281"/>
      <c r="H39" s="280"/>
    </row>
    <row r="40" spans="2:8" ht="69" x14ac:dyDescent="0.3">
      <c r="B40" s="244"/>
      <c r="C40" s="254"/>
      <c r="D40" s="24" t="str">
        <f>'4'!D37</f>
        <v>ՀՀ Գեղարքունիքի Մարտունի քաղաքի Մյասնիկյան, Գևորգ Զիրոյան և Սայաթ Նովա խաչմերուկից մինչև Ն. Գետաշեն բնակավայրի թիվ 2 միջնակարգ դպրոցի խաչմերուկ ավտոճանապարհի հիմնանորոգում</v>
      </c>
      <c r="E40" s="272">
        <v>374441.8</v>
      </c>
      <c r="F40" s="272">
        <v>748883.6</v>
      </c>
      <c r="G40" s="281"/>
      <c r="H40" s="280"/>
    </row>
    <row r="41" spans="2:8" ht="51.75" x14ac:dyDescent="0.3">
      <c r="B41" s="244"/>
      <c r="C41" s="254"/>
      <c r="D41" s="24" t="str">
        <f>'4'!D38</f>
        <v>ՀՀ Գեղարքունիքի մարզի Գավառ համայնքի գյուղ Բերդկունքի կենտրոնական փողոցի մի հատվածի ասֆալտապատում</v>
      </c>
      <c r="E41" s="272">
        <v>39412.400000000001</v>
      </c>
      <c r="F41" s="272">
        <v>78824.7</v>
      </c>
      <c r="G41" s="281"/>
      <c r="H41" s="280"/>
    </row>
    <row r="42" spans="2:8" ht="51.75" x14ac:dyDescent="0.3">
      <c r="B42" s="244"/>
      <c r="C42" s="254"/>
      <c r="D42" s="24" t="str">
        <f>'4'!D39</f>
        <v>Տ-5-51, /Մ-3/ - Միխայելովկա - /Մ-3/ կմ0+000 – կմ2+000 մարզային նշանակության ավտոճանապարհի հիմնանորոգում</v>
      </c>
      <c r="E42" s="272">
        <v>210457.5</v>
      </c>
      <c r="F42" s="272">
        <v>420915</v>
      </c>
      <c r="G42" s="281"/>
      <c r="H42" s="280"/>
    </row>
    <row r="43" spans="2:8" ht="41.25" customHeight="1" x14ac:dyDescent="0.3">
      <c r="B43" s="244"/>
      <c r="C43" s="254"/>
      <c r="D43" s="24" t="str">
        <f>'4'!D40</f>
        <v>Տ-5-96, /Մ-3/ – (Տաշիր) – Մեծավան – Ձյունաշող (Տ-5-27) կմ0+000 – կմ8+500 ավտոճանապարհի հիմնանորոգում</v>
      </c>
      <c r="E43" s="272">
        <v>264513.2</v>
      </c>
      <c r="F43" s="272">
        <v>529026.4</v>
      </c>
      <c r="G43" s="281"/>
      <c r="H43" s="280"/>
    </row>
    <row r="44" spans="2:8" ht="42.75" customHeight="1" x14ac:dyDescent="0.3">
      <c r="B44" s="244"/>
      <c r="C44" s="254"/>
      <c r="D44" s="24" t="str">
        <f>'4'!D41</f>
        <v>ՀՀ Լոռու մարզի Վանաձոր քաղաքի Վարդանանց փողոցի հիմնանորոգում</v>
      </c>
      <c r="E44" s="272">
        <v>368312.9</v>
      </c>
      <c r="F44" s="272">
        <v>736625.8</v>
      </c>
      <c r="G44" s="281"/>
      <c r="H44" s="280"/>
    </row>
    <row r="45" spans="2:8" ht="51.75" x14ac:dyDescent="0.3">
      <c r="B45" s="244"/>
      <c r="C45" s="254"/>
      <c r="D45" s="24" t="str">
        <f>'4'!D42</f>
        <v>Տ-7-48, Գյումրի(Տ-7-58)-Արևիկ-Այգեբաց-Վարդաքար- /Հ-21/ մարզային նշանակության ավտոճանապարհի կմ0+000-կմ10+440 հատվածի հիմնանորոգում</v>
      </c>
      <c r="E45" s="272">
        <v>801959.8</v>
      </c>
      <c r="F45" s="272">
        <v>2004899.3</v>
      </c>
      <c r="G45" s="281"/>
      <c r="H45" s="280"/>
    </row>
    <row r="46" spans="2:8" ht="41.25" customHeight="1" x14ac:dyDescent="0.3">
      <c r="B46" s="244"/>
      <c r="C46" s="254"/>
      <c r="D46" s="24" t="str">
        <f>'4'!D43</f>
        <v>Շիրակի մարզի Գյումրի քաղաքի Շիրակացի և Խորենացի փողոցների վերանորոգում</v>
      </c>
      <c r="E46" s="272">
        <v>269413.2</v>
      </c>
      <c r="F46" s="272">
        <v>898043.9</v>
      </c>
      <c r="G46" s="281"/>
      <c r="H46" s="280"/>
    </row>
    <row r="47" spans="2:8" ht="51.75" x14ac:dyDescent="0.3">
      <c r="B47" s="244"/>
      <c r="C47" s="254"/>
      <c r="D47" s="24" t="str">
        <f>'4'!D44</f>
        <v>Տ-8-42,/Հ-45/ (Սիսիան) – Աշոտավան – Թասիկ - Արևիս տեղական նշանակության ավտոճանապարհի կմ0+000-կմ10+000 հատվածի հիմնանորոգում</v>
      </c>
      <c r="E47" s="272">
        <v>547227</v>
      </c>
      <c r="F47" s="272">
        <v>1368067.5</v>
      </c>
      <c r="G47" s="281"/>
      <c r="H47" s="280"/>
    </row>
    <row r="48" spans="2:8" ht="86.25" x14ac:dyDescent="0.3">
      <c r="B48" s="244"/>
      <c r="C48" s="254"/>
      <c r="D48" s="24" t="str">
        <f>'4'!D45</f>
        <v>Տ-8-51, /Մ-2/ -Անգեղակոթ- (Շաղատ) – Մուցք տեղական նշանակության ավտոճանապարհի (նախկին՝ Մ-13, /Մ-2/ - Անգեղակոթ - ՀՀ սահման միջպետական նշանակության ավտոճանապարհ) կմ0+000-կմ8+000 հատվածի հիմնանորոգում</v>
      </c>
      <c r="E48" s="272">
        <f>'4'!G45</f>
        <v>56522.8</v>
      </c>
      <c r="F48" s="272">
        <f>E48</f>
        <v>56522.8</v>
      </c>
      <c r="G48" s="281"/>
      <c r="H48" s="280"/>
    </row>
    <row r="49" spans="2:9" ht="72.75" customHeight="1" x14ac:dyDescent="0.3">
      <c r="B49" s="244"/>
      <c r="C49" s="254"/>
      <c r="D49" s="291" t="s">
        <v>363</v>
      </c>
      <c r="E49" s="272">
        <v>362702.4</v>
      </c>
      <c r="F49" s="272">
        <v>725404.8</v>
      </c>
      <c r="G49" s="281"/>
      <c r="H49" s="280"/>
    </row>
    <row r="50" spans="2:9" x14ac:dyDescent="0.3">
      <c r="B50" s="8">
        <v>1049</v>
      </c>
      <c r="C50" s="232" t="s">
        <v>84</v>
      </c>
      <c r="D50" s="23" t="s">
        <v>64</v>
      </c>
      <c r="E50" s="269">
        <f t="shared" ref="E50" si="1">E53+E52</f>
        <v>0</v>
      </c>
      <c r="F50" s="269">
        <f>F53+F52</f>
        <v>0</v>
      </c>
      <c r="H50" s="280"/>
    </row>
    <row r="51" spans="2:9" x14ac:dyDescent="0.3">
      <c r="B51" s="8"/>
      <c r="C51" s="8"/>
      <c r="D51" s="162" t="s">
        <v>8</v>
      </c>
      <c r="E51" s="272"/>
      <c r="F51" s="272"/>
      <c r="H51" s="280"/>
    </row>
    <row r="52" spans="2:9" s="14" customFormat="1" ht="29.25" customHeight="1" x14ac:dyDescent="0.3">
      <c r="B52" s="8"/>
      <c r="C52" s="8"/>
      <c r="D52" s="23" t="s">
        <v>109</v>
      </c>
      <c r="E52" s="269">
        <f>-E53</f>
        <v>-62068.7</v>
      </c>
      <c r="F52" s="269">
        <f>-F53</f>
        <v>-62068.7</v>
      </c>
      <c r="H52" s="280"/>
    </row>
    <row r="53" spans="2:9" s="14" customFormat="1" ht="34.5" x14ac:dyDescent="0.3">
      <c r="B53" s="282"/>
      <c r="C53" s="282"/>
      <c r="D53" s="270" t="s">
        <v>9</v>
      </c>
      <c r="E53" s="269">
        <f>SUM(E55:E55)</f>
        <v>62068.7</v>
      </c>
      <c r="F53" s="269">
        <f>SUM(F55:F55)</f>
        <v>62068.7</v>
      </c>
      <c r="G53" s="283"/>
      <c r="H53" s="280"/>
    </row>
    <row r="54" spans="2:9" x14ac:dyDescent="0.3">
      <c r="B54" s="278"/>
      <c r="C54" s="278"/>
      <c r="D54" s="271" t="s">
        <v>86</v>
      </c>
      <c r="E54" s="275"/>
      <c r="F54" s="272"/>
      <c r="H54" s="280"/>
    </row>
    <row r="55" spans="2:9" ht="69" x14ac:dyDescent="0.3">
      <c r="B55" s="13"/>
      <c r="C55" s="13"/>
      <c r="D55" s="191" t="str">
        <f>'4'!D50</f>
        <v>Մ-6,Վանաձոր (Մ-3 հատման կետ) – Ալավերդի - ՀՀ սահման (Բագրատաշեն) միջպետական նշանակության ավտոճանապարհի 43-րդ կմ-ում փլուզված ստորին հենապատի վերակառուցում</v>
      </c>
      <c r="E55" s="284">
        <f>F55</f>
        <v>62068.7</v>
      </c>
      <c r="F55" s="25">
        <v>62068.7</v>
      </c>
      <c r="G55" s="285"/>
      <c r="H55" s="280"/>
    </row>
    <row r="56" spans="2:9" s="7" customFormat="1" ht="35.25" customHeight="1" x14ac:dyDescent="0.3">
      <c r="B56" s="23">
        <v>1049</v>
      </c>
      <c r="C56" s="23">
        <v>21020</v>
      </c>
      <c r="D56" s="270" t="s">
        <v>316</v>
      </c>
      <c r="E56" s="286">
        <f>E58+E59</f>
        <v>2182681.6000000001</v>
      </c>
      <c r="F56" s="286">
        <f>F58+F59</f>
        <v>439318.90000000037</v>
      </c>
      <c r="H56" s="280"/>
      <c r="I56" s="1"/>
    </row>
    <row r="57" spans="2:9" s="7" customFormat="1" x14ac:dyDescent="0.3">
      <c r="B57" s="274"/>
      <c r="C57" s="274"/>
      <c r="D57" s="271" t="s">
        <v>8</v>
      </c>
      <c r="E57" s="287"/>
      <c r="F57" s="17"/>
      <c r="H57" s="280"/>
      <c r="I57" s="1"/>
    </row>
    <row r="58" spans="2:9" s="32" customFormat="1" x14ac:dyDescent="0.25">
      <c r="B58" s="276"/>
      <c r="C58" s="276"/>
      <c r="D58" s="23" t="s">
        <v>109</v>
      </c>
      <c r="E58" s="286">
        <f>-380000</f>
        <v>-380000</v>
      </c>
      <c r="F58" s="286">
        <f>-2766721</f>
        <v>-2766721</v>
      </c>
      <c r="G58" s="288"/>
      <c r="H58" s="280"/>
    </row>
    <row r="59" spans="2:9" s="32" customFormat="1" ht="34.5" x14ac:dyDescent="0.25">
      <c r="B59" s="277"/>
      <c r="C59" s="277"/>
      <c r="D59" s="270" t="s">
        <v>9</v>
      </c>
      <c r="E59" s="286">
        <f>E61+E67+E71</f>
        <v>2562681.6</v>
      </c>
      <c r="F59" s="286">
        <f>F61+F67+F71</f>
        <v>3206039.9000000004</v>
      </c>
      <c r="G59" s="288"/>
      <c r="H59" s="280"/>
      <c r="I59" s="288"/>
    </row>
    <row r="60" spans="2:9" x14ac:dyDescent="0.3">
      <c r="B60" s="278"/>
      <c r="C60" s="278"/>
      <c r="D60" s="271" t="s">
        <v>86</v>
      </c>
      <c r="E60" s="271"/>
      <c r="F60" s="17"/>
      <c r="H60" s="280"/>
    </row>
    <row r="61" spans="2:9" ht="34.5" x14ac:dyDescent="0.3">
      <c r="B61" s="278"/>
      <c r="C61" s="47" t="s">
        <v>79</v>
      </c>
      <c r="D61" s="8" t="s">
        <v>80</v>
      </c>
      <c r="E61" s="48">
        <f>SUM(E62:E66)</f>
        <v>1840240.8</v>
      </c>
      <c r="F61" s="48">
        <f>SUM(F62:F66)</f>
        <v>1931481.5</v>
      </c>
      <c r="H61" s="280"/>
    </row>
    <row r="62" spans="2:9" ht="51.75" x14ac:dyDescent="0.3">
      <c r="B62" s="278"/>
      <c r="C62" s="47"/>
      <c r="D62" s="191" t="str">
        <f>'4'!D56</f>
        <v>Մ-1, Մոտեցում Գյումրու օդանավակայանին կմ0+040- կմ2+000  (աջ և ձախ գոտիներ)  հատվածի միջին նորոգում</v>
      </c>
      <c r="E62" s="17">
        <v>276000</v>
      </c>
      <c r="F62" s="17">
        <v>276000</v>
      </c>
      <c r="H62" s="280"/>
    </row>
    <row r="63" spans="2:9" ht="51.75" x14ac:dyDescent="0.3">
      <c r="B63" s="278"/>
      <c r="C63" s="47"/>
      <c r="D63" s="191" t="str">
        <f>'4'!D57</f>
        <v>Մ-1, Երևան -Գյումրի - ՀՀ սահման (Բավրա) միջպետական նշանակության ավտոճանապարհի կմ171+700 - կմ172+980 հատվածի միջին նորոգում</v>
      </c>
      <c r="E63" s="17">
        <v>39950</v>
      </c>
      <c r="F63" s="17">
        <v>79900</v>
      </c>
      <c r="H63" s="280"/>
    </row>
    <row r="64" spans="2:9" ht="51.75" x14ac:dyDescent="0.3">
      <c r="B64" s="278"/>
      <c r="C64" s="47"/>
      <c r="D64" s="191" t="str">
        <f>'4'!D58</f>
        <v>Մ-4, Երևան-Սևան-Իջևան-ՀՀ սահման (աջ գոտի) միջպետական նշանակության ավտոճանապարհի կմ36+000-կմ51+200 հատվածի միջին նորոգում</v>
      </c>
      <c r="E64" s="17">
        <v>792000</v>
      </c>
      <c r="F64" s="260">
        <v>792000</v>
      </c>
      <c r="H64" s="280"/>
    </row>
    <row r="65" spans="2:9" ht="51.75" x14ac:dyDescent="0.3">
      <c r="B65" s="278"/>
      <c r="C65" s="47"/>
      <c r="D65" s="191" t="str">
        <f>'4'!D59</f>
        <v>Մ-4, Երևան-Սևան-Իջևան-ՀՀ սահման (աջ գոտի) միջպետական նշանակության ավտոճանապարհի կմ51+200-կմ64+174 հատվածի միջին նորոգում</v>
      </c>
      <c r="E65" s="260">
        <v>681000</v>
      </c>
      <c r="F65" s="260">
        <v>681000</v>
      </c>
      <c r="H65" s="280"/>
    </row>
    <row r="66" spans="2:9" ht="69" x14ac:dyDescent="0.3">
      <c r="B66" s="278"/>
      <c r="C66" s="47"/>
      <c r="D66" s="191" t="str">
        <f>'4'!D60</f>
        <v>Մ-4, Երևան- Սևան - Իջևան - ՀՀ սահման միջպետական նշանակության ավտոճանապարհի կմ80+702-կմ83+145 հատվածի միջին նորոգում և կմ83+145 - կմ84+372 հատվածի գծանշում</v>
      </c>
      <c r="E66" s="17">
        <v>51290.8</v>
      </c>
      <c r="F66" s="17">
        <v>102581.5</v>
      </c>
      <c r="H66" s="280"/>
    </row>
    <row r="67" spans="2:9" ht="34.5" x14ac:dyDescent="0.3">
      <c r="B67" s="278"/>
      <c r="C67" s="47" t="s">
        <v>81</v>
      </c>
      <c r="D67" s="8" t="s">
        <v>82</v>
      </c>
      <c r="E67" s="48">
        <f>SUM(E68:E70)</f>
        <v>615223.20000000007</v>
      </c>
      <c r="F67" s="48">
        <f>SUM(F68:F70)</f>
        <v>1060123.2</v>
      </c>
    </row>
    <row r="68" spans="2:9" ht="51.75" x14ac:dyDescent="0.3">
      <c r="B68" s="278"/>
      <c r="C68" s="47"/>
      <c r="D68" s="191" t="str">
        <f>'4'!D62</f>
        <v>Հ-7,/Մ-4/ -Շորժա-Վարդենիս-/Մ-10/ հանրապետական նշանակության ավտոճանապարհի կմ78+100-կմ97+032 հատվածի միջին նորոգում</v>
      </c>
      <c r="E68" s="17">
        <v>444900</v>
      </c>
      <c r="F68" s="17">
        <v>889800</v>
      </c>
    </row>
    <row r="69" spans="2:9" ht="55.5" customHeight="1" x14ac:dyDescent="0.3">
      <c r="B69" s="278"/>
      <c r="C69" s="47"/>
      <c r="D69" s="191" t="str">
        <f>'4'!D63</f>
        <v>Հ-58, /Մ-4/ Ոսկեպար-Նոյեմբերյան -/Մ-6/ հանրապետական նշանակության ավտոճանապարհի կմ24+810-կմ29+000  հատվածի միջին նորոգում</v>
      </c>
      <c r="E69" s="17">
        <v>107407.4</v>
      </c>
      <c r="F69" s="17">
        <v>107407.4</v>
      </c>
    </row>
    <row r="70" spans="2:9" ht="51.75" x14ac:dyDescent="0.3">
      <c r="B70" s="278"/>
      <c r="C70" s="47"/>
      <c r="D70" s="191" t="str">
        <f>'4'!D64</f>
        <v>Հ-75, /Հ-62/ -Իսահակյան -/Մ-7/(Գյումրի)  կմ60+ 200 - կմ67 + 330 և կմ70+ 800 - կմ73 + 593 հատվածների միջին նորոգում</v>
      </c>
      <c r="E70" s="17">
        <v>62915.8</v>
      </c>
      <c r="F70" s="17">
        <v>62915.8</v>
      </c>
    </row>
    <row r="71" spans="2:9" ht="34.5" x14ac:dyDescent="0.3">
      <c r="B71" s="278"/>
      <c r="C71" s="254">
        <v>3</v>
      </c>
      <c r="D71" s="8" t="s">
        <v>83</v>
      </c>
      <c r="E71" s="48">
        <f>SUM(E72:E72)</f>
        <v>107217.60000000001</v>
      </c>
      <c r="F71" s="48">
        <f>SUM(F72:F72)</f>
        <v>214435.20000000001</v>
      </c>
    </row>
    <row r="72" spans="2:9" ht="51.75" x14ac:dyDescent="0.3">
      <c r="B72" s="278"/>
      <c r="C72" s="47"/>
      <c r="D72" s="191" t="str">
        <f>'4'!D66</f>
        <v>Տ-3-48 /Մ-5/ (Սարդարապատ) - Այգեվան - Լենուղի - /Մ-5/ մարզային (տեղական) նշանակության ավտոճանապարհի կմ0+000-կմ6+200 հատվածի միջին նորոգում</v>
      </c>
      <c r="E72" s="17">
        <v>107217.60000000001</v>
      </c>
      <c r="F72" s="17">
        <v>214435.20000000001</v>
      </c>
    </row>
    <row r="73" spans="2:9" s="7" customFormat="1" ht="35.25" customHeight="1" x14ac:dyDescent="0.3">
      <c r="B73" s="23">
        <v>1049</v>
      </c>
      <c r="C73" s="23">
        <v>21023</v>
      </c>
      <c r="D73" s="270" t="str">
        <f>'5'!G111</f>
        <v xml:space="preserve"> ՀՀ ընդհանուր օգտագործման ավտամոբիլային ճանապարհների վթարավտանգ հատվածների վերացում	</v>
      </c>
      <c r="E73" s="286">
        <f>E75</f>
        <v>-206700</v>
      </c>
      <c r="F73" s="286">
        <f>F75</f>
        <v>0</v>
      </c>
      <c r="H73" s="280"/>
      <c r="I73" s="1"/>
    </row>
    <row r="74" spans="2:9" s="7" customFormat="1" ht="23.25" customHeight="1" x14ac:dyDescent="0.3">
      <c r="B74" s="274"/>
      <c r="C74" s="274"/>
      <c r="D74" s="271" t="s">
        <v>8</v>
      </c>
      <c r="E74" s="287"/>
      <c r="F74" s="17"/>
      <c r="H74" s="280"/>
      <c r="I74" s="1"/>
    </row>
    <row r="75" spans="2:9" s="32" customFormat="1" ht="34.5" x14ac:dyDescent="0.25">
      <c r="B75" s="277"/>
      <c r="C75" s="277"/>
      <c r="D75" s="270" t="s">
        <v>9</v>
      </c>
      <c r="E75" s="286">
        <f>'5'!H111</f>
        <v>-206700</v>
      </c>
      <c r="F75" s="286">
        <v>0</v>
      </c>
      <c r="G75" s="288"/>
      <c r="H75" s="280"/>
      <c r="I75" s="288"/>
    </row>
    <row r="76" spans="2:9" ht="21.75" customHeight="1" x14ac:dyDescent="0.3">
      <c r="B76" s="22"/>
      <c r="C76" s="49"/>
      <c r="D76" s="262"/>
      <c r="E76" s="44"/>
      <c r="F76" s="44"/>
    </row>
    <row r="77" spans="2:9" ht="25.5" customHeight="1" x14ac:dyDescent="0.3">
      <c r="B77" s="22"/>
      <c r="C77" s="49"/>
      <c r="D77" s="50"/>
      <c r="E77" s="44"/>
      <c r="F77" s="44"/>
    </row>
    <row r="78" spans="2:9" s="7" customFormat="1" ht="51.75" x14ac:dyDescent="0.3">
      <c r="C78" s="39"/>
      <c r="D78" s="39" t="s">
        <v>141</v>
      </c>
      <c r="E78" s="266"/>
      <c r="F78" s="220" t="s">
        <v>142</v>
      </c>
    </row>
    <row r="79" spans="2:9" x14ac:dyDescent="0.3">
      <c r="D79" s="1"/>
    </row>
  </sheetData>
  <mergeCells count="5">
    <mergeCell ref="A5:F5"/>
    <mergeCell ref="B8:C8"/>
    <mergeCell ref="D8:D9"/>
    <mergeCell ref="E7:F7"/>
    <mergeCell ref="E8:F8"/>
  </mergeCells>
  <phoneticPr fontId="18" type="noConversion"/>
  <pageMargins left="0.25" right="0.25" top="0.75" bottom="0.75" header="0.3" footer="0.3"/>
  <pageSetup paperSize="9" orientation="landscape" horizontalDpi="300" verticalDpi="300" r:id="rId1"/>
  <colBreaks count="1" manualBreakCount="1">
    <brk id="7" max="7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6"/>
  <sheetViews>
    <sheetView topLeftCell="A7" zoomScaleNormal="100" workbookViewId="0">
      <selection activeCell="A5" sqref="A5:E5"/>
    </sheetView>
  </sheetViews>
  <sheetFormatPr defaultRowHeight="17.25" x14ac:dyDescent="0.3"/>
  <cols>
    <col min="1" max="1" width="11.42578125" style="56" customWidth="1"/>
    <col min="2" max="2" width="14.85546875" style="56" customWidth="1"/>
    <col min="3" max="3" width="80.42578125" style="56" customWidth="1"/>
    <col min="4" max="4" width="17" style="56" customWidth="1"/>
    <col min="5" max="5" width="17.85546875" style="56" customWidth="1"/>
    <col min="6" max="6" width="17.28515625" style="56" customWidth="1"/>
    <col min="7" max="7" width="11.140625" style="56" customWidth="1"/>
    <col min="8" max="8" width="9.140625" style="56"/>
    <col min="9" max="9" width="12.5703125" style="56" bestFit="1" customWidth="1"/>
    <col min="10" max="16384" width="9.140625" style="56"/>
  </cols>
  <sheetData>
    <row r="1" spans="1:9" x14ac:dyDescent="0.3">
      <c r="C1" s="58"/>
      <c r="D1" s="58"/>
      <c r="E1" s="58" t="s">
        <v>205</v>
      </c>
    </row>
    <row r="2" spans="1:9" s="59" customFormat="1" x14ac:dyDescent="0.3">
      <c r="A2" s="20"/>
      <c r="B2" s="298" t="s">
        <v>124</v>
      </c>
      <c r="C2" s="298"/>
      <c r="D2" s="298"/>
      <c r="E2" s="298"/>
      <c r="F2" s="56"/>
      <c r="G2" s="56"/>
      <c r="H2" s="56"/>
    </row>
    <row r="3" spans="1:9" s="59" customFormat="1" x14ac:dyDescent="0.3">
      <c r="A3" s="20"/>
      <c r="B3" s="298" t="s">
        <v>66</v>
      </c>
      <c r="C3" s="298"/>
      <c r="D3" s="298"/>
      <c r="E3" s="298"/>
      <c r="F3" s="56"/>
      <c r="G3" s="56"/>
      <c r="H3" s="56"/>
    </row>
    <row r="5" spans="1:9" ht="74.25" customHeight="1" x14ac:dyDescent="0.3">
      <c r="A5" s="293" t="s">
        <v>215</v>
      </c>
      <c r="B5" s="293"/>
      <c r="C5" s="293"/>
      <c r="D5" s="293"/>
      <c r="E5" s="293"/>
      <c r="F5" s="60"/>
      <c r="G5" s="60"/>
    </row>
    <row r="6" spans="1:9" x14ac:dyDescent="0.3">
      <c r="A6" s="61"/>
      <c r="B6" s="61"/>
      <c r="C6" s="61"/>
      <c r="D6" s="61"/>
      <c r="E6" s="61"/>
      <c r="F6" s="61"/>
      <c r="G6" s="61"/>
    </row>
    <row r="7" spans="1:9" x14ac:dyDescent="0.3">
      <c r="E7" s="57" t="s">
        <v>187</v>
      </c>
    </row>
    <row r="8" spans="1:9" ht="73.5" customHeight="1" x14ac:dyDescent="0.3">
      <c r="A8" s="328" t="s">
        <v>43</v>
      </c>
      <c r="B8" s="329"/>
      <c r="C8" s="330" t="s">
        <v>216</v>
      </c>
      <c r="D8" s="325" t="s">
        <v>217</v>
      </c>
      <c r="E8" s="325"/>
      <c r="F8" s="300"/>
      <c r="G8" s="62"/>
    </row>
    <row r="9" spans="1:9" ht="34.5" x14ac:dyDescent="0.3">
      <c r="A9" s="28" t="s">
        <v>30</v>
      </c>
      <c r="B9" s="28" t="s">
        <v>31</v>
      </c>
      <c r="C9" s="331"/>
      <c r="D9" s="8" t="s">
        <v>27</v>
      </c>
      <c r="E9" s="8" t="s">
        <v>28</v>
      </c>
      <c r="F9" s="300"/>
    </row>
    <row r="10" spans="1:9" ht="22.5" customHeight="1" x14ac:dyDescent="0.3">
      <c r="A10" s="63">
        <v>1049</v>
      </c>
      <c r="B10" s="64"/>
      <c r="C10" s="65" t="s">
        <v>195</v>
      </c>
      <c r="D10" s="326"/>
      <c r="E10" s="327"/>
      <c r="F10" s="66"/>
    </row>
    <row r="11" spans="1:9" ht="51.75" x14ac:dyDescent="0.3">
      <c r="A11" s="67"/>
      <c r="B11" s="63">
        <v>11001</v>
      </c>
      <c r="C11" s="68" t="s">
        <v>218</v>
      </c>
      <c r="D11" s="69">
        <f t="shared" ref="D11:E12" si="0">D12</f>
        <v>-768431.2</v>
      </c>
      <c r="E11" s="69">
        <f t="shared" si="0"/>
        <v>-968944.8</v>
      </c>
      <c r="F11" s="66"/>
      <c r="I11" s="70"/>
    </row>
    <row r="12" spans="1:9" ht="34.5" x14ac:dyDescent="0.3">
      <c r="A12" s="67"/>
      <c r="B12" s="67"/>
      <c r="C12" s="71" t="s">
        <v>219</v>
      </c>
      <c r="D12" s="18">
        <f t="shared" si="0"/>
        <v>-768431.2</v>
      </c>
      <c r="E12" s="18">
        <f t="shared" si="0"/>
        <v>-968944.8</v>
      </c>
      <c r="F12" s="197"/>
    </row>
    <row r="13" spans="1:9" ht="34.5" x14ac:dyDescent="0.3">
      <c r="A13" s="67"/>
      <c r="B13" s="67"/>
      <c r="C13" s="72" t="s">
        <v>220</v>
      </c>
      <c r="D13" s="18">
        <v>-768431.2</v>
      </c>
      <c r="E13" s="18">
        <v>-968944.8</v>
      </c>
      <c r="F13" s="73"/>
    </row>
    <row r="15" spans="1:9" x14ac:dyDescent="0.3">
      <c r="A15" s="1"/>
      <c r="B15" s="1"/>
      <c r="C15" s="1"/>
    </row>
    <row r="16" spans="1:9" x14ac:dyDescent="0.3">
      <c r="A16" s="9" t="s">
        <v>36</v>
      </c>
      <c r="B16" s="6"/>
      <c r="C16" s="10"/>
    </row>
    <row r="17" spans="1:3" x14ac:dyDescent="0.3">
      <c r="A17" s="9" t="s">
        <v>37</v>
      </c>
      <c r="B17" s="6"/>
      <c r="C17" s="10"/>
    </row>
    <row r="18" spans="1:3" x14ac:dyDescent="0.3">
      <c r="A18" s="4"/>
      <c r="B18" s="11" t="s">
        <v>38</v>
      </c>
      <c r="C18" s="10"/>
    </row>
    <row r="19" spans="1:3" x14ac:dyDescent="0.3">
      <c r="A19" s="1"/>
      <c r="B19" s="1"/>
      <c r="C19" s="3"/>
    </row>
    <row r="20" spans="1:3" x14ac:dyDescent="0.3">
      <c r="A20" s="1"/>
      <c r="B20" s="1"/>
      <c r="C20" s="1"/>
    </row>
    <row r="21" spans="1:3" x14ac:dyDescent="0.3">
      <c r="A21" s="1"/>
      <c r="B21" s="1"/>
      <c r="C21" s="1"/>
    </row>
    <row r="22" spans="1:3" x14ac:dyDescent="0.3">
      <c r="A22" s="1"/>
      <c r="B22" s="1"/>
      <c r="C22" s="1"/>
    </row>
    <row r="23" spans="1:3" x14ac:dyDescent="0.3">
      <c r="A23" s="1"/>
      <c r="B23" s="1"/>
      <c r="C23" s="1"/>
    </row>
    <row r="24" spans="1:3" x14ac:dyDescent="0.3">
      <c r="A24" s="1"/>
      <c r="B24" s="1"/>
      <c r="C24" s="1"/>
    </row>
    <row r="25" spans="1:3" x14ac:dyDescent="0.3">
      <c r="A25" s="1"/>
      <c r="B25" s="1"/>
      <c r="C25" s="1"/>
    </row>
    <row r="26" spans="1:3" x14ac:dyDescent="0.3">
      <c r="A26" s="1"/>
      <c r="B26" s="1"/>
      <c r="C26" s="1"/>
    </row>
  </sheetData>
  <mergeCells count="8">
    <mergeCell ref="D8:E8"/>
    <mergeCell ref="F8:F9"/>
    <mergeCell ref="D10:E10"/>
    <mergeCell ref="B2:E2"/>
    <mergeCell ref="B3:E3"/>
    <mergeCell ref="A5:E5"/>
    <mergeCell ref="A8:B8"/>
    <mergeCell ref="C8:C9"/>
  </mergeCells>
  <pageMargins left="0.25" right="0.25" top="0.75" bottom="0.75" header="0.3" footer="0.3"/>
  <pageSetup paperSize="9" orientation="landscape" horizontalDpi="300" verticalDpi="300" r:id="rId1"/>
  <colBreaks count="1" manualBreakCount="1">
    <brk id="7" max="7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H23"/>
  <sheetViews>
    <sheetView topLeftCell="A10" zoomScaleNormal="100" workbookViewId="0">
      <selection activeCell="B10" sqref="B10:D10"/>
    </sheetView>
  </sheetViews>
  <sheetFormatPr defaultRowHeight="17.25" x14ac:dyDescent="0.3"/>
  <cols>
    <col min="1" max="1" width="5.5703125" style="77" customWidth="1"/>
    <col min="2" max="2" width="11.42578125" style="77" customWidth="1"/>
    <col min="3" max="3" width="14.5703125" style="77" customWidth="1"/>
    <col min="4" max="4" width="67.140625" style="77" customWidth="1"/>
    <col min="5" max="5" width="20.5703125" style="79" customWidth="1"/>
    <col min="6" max="6" width="19.5703125" style="79" customWidth="1"/>
    <col min="7" max="7" width="17.28515625" style="77" bestFit="1" customWidth="1"/>
    <col min="8" max="8" width="21.7109375" style="77" bestFit="1" customWidth="1"/>
    <col min="9" max="172" width="9.140625" style="77"/>
    <col min="173" max="173" width="5" style="77" customWidth="1"/>
    <col min="174" max="174" width="4.7109375" style="77" customWidth="1"/>
    <col min="175" max="175" width="5" style="77" customWidth="1"/>
    <col min="176" max="176" width="19.7109375" style="77" customWidth="1"/>
    <col min="177" max="177" width="49.85546875" style="77" customWidth="1"/>
    <col min="178" max="178" width="14.5703125" style="77" customWidth="1"/>
    <col min="179" max="179" width="13.7109375" style="77" customWidth="1"/>
    <col min="180" max="180" width="13.42578125" style="77" customWidth="1"/>
    <col min="181" max="181" width="15.42578125" style="77" customWidth="1"/>
    <col min="182" max="183" width="10.28515625" style="77" bestFit="1" customWidth="1"/>
    <col min="184" max="428" width="9.140625" style="77"/>
    <col min="429" max="429" width="5" style="77" customWidth="1"/>
    <col min="430" max="430" width="4.7109375" style="77" customWidth="1"/>
    <col min="431" max="431" width="5" style="77" customWidth="1"/>
    <col min="432" max="432" width="19.7109375" style="77" customWidth="1"/>
    <col min="433" max="433" width="49.85546875" style="77" customWidth="1"/>
    <col min="434" max="434" width="14.5703125" style="77" customWidth="1"/>
    <col min="435" max="435" width="13.7109375" style="77" customWidth="1"/>
    <col min="436" max="436" width="13.42578125" style="77" customWidth="1"/>
    <col min="437" max="437" width="15.42578125" style="77" customWidth="1"/>
    <col min="438" max="439" width="10.28515625" style="77" bestFit="1" customWidth="1"/>
    <col min="440" max="684" width="9.140625" style="77"/>
    <col min="685" max="685" width="5" style="77" customWidth="1"/>
    <col min="686" max="686" width="4.7109375" style="77" customWidth="1"/>
    <col min="687" max="687" width="5" style="77" customWidth="1"/>
    <col min="688" max="688" width="19.7109375" style="77" customWidth="1"/>
    <col min="689" max="689" width="49.85546875" style="77" customWidth="1"/>
    <col min="690" max="690" width="14.5703125" style="77" customWidth="1"/>
    <col min="691" max="691" width="13.7109375" style="77" customWidth="1"/>
    <col min="692" max="692" width="13.42578125" style="77" customWidth="1"/>
    <col min="693" max="693" width="15.42578125" style="77" customWidth="1"/>
    <col min="694" max="695" width="10.28515625" style="77" bestFit="1" customWidth="1"/>
    <col min="696" max="940" width="9.140625" style="77"/>
    <col min="941" max="941" width="5" style="77" customWidth="1"/>
    <col min="942" max="942" width="4.7109375" style="77" customWidth="1"/>
    <col min="943" max="943" width="5" style="77" customWidth="1"/>
    <col min="944" max="944" width="19.7109375" style="77" customWidth="1"/>
    <col min="945" max="945" width="49.85546875" style="77" customWidth="1"/>
    <col min="946" max="946" width="14.5703125" style="77" customWidth="1"/>
    <col min="947" max="947" width="13.7109375" style="77" customWidth="1"/>
    <col min="948" max="948" width="13.42578125" style="77" customWidth="1"/>
    <col min="949" max="949" width="15.42578125" style="77" customWidth="1"/>
    <col min="950" max="951" width="10.28515625" style="77" bestFit="1" customWidth="1"/>
    <col min="952" max="1196" width="9.140625" style="77"/>
    <col min="1197" max="1197" width="5" style="77" customWidth="1"/>
    <col min="1198" max="1198" width="4.7109375" style="77" customWidth="1"/>
    <col min="1199" max="1199" width="5" style="77" customWidth="1"/>
    <col min="1200" max="1200" width="19.7109375" style="77" customWidth="1"/>
    <col min="1201" max="1201" width="49.85546875" style="77" customWidth="1"/>
    <col min="1202" max="1202" width="14.5703125" style="77" customWidth="1"/>
    <col min="1203" max="1203" width="13.7109375" style="77" customWidth="1"/>
    <col min="1204" max="1204" width="13.42578125" style="77" customWidth="1"/>
    <col min="1205" max="1205" width="15.42578125" style="77" customWidth="1"/>
    <col min="1206" max="1207" width="10.28515625" style="77" bestFit="1" customWidth="1"/>
    <col min="1208" max="1452" width="9.140625" style="77"/>
    <col min="1453" max="1453" width="5" style="77" customWidth="1"/>
    <col min="1454" max="1454" width="4.7109375" style="77" customWidth="1"/>
    <col min="1455" max="1455" width="5" style="77" customWidth="1"/>
    <col min="1456" max="1456" width="19.7109375" style="77" customWidth="1"/>
    <col min="1457" max="1457" width="49.85546875" style="77" customWidth="1"/>
    <col min="1458" max="1458" width="14.5703125" style="77" customWidth="1"/>
    <col min="1459" max="1459" width="13.7109375" style="77" customWidth="1"/>
    <col min="1460" max="1460" width="13.42578125" style="77" customWidth="1"/>
    <col min="1461" max="1461" width="15.42578125" style="77" customWidth="1"/>
    <col min="1462" max="1463" width="10.28515625" style="77" bestFit="1" customWidth="1"/>
    <col min="1464" max="1708" width="9.140625" style="77"/>
    <col min="1709" max="1709" width="5" style="77" customWidth="1"/>
    <col min="1710" max="1710" width="4.7109375" style="77" customWidth="1"/>
    <col min="1711" max="1711" width="5" style="77" customWidth="1"/>
    <col min="1712" max="1712" width="19.7109375" style="77" customWidth="1"/>
    <col min="1713" max="1713" width="49.85546875" style="77" customWidth="1"/>
    <col min="1714" max="1714" width="14.5703125" style="77" customWidth="1"/>
    <col min="1715" max="1715" width="13.7109375" style="77" customWidth="1"/>
    <col min="1716" max="1716" width="13.42578125" style="77" customWidth="1"/>
    <col min="1717" max="1717" width="15.42578125" style="77" customWidth="1"/>
    <col min="1718" max="1719" width="10.28515625" style="77" bestFit="1" customWidth="1"/>
    <col min="1720" max="1964" width="9.140625" style="77"/>
    <col min="1965" max="1965" width="5" style="77" customWidth="1"/>
    <col min="1966" max="1966" width="4.7109375" style="77" customWidth="1"/>
    <col min="1967" max="1967" width="5" style="77" customWidth="1"/>
    <col min="1968" max="1968" width="19.7109375" style="77" customWidth="1"/>
    <col min="1969" max="1969" width="49.85546875" style="77" customWidth="1"/>
    <col min="1970" max="1970" width="14.5703125" style="77" customWidth="1"/>
    <col min="1971" max="1971" width="13.7109375" style="77" customWidth="1"/>
    <col min="1972" max="1972" width="13.42578125" style="77" customWidth="1"/>
    <col min="1973" max="1973" width="15.42578125" style="77" customWidth="1"/>
    <col min="1974" max="1975" width="10.28515625" style="77" bestFit="1" customWidth="1"/>
    <col min="1976" max="2220" width="9.140625" style="77"/>
    <col min="2221" max="2221" width="5" style="77" customWidth="1"/>
    <col min="2222" max="2222" width="4.7109375" style="77" customWidth="1"/>
    <col min="2223" max="2223" width="5" style="77" customWidth="1"/>
    <col min="2224" max="2224" width="19.7109375" style="77" customWidth="1"/>
    <col min="2225" max="2225" width="49.85546875" style="77" customWidth="1"/>
    <col min="2226" max="2226" width="14.5703125" style="77" customWidth="1"/>
    <col min="2227" max="2227" width="13.7109375" style="77" customWidth="1"/>
    <col min="2228" max="2228" width="13.42578125" style="77" customWidth="1"/>
    <col min="2229" max="2229" width="15.42578125" style="77" customWidth="1"/>
    <col min="2230" max="2231" width="10.28515625" style="77" bestFit="1" customWidth="1"/>
    <col min="2232" max="2476" width="9.140625" style="77"/>
    <col min="2477" max="2477" width="5" style="77" customWidth="1"/>
    <col min="2478" max="2478" width="4.7109375" style="77" customWidth="1"/>
    <col min="2479" max="2479" width="5" style="77" customWidth="1"/>
    <col min="2480" max="2480" width="19.7109375" style="77" customWidth="1"/>
    <col min="2481" max="2481" width="49.85546875" style="77" customWidth="1"/>
    <col min="2482" max="2482" width="14.5703125" style="77" customWidth="1"/>
    <col min="2483" max="2483" width="13.7109375" style="77" customWidth="1"/>
    <col min="2484" max="2484" width="13.42578125" style="77" customWidth="1"/>
    <col min="2485" max="2485" width="15.42578125" style="77" customWidth="1"/>
    <col min="2486" max="2487" width="10.28515625" style="77" bestFit="1" customWidth="1"/>
    <col min="2488" max="2732" width="9.140625" style="77"/>
    <col min="2733" max="2733" width="5" style="77" customWidth="1"/>
    <col min="2734" max="2734" width="4.7109375" style="77" customWidth="1"/>
    <col min="2735" max="2735" width="5" style="77" customWidth="1"/>
    <col min="2736" max="2736" width="19.7109375" style="77" customWidth="1"/>
    <col min="2737" max="2737" width="49.85546875" style="77" customWidth="1"/>
    <col min="2738" max="2738" width="14.5703125" style="77" customWidth="1"/>
    <col min="2739" max="2739" width="13.7109375" style="77" customWidth="1"/>
    <col min="2740" max="2740" width="13.42578125" style="77" customWidth="1"/>
    <col min="2741" max="2741" width="15.42578125" style="77" customWidth="1"/>
    <col min="2742" max="2743" width="10.28515625" style="77" bestFit="1" customWidth="1"/>
    <col min="2744" max="2988" width="9.140625" style="77"/>
    <col min="2989" max="2989" width="5" style="77" customWidth="1"/>
    <col min="2990" max="2990" width="4.7109375" style="77" customWidth="1"/>
    <col min="2991" max="2991" width="5" style="77" customWidth="1"/>
    <col min="2992" max="2992" width="19.7109375" style="77" customWidth="1"/>
    <col min="2993" max="2993" width="49.85546875" style="77" customWidth="1"/>
    <col min="2994" max="2994" width="14.5703125" style="77" customWidth="1"/>
    <col min="2995" max="2995" width="13.7109375" style="77" customWidth="1"/>
    <col min="2996" max="2996" width="13.42578125" style="77" customWidth="1"/>
    <col min="2997" max="2997" width="15.42578125" style="77" customWidth="1"/>
    <col min="2998" max="2999" width="10.28515625" style="77" bestFit="1" customWidth="1"/>
    <col min="3000" max="3244" width="9.140625" style="77"/>
    <col min="3245" max="3245" width="5" style="77" customWidth="1"/>
    <col min="3246" max="3246" width="4.7109375" style="77" customWidth="1"/>
    <col min="3247" max="3247" width="5" style="77" customWidth="1"/>
    <col min="3248" max="3248" width="19.7109375" style="77" customWidth="1"/>
    <col min="3249" max="3249" width="49.85546875" style="77" customWidth="1"/>
    <col min="3250" max="3250" width="14.5703125" style="77" customWidth="1"/>
    <col min="3251" max="3251" width="13.7109375" style="77" customWidth="1"/>
    <col min="3252" max="3252" width="13.42578125" style="77" customWidth="1"/>
    <col min="3253" max="3253" width="15.42578125" style="77" customWidth="1"/>
    <col min="3254" max="3255" width="10.28515625" style="77" bestFit="1" customWidth="1"/>
    <col min="3256" max="3500" width="9.140625" style="77"/>
    <col min="3501" max="3501" width="5" style="77" customWidth="1"/>
    <col min="3502" max="3502" width="4.7109375" style="77" customWidth="1"/>
    <col min="3503" max="3503" width="5" style="77" customWidth="1"/>
    <col min="3504" max="3504" width="19.7109375" style="77" customWidth="1"/>
    <col min="3505" max="3505" width="49.85546875" style="77" customWidth="1"/>
    <col min="3506" max="3506" width="14.5703125" style="77" customWidth="1"/>
    <col min="3507" max="3507" width="13.7109375" style="77" customWidth="1"/>
    <col min="3508" max="3508" width="13.42578125" style="77" customWidth="1"/>
    <col min="3509" max="3509" width="15.42578125" style="77" customWidth="1"/>
    <col min="3510" max="3511" width="10.28515625" style="77" bestFit="1" customWidth="1"/>
    <col min="3512" max="3756" width="9.140625" style="77"/>
    <col min="3757" max="3757" width="5" style="77" customWidth="1"/>
    <col min="3758" max="3758" width="4.7109375" style="77" customWidth="1"/>
    <col min="3759" max="3759" width="5" style="77" customWidth="1"/>
    <col min="3760" max="3760" width="19.7109375" style="77" customWidth="1"/>
    <col min="3761" max="3761" width="49.85546875" style="77" customWidth="1"/>
    <col min="3762" max="3762" width="14.5703125" style="77" customWidth="1"/>
    <col min="3763" max="3763" width="13.7109375" style="77" customWidth="1"/>
    <col min="3764" max="3764" width="13.42578125" style="77" customWidth="1"/>
    <col min="3765" max="3765" width="15.42578125" style="77" customWidth="1"/>
    <col min="3766" max="3767" width="10.28515625" style="77" bestFit="1" customWidth="1"/>
    <col min="3768" max="4012" width="9.140625" style="77"/>
    <col min="4013" max="4013" width="5" style="77" customWidth="1"/>
    <col min="4014" max="4014" width="4.7109375" style="77" customWidth="1"/>
    <col min="4015" max="4015" width="5" style="77" customWidth="1"/>
    <col min="4016" max="4016" width="19.7109375" style="77" customWidth="1"/>
    <col min="4017" max="4017" width="49.85546875" style="77" customWidth="1"/>
    <col min="4018" max="4018" width="14.5703125" style="77" customWidth="1"/>
    <col min="4019" max="4019" width="13.7109375" style="77" customWidth="1"/>
    <col min="4020" max="4020" width="13.42578125" style="77" customWidth="1"/>
    <col min="4021" max="4021" width="15.42578125" style="77" customWidth="1"/>
    <col min="4022" max="4023" width="10.28515625" style="77" bestFit="1" customWidth="1"/>
    <col min="4024" max="4268" width="9.140625" style="77"/>
    <col min="4269" max="4269" width="5" style="77" customWidth="1"/>
    <col min="4270" max="4270" width="4.7109375" style="77" customWidth="1"/>
    <col min="4271" max="4271" width="5" style="77" customWidth="1"/>
    <col min="4272" max="4272" width="19.7109375" style="77" customWidth="1"/>
    <col min="4273" max="4273" width="49.85546875" style="77" customWidth="1"/>
    <col min="4274" max="4274" width="14.5703125" style="77" customWidth="1"/>
    <col min="4275" max="4275" width="13.7109375" style="77" customWidth="1"/>
    <col min="4276" max="4276" width="13.42578125" style="77" customWidth="1"/>
    <col min="4277" max="4277" width="15.42578125" style="77" customWidth="1"/>
    <col min="4278" max="4279" width="10.28515625" style="77" bestFit="1" customWidth="1"/>
    <col min="4280" max="4524" width="9.140625" style="77"/>
    <col min="4525" max="4525" width="5" style="77" customWidth="1"/>
    <col min="4526" max="4526" width="4.7109375" style="77" customWidth="1"/>
    <col min="4527" max="4527" width="5" style="77" customWidth="1"/>
    <col min="4528" max="4528" width="19.7109375" style="77" customWidth="1"/>
    <col min="4529" max="4529" width="49.85546875" style="77" customWidth="1"/>
    <col min="4530" max="4530" width="14.5703125" style="77" customWidth="1"/>
    <col min="4531" max="4531" width="13.7109375" style="77" customWidth="1"/>
    <col min="4532" max="4532" width="13.42578125" style="77" customWidth="1"/>
    <col min="4533" max="4533" width="15.42578125" style="77" customWidth="1"/>
    <col min="4534" max="4535" width="10.28515625" style="77" bestFit="1" customWidth="1"/>
    <col min="4536" max="4780" width="9.140625" style="77"/>
    <col min="4781" max="4781" width="5" style="77" customWidth="1"/>
    <col min="4782" max="4782" width="4.7109375" style="77" customWidth="1"/>
    <col min="4783" max="4783" width="5" style="77" customWidth="1"/>
    <col min="4784" max="4784" width="19.7109375" style="77" customWidth="1"/>
    <col min="4785" max="4785" width="49.85546875" style="77" customWidth="1"/>
    <col min="4786" max="4786" width="14.5703125" style="77" customWidth="1"/>
    <col min="4787" max="4787" width="13.7109375" style="77" customWidth="1"/>
    <col min="4788" max="4788" width="13.42578125" style="77" customWidth="1"/>
    <col min="4789" max="4789" width="15.42578125" style="77" customWidth="1"/>
    <col min="4790" max="4791" width="10.28515625" style="77" bestFit="1" customWidth="1"/>
    <col min="4792" max="5036" width="9.140625" style="77"/>
    <col min="5037" max="5037" width="5" style="77" customWidth="1"/>
    <col min="5038" max="5038" width="4.7109375" style="77" customWidth="1"/>
    <col min="5039" max="5039" width="5" style="77" customWidth="1"/>
    <col min="5040" max="5040" width="19.7109375" style="77" customWidth="1"/>
    <col min="5041" max="5041" width="49.85546875" style="77" customWidth="1"/>
    <col min="5042" max="5042" width="14.5703125" style="77" customWidth="1"/>
    <col min="5043" max="5043" width="13.7109375" style="77" customWidth="1"/>
    <col min="5044" max="5044" width="13.42578125" style="77" customWidth="1"/>
    <col min="5045" max="5045" width="15.42578125" style="77" customWidth="1"/>
    <col min="5046" max="5047" width="10.28515625" style="77" bestFit="1" customWidth="1"/>
    <col min="5048" max="5292" width="9.140625" style="77"/>
    <col min="5293" max="5293" width="5" style="77" customWidth="1"/>
    <col min="5294" max="5294" width="4.7109375" style="77" customWidth="1"/>
    <col min="5295" max="5295" width="5" style="77" customWidth="1"/>
    <col min="5296" max="5296" width="19.7109375" style="77" customWidth="1"/>
    <col min="5297" max="5297" width="49.85546875" style="77" customWidth="1"/>
    <col min="5298" max="5298" width="14.5703125" style="77" customWidth="1"/>
    <col min="5299" max="5299" width="13.7109375" style="77" customWidth="1"/>
    <col min="5300" max="5300" width="13.42578125" style="77" customWidth="1"/>
    <col min="5301" max="5301" width="15.42578125" style="77" customWidth="1"/>
    <col min="5302" max="5303" width="10.28515625" style="77" bestFit="1" customWidth="1"/>
    <col min="5304" max="5548" width="9.140625" style="77"/>
    <col min="5549" max="5549" width="5" style="77" customWidth="1"/>
    <col min="5550" max="5550" width="4.7109375" style="77" customWidth="1"/>
    <col min="5551" max="5551" width="5" style="77" customWidth="1"/>
    <col min="5552" max="5552" width="19.7109375" style="77" customWidth="1"/>
    <col min="5553" max="5553" width="49.85546875" style="77" customWidth="1"/>
    <col min="5554" max="5554" width="14.5703125" style="77" customWidth="1"/>
    <col min="5555" max="5555" width="13.7109375" style="77" customWidth="1"/>
    <col min="5556" max="5556" width="13.42578125" style="77" customWidth="1"/>
    <col min="5557" max="5557" width="15.42578125" style="77" customWidth="1"/>
    <col min="5558" max="5559" width="10.28515625" style="77" bestFit="1" customWidth="1"/>
    <col min="5560" max="5804" width="9.140625" style="77"/>
    <col min="5805" max="5805" width="5" style="77" customWidth="1"/>
    <col min="5806" max="5806" width="4.7109375" style="77" customWidth="1"/>
    <col min="5807" max="5807" width="5" style="77" customWidth="1"/>
    <col min="5808" max="5808" width="19.7109375" style="77" customWidth="1"/>
    <col min="5809" max="5809" width="49.85546875" style="77" customWidth="1"/>
    <col min="5810" max="5810" width="14.5703125" style="77" customWidth="1"/>
    <col min="5811" max="5811" width="13.7109375" style="77" customWidth="1"/>
    <col min="5812" max="5812" width="13.42578125" style="77" customWidth="1"/>
    <col min="5813" max="5813" width="15.42578125" style="77" customWidth="1"/>
    <col min="5814" max="5815" width="10.28515625" style="77" bestFit="1" customWidth="1"/>
    <col min="5816" max="6060" width="9.140625" style="77"/>
    <col min="6061" max="6061" width="5" style="77" customWidth="1"/>
    <col min="6062" max="6062" width="4.7109375" style="77" customWidth="1"/>
    <col min="6063" max="6063" width="5" style="77" customWidth="1"/>
    <col min="6064" max="6064" width="19.7109375" style="77" customWidth="1"/>
    <col min="6065" max="6065" width="49.85546875" style="77" customWidth="1"/>
    <col min="6066" max="6066" width="14.5703125" style="77" customWidth="1"/>
    <col min="6067" max="6067" width="13.7109375" style="77" customWidth="1"/>
    <col min="6068" max="6068" width="13.42578125" style="77" customWidth="1"/>
    <col min="6069" max="6069" width="15.42578125" style="77" customWidth="1"/>
    <col min="6070" max="6071" width="10.28515625" style="77" bestFit="1" customWidth="1"/>
    <col min="6072" max="6316" width="9.140625" style="77"/>
    <col min="6317" max="6317" width="5" style="77" customWidth="1"/>
    <col min="6318" max="6318" width="4.7109375" style="77" customWidth="1"/>
    <col min="6319" max="6319" width="5" style="77" customWidth="1"/>
    <col min="6320" max="6320" width="19.7109375" style="77" customWidth="1"/>
    <col min="6321" max="6321" width="49.85546875" style="77" customWidth="1"/>
    <col min="6322" max="6322" width="14.5703125" style="77" customWidth="1"/>
    <col min="6323" max="6323" width="13.7109375" style="77" customWidth="1"/>
    <col min="6324" max="6324" width="13.42578125" style="77" customWidth="1"/>
    <col min="6325" max="6325" width="15.42578125" style="77" customWidth="1"/>
    <col min="6326" max="6327" width="10.28515625" style="77" bestFit="1" customWidth="1"/>
    <col min="6328" max="6572" width="9.140625" style="77"/>
    <col min="6573" max="6573" width="5" style="77" customWidth="1"/>
    <col min="6574" max="6574" width="4.7109375" style="77" customWidth="1"/>
    <col min="6575" max="6575" width="5" style="77" customWidth="1"/>
    <col min="6576" max="6576" width="19.7109375" style="77" customWidth="1"/>
    <col min="6577" max="6577" width="49.85546875" style="77" customWidth="1"/>
    <col min="6578" max="6578" width="14.5703125" style="77" customWidth="1"/>
    <col min="6579" max="6579" width="13.7109375" style="77" customWidth="1"/>
    <col min="6580" max="6580" width="13.42578125" style="77" customWidth="1"/>
    <col min="6581" max="6581" width="15.42578125" style="77" customWidth="1"/>
    <col min="6582" max="6583" width="10.28515625" style="77" bestFit="1" customWidth="1"/>
    <col min="6584" max="6828" width="9.140625" style="77"/>
    <col min="6829" max="6829" width="5" style="77" customWidth="1"/>
    <col min="6830" max="6830" width="4.7109375" style="77" customWidth="1"/>
    <col min="6831" max="6831" width="5" style="77" customWidth="1"/>
    <col min="6832" max="6832" width="19.7109375" style="77" customWidth="1"/>
    <col min="6833" max="6833" width="49.85546875" style="77" customWidth="1"/>
    <col min="6834" max="6834" width="14.5703125" style="77" customWidth="1"/>
    <col min="6835" max="6835" width="13.7109375" style="77" customWidth="1"/>
    <col min="6836" max="6836" width="13.42578125" style="77" customWidth="1"/>
    <col min="6837" max="6837" width="15.42578125" style="77" customWidth="1"/>
    <col min="6838" max="6839" width="10.28515625" style="77" bestFit="1" customWidth="1"/>
    <col min="6840" max="7084" width="9.140625" style="77"/>
    <col min="7085" max="7085" width="5" style="77" customWidth="1"/>
    <col min="7086" max="7086" width="4.7109375" style="77" customWidth="1"/>
    <col min="7087" max="7087" width="5" style="77" customWidth="1"/>
    <col min="7088" max="7088" width="19.7109375" style="77" customWidth="1"/>
    <col min="7089" max="7089" width="49.85546875" style="77" customWidth="1"/>
    <col min="7090" max="7090" width="14.5703125" style="77" customWidth="1"/>
    <col min="7091" max="7091" width="13.7109375" style="77" customWidth="1"/>
    <col min="7092" max="7092" width="13.42578125" style="77" customWidth="1"/>
    <col min="7093" max="7093" width="15.42578125" style="77" customWidth="1"/>
    <col min="7094" max="7095" width="10.28515625" style="77" bestFit="1" customWidth="1"/>
    <col min="7096" max="7340" width="9.140625" style="77"/>
    <col min="7341" max="7341" width="5" style="77" customWidth="1"/>
    <col min="7342" max="7342" width="4.7109375" style="77" customWidth="1"/>
    <col min="7343" max="7343" width="5" style="77" customWidth="1"/>
    <col min="7344" max="7344" width="19.7109375" style="77" customWidth="1"/>
    <col min="7345" max="7345" width="49.85546875" style="77" customWidth="1"/>
    <col min="7346" max="7346" width="14.5703125" style="77" customWidth="1"/>
    <col min="7347" max="7347" width="13.7109375" style="77" customWidth="1"/>
    <col min="7348" max="7348" width="13.42578125" style="77" customWidth="1"/>
    <col min="7349" max="7349" width="15.42578125" style="77" customWidth="1"/>
    <col min="7350" max="7351" width="10.28515625" style="77" bestFit="1" customWidth="1"/>
    <col min="7352" max="7596" width="9.140625" style="77"/>
    <col min="7597" max="7597" width="5" style="77" customWidth="1"/>
    <col min="7598" max="7598" width="4.7109375" style="77" customWidth="1"/>
    <col min="7599" max="7599" width="5" style="77" customWidth="1"/>
    <col min="7600" max="7600" width="19.7109375" style="77" customWidth="1"/>
    <col min="7601" max="7601" width="49.85546875" style="77" customWidth="1"/>
    <col min="7602" max="7602" width="14.5703125" style="77" customWidth="1"/>
    <col min="7603" max="7603" width="13.7109375" style="77" customWidth="1"/>
    <col min="7604" max="7604" width="13.42578125" style="77" customWidth="1"/>
    <col min="7605" max="7605" width="15.42578125" style="77" customWidth="1"/>
    <col min="7606" max="7607" width="10.28515625" style="77" bestFit="1" customWidth="1"/>
    <col min="7608" max="7852" width="9.140625" style="77"/>
    <col min="7853" max="7853" width="5" style="77" customWidth="1"/>
    <col min="7854" max="7854" width="4.7109375" style="77" customWidth="1"/>
    <col min="7855" max="7855" width="5" style="77" customWidth="1"/>
    <col min="7856" max="7856" width="19.7109375" style="77" customWidth="1"/>
    <col min="7857" max="7857" width="49.85546875" style="77" customWidth="1"/>
    <col min="7858" max="7858" width="14.5703125" style="77" customWidth="1"/>
    <col min="7859" max="7859" width="13.7109375" style="77" customWidth="1"/>
    <col min="7860" max="7860" width="13.42578125" style="77" customWidth="1"/>
    <col min="7861" max="7861" width="15.42578125" style="77" customWidth="1"/>
    <col min="7862" max="7863" width="10.28515625" style="77" bestFit="1" customWidth="1"/>
    <col min="7864" max="8108" width="9.140625" style="77"/>
    <col min="8109" max="8109" width="5" style="77" customWidth="1"/>
    <col min="8110" max="8110" width="4.7109375" style="77" customWidth="1"/>
    <col min="8111" max="8111" width="5" style="77" customWidth="1"/>
    <col min="8112" max="8112" width="19.7109375" style="77" customWidth="1"/>
    <col min="8113" max="8113" width="49.85546875" style="77" customWidth="1"/>
    <col min="8114" max="8114" width="14.5703125" style="77" customWidth="1"/>
    <col min="8115" max="8115" width="13.7109375" style="77" customWidth="1"/>
    <col min="8116" max="8116" width="13.42578125" style="77" customWidth="1"/>
    <col min="8117" max="8117" width="15.42578125" style="77" customWidth="1"/>
    <col min="8118" max="8119" width="10.28515625" style="77" bestFit="1" customWidth="1"/>
    <col min="8120" max="8364" width="9.140625" style="77"/>
    <col min="8365" max="8365" width="5" style="77" customWidth="1"/>
    <col min="8366" max="8366" width="4.7109375" style="77" customWidth="1"/>
    <col min="8367" max="8367" width="5" style="77" customWidth="1"/>
    <col min="8368" max="8368" width="19.7109375" style="77" customWidth="1"/>
    <col min="8369" max="8369" width="49.85546875" style="77" customWidth="1"/>
    <col min="8370" max="8370" width="14.5703125" style="77" customWidth="1"/>
    <col min="8371" max="8371" width="13.7109375" style="77" customWidth="1"/>
    <col min="8372" max="8372" width="13.42578125" style="77" customWidth="1"/>
    <col min="8373" max="8373" width="15.42578125" style="77" customWidth="1"/>
    <col min="8374" max="8375" width="10.28515625" style="77" bestFit="1" customWidth="1"/>
    <col min="8376" max="8620" width="9.140625" style="77"/>
    <col min="8621" max="8621" width="5" style="77" customWidth="1"/>
    <col min="8622" max="8622" width="4.7109375" style="77" customWidth="1"/>
    <col min="8623" max="8623" width="5" style="77" customWidth="1"/>
    <col min="8624" max="8624" width="19.7109375" style="77" customWidth="1"/>
    <col min="8625" max="8625" width="49.85546875" style="77" customWidth="1"/>
    <col min="8626" max="8626" width="14.5703125" style="77" customWidth="1"/>
    <col min="8627" max="8627" width="13.7109375" style="77" customWidth="1"/>
    <col min="8628" max="8628" width="13.42578125" style="77" customWidth="1"/>
    <col min="8629" max="8629" width="15.42578125" style="77" customWidth="1"/>
    <col min="8630" max="8631" width="10.28515625" style="77" bestFit="1" customWidth="1"/>
    <col min="8632" max="8876" width="9.140625" style="77"/>
    <col min="8877" max="8877" width="5" style="77" customWidth="1"/>
    <col min="8878" max="8878" width="4.7109375" style="77" customWidth="1"/>
    <col min="8879" max="8879" width="5" style="77" customWidth="1"/>
    <col min="8880" max="8880" width="19.7109375" style="77" customWidth="1"/>
    <col min="8881" max="8881" width="49.85546875" style="77" customWidth="1"/>
    <col min="8882" max="8882" width="14.5703125" style="77" customWidth="1"/>
    <col min="8883" max="8883" width="13.7109375" style="77" customWidth="1"/>
    <col min="8884" max="8884" width="13.42578125" style="77" customWidth="1"/>
    <col min="8885" max="8885" width="15.42578125" style="77" customWidth="1"/>
    <col min="8886" max="8887" width="10.28515625" style="77" bestFit="1" customWidth="1"/>
    <col min="8888" max="9132" width="9.140625" style="77"/>
    <col min="9133" max="9133" width="5" style="77" customWidth="1"/>
    <col min="9134" max="9134" width="4.7109375" style="77" customWidth="1"/>
    <col min="9135" max="9135" width="5" style="77" customWidth="1"/>
    <col min="9136" max="9136" width="19.7109375" style="77" customWidth="1"/>
    <col min="9137" max="9137" width="49.85546875" style="77" customWidth="1"/>
    <col min="9138" max="9138" width="14.5703125" style="77" customWidth="1"/>
    <col min="9139" max="9139" width="13.7109375" style="77" customWidth="1"/>
    <col min="9140" max="9140" width="13.42578125" style="77" customWidth="1"/>
    <col min="9141" max="9141" width="15.42578125" style="77" customWidth="1"/>
    <col min="9142" max="9143" width="10.28515625" style="77" bestFit="1" customWidth="1"/>
    <col min="9144" max="9388" width="9.140625" style="77"/>
    <col min="9389" max="9389" width="5" style="77" customWidth="1"/>
    <col min="9390" max="9390" width="4.7109375" style="77" customWidth="1"/>
    <col min="9391" max="9391" width="5" style="77" customWidth="1"/>
    <col min="9392" max="9392" width="19.7109375" style="77" customWidth="1"/>
    <col min="9393" max="9393" width="49.85546875" style="77" customWidth="1"/>
    <col min="9394" max="9394" width="14.5703125" style="77" customWidth="1"/>
    <col min="9395" max="9395" width="13.7109375" style="77" customWidth="1"/>
    <col min="9396" max="9396" width="13.42578125" style="77" customWidth="1"/>
    <col min="9397" max="9397" width="15.42578125" style="77" customWidth="1"/>
    <col min="9398" max="9399" width="10.28515625" style="77" bestFit="1" customWidth="1"/>
    <col min="9400" max="9644" width="9.140625" style="77"/>
    <col min="9645" max="9645" width="5" style="77" customWidth="1"/>
    <col min="9646" max="9646" width="4.7109375" style="77" customWidth="1"/>
    <col min="9647" max="9647" width="5" style="77" customWidth="1"/>
    <col min="9648" max="9648" width="19.7109375" style="77" customWidth="1"/>
    <col min="9649" max="9649" width="49.85546875" style="77" customWidth="1"/>
    <col min="9650" max="9650" width="14.5703125" style="77" customWidth="1"/>
    <col min="9651" max="9651" width="13.7109375" style="77" customWidth="1"/>
    <col min="9652" max="9652" width="13.42578125" style="77" customWidth="1"/>
    <col min="9653" max="9653" width="15.42578125" style="77" customWidth="1"/>
    <col min="9654" max="9655" width="10.28515625" style="77" bestFit="1" customWidth="1"/>
    <col min="9656" max="9900" width="9.140625" style="77"/>
    <col min="9901" max="9901" width="5" style="77" customWidth="1"/>
    <col min="9902" max="9902" width="4.7109375" style="77" customWidth="1"/>
    <col min="9903" max="9903" width="5" style="77" customWidth="1"/>
    <col min="9904" max="9904" width="19.7109375" style="77" customWidth="1"/>
    <col min="9905" max="9905" width="49.85546875" style="77" customWidth="1"/>
    <col min="9906" max="9906" width="14.5703125" style="77" customWidth="1"/>
    <col min="9907" max="9907" width="13.7109375" style="77" customWidth="1"/>
    <col min="9908" max="9908" width="13.42578125" style="77" customWidth="1"/>
    <col min="9909" max="9909" width="15.42578125" style="77" customWidth="1"/>
    <col min="9910" max="9911" width="10.28515625" style="77" bestFit="1" customWidth="1"/>
    <col min="9912" max="10156" width="9.140625" style="77"/>
    <col min="10157" max="10157" width="5" style="77" customWidth="1"/>
    <col min="10158" max="10158" width="4.7109375" style="77" customWidth="1"/>
    <col min="10159" max="10159" width="5" style="77" customWidth="1"/>
    <col min="10160" max="10160" width="19.7109375" style="77" customWidth="1"/>
    <col min="10161" max="10161" width="49.85546875" style="77" customWidth="1"/>
    <col min="10162" max="10162" width="14.5703125" style="77" customWidth="1"/>
    <col min="10163" max="10163" width="13.7109375" style="77" customWidth="1"/>
    <col min="10164" max="10164" width="13.42578125" style="77" customWidth="1"/>
    <col min="10165" max="10165" width="15.42578125" style="77" customWidth="1"/>
    <col min="10166" max="10167" width="10.28515625" style="77" bestFit="1" customWidth="1"/>
    <col min="10168" max="10412" width="9.140625" style="77"/>
    <col min="10413" max="10413" width="5" style="77" customWidth="1"/>
    <col min="10414" max="10414" width="4.7109375" style="77" customWidth="1"/>
    <col min="10415" max="10415" width="5" style="77" customWidth="1"/>
    <col min="10416" max="10416" width="19.7109375" style="77" customWidth="1"/>
    <col min="10417" max="10417" width="49.85546875" style="77" customWidth="1"/>
    <col min="10418" max="10418" width="14.5703125" style="77" customWidth="1"/>
    <col min="10419" max="10419" width="13.7109375" style="77" customWidth="1"/>
    <col min="10420" max="10420" width="13.42578125" style="77" customWidth="1"/>
    <col min="10421" max="10421" width="15.42578125" style="77" customWidth="1"/>
    <col min="10422" max="10423" width="10.28515625" style="77" bestFit="1" customWidth="1"/>
    <col min="10424" max="10668" width="9.140625" style="77"/>
    <col min="10669" max="10669" width="5" style="77" customWidth="1"/>
    <col min="10670" max="10670" width="4.7109375" style="77" customWidth="1"/>
    <col min="10671" max="10671" width="5" style="77" customWidth="1"/>
    <col min="10672" max="10672" width="19.7109375" style="77" customWidth="1"/>
    <col min="10673" max="10673" width="49.85546875" style="77" customWidth="1"/>
    <col min="10674" max="10674" width="14.5703125" style="77" customWidth="1"/>
    <col min="10675" max="10675" width="13.7109375" style="77" customWidth="1"/>
    <col min="10676" max="10676" width="13.42578125" style="77" customWidth="1"/>
    <col min="10677" max="10677" width="15.42578125" style="77" customWidth="1"/>
    <col min="10678" max="10679" width="10.28515625" style="77" bestFit="1" customWidth="1"/>
    <col min="10680" max="10924" width="9.140625" style="77"/>
    <col min="10925" max="10925" width="5" style="77" customWidth="1"/>
    <col min="10926" max="10926" width="4.7109375" style="77" customWidth="1"/>
    <col min="10927" max="10927" width="5" style="77" customWidth="1"/>
    <col min="10928" max="10928" width="19.7109375" style="77" customWidth="1"/>
    <col min="10929" max="10929" width="49.85546875" style="77" customWidth="1"/>
    <col min="10930" max="10930" width="14.5703125" style="77" customWidth="1"/>
    <col min="10931" max="10931" width="13.7109375" style="77" customWidth="1"/>
    <col min="10932" max="10932" width="13.42578125" style="77" customWidth="1"/>
    <col min="10933" max="10933" width="15.42578125" style="77" customWidth="1"/>
    <col min="10934" max="10935" width="10.28515625" style="77" bestFit="1" customWidth="1"/>
    <col min="10936" max="11180" width="9.140625" style="77"/>
    <col min="11181" max="11181" width="5" style="77" customWidth="1"/>
    <col min="11182" max="11182" width="4.7109375" style="77" customWidth="1"/>
    <col min="11183" max="11183" width="5" style="77" customWidth="1"/>
    <col min="11184" max="11184" width="19.7109375" style="77" customWidth="1"/>
    <col min="11185" max="11185" width="49.85546875" style="77" customWidth="1"/>
    <col min="11186" max="11186" width="14.5703125" style="77" customWidth="1"/>
    <col min="11187" max="11187" width="13.7109375" style="77" customWidth="1"/>
    <col min="11188" max="11188" width="13.42578125" style="77" customWidth="1"/>
    <col min="11189" max="11189" width="15.42578125" style="77" customWidth="1"/>
    <col min="11190" max="11191" width="10.28515625" style="77" bestFit="1" customWidth="1"/>
    <col min="11192" max="11436" width="9.140625" style="77"/>
    <col min="11437" max="11437" width="5" style="77" customWidth="1"/>
    <col min="11438" max="11438" width="4.7109375" style="77" customWidth="1"/>
    <col min="11439" max="11439" width="5" style="77" customWidth="1"/>
    <col min="11440" max="11440" width="19.7109375" style="77" customWidth="1"/>
    <col min="11441" max="11441" width="49.85546875" style="77" customWidth="1"/>
    <col min="11442" max="11442" width="14.5703125" style="77" customWidth="1"/>
    <col min="11443" max="11443" width="13.7109375" style="77" customWidth="1"/>
    <col min="11444" max="11444" width="13.42578125" style="77" customWidth="1"/>
    <col min="11445" max="11445" width="15.42578125" style="77" customWidth="1"/>
    <col min="11446" max="11447" width="10.28515625" style="77" bestFit="1" customWidth="1"/>
    <col min="11448" max="11692" width="9.140625" style="77"/>
    <col min="11693" max="11693" width="5" style="77" customWidth="1"/>
    <col min="11694" max="11694" width="4.7109375" style="77" customWidth="1"/>
    <col min="11695" max="11695" width="5" style="77" customWidth="1"/>
    <col min="11696" max="11696" width="19.7109375" style="77" customWidth="1"/>
    <col min="11697" max="11697" width="49.85546875" style="77" customWidth="1"/>
    <col min="11698" max="11698" width="14.5703125" style="77" customWidth="1"/>
    <col min="11699" max="11699" width="13.7109375" style="77" customWidth="1"/>
    <col min="11700" max="11700" width="13.42578125" style="77" customWidth="1"/>
    <col min="11701" max="11701" width="15.42578125" style="77" customWidth="1"/>
    <col min="11702" max="11703" width="10.28515625" style="77" bestFit="1" customWidth="1"/>
    <col min="11704" max="11948" width="9.140625" style="77"/>
    <col min="11949" max="11949" width="5" style="77" customWidth="1"/>
    <col min="11950" max="11950" width="4.7109375" style="77" customWidth="1"/>
    <col min="11951" max="11951" width="5" style="77" customWidth="1"/>
    <col min="11952" max="11952" width="19.7109375" style="77" customWidth="1"/>
    <col min="11953" max="11953" width="49.85546875" style="77" customWidth="1"/>
    <col min="11954" max="11954" width="14.5703125" style="77" customWidth="1"/>
    <col min="11955" max="11955" width="13.7109375" style="77" customWidth="1"/>
    <col min="11956" max="11956" width="13.42578125" style="77" customWidth="1"/>
    <col min="11957" max="11957" width="15.42578125" style="77" customWidth="1"/>
    <col min="11958" max="11959" width="10.28515625" style="77" bestFit="1" customWidth="1"/>
    <col min="11960" max="12204" width="9.140625" style="77"/>
    <col min="12205" max="12205" width="5" style="77" customWidth="1"/>
    <col min="12206" max="12206" width="4.7109375" style="77" customWidth="1"/>
    <col min="12207" max="12207" width="5" style="77" customWidth="1"/>
    <col min="12208" max="12208" width="19.7109375" style="77" customWidth="1"/>
    <col min="12209" max="12209" width="49.85546875" style="77" customWidth="1"/>
    <col min="12210" max="12210" width="14.5703125" style="77" customWidth="1"/>
    <col min="12211" max="12211" width="13.7109375" style="77" customWidth="1"/>
    <col min="12212" max="12212" width="13.42578125" style="77" customWidth="1"/>
    <col min="12213" max="12213" width="15.42578125" style="77" customWidth="1"/>
    <col min="12214" max="12215" width="10.28515625" style="77" bestFit="1" customWidth="1"/>
    <col min="12216" max="12460" width="9.140625" style="77"/>
    <col min="12461" max="12461" width="5" style="77" customWidth="1"/>
    <col min="12462" max="12462" width="4.7109375" style="77" customWidth="1"/>
    <col min="12463" max="12463" width="5" style="77" customWidth="1"/>
    <col min="12464" max="12464" width="19.7109375" style="77" customWidth="1"/>
    <col min="12465" max="12465" width="49.85546875" style="77" customWidth="1"/>
    <col min="12466" max="12466" width="14.5703125" style="77" customWidth="1"/>
    <col min="12467" max="12467" width="13.7109375" style="77" customWidth="1"/>
    <col min="12468" max="12468" width="13.42578125" style="77" customWidth="1"/>
    <col min="12469" max="12469" width="15.42578125" style="77" customWidth="1"/>
    <col min="12470" max="12471" width="10.28515625" style="77" bestFit="1" customWidth="1"/>
    <col min="12472" max="12716" width="9.140625" style="77"/>
    <col min="12717" max="12717" width="5" style="77" customWidth="1"/>
    <col min="12718" max="12718" width="4.7109375" style="77" customWidth="1"/>
    <col min="12719" max="12719" width="5" style="77" customWidth="1"/>
    <col min="12720" max="12720" width="19.7109375" style="77" customWidth="1"/>
    <col min="12721" max="12721" width="49.85546875" style="77" customWidth="1"/>
    <col min="12722" max="12722" width="14.5703125" style="77" customWidth="1"/>
    <col min="12723" max="12723" width="13.7109375" style="77" customWidth="1"/>
    <col min="12724" max="12724" width="13.42578125" style="77" customWidth="1"/>
    <col min="12725" max="12725" width="15.42578125" style="77" customWidth="1"/>
    <col min="12726" max="12727" width="10.28515625" style="77" bestFit="1" customWidth="1"/>
    <col min="12728" max="12972" width="9.140625" style="77"/>
    <col min="12973" max="12973" width="5" style="77" customWidth="1"/>
    <col min="12974" max="12974" width="4.7109375" style="77" customWidth="1"/>
    <col min="12975" max="12975" width="5" style="77" customWidth="1"/>
    <col min="12976" max="12976" width="19.7109375" style="77" customWidth="1"/>
    <col min="12977" max="12977" width="49.85546875" style="77" customWidth="1"/>
    <col min="12978" max="12978" width="14.5703125" style="77" customWidth="1"/>
    <col min="12979" max="12979" width="13.7109375" style="77" customWidth="1"/>
    <col min="12980" max="12980" width="13.42578125" style="77" customWidth="1"/>
    <col min="12981" max="12981" width="15.42578125" style="77" customWidth="1"/>
    <col min="12982" max="12983" width="10.28515625" style="77" bestFit="1" customWidth="1"/>
    <col min="12984" max="13228" width="9.140625" style="77"/>
    <col min="13229" max="13229" width="5" style="77" customWidth="1"/>
    <col min="13230" max="13230" width="4.7109375" style="77" customWidth="1"/>
    <col min="13231" max="13231" width="5" style="77" customWidth="1"/>
    <col min="13232" max="13232" width="19.7109375" style="77" customWidth="1"/>
    <col min="13233" max="13233" width="49.85546875" style="77" customWidth="1"/>
    <col min="13234" max="13234" width="14.5703125" style="77" customWidth="1"/>
    <col min="13235" max="13235" width="13.7109375" style="77" customWidth="1"/>
    <col min="13236" max="13236" width="13.42578125" style="77" customWidth="1"/>
    <col min="13237" max="13237" width="15.42578125" style="77" customWidth="1"/>
    <col min="13238" max="13239" width="10.28515625" style="77" bestFit="1" customWidth="1"/>
    <col min="13240" max="13484" width="9.140625" style="77"/>
    <col min="13485" max="13485" width="5" style="77" customWidth="1"/>
    <col min="13486" max="13486" width="4.7109375" style="77" customWidth="1"/>
    <col min="13487" max="13487" width="5" style="77" customWidth="1"/>
    <col min="13488" max="13488" width="19.7109375" style="77" customWidth="1"/>
    <col min="13489" max="13489" width="49.85546875" style="77" customWidth="1"/>
    <col min="13490" max="13490" width="14.5703125" style="77" customWidth="1"/>
    <col min="13491" max="13491" width="13.7109375" style="77" customWidth="1"/>
    <col min="13492" max="13492" width="13.42578125" style="77" customWidth="1"/>
    <col min="13493" max="13493" width="15.42578125" style="77" customWidth="1"/>
    <col min="13494" max="13495" width="10.28515625" style="77" bestFit="1" customWidth="1"/>
    <col min="13496" max="13740" width="9.140625" style="77"/>
    <col min="13741" max="13741" width="5" style="77" customWidth="1"/>
    <col min="13742" max="13742" width="4.7109375" style="77" customWidth="1"/>
    <col min="13743" max="13743" width="5" style="77" customWidth="1"/>
    <col min="13744" max="13744" width="19.7109375" style="77" customWidth="1"/>
    <col min="13745" max="13745" width="49.85546875" style="77" customWidth="1"/>
    <col min="13746" max="13746" width="14.5703125" style="77" customWidth="1"/>
    <col min="13747" max="13747" width="13.7109375" style="77" customWidth="1"/>
    <col min="13748" max="13748" width="13.42578125" style="77" customWidth="1"/>
    <col min="13749" max="13749" width="15.42578125" style="77" customWidth="1"/>
    <col min="13750" max="13751" width="10.28515625" style="77" bestFit="1" customWidth="1"/>
    <col min="13752" max="13996" width="9.140625" style="77"/>
    <col min="13997" max="13997" width="5" style="77" customWidth="1"/>
    <col min="13998" max="13998" width="4.7109375" style="77" customWidth="1"/>
    <col min="13999" max="13999" width="5" style="77" customWidth="1"/>
    <col min="14000" max="14000" width="19.7109375" style="77" customWidth="1"/>
    <col min="14001" max="14001" width="49.85546875" style="77" customWidth="1"/>
    <col min="14002" max="14002" width="14.5703125" style="77" customWidth="1"/>
    <col min="14003" max="14003" width="13.7109375" style="77" customWidth="1"/>
    <col min="14004" max="14004" width="13.42578125" style="77" customWidth="1"/>
    <col min="14005" max="14005" width="15.42578125" style="77" customWidth="1"/>
    <col min="14006" max="14007" width="10.28515625" style="77" bestFit="1" customWidth="1"/>
    <col min="14008" max="14252" width="9.140625" style="77"/>
    <col min="14253" max="14253" width="5" style="77" customWidth="1"/>
    <col min="14254" max="14254" width="4.7109375" style="77" customWidth="1"/>
    <col min="14255" max="14255" width="5" style="77" customWidth="1"/>
    <col min="14256" max="14256" width="19.7109375" style="77" customWidth="1"/>
    <col min="14257" max="14257" width="49.85546875" style="77" customWidth="1"/>
    <col min="14258" max="14258" width="14.5703125" style="77" customWidth="1"/>
    <col min="14259" max="14259" width="13.7109375" style="77" customWidth="1"/>
    <col min="14260" max="14260" width="13.42578125" style="77" customWidth="1"/>
    <col min="14261" max="14261" width="15.42578125" style="77" customWidth="1"/>
    <col min="14262" max="14263" width="10.28515625" style="77" bestFit="1" customWidth="1"/>
    <col min="14264" max="14508" width="9.140625" style="77"/>
    <col min="14509" max="14509" width="5" style="77" customWidth="1"/>
    <col min="14510" max="14510" width="4.7109375" style="77" customWidth="1"/>
    <col min="14511" max="14511" width="5" style="77" customWidth="1"/>
    <col min="14512" max="14512" width="19.7109375" style="77" customWidth="1"/>
    <col min="14513" max="14513" width="49.85546875" style="77" customWidth="1"/>
    <col min="14514" max="14514" width="14.5703125" style="77" customWidth="1"/>
    <col min="14515" max="14515" width="13.7109375" style="77" customWidth="1"/>
    <col min="14516" max="14516" width="13.42578125" style="77" customWidth="1"/>
    <col min="14517" max="14517" width="15.42578125" style="77" customWidth="1"/>
    <col min="14518" max="14519" width="10.28515625" style="77" bestFit="1" customWidth="1"/>
    <col min="14520" max="14764" width="9.140625" style="77"/>
    <col min="14765" max="14765" width="5" style="77" customWidth="1"/>
    <col min="14766" max="14766" width="4.7109375" style="77" customWidth="1"/>
    <col min="14767" max="14767" width="5" style="77" customWidth="1"/>
    <col min="14768" max="14768" width="19.7109375" style="77" customWidth="1"/>
    <col min="14769" max="14769" width="49.85546875" style="77" customWidth="1"/>
    <col min="14770" max="14770" width="14.5703125" style="77" customWidth="1"/>
    <col min="14771" max="14771" width="13.7109375" style="77" customWidth="1"/>
    <col min="14772" max="14772" width="13.42578125" style="77" customWidth="1"/>
    <col min="14773" max="14773" width="15.42578125" style="77" customWidth="1"/>
    <col min="14774" max="14775" width="10.28515625" style="77" bestFit="1" customWidth="1"/>
    <col min="14776" max="15020" width="9.140625" style="77"/>
    <col min="15021" max="15021" width="5" style="77" customWidth="1"/>
    <col min="15022" max="15022" width="4.7109375" style="77" customWidth="1"/>
    <col min="15023" max="15023" width="5" style="77" customWidth="1"/>
    <col min="15024" max="15024" width="19.7109375" style="77" customWidth="1"/>
    <col min="15025" max="15025" width="49.85546875" style="77" customWidth="1"/>
    <col min="15026" max="15026" width="14.5703125" style="77" customWidth="1"/>
    <col min="15027" max="15027" width="13.7109375" style="77" customWidth="1"/>
    <col min="15028" max="15028" width="13.42578125" style="77" customWidth="1"/>
    <col min="15029" max="15029" width="15.42578125" style="77" customWidth="1"/>
    <col min="15030" max="15031" width="10.28515625" style="77" bestFit="1" customWidth="1"/>
    <col min="15032" max="15276" width="9.140625" style="77"/>
    <col min="15277" max="15277" width="5" style="77" customWidth="1"/>
    <col min="15278" max="15278" width="4.7109375" style="77" customWidth="1"/>
    <col min="15279" max="15279" width="5" style="77" customWidth="1"/>
    <col min="15280" max="15280" width="19.7109375" style="77" customWidth="1"/>
    <col min="15281" max="15281" width="49.85546875" style="77" customWidth="1"/>
    <col min="15282" max="15282" width="14.5703125" style="77" customWidth="1"/>
    <col min="15283" max="15283" width="13.7109375" style="77" customWidth="1"/>
    <col min="15284" max="15284" width="13.42578125" style="77" customWidth="1"/>
    <col min="15285" max="15285" width="15.42578125" style="77" customWidth="1"/>
    <col min="15286" max="15287" width="10.28515625" style="77" bestFit="1" customWidth="1"/>
    <col min="15288" max="15532" width="9.140625" style="77"/>
    <col min="15533" max="15533" width="5" style="77" customWidth="1"/>
    <col min="15534" max="15534" width="4.7109375" style="77" customWidth="1"/>
    <col min="15535" max="15535" width="5" style="77" customWidth="1"/>
    <col min="15536" max="15536" width="19.7109375" style="77" customWidth="1"/>
    <col min="15537" max="15537" width="49.85546875" style="77" customWidth="1"/>
    <col min="15538" max="15538" width="14.5703125" style="77" customWidth="1"/>
    <col min="15539" max="15539" width="13.7109375" style="77" customWidth="1"/>
    <col min="15540" max="15540" width="13.42578125" style="77" customWidth="1"/>
    <col min="15541" max="15541" width="15.42578125" style="77" customWidth="1"/>
    <col min="15542" max="15543" width="10.28515625" style="77" bestFit="1" customWidth="1"/>
    <col min="15544" max="15788" width="9.140625" style="77"/>
    <col min="15789" max="15789" width="5" style="77" customWidth="1"/>
    <col min="15790" max="15790" width="4.7109375" style="77" customWidth="1"/>
    <col min="15791" max="15791" width="5" style="77" customWidth="1"/>
    <col min="15792" max="15792" width="19.7109375" style="77" customWidth="1"/>
    <col min="15793" max="15793" width="49.85546875" style="77" customWidth="1"/>
    <col min="15794" max="15794" width="14.5703125" style="77" customWidth="1"/>
    <col min="15795" max="15795" width="13.7109375" style="77" customWidth="1"/>
    <col min="15796" max="15796" width="13.42578125" style="77" customWidth="1"/>
    <col min="15797" max="15797" width="15.42578125" style="77" customWidth="1"/>
    <col min="15798" max="15799" width="10.28515625" style="77" bestFit="1" customWidth="1"/>
    <col min="15800" max="16044" width="9.140625" style="77"/>
    <col min="16045" max="16045" width="5" style="77" customWidth="1"/>
    <col min="16046" max="16046" width="4.7109375" style="77" customWidth="1"/>
    <col min="16047" max="16047" width="5" style="77" customWidth="1"/>
    <col min="16048" max="16048" width="19.7109375" style="77" customWidth="1"/>
    <col min="16049" max="16049" width="49.85546875" style="77" customWidth="1"/>
    <col min="16050" max="16050" width="14.5703125" style="77" customWidth="1"/>
    <col min="16051" max="16051" width="13.7109375" style="77" customWidth="1"/>
    <col min="16052" max="16052" width="13.42578125" style="77" customWidth="1"/>
    <col min="16053" max="16053" width="15.42578125" style="77" customWidth="1"/>
    <col min="16054" max="16055" width="10.28515625" style="77" bestFit="1" customWidth="1"/>
    <col min="16056" max="16384" width="9.140625" style="77"/>
  </cols>
  <sheetData>
    <row r="1" spans="2:7" s="1" customFormat="1" x14ac:dyDescent="0.3">
      <c r="F1" s="2" t="s">
        <v>269</v>
      </c>
    </row>
    <row r="2" spans="2:7" s="1" customFormat="1" x14ac:dyDescent="0.3">
      <c r="E2" s="30"/>
      <c r="F2" s="21" t="s">
        <v>124</v>
      </c>
    </row>
    <row r="3" spans="2:7" s="1" customFormat="1" x14ac:dyDescent="0.3">
      <c r="E3" s="30"/>
      <c r="F3" s="21" t="s">
        <v>66</v>
      </c>
    </row>
    <row r="4" spans="2:7" x14ac:dyDescent="0.3">
      <c r="B4" s="78"/>
      <c r="C4" s="78"/>
      <c r="D4" s="79"/>
      <c r="F4" s="77"/>
    </row>
    <row r="5" spans="2:7" ht="66.75" customHeight="1" x14ac:dyDescent="0.3">
      <c r="B5" s="332" t="s">
        <v>270</v>
      </c>
      <c r="C5" s="332"/>
      <c r="D5" s="332"/>
      <c r="E5" s="332"/>
      <c r="F5" s="332"/>
    </row>
    <row r="6" spans="2:7" x14ac:dyDescent="0.3">
      <c r="C6" s="80"/>
      <c r="D6" s="80"/>
      <c r="E6" s="81"/>
      <c r="F6" s="82" t="s">
        <v>248</v>
      </c>
    </row>
    <row r="7" spans="2:7" s="29" customFormat="1" ht="84" customHeight="1" x14ac:dyDescent="0.25">
      <c r="B7" s="333" t="s">
        <v>189</v>
      </c>
      <c r="C7" s="334"/>
      <c r="D7" s="335" t="s">
        <v>85</v>
      </c>
      <c r="E7" s="337" t="s">
        <v>353</v>
      </c>
      <c r="F7" s="337"/>
      <c r="G7" s="84"/>
    </row>
    <row r="8" spans="2:7" s="29" customFormat="1" ht="34.5" x14ac:dyDescent="0.25">
      <c r="B8" s="85" t="s">
        <v>249</v>
      </c>
      <c r="C8" s="85" t="s">
        <v>31</v>
      </c>
      <c r="D8" s="336"/>
      <c r="E8" s="83" t="s">
        <v>143</v>
      </c>
      <c r="F8" s="83" t="s">
        <v>144</v>
      </c>
    </row>
    <row r="9" spans="2:7" s="88" customFormat="1" x14ac:dyDescent="0.3">
      <c r="B9" s="341" t="s">
        <v>29</v>
      </c>
      <c r="C9" s="342"/>
      <c r="D9" s="343"/>
      <c r="E9" s="87">
        <f>E11</f>
        <v>-571538.69999999995</v>
      </c>
      <c r="F9" s="87">
        <f>F11</f>
        <v>0</v>
      </c>
    </row>
    <row r="10" spans="2:7" s="29" customFormat="1" x14ac:dyDescent="0.25">
      <c r="B10" s="338" t="s">
        <v>250</v>
      </c>
      <c r="C10" s="339"/>
      <c r="D10" s="340"/>
      <c r="E10" s="90"/>
      <c r="F10" s="90"/>
    </row>
    <row r="11" spans="2:7" s="14" customFormat="1" ht="17.25" customHeight="1" x14ac:dyDescent="0.3">
      <c r="B11" s="15"/>
      <c r="C11" s="91"/>
      <c r="D11" s="104" t="s">
        <v>251</v>
      </c>
      <c r="E11" s="87">
        <f t="shared" ref="E11:F11" si="0">E13</f>
        <v>-571538.69999999995</v>
      </c>
      <c r="F11" s="87">
        <f t="shared" si="0"/>
        <v>0</v>
      </c>
    </row>
    <row r="12" spans="2:7" s="1" customFormat="1" x14ac:dyDescent="0.3">
      <c r="B12" s="13"/>
      <c r="C12" s="89"/>
      <c r="D12" s="105" t="s">
        <v>3</v>
      </c>
      <c r="E12" s="87"/>
      <c r="F12" s="87"/>
    </row>
    <row r="13" spans="2:7" s="93" customFormat="1" ht="34.5" x14ac:dyDescent="0.3">
      <c r="B13" s="92"/>
      <c r="C13" s="86"/>
      <c r="D13" s="104" t="s">
        <v>9</v>
      </c>
      <c r="E13" s="87">
        <f t="shared" ref="E13:F13" si="1">E15</f>
        <v>-571538.69999999995</v>
      </c>
      <c r="F13" s="87">
        <f t="shared" si="1"/>
        <v>0</v>
      </c>
    </row>
    <row r="14" spans="2:7" x14ac:dyDescent="0.3">
      <c r="B14" s="94"/>
      <c r="C14" s="89"/>
      <c r="D14" s="105" t="s">
        <v>77</v>
      </c>
      <c r="E14" s="87"/>
      <c r="F14" s="87"/>
    </row>
    <row r="15" spans="2:7" s="93" customFormat="1" x14ac:dyDescent="0.3">
      <c r="B15" s="107">
        <v>1212</v>
      </c>
      <c r="C15" s="92"/>
      <c r="D15" s="104" t="s">
        <v>231</v>
      </c>
      <c r="E15" s="87">
        <f t="shared" ref="E15:F15" si="2">E17</f>
        <v>-571538.69999999995</v>
      </c>
      <c r="F15" s="87">
        <f t="shared" si="2"/>
        <v>0</v>
      </c>
    </row>
    <row r="16" spans="2:7" s="1" customFormat="1" x14ac:dyDescent="0.3">
      <c r="B16" s="108"/>
      <c r="C16" s="89"/>
      <c r="D16" s="105" t="s">
        <v>3</v>
      </c>
      <c r="E16" s="95"/>
      <c r="F16" s="95"/>
    </row>
    <row r="17" spans="2:8" s="93" customFormat="1" ht="37.5" customHeight="1" x14ac:dyDescent="0.3">
      <c r="B17" s="91"/>
      <c r="C17" s="76" t="s">
        <v>222</v>
      </c>
      <c r="D17" s="74" t="s">
        <v>223</v>
      </c>
      <c r="E17" s="87">
        <f>E19</f>
        <v>-571538.69999999995</v>
      </c>
      <c r="F17" s="87">
        <f>F19</f>
        <v>0</v>
      </c>
    </row>
    <row r="18" spans="2:8" s="1" customFormat="1" ht="21.75" customHeight="1" x14ac:dyDescent="0.3">
      <c r="B18" s="43"/>
      <c r="C18" s="43"/>
      <c r="D18" s="96" t="s">
        <v>122</v>
      </c>
      <c r="E18" s="97"/>
      <c r="F18" s="97"/>
    </row>
    <row r="19" spans="2:8" x14ac:dyDescent="0.3">
      <c r="B19" s="98"/>
      <c r="C19" s="99"/>
      <c r="D19" s="106" t="s">
        <v>109</v>
      </c>
      <c r="E19" s="100">
        <f>'5'!H25</f>
        <v>-571538.69999999995</v>
      </c>
      <c r="F19" s="100">
        <f>'5'!I25</f>
        <v>0</v>
      </c>
      <c r="G19" s="101"/>
      <c r="H19" s="101"/>
    </row>
    <row r="20" spans="2:8" x14ac:dyDescent="0.3">
      <c r="D20" s="102"/>
      <c r="E20" s="103"/>
      <c r="F20" s="103"/>
    </row>
    <row r="21" spans="2:8" x14ac:dyDescent="0.3">
      <c r="D21" s="102"/>
      <c r="E21" s="103"/>
      <c r="F21" s="103"/>
    </row>
    <row r="22" spans="2:8" s="7" customFormat="1" ht="51" customHeight="1" x14ac:dyDescent="0.3">
      <c r="C22" s="39"/>
      <c r="D22" s="32" t="s">
        <v>141</v>
      </c>
      <c r="E22" s="41"/>
      <c r="F22" s="42" t="s">
        <v>142</v>
      </c>
    </row>
    <row r="23" spans="2:8" x14ac:dyDescent="0.3">
      <c r="C23" s="1"/>
      <c r="D23" s="1"/>
      <c r="E23" s="53"/>
    </row>
  </sheetData>
  <mergeCells count="6">
    <mergeCell ref="B5:F5"/>
    <mergeCell ref="B7:C7"/>
    <mergeCell ref="D7:D8"/>
    <mergeCell ref="E7:F7"/>
    <mergeCell ref="B10:D10"/>
    <mergeCell ref="B9:D9"/>
  </mergeCells>
  <pageMargins left="0.7" right="0.7" top="0.75" bottom="0.75" header="0.3" footer="0.3"/>
  <pageSetup paperSize="9" scale="65" orientation="landscape" horizontalDpi="300" verticalDpi="300" r:id="rId1"/>
  <colBreaks count="1" manualBreakCount="1">
    <brk id="13" max="3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CF51"/>
  <sheetViews>
    <sheetView topLeftCell="B1" zoomScaleNormal="100" workbookViewId="0">
      <selection activeCell="F33" sqref="F33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5" style="1" customWidth="1"/>
    <col min="5" max="5" width="20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42.140625" style="1" customWidth="1"/>
    <col min="11" max="11" width="14.85546875" style="1" customWidth="1"/>
    <col min="12" max="12" width="16" style="1" customWidth="1"/>
    <col min="13" max="16384" width="9.140625" style="1"/>
  </cols>
  <sheetData>
    <row r="1" spans="2:84" x14ac:dyDescent="0.3">
      <c r="K1" s="351" t="s">
        <v>334</v>
      </c>
      <c r="L1" s="351"/>
    </row>
    <row r="2" spans="2:84" x14ac:dyDescent="0.3">
      <c r="K2" s="20"/>
      <c r="L2" s="21" t="s">
        <v>124</v>
      </c>
    </row>
    <row r="3" spans="2:84" x14ac:dyDescent="0.3">
      <c r="D3" s="152"/>
      <c r="H3" s="153"/>
      <c r="I3" s="153"/>
      <c r="J3" s="153"/>
      <c r="K3" s="20"/>
      <c r="L3" s="21" t="s">
        <v>66</v>
      </c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  <c r="AP3" s="153"/>
      <c r="AQ3" s="153"/>
      <c r="AR3" s="153"/>
      <c r="AS3" s="153"/>
      <c r="AT3" s="153"/>
      <c r="AU3" s="153"/>
      <c r="AV3" s="153"/>
      <c r="AW3" s="153"/>
      <c r="AX3" s="153"/>
      <c r="AY3" s="153"/>
      <c r="AZ3" s="153"/>
      <c r="BA3" s="153"/>
      <c r="BB3" s="153"/>
      <c r="BC3" s="153"/>
      <c r="BD3" s="153"/>
      <c r="BE3" s="153"/>
      <c r="BF3" s="153"/>
      <c r="BG3" s="153"/>
      <c r="BH3" s="153"/>
      <c r="BI3" s="153"/>
      <c r="BJ3" s="153"/>
      <c r="BK3" s="153"/>
      <c r="BL3" s="153"/>
      <c r="BM3" s="153"/>
      <c r="BN3" s="153"/>
      <c r="BO3" s="153"/>
      <c r="BP3" s="153"/>
      <c r="BQ3" s="153"/>
      <c r="BR3" s="153"/>
      <c r="BS3" s="153"/>
      <c r="BT3" s="153"/>
      <c r="BU3" s="153"/>
      <c r="BV3" s="153"/>
      <c r="BW3" s="153"/>
      <c r="BX3" s="153"/>
      <c r="BY3" s="153"/>
      <c r="BZ3" s="153"/>
      <c r="CA3" s="153"/>
      <c r="CB3" s="153"/>
      <c r="CC3" s="153"/>
      <c r="CD3" s="153"/>
      <c r="CE3" s="153"/>
      <c r="CF3" s="153"/>
    </row>
    <row r="5" spans="2:84" ht="39" customHeight="1" x14ac:dyDescent="0.3">
      <c r="B5" s="317" t="s">
        <v>126</v>
      </c>
      <c r="C5" s="317"/>
      <c r="D5" s="317"/>
      <c r="E5" s="317"/>
      <c r="F5" s="317"/>
      <c r="G5" s="317"/>
      <c r="H5" s="317"/>
      <c r="I5" s="317"/>
      <c r="J5" s="317"/>
      <c r="K5" s="317"/>
      <c r="L5" s="317"/>
    </row>
    <row r="7" spans="2:84" x14ac:dyDescent="0.3">
      <c r="B7" s="7"/>
      <c r="C7" s="7"/>
      <c r="D7" s="7"/>
      <c r="E7" s="7"/>
      <c r="F7" s="7"/>
      <c r="G7" s="7"/>
      <c r="H7" s="7"/>
      <c r="I7" s="7"/>
      <c r="J7" s="7"/>
      <c r="K7" s="307"/>
      <c r="L7" s="307"/>
    </row>
    <row r="8" spans="2:84" s="14" customFormat="1" ht="75.75" customHeight="1" x14ac:dyDescent="0.3">
      <c r="B8" s="352" t="s">
        <v>20</v>
      </c>
      <c r="C8" s="352" t="s">
        <v>21</v>
      </c>
      <c r="D8" s="352"/>
      <c r="E8" s="352" t="s">
        <v>22</v>
      </c>
      <c r="F8" s="352"/>
      <c r="G8" s="352"/>
      <c r="H8" s="352"/>
      <c r="I8" s="352" t="s">
        <v>23</v>
      </c>
      <c r="J8" s="352" t="s">
        <v>24</v>
      </c>
      <c r="K8" s="353" t="s">
        <v>132</v>
      </c>
      <c r="L8" s="354"/>
    </row>
    <row r="9" spans="2:84" s="14" customFormat="1" ht="34.5" x14ac:dyDescent="0.3">
      <c r="B9" s="352"/>
      <c r="C9" s="8" t="s">
        <v>49</v>
      </c>
      <c r="D9" s="8" t="s">
        <v>50</v>
      </c>
      <c r="E9" s="8" t="s">
        <v>25</v>
      </c>
      <c r="F9" s="8" t="s">
        <v>50</v>
      </c>
      <c r="G9" s="8" t="s">
        <v>51</v>
      </c>
      <c r="H9" s="8" t="s">
        <v>26</v>
      </c>
      <c r="I9" s="352"/>
      <c r="J9" s="352"/>
      <c r="K9" s="8" t="s">
        <v>27</v>
      </c>
      <c r="L9" s="8" t="s">
        <v>28</v>
      </c>
    </row>
    <row r="10" spans="2:84" s="14" customFormat="1" x14ac:dyDescent="0.3">
      <c r="B10" s="350" t="s">
        <v>29</v>
      </c>
      <c r="C10" s="350"/>
      <c r="D10" s="350"/>
      <c r="E10" s="350"/>
      <c r="F10" s="350"/>
      <c r="G10" s="350"/>
      <c r="H10" s="350"/>
      <c r="I10" s="15"/>
      <c r="J10" s="15"/>
      <c r="K10" s="154">
        <f t="shared" ref="K10:L10" si="0">K11</f>
        <v>1790710.7</v>
      </c>
      <c r="L10" s="154">
        <f t="shared" si="0"/>
        <v>1790710.6999999995</v>
      </c>
    </row>
    <row r="11" spans="2:84" s="14" customFormat="1" ht="20.25" customHeight="1" x14ac:dyDescent="0.3">
      <c r="B11" s="155" t="s">
        <v>18</v>
      </c>
      <c r="C11" s="155"/>
      <c r="D11" s="155"/>
      <c r="E11" s="155"/>
      <c r="F11" s="15"/>
      <c r="G11" s="15"/>
      <c r="H11" s="15"/>
      <c r="I11" s="15"/>
      <c r="J11" s="15"/>
      <c r="K11" s="154">
        <f>K12+K41</f>
        <v>1790710.7</v>
      </c>
      <c r="L11" s="154">
        <f>L12+L41</f>
        <v>1790710.6999999995</v>
      </c>
    </row>
    <row r="12" spans="2:84" s="14" customFormat="1" ht="19.5" customHeight="1" x14ac:dyDescent="0.3">
      <c r="B12" s="15"/>
      <c r="C12" s="5" t="s">
        <v>52</v>
      </c>
      <c r="D12" s="347" t="s">
        <v>33</v>
      </c>
      <c r="E12" s="348"/>
      <c r="F12" s="348"/>
      <c r="G12" s="348"/>
      <c r="H12" s="348"/>
      <c r="I12" s="348"/>
      <c r="J12" s="349"/>
      <c r="K12" s="159">
        <f>K13+K20+K24+K32+K37</f>
        <v>2362249.4</v>
      </c>
      <c r="L12" s="159">
        <f>L13+L20+L24+L32+L37</f>
        <v>1790710.6999999995</v>
      </c>
    </row>
    <row r="13" spans="2:84" ht="34.5" customHeight="1" x14ac:dyDescent="0.3">
      <c r="B13" s="161"/>
      <c r="C13" s="162"/>
      <c r="D13" s="161"/>
      <c r="E13" s="5" t="s">
        <v>252</v>
      </c>
      <c r="F13" s="344" t="s">
        <v>233</v>
      </c>
      <c r="G13" s="344"/>
      <c r="H13" s="344"/>
      <c r="I13" s="344"/>
      <c r="J13" s="344"/>
      <c r="K13" s="12">
        <f>'3'!H13</f>
        <v>-768431.2</v>
      </c>
      <c r="L13" s="12">
        <f>'3'!I13</f>
        <v>-968944.8</v>
      </c>
    </row>
    <row r="14" spans="2:84" ht="33.75" customHeight="1" x14ac:dyDescent="0.3">
      <c r="B14" s="161"/>
      <c r="C14" s="161"/>
      <c r="D14" s="161"/>
      <c r="E14" s="161"/>
      <c r="F14" s="161"/>
      <c r="G14" s="344" t="s">
        <v>253</v>
      </c>
      <c r="H14" s="344"/>
      <c r="I14" s="344"/>
      <c r="J14" s="344"/>
      <c r="K14" s="344"/>
      <c r="L14" s="344"/>
    </row>
    <row r="15" spans="2:84" ht="20.25" customHeight="1" x14ac:dyDescent="0.3">
      <c r="B15" s="161"/>
      <c r="C15" s="161"/>
      <c r="D15" s="161"/>
      <c r="E15" s="161"/>
      <c r="F15" s="161"/>
      <c r="G15" s="161"/>
      <c r="H15" s="344" t="s">
        <v>254</v>
      </c>
      <c r="I15" s="344"/>
      <c r="J15" s="344"/>
      <c r="K15" s="344"/>
      <c r="L15" s="344"/>
    </row>
    <row r="16" spans="2:84" ht="57.75" customHeight="1" x14ac:dyDescent="0.3">
      <c r="B16" s="161"/>
      <c r="C16" s="161"/>
      <c r="D16" s="161"/>
      <c r="E16" s="161"/>
      <c r="F16" s="161"/>
      <c r="G16" s="161"/>
      <c r="H16" s="161"/>
      <c r="I16" s="344" t="s">
        <v>255</v>
      </c>
      <c r="J16" s="344"/>
      <c r="K16" s="344"/>
      <c r="L16" s="344"/>
    </row>
    <row r="17" spans="2:14" ht="78.75" customHeight="1" x14ac:dyDescent="0.3">
      <c r="B17" s="161"/>
      <c r="C17" s="161"/>
      <c r="D17" s="161"/>
      <c r="E17" s="161"/>
      <c r="F17" s="161"/>
      <c r="G17" s="161"/>
      <c r="H17" s="161"/>
      <c r="I17" s="5"/>
      <c r="J17" s="161" t="s">
        <v>349</v>
      </c>
      <c r="K17" s="5"/>
      <c r="L17" s="163">
        <v>-78.959999999999994</v>
      </c>
    </row>
    <row r="18" spans="2:14" ht="77.25" customHeight="1" x14ac:dyDescent="0.3">
      <c r="B18" s="161"/>
      <c r="C18" s="161"/>
      <c r="D18" s="161"/>
      <c r="E18" s="161"/>
      <c r="F18" s="161"/>
      <c r="G18" s="161"/>
      <c r="H18" s="161"/>
      <c r="I18" s="5"/>
      <c r="J18" s="161" t="s">
        <v>350</v>
      </c>
      <c r="K18" s="5"/>
      <c r="L18" s="163">
        <v>-127.34</v>
      </c>
    </row>
    <row r="19" spans="2:14" ht="70.5" customHeight="1" x14ac:dyDescent="0.3">
      <c r="B19" s="161"/>
      <c r="C19" s="161"/>
      <c r="D19" s="161"/>
      <c r="E19" s="161"/>
      <c r="F19" s="161"/>
      <c r="G19" s="161"/>
      <c r="H19" s="161"/>
      <c r="I19" s="5"/>
      <c r="J19" s="161" t="s">
        <v>351</v>
      </c>
      <c r="K19" s="5"/>
      <c r="L19" s="163">
        <v>-180.3</v>
      </c>
    </row>
    <row r="20" spans="2:14" ht="34.5" customHeight="1" x14ac:dyDescent="0.3">
      <c r="B20" s="161"/>
      <c r="C20" s="162"/>
      <c r="D20" s="161"/>
      <c r="E20" s="5" t="s">
        <v>256</v>
      </c>
      <c r="F20" s="346" t="s">
        <v>221</v>
      </c>
      <c r="G20" s="346"/>
      <c r="H20" s="346"/>
      <c r="I20" s="346"/>
      <c r="J20" s="346"/>
      <c r="K20" s="168">
        <f>'3'!H14</f>
        <v>-47665.1</v>
      </c>
      <c r="L20" s="168">
        <f>'3'!I14</f>
        <v>0</v>
      </c>
    </row>
    <row r="21" spans="2:14" ht="33.75" customHeight="1" x14ac:dyDescent="0.3">
      <c r="B21" s="161"/>
      <c r="C21" s="161"/>
      <c r="D21" s="161"/>
      <c r="E21" s="161"/>
      <c r="F21" s="161"/>
      <c r="G21" s="345" t="s">
        <v>257</v>
      </c>
      <c r="H21" s="345"/>
      <c r="I21" s="345"/>
      <c r="J21" s="345"/>
      <c r="K21" s="345"/>
      <c r="L21" s="345"/>
      <c r="M21" s="169"/>
      <c r="N21" s="169"/>
    </row>
    <row r="22" spans="2:14" ht="20.25" customHeight="1" x14ac:dyDescent="0.3">
      <c r="B22" s="161"/>
      <c r="C22" s="161"/>
      <c r="D22" s="161"/>
      <c r="E22" s="161"/>
      <c r="F22" s="161"/>
      <c r="G22" s="161"/>
      <c r="H22" s="345" t="s">
        <v>254</v>
      </c>
      <c r="I22" s="345"/>
      <c r="J22" s="345"/>
      <c r="K22" s="345"/>
      <c r="L22" s="345"/>
      <c r="M22" s="169"/>
      <c r="N22" s="169"/>
    </row>
    <row r="23" spans="2:14" ht="57.75" customHeight="1" x14ac:dyDescent="0.3">
      <c r="B23" s="161"/>
      <c r="C23" s="161"/>
      <c r="D23" s="161"/>
      <c r="E23" s="161"/>
      <c r="F23" s="161"/>
      <c r="G23" s="161"/>
      <c r="H23" s="161"/>
      <c r="I23" s="345" t="s">
        <v>258</v>
      </c>
      <c r="J23" s="345"/>
      <c r="K23" s="345"/>
      <c r="L23" s="345"/>
      <c r="M23" s="169"/>
      <c r="N23" s="169"/>
    </row>
    <row r="24" spans="2:14" s="14" customFormat="1" ht="27.75" customHeight="1" x14ac:dyDescent="0.3">
      <c r="B24" s="155"/>
      <c r="C24" s="155"/>
      <c r="D24" s="155"/>
      <c r="E24" s="5" t="s">
        <v>54</v>
      </c>
      <c r="F24" s="344" t="s">
        <v>55</v>
      </c>
      <c r="G24" s="344"/>
      <c r="H24" s="344"/>
      <c r="I24" s="344"/>
      <c r="J24" s="344"/>
      <c r="K24" s="12">
        <f>'3'!H15</f>
        <v>1202364.0999999996</v>
      </c>
      <c r="L24" s="12">
        <f>'3'!I15</f>
        <v>2320336.5999999992</v>
      </c>
    </row>
    <row r="25" spans="2:14" ht="40.5" customHeight="1" x14ac:dyDescent="0.3">
      <c r="B25" s="177"/>
      <c r="C25" s="177"/>
      <c r="D25" s="177"/>
      <c r="E25" s="161"/>
      <c r="F25" s="161"/>
      <c r="G25" s="344" t="s">
        <v>56</v>
      </c>
      <c r="H25" s="344"/>
      <c r="I25" s="344"/>
      <c r="J25" s="344"/>
      <c r="K25" s="344"/>
      <c r="L25" s="344"/>
    </row>
    <row r="26" spans="2:14" ht="37.5" customHeight="1" x14ac:dyDescent="0.3">
      <c r="B26" s="177"/>
      <c r="C26" s="177"/>
      <c r="D26" s="177"/>
      <c r="E26" s="161"/>
      <c r="F26" s="161"/>
      <c r="G26" s="161"/>
      <c r="H26" s="344" t="s">
        <v>57</v>
      </c>
      <c r="I26" s="344"/>
      <c r="J26" s="344"/>
      <c r="K26" s="344"/>
      <c r="L26" s="344"/>
    </row>
    <row r="27" spans="2:14" ht="31.5" customHeight="1" x14ac:dyDescent="0.3">
      <c r="B27" s="177"/>
      <c r="C27" s="177"/>
      <c r="D27" s="177"/>
      <c r="E27" s="161"/>
      <c r="F27" s="161"/>
      <c r="G27" s="161"/>
      <c r="H27" s="161"/>
      <c r="I27" s="344" t="s">
        <v>58</v>
      </c>
      <c r="J27" s="344"/>
      <c r="K27" s="344"/>
      <c r="L27" s="344"/>
    </row>
    <row r="28" spans="2:14" ht="36" customHeight="1" x14ac:dyDescent="0.3">
      <c r="B28" s="177"/>
      <c r="C28" s="177"/>
      <c r="D28" s="177"/>
      <c r="E28" s="161"/>
      <c r="F28" s="161"/>
      <c r="G28" s="161"/>
      <c r="H28" s="161"/>
      <c r="I28" s="5"/>
      <c r="J28" s="5" t="s">
        <v>59</v>
      </c>
      <c r="K28" s="5"/>
      <c r="L28" s="178">
        <v>6.4</v>
      </c>
    </row>
    <row r="29" spans="2:14" ht="34.5" customHeight="1" x14ac:dyDescent="0.3">
      <c r="B29" s="177"/>
      <c r="C29" s="177"/>
      <c r="D29" s="177"/>
      <c r="E29" s="161"/>
      <c r="F29" s="161"/>
      <c r="G29" s="161"/>
      <c r="H29" s="161"/>
      <c r="I29" s="5"/>
      <c r="J29" s="161" t="s">
        <v>130</v>
      </c>
      <c r="K29" s="171" t="s">
        <v>60</v>
      </c>
      <c r="L29" s="172">
        <v>0.9</v>
      </c>
    </row>
    <row r="30" spans="2:14" ht="40.5" customHeight="1" x14ac:dyDescent="0.3">
      <c r="B30" s="177"/>
      <c r="C30" s="177"/>
      <c r="D30" s="177"/>
      <c r="E30" s="161"/>
      <c r="F30" s="161"/>
      <c r="G30" s="161"/>
      <c r="H30" s="161"/>
      <c r="I30" s="5"/>
      <c r="J30" s="161" t="s">
        <v>61</v>
      </c>
      <c r="K30" s="171" t="s">
        <v>60</v>
      </c>
      <c r="L30" s="172">
        <v>11.5</v>
      </c>
    </row>
    <row r="31" spans="2:14" ht="39.75" customHeight="1" x14ac:dyDescent="0.3">
      <c r="B31" s="177"/>
      <c r="C31" s="177"/>
      <c r="D31" s="177"/>
      <c r="E31" s="161"/>
      <c r="F31" s="161"/>
      <c r="G31" s="161"/>
      <c r="H31" s="161"/>
      <c r="I31" s="5"/>
      <c r="J31" s="161" t="s">
        <v>62</v>
      </c>
      <c r="K31" s="171" t="s">
        <v>60</v>
      </c>
      <c r="L31" s="171">
        <v>42</v>
      </c>
    </row>
    <row r="32" spans="2:14" s="14" customFormat="1" ht="38.25" customHeight="1" x14ac:dyDescent="0.3">
      <c r="B32" s="13"/>
      <c r="C32" s="160"/>
      <c r="D32" s="5"/>
      <c r="E32" s="5" t="s">
        <v>145</v>
      </c>
      <c r="F32" s="344" t="s">
        <v>316</v>
      </c>
      <c r="G32" s="344"/>
      <c r="H32" s="344"/>
      <c r="I32" s="344"/>
      <c r="J32" s="344"/>
      <c r="K32" s="12">
        <f>'3'!H16</f>
        <v>2182681.6000000001</v>
      </c>
      <c r="L32" s="12">
        <f>'3'!I16</f>
        <v>439318.90000000037</v>
      </c>
    </row>
    <row r="33" spans="2:12" s="14" customFormat="1" ht="54.75" customHeight="1" x14ac:dyDescent="0.3">
      <c r="B33" s="13"/>
      <c r="C33" s="160"/>
      <c r="D33" s="5"/>
      <c r="E33" s="161"/>
      <c r="F33" s="161"/>
      <c r="G33" s="344" t="s">
        <v>146</v>
      </c>
      <c r="H33" s="344"/>
      <c r="I33" s="344"/>
      <c r="J33" s="344"/>
      <c r="K33" s="344"/>
      <c r="L33" s="344"/>
    </row>
    <row r="34" spans="2:12" s="14" customFormat="1" ht="35.25" customHeight="1" x14ac:dyDescent="0.3">
      <c r="B34" s="13"/>
      <c r="C34" s="160"/>
      <c r="D34" s="5"/>
      <c r="E34" s="161"/>
      <c r="F34" s="161"/>
      <c r="G34" s="161"/>
      <c r="H34" s="344" t="s">
        <v>57</v>
      </c>
      <c r="I34" s="344"/>
      <c r="J34" s="344"/>
      <c r="K34" s="344"/>
      <c r="L34" s="344"/>
    </row>
    <row r="35" spans="2:12" s="14" customFormat="1" ht="35.25" customHeight="1" x14ac:dyDescent="0.3">
      <c r="B35" s="13"/>
      <c r="C35" s="160"/>
      <c r="D35" s="5"/>
      <c r="E35" s="161"/>
      <c r="F35" s="161"/>
      <c r="G35" s="161"/>
      <c r="H35" s="161"/>
      <c r="I35" s="344" t="s">
        <v>147</v>
      </c>
      <c r="J35" s="344"/>
      <c r="K35" s="344"/>
      <c r="L35" s="344"/>
    </row>
    <row r="36" spans="2:12" s="14" customFormat="1" ht="54.75" customHeight="1" x14ac:dyDescent="0.3">
      <c r="B36" s="13"/>
      <c r="C36" s="160"/>
      <c r="D36" s="5"/>
      <c r="E36" s="161"/>
      <c r="F36" s="161"/>
      <c r="G36" s="161"/>
      <c r="H36" s="161"/>
      <c r="I36" s="161"/>
      <c r="J36" s="161" t="s">
        <v>148</v>
      </c>
      <c r="K36" s="171" t="s">
        <v>60</v>
      </c>
      <c r="L36" s="174">
        <f>'10'!L62+'10'!L40</f>
        <v>9.1999999999999957</v>
      </c>
    </row>
    <row r="37" spans="2:12" s="14" customFormat="1" ht="38.25" customHeight="1" x14ac:dyDescent="0.3">
      <c r="B37" s="13"/>
      <c r="C37" s="160"/>
      <c r="D37" s="5"/>
      <c r="E37" s="5" t="s">
        <v>259</v>
      </c>
      <c r="F37" s="346" t="s">
        <v>239</v>
      </c>
      <c r="G37" s="346"/>
      <c r="H37" s="346"/>
      <c r="I37" s="346"/>
      <c r="J37" s="346"/>
      <c r="K37" s="12">
        <f>'3'!H17</f>
        <v>-206700</v>
      </c>
      <c r="L37" s="12">
        <f>'3'!I17</f>
        <v>0</v>
      </c>
    </row>
    <row r="38" spans="2:12" s="14" customFormat="1" ht="54.75" customHeight="1" x14ac:dyDescent="0.3">
      <c r="B38" s="13"/>
      <c r="C38" s="160"/>
      <c r="D38" s="5"/>
      <c r="E38" s="161"/>
      <c r="F38" s="161"/>
      <c r="G38" s="347" t="s">
        <v>260</v>
      </c>
      <c r="H38" s="348"/>
      <c r="I38" s="348"/>
      <c r="J38" s="348"/>
      <c r="K38" s="348"/>
      <c r="L38" s="349"/>
    </row>
    <row r="39" spans="2:12" s="14" customFormat="1" ht="35.25" customHeight="1" x14ac:dyDescent="0.3">
      <c r="B39" s="13"/>
      <c r="C39" s="160"/>
      <c r="D39" s="5"/>
      <c r="E39" s="161"/>
      <c r="F39" s="161"/>
      <c r="G39" s="161"/>
      <c r="H39" s="344" t="s">
        <v>57</v>
      </c>
      <c r="I39" s="344"/>
      <c r="J39" s="344"/>
      <c r="K39" s="344"/>
      <c r="L39" s="344"/>
    </row>
    <row r="40" spans="2:12" s="14" customFormat="1" ht="35.25" customHeight="1" x14ac:dyDescent="0.3">
      <c r="B40" s="13"/>
      <c r="C40" s="160"/>
      <c r="D40" s="5"/>
      <c r="E40" s="161"/>
      <c r="F40" s="161"/>
      <c r="G40" s="161"/>
      <c r="H40" s="161"/>
      <c r="I40" s="344" t="s">
        <v>261</v>
      </c>
      <c r="J40" s="344"/>
      <c r="K40" s="344"/>
      <c r="L40" s="344"/>
    </row>
    <row r="41" spans="2:12" s="14" customFormat="1" ht="24" customHeight="1" x14ac:dyDescent="0.3">
      <c r="B41" s="15"/>
      <c r="C41" s="5">
        <v>1212</v>
      </c>
      <c r="D41" s="345" t="s">
        <v>263</v>
      </c>
      <c r="E41" s="345"/>
      <c r="F41" s="345"/>
      <c r="G41" s="345"/>
      <c r="H41" s="345"/>
      <c r="I41" s="345"/>
      <c r="J41" s="345"/>
      <c r="K41" s="159">
        <f>K42</f>
        <v>-571538.69999999995</v>
      </c>
      <c r="L41" s="159">
        <f>L42</f>
        <v>0</v>
      </c>
    </row>
    <row r="42" spans="2:12" s="14" customFormat="1" ht="38.25" customHeight="1" x14ac:dyDescent="0.3">
      <c r="B42" s="13"/>
      <c r="C42" s="160"/>
      <c r="D42" s="5"/>
      <c r="E42" s="5" t="s">
        <v>262</v>
      </c>
      <c r="F42" s="345" t="s">
        <v>242</v>
      </c>
      <c r="G42" s="345"/>
      <c r="H42" s="345"/>
      <c r="I42" s="345"/>
      <c r="J42" s="345"/>
      <c r="K42" s="12">
        <f>'3'!H19</f>
        <v>-571538.69999999995</v>
      </c>
      <c r="L42" s="12">
        <f>'3'!I19</f>
        <v>0</v>
      </c>
    </row>
    <row r="43" spans="2:12" s="14" customFormat="1" ht="60.75" customHeight="1" x14ac:dyDescent="0.3">
      <c r="B43" s="13"/>
      <c r="C43" s="160"/>
      <c r="D43" s="5"/>
      <c r="E43" s="161"/>
      <c r="F43" s="161"/>
      <c r="G43" s="344" t="s">
        <v>264</v>
      </c>
      <c r="H43" s="344"/>
      <c r="I43" s="344"/>
      <c r="J43" s="344"/>
      <c r="K43" s="344"/>
      <c r="L43" s="344"/>
    </row>
    <row r="44" spans="2:12" s="14" customFormat="1" ht="35.25" customHeight="1" x14ac:dyDescent="0.3">
      <c r="B44" s="13"/>
      <c r="C44" s="160"/>
      <c r="D44" s="5"/>
      <c r="E44" s="161"/>
      <c r="F44" s="161"/>
      <c r="G44" s="161"/>
      <c r="H44" s="344" t="s">
        <v>265</v>
      </c>
      <c r="I44" s="344"/>
      <c r="J44" s="344"/>
      <c r="K44" s="344"/>
      <c r="L44" s="344"/>
    </row>
    <row r="45" spans="2:12" s="14" customFormat="1" ht="35.25" customHeight="1" x14ac:dyDescent="0.3">
      <c r="B45" s="13"/>
      <c r="C45" s="160"/>
      <c r="D45" s="5"/>
      <c r="E45" s="161"/>
      <c r="F45" s="161"/>
      <c r="G45" s="161"/>
      <c r="H45" s="161"/>
      <c r="I45" s="344" t="s">
        <v>266</v>
      </c>
      <c r="J45" s="344"/>
      <c r="K45" s="344"/>
      <c r="L45" s="344"/>
    </row>
    <row r="48" spans="2:12" x14ac:dyDescent="0.3">
      <c r="D48" s="9" t="s">
        <v>36</v>
      </c>
      <c r="E48" s="6"/>
      <c r="F48" s="10"/>
    </row>
    <row r="49" spans="4:6" x14ac:dyDescent="0.3">
      <c r="D49" s="9" t="s">
        <v>37</v>
      </c>
      <c r="E49" s="6"/>
      <c r="F49" s="10"/>
    </row>
    <row r="50" spans="4:6" x14ac:dyDescent="0.3">
      <c r="D50" s="4"/>
      <c r="E50" s="11" t="s">
        <v>38</v>
      </c>
      <c r="F50" s="10"/>
    </row>
    <row r="51" spans="4:6" x14ac:dyDescent="0.3">
      <c r="F51" s="3"/>
    </row>
  </sheetData>
  <mergeCells count="36">
    <mergeCell ref="K1:L1"/>
    <mergeCell ref="B5:L5"/>
    <mergeCell ref="B8:B9"/>
    <mergeCell ref="C8:D8"/>
    <mergeCell ref="E8:H8"/>
    <mergeCell ref="I8:I9"/>
    <mergeCell ref="J8:J9"/>
    <mergeCell ref="K7:L7"/>
    <mergeCell ref="K8:L8"/>
    <mergeCell ref="F32:J32"/>
    <mergeCell ref="G33:L33"/>
    <mergeCell ref="H34:L34"/>
    <mergeCell ref="I35:L35"/>
    <mergeCell ref="D12:J12"/>
    <mergeCell ref="F24:J24"/>
    <mergeCell ref="B10:H10"/>
    <mergeCell ref="G25:L25"/>
    <mergeCell ref="H26:L26"/>
    <mergeCell ref="I27:L27"/>
    <mergeCell ref="F13:J13"/>
    <mergeCell ref="G14:L14"/>
    <mergeCell ref="H15:L15"/>
    <mergeCell ref="I16:L16"/>
    <mergeCell ref="F20:J20"/>
    <mergeCell ref="G21:L21"/>
    <mergeCell ref="H22:L22"/>
    <mergeCell ref="I23:L23"/>
    <mergeCell ref="G43:L43"/>
    <mergeCell ref="H44:L44"/>
    <mergeCell ref="I45:L45"/>
    <mergeCell ref="D41:J41"/>
    <mergeCell ref="F37:J37"/>
    <mergeCell ref="G38:L38"/>
    <mergeCell ref="H39:L39"/>
    <mergeCell ref="I40:L40"/>
    <mergeCell ref="F42:J42"/>
  </mergeCells>
  <pageMargins left="0.7" right="0.7" top="0.75" bottom="0.75" header="0.3" footer="0.3"/>
  <pageSetup paperSize="9" scale="65" orientation="portrait" horizontalDpi="300" verticalDpi="300" r:id="rId1"/>
  <colBreaks count="1" manualBreakCount="1">
    <brk id="12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CF80"/>
  <sheetViews>
    <sheetView zoomScaleNormal="100" workbookViewId="0">
      <selection activeCell="I45" sqref="I45:L46"/>
    </sheetView>
  </sheetViews>
  <sheetFormatPr defaultRowHeight="17.25" x14ac:dyDescent="0.3"/>
  <cols>
    <col min="1" max="1" width="4.42578125" style="1" customWidth="1"/>
    <col min="2" max="2" width="8.140625" style="1" customWidth="1"/>
    <col min="3" max="3" width="10.5703125" style="1" customWidth="1"/>
    <col min="4" max="4" width="13.140625" style="1" customWidth="1"/>
    <col min="5" max="5" width="17.710937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46" style="1" customWidth="1"/>
    <col min="11" max="12" width="18.28515625" style="1" customWidth="1"/>
    <col min="13" max="14" width="9.140625" style="1"/>
    <col min="15" max="15" width="17" style="1" bestFit="1" customWidth="1"/>
    <col min="16" max="16384" width="9.140625" style="1"/>
  </cols>
  <sheetData>
    <row r="1" spans="2:84" x14ac:dyDescent="0.3">
      <c r="K1" s="351" t="s">
        <v>333</v>
      </c>
      <c r="L1" s="351"/>
    </row>
    <row r="2" spans="2:84" x14ac:dyDescent="0.3">
      <c r="K2" s="20"/>
      <c r="L2" s="21" t="s">
        <v>124</v>
      </c>
    </row>
    <row r="3" spans="2:84" x14ac:dyDescent="0.3">
      <c r="D3" s="152"/>
      <c r="H3" s="153"/>
      <c r="I3" s="153"/>
      <c r="J3" s="153"/>
      <c r="K3" s="20"/>
      <c r="L3" s="21" t="s">
        <v>66</v>
      </c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  <c r="AP3" s="153"/>
      <c r="AQ3" s="153"/>
      <c r="AR3" s="153"/>
      <c r="AS3" s="153"/>
      <c r="AT3" s="153"/>
      <c r="AU3" s="153"/>
      <c r="AV3" s="153"/>
      <c r="AW3" s="153"/>
      <c r="AX3" s="153"/>
      <c r="AY3" s="153"/>
      <c r="AZ3" s="153"/>
      <c r="BA3" s="153"/>
      <c r="BB3" s="153"/>
      <c r="BC3" s="153"/>
      <c r="BD3" s="153"/>
      <c r="BE3" s="153"/>
      <c r="BF3" s="153"/>
      <c r="BG3" s="153"/>
      <c r="BH3" s="153"/>
      <c r="BI3" s="153"/>
      <c r="BJ3" s="153"/>
      <c r="BK3" s="153"/>
      <c r="BL3" s="153"/>
      <c r="BM3" s="153"/>
      <c r="BN3" s="153"/>
      <c r="BO3" s="153"/>
      <c r="BP3" s="153"/>
      <c r="BQ3" s="153"/>
      <c r="BR3" s="153"/>
      <c r="BS3" s="153"/>
      <c r="BT3" s="153"/>
      <c r="BU3" s="153"/>
      <c r="BV3" s="153"/>
      <c r="BW3" s="153"/>
      <c r="BX3" s="153"/>
      <c r="BY3" s="153"/>
      <c r="BZ3" s="153"/>
      <c r="CA3" s="153"/>
      <c r="CB3" s="153"/>
      <c r="CC3" s="153"/>
      <c r="CD3" s="153"/>
      <c r="CE3" s="153"/>
      <c r="CF3" s="153"/>
    </row>
    <row r="5" spans="2:84" ht="39" customHeight="1" x14ac:dyDescent="0.3">
      <c r="B5" s="317" t="s">
        <v>125</v>
      </c>
      <c r="C5" s="317"/>
      <c r="D5" s="317"/>
      <c r="E5" s="317"/>
      <c r="F5" s="317"/>
      <c r="G5" s="317"/>
      <c r="H5" s="317"/>
      <c r="I5" s="317"/>
      <c r="J5" s="317"/>
      <c r="K5" s="317"/>
      <c r="L5" s="317"/>
    </row>
    <row r="6" spans="2:84" ht="17.25" customHeight="1" x14ac:dyDescent="0.3"/>
    <row r="7" spans="2:84" s="14" customFormat="1" ht="75" customHeight="1" x14ac:dyDescent="0.3">
      <c r="B7" s="352" t="s">
        <v>47</v>
      </c>
      <c r="C7" s="352" t="s">
        <v>21</v>
      </c>
      <c r="D7" s="352"/>
      <c r="E7" s="352" t="s">
        <v>22</v>
      </c>
      <c r="F7" s="352"/>
      <c r="G7" s="352"/>
      <c r="H7" s="352"/>
      <c r="I7" s="352" t="s">
        <v>23</v>
      </c>
      <c r="J7" s="352" t="s">
        <v>24</v>
      </c>
      <c r="K7" s="353" t="s">
        <v>48</v>
      </c>
      <c r="L7" s="354"/>
    </row>
    <row r="8" spans="2:84" s="14" customFormat="1" ht="34.5" x14ac:dyDescent="0.3">
      <c r="B8" s="352"/>
      <c r="C8" s="8" t="s">
        <v>49</v>
      </c>
      <c r="D8" s="8" t="s">
        <v>50</v>
      </c>
      <c r="E8" s="8" t="s">
        <v>25</v>
      </c>
      <c r="F8" s="8" t="s">
        <v>50</v>
      </c>
      <c r="G8" s="8" t="s">
        <v>51</v>
      </c>
      <c r="H8" s="8" t="s">
        <v>26</v>
      </c>
      <c r="I8" s="352"/>
      <c r="J8" s="352"/>
      <c r="K8" s="8" t="s">
        <v>27</v>
      </c>
      <c r="L8" s="8" t="s">
        <v>28</v>
      </c>
    </row>
    <row r="9" spans="2:84" s="14" customFormat="1" ht="23.25" customHeight="1" x14ac:dyDescent="0.3">
      <c r="B9" s="350" t="s">
        <v>29</v>
      </c>
      <c r="C9" s="350"/>
      <c r="D9" s="350"/>
      <c r="E9" s="350"/>
      <c r="F9" s="350"/>
      <c r="G9" s="350"/>
      <c r="H9" s="350"/>
      <c r="I9" s="15"/>
      <c r="J9" s="15"/>
      <c r="K9" s="154">
        <f>K10+K46</f>
        <v>1790710.7000000002</v>
      </c>
      <c r="L9" s="154">
        <f>L10+L46</f>
        <v>1790710.7000000011</v>
      </c>
    </row>
    <row r="10" spans="2:84" s="14" customFormat="1" ht="19.5" customHeight="1" x14ac:dyDescent="0.3">
      <c r="B10" s="155" t="s">
        <v>18</v>
      </c>
      <c r="C10" s="155"/>
      <c r="D10" s="155"/>
      <c r="E10" s="155"/>
      <c r="F10" s="15"/>
      <c r="G10" s="15"/>
      <c r="H10" s="156"/>
      <c r="I10" s="157"/>
      <c r="J10" s="158"/>
      <c r="K10" s="159">
        <f>K11</f>
        <v>3791402.7</v>
      </c>
      <c r="L10" s="159">
        <f>L11</f>
        <v>8614137.3000000007</v>
      </c>
    </row>
    <row r="11" spans="2:84" s="14" customFormat="1" ht="22.5" customHeight="1" x14ac:dyDescent="0.3">
      <c r="B11" s="15"/>
      <c r="C11" s="160" t="s">
        <v>52</v>
      </c>
      <c r="D11" s="344" t="s">
        <v>33</v>
      </c>
      <c r="E11" s="344"/>
      <c r="F11" s="344"/>
      <c r="G11" s="344"/>
      <c r="H11" s="344"/>
      <c r="I11" s="344"/>
      <c r="J11" s="344"/>
      <c r="K11" s="159">
        <f>K12+K19+K23+K31+K36+K42</f>
        <v>3791402.7</v>
      </c>
      <c r="L11" s="159">
        <f>L12+L19+L23+L31+L36+L42</f>
        <v>8614137.3000000007</v>
      </c>
    </row>
    <row r="12" spans="2:84" ht="34.5" customHeight="1" x14ac:dyDescent="0.3">
      <c r="B12" s="161"/>
      <c r="C12" s="162"/>
      <c r="D12" s="161"/>
      <c r="E12" s="5" t="s">
        <v>252</v>
      </c>
      <c r="F12" s="344" t="s">
        <v>233</v>
      </c>
      <c r="G12" s="344"/>
      <c r="H12" s="344"/>
      <c r="I12" s="344"/>
      <c r="J12" s="344"/>
      <c r="K12" s="12">
        <f>'5'!H44</f>
        <v>-768431.2</v>
      </c>
      <c r="L12" s="12">
        <f>'5'!I44</f>
        <v>-968944.8</v>
      </c>
    </row>
    <row r="13" spans="2:84" ht="33.75" customHeight="1" x14ac:dyDescent="0.3">
      <c r="B13" s="161"/>
      <c r="C13" s="161"/>
      <c r="D13" s="161"/>
      <c r="E13" s="161"/>
      <c r="F13" s="161"/>
      <c r="G13" s="344" t="s">
        <v>253</v>
      </c>
      <c r="H13" s="344"/>
      <c r="I13" s="344"/>
      <c r="J13" s="344"/>
      <c r="K13" s="344"/>
      <c r="L13" s="344"/>
    </row>
    <row r="14" spans="2:84" ht="20.25" customHeight="1" x14ac:dyDescent="0.3">
      <c r="B14" s="161"/>
      <c r="C14" s="161"/>
      <c r="D14" s="161"/>
      <c r="E14" s="161"/>
      <c r="F14" s="161"/>
      <c r="G14" s="161"/>
      <c r="H14" s="344" t="s">
        <v>254</v>
      </c>
      <c r="I14" s="344"/>
      <c r="J14" s="344"/>
      <c r="K14" s="344"/>
      <c r="L14" s="344"/>
    </row>
    <row r="15" spans="2:84" ht="57.75" customHeight="1" x14ac:dyDescent="0.3">
      <c r="B15" s="161"/>
      <c r="C15" s="161"/>
      <c r="D15" s="161"/>
      <c r="E15" s="161"/>
      <c r="F15" s="161"/>
      <c r="G15" s="161"/>
      <c r="H15" s="161"/>
      <c r="I15" s="344" t="s">
        <v>255</v>
      </c>
      <c r="J15" s="344"/>
      <c r="K15" s="344"/>
      <c r="L15" s="344"/>
    </row>
    <row r="16" spans="2:84" ht="78.75" customHeight="1" x14ac:dyDescent="0.3">
      <c r="B16" s="161"/>
      <c r="C16" s="161"/>
      <c r="D16" s="161"/>
      <c r="E16" s="161"/>
      <c r="F16" s="161"/>
      <c r="G16" s="161"/>
      <c r="H16" s="161"/>
      <c r="I16" s="5"/>
      <c r="J16" s="161" t="s">
        <v>349</v>
      </c>
      <c r="K16" s="5"/>
      <c r="L16" s="163">
        <v>-78.959999999999994</v>
      </c>
    </row>
    <row r="17" spans="2:14" ht="77.25" customHeight="1" x14ac:dyDescent="0.3">
      <c r="B17" s="161"/>
      <c r="C17" s="161"/>
      <c r="D17" s="161"/>
      <c r="E17" s="161"/>
      <c r="F17" s="161"/>
      <c r="G17" s="161"/>
      <c r="H17" s="161"/>
      <c r="I17" s="5"/>
      <c r="J17" s="161" t="s">
        <v>350</v>
      </c>
      <c r="K17" s="5"/>
      <c r="L17" s="163">
        <v>-127.34</v>
      </c>
    </row>
    <row r="18" spans="2:14" ht="70.5" customHeight="1" x14ac:dyDescent="0.3">
      <c r="B18" s="161"/>
      <c r="C18" s="161"/>
      <c r="D18" s="161"/>
      <c r="E18" s="161"/>
      <c r="F18" s="161"/>
      <c r="G18" s="161"/>
      <c r="H18" s="161"/>
      <c r="I18" s="5"/>
      <c r="J18" s="161" t="s">
        <v>351</v>
      </c>
      <c r="K18" s="5"/>
      <c r="L18" s="163">
        <v>-180.3</v>
      </c>
    </row>
    <row r="19" spans="2:14" ht="34.5" customHeight="1" x14ac:dyDescent="0.3">
      <c r="B19" s="164"/>
      <c r="C19" s="165"/>
      <c r="D19" s="164"/>
      <c r="E19" s="166" t="s">
        <v>256</v>
      </c>
      <c r="F19" s="346" t="s">
        <v>221</v>
      </c>
      <c r="G19" s="346"/>
      <c r="H19" s="346"/>
      <c r="I19" s="346"/>
      <c r="J19" s="346"/>
      <c r="K19" s="167">
        <f>'5'!H53</f>
        <v>-47665.1</v>
      </c>
      <c r="L19" s="168">
        <f>'5'!I53</f>
        <v>0</v>
      </c>
    </row>
    <row r="20" spans="2:14" ht="33.75" customHeight="1" x14ac:dyDescent="0.3">
      <c r="B20" s="161"/>
      <c r="C20" s="161"/>
      <c r="D20" s="161"/>
      <c r="E20" s="161"/>
      <c r="F20" s="161"/>
      <c r="G20" s="345" t="s">
        <v>257</v>
      </c>
      <c r="H20" s="345"/>
      <c r="I20" s="345"/>
      <c r="J20" s="345"/>
      <c r="K20" s="345"/>
      <c r="L20" s="345"/>
      <c r="M20" s="169"/>
      <c r="N20" s="169"/>
    </row>
    <row r="21" spans="2:14" ht="20.25" customHeight="1" x14ac:dyDescent="0.3">
      <c r="B21" s="161"/>
      <c r="C21" s="161"/>
      <c r="D21" s="161"/>
      <c r="E21" s="161"/>
      <c r="F21" s="161"/>
      <c r="G21" s="161"/>
      <c r="H21" s="345" t="s">
        <v>254</v>
      </c>
      <c r="I21" s="345"/>
      <c r="J21" s="345"/>
      <c r="K21" s="345"/>
      <c r="L21" s="345"/>
      <c r="M21" s="169"/>
      <c r="N21" s="169"/>
    </row>
    <row r="22" spans="2:14" ht="57.75" customHeight="1" x14ac:dyDescent="0.3">
      <c r="B22" s="161"/>
      <c r="C22" s="161"/>
      <c r="D22" s="161"/>
      <c r="E22" s="161"/>
      <c r="F22" s="161"/>
      <c r="G22" s="161"/>
      <c r="H22" s="161"/>
      <c r="I22" s="345" t="s">
        <v>258</v>
      </c>
      <c r="J22" s="345"/>
      <c r="K22" s="345"/>
      <c r="L22" s="345"/>
      <c r="M22" s="169"/>
      <c r="N22" s="169"/>
    </row>
    <row r="23" spans="2:14" s="14" customFormat="1" ht="24.75" customHeight="1" x14ac:dyDescent="0.3">
      <c r="B23" s="15"/>
      <c r="C23" s="160"/>
      <c r="D23" s="5"/>
      <c r="E23" s="5" t="s">
        <v>54</v>
      </c>
      <c r="F23" s="344" t="s">
        <v>55</v>
      </c>
      <c r="G23" s="344"/>
      <c r="H23" s="344"/>
      <c r="I23" s="344"/>
      <c r="J23" s="344"/>
      <c r="K23" s="12">
        <f>'5'!H69</f>
        <v>2189448.6999999997</v>
      </c>
      <c r="L23" s="12">
        <f>'5'!I69</f>
        <v>6314973.4999999991</v>
      </c>
    </row>
    <row r="24" spans="2:14" s="14" customFormat="1" ht="36" customHeight="1" x14ac:dyDescent="0.3">
      <c r="B24" s="15"/>
      <c r="C24" s="160"/>
      <c r="D24" s="5"/>
      <c r="E24" s="161"/>
      <c r="F24" s="161"/>
      <c r="G24" s="344" t="s">
        <v>56</v>
      </c>
      <c r="H24" s="344"/>
      <c r="I24" s="344"/>
      <c r="J24" s="344"/>
      <c r="K24" s="344"/>
      <c r="L24" s="344"/>
    </row>
    <row r="25" spans="2:14" s="14" customFormat="1" ht="31.5" customHeight="1" x14ac:dyDescent="0.3">
      <c r="B25" s="15"/>
      <c r="C25" s="160"/>
      <c r="D25" s="5"/>
      <c r="E25" s="161"/>
      <c r="F25" s="161"/>
      <c r="G25" s="161"/>
      <c r="H25" s="344" t="s">
        <v>57</v>
      </c>
      <c r="I25" s="344"/>
      <c r="J25" s="344"/>
      <c r="K25" s="344"/>
      <c r="L25" s="344"/>
    </row>
    <row r="26" spans="2:14" s="14" customFormat="1" ht="23.25" customHeight="1" x14ac:dyDescent="0.3">
      <c r="B26" s="15"/>
      <c r="C26" s="160"/>
      <c r="D26" s="5"/>
      <c r="E26" s="161"/>
      <c r="F26" s="161"/>
      <c r="G26" s="161"/>
      <c r="H26" s="161"/>
      <c r="I26" s="344" t="s">
        <v>58</v>
      </c>
      <c r="J26" s="344"/>
      <c r="K26" s="344"/>
      <c r="L26" s="344"/>
    </row>
    <row r="27" spans="2:14" s="14" customFormat="1" ht="35.25" customHeight="1" x14ac:dyDescent="0.3">
      <c r="B27" s="15"/>
      <c r="C27" s="160"/>
      <c r="D27" s="5"/>
      <c r="E27" s="161"/>
      <c r="F27" s="161"/>
      <c r="G27" s="161"/>
      <c r="H27" s="161"/>
      <c r="I27" s="5"/>
      <c r="J27" s="5" t="s">
        <v>59</v>
      </c>
      <c r="K27" s="5"/>
      <c r="L27" s="170">
        <f>L28+L29+L30</f>
        <v>54.4</v>
      </c>
    </row>
    <row r="28" spans="2:14" s="14" customFormat="1" ht="37.5" customHeight="1" x14ac:dyDescent="0.3">
      <c r="B28" s="15"/>
      <c r="C28" s="160"/>
      <c r="D28" s="5"/>
      <c r="E28" s="161"/>
      <c r="F28" s="161"/>
      <c r="G28" s="161"/>
      <c r="H28" s="161"/>
      <c r="I28" s="161"/>
      <c r="J28" s="161" t="s">
        <v>130</v>
      </c>
      <c r="K28" s="171" t="s">
        <v>60</v>
      </c>
      <c r="L28" s="172">
        <f>'9'!L29</f>
        <v>0.9</v>
      </c>
    </row>
    <row r="29" spans="2:14" s="14" customFormat="1" ht="37.5" customHeight="1" x14ac:dyDescent="0.3">
      <c r="B29" s="15"/>
      <c r="C29" s="160"/>
      <c r="D29" s="5"/>
      <c r="E29" s="161"/>
      <c r="F29" s="161"/>
      <c r="G29" s="161"/>
      <c r="H29" s="161"/>
      <c r="I29" s="161"/>
      <c r="J29" s="161" t="s">
        <v>61</v>
      </c>
      <c r="K29" s="171"/>
      <c r="L29" s="172">
        <f>'9'!L30</f>
        <v>11.5</v>
      </c>
    </row>
    <row r="30" spans="2:14" s="14" customFormat="1" ht="40.5" customHeight="1" x14ac:dyDescent="0.3">
      <c r="B30" s="15"/>
      <c r="C30" s="160"/>
      <c r="D30" s="5"/>
      <c r="E30" s="161"/>
      <c r="F30" s="161"/>
      <c r="G30" s="161"/>
      <c r="H30" s="161"/>
      <c r="I30" s="161"/>
      <c r="J30" s="161" t="s">
        <v>62</v>
      </c>
      <c r="K30" s="171" t="s">
        <v>60</v>
      </c>
      <c r="L30" s="172">
        <f>'9'!L31</f>
        <v>42</v>
      </c>
    </row>
    <row r="31" spans="2:14" s="14" customFormat="1" ht="16.5" customHeight="1" x14ac:dyDescent="0.3">
      <c r="B31" s="15"/>
      <c r="C31" s="160"/>
      <c r="D31" s="5"/>
      <c r="E31" s="5" t="s">
        <v>63</v>
      </c>
      <c r="F31" s="344" t="s">
        <v>64</v>
      </c>
      <c r="G31" s="344"/>
      <c r="H31" s="344"/>
      <c r="I31" s="344"/>
      <c r="J31" s="344"/>
      <c r="K31" s="12">
        <f>'5'!H88</f>
        <v>62068.7</v>
      </c>
      <c r="L31" s="12">
        <f>'5'!I88</f>
        <v>62068.7</v>
      </c>
    </row>
    <row r="32" spans="2:14" s="14" customFormat="1" ht="29.25" customHeight="1" x14ac:dyDescent="0.3">
      <c r="B32" s="15"/>
      <c r="C32" s="160"/>
      <c r="D32" s="5"/>
      <c r="E32" s="161"/>
      <c r="F32" s="161"/>
      <c r="G32" s="344" t="s">
        <v>65</v>
      </c>
      <c r="H32" s="344"/>
      <c r="I32" s="344"/>
      <c r="J32" s="344"/>
      <c r="K32" s="344"/>
      <c r="L32" s="344"/>
    </row>
    <row r="33" spans="2:15" s="14" customFormat="1" ht="24.75" customHeight="1" x14ac:dyDescent="0.3">
      <c r="B33" s="15"/>
      <c r="C33" s="160"/>
      <c r="D33" s="5"/>
      <c r="E33" s="161"/>
      <c r="F33" s="161"/>
      <c r="G33" s="161"/>
      <c r="H33" s="344" t="s">
        <v>57</v>
      </c>
      <c r="I33" s="344"/>
      <c r="J33" s="344"/>
      <c r="K33" s="344"/>
      <c r="L33" s="344"/>
    </row>
    <row r="34" spans="2:15" s="14" customFormat="1" ht="23.25" customHeight="1" x14ac:dyDescent="0.3">
      <c r="B34" s="15"/>
      <c r="C34" s="160"/>
      <c r="D34" s="5"/>
      <c r="E34" s="161"/>
      <c r="F34" s="161"/>
      <c r="G34" s="161"/>
      <c r="H34" s="161"/>
      <c r="I34" s="344" t="s">
        <v>58</v>
      </c>
      <c r="J34" s="344"/>
      <c r="K34" s="344"/>
      <c r="L34" s="344"/>
    </row>
    <row r="35" spans="2:15" s="14" customFormat="1" ht="54" customHeight="1" x14ac:dyDescent="0.3">
      <c r="B35" s="15"/>
      <c r="C35" s="160"/>
      <c r="D35" s="5"/>
      <c r="E35" s="5"/>
      <c r="F35" s="5"/>
      <c r="G35" s="5"/>
      <c r="H35" s="5"/>
      <c r="I35" s="5"/>
      <c r="J35" s="5" t="s">
        <v>348</v>
      </c>
      <c r="K35" s="159"/>
      <c r="L35" s="173">
        <v>1</v>
      </c>
    </row>
    <row r="36" spans="2:15" s="14" customFormat="1" ht="37.5" customHeight="1" x14ac:dyDescent="0.3">
      <c r="B36" s="13"/>
      <c r="C36" s="160"/>
      <c r="D36" s="5"/>
      <c r="E36" s="5" t="s">
        <v>145</v>
      </c>
      <c r="F36" s="344" t="s">
        <v>316</v>
      </c>
      <c r="G36" s="344"/>
      <c r="H36" s="344"/>
      <c r="I36" s="344"/>
      <c r="J36" s="344"/>
      <c r="K36" s="12">
        <f>'5'!H104</f>
        <v>2562681.6</v>
      </c>
      <c r="L36" s="12">
        <f>'5'!I104</f>
        <v>3206039.9000000004</v>
      </c>
    </row>
    <row r="37" spans="2:15" s="14" customFormat="1" ht="55.5" customHeight="1" x14ac:dyDescent="0.3">
      <c r="B37" s="13"/>
      <c r="C37" s="160"/>
      <c r="D37" s="5"/>
      <c r="E37" s="161"/>
      <c r="F37" s="161"/>
      <c r="G37" s="344" t="s">
        <v>146</v>
      </c>
      <c r="H37" s="344"/>
      <c r="I37" s="344"/>
      <c r="J37" s="344"/>
      <c r="K37" s="344"/>
      <c r="L37" s="344"/>
    </row>
    <row r="38" spans="2:15" s="14" customFormat="1" ht="24.75" customHeight="1" x14ac:dyDescent="0.3">
      <c r="B38" s="13"/>
      <c r="C38" s="160"/>
      <c r="D38" s="5"/>
      <c r="E38" s="161"/>
      <c r="F38" s="161"/>
      <c r="G38" s="161"/>
      <c r="H38" s="344" t="s">
        <v>57</v>
      </c>
      <c r="I38" s="344"/>
      <c r="J38" s="344"/>
      <c r="K38" s="344"/>
      <c r="L38" s="344"/>
    </row>
    <row r="39" spans="2:15" s="14" customFormat="1" ht="53.25" customHeight="1" x14ac:dyDescent="0.3">
      <c r="B39" s="13"/>
      <c r="C39" s="160"/>
      <c r="D39" s="5"/>
      <c r="E39" s="161"/>
      <c r="F39" s="161"/>
      <c r="G39" s="161"/>
      <c r="H39" s="161"/>
      <c r="I39" s="344" t="s">
        <v>147</v>
      </c>
      <c r="J39" s="344"/>
      <c r="K39" s="344"/>
      <c r="L39" s="344"/>
    </row>
    <row r="40" spans="2:15" s="14" customFormat="1" ht="53.25" customHeight="1" x14ac:dyDescent="0.3">
      <c r="B40" s="13"/>
      <c r="C40" s="160"/>
      <c r="D40" s="5"/>
      <c r="E40" s="161"/>
      <c r="F40" s="161"/>
      <c r="G40" s="161"/>
      <c r="H40" s="161"/>
      <c r="I40" s="161"/>
      <c r="J40" s="161" t="s">
        <v>148</v>
      </c>
      <c r="K40" s="171" t="s">
        <v>60</v>
      </c>
      <c r="L40" s="174">
        <v>60.9</v>
      </c>
    </row>
    <row r="41" spans="2:15" s="14" customFormat="1" ht="53.25" customHeight="1" x14ac:dyDescent="0.3">
      <c r="B41" s="13"/>
      <c r="C41" s="160"/>
      <c r="D41" s="5"/>
      <c r="E41" s="161"/>
      <c r="F41" s="161"/>
      <c r="G41" s="161"/>
      <c r="H41" s="161"/>
      <c r="I41" s="161"/>
      <c r="J41" s="161" t="s">
        <v>335</v>
      </c>
      <c r="K41" s="171"/>
      <c r="L41" s="174">
        <v>94</v>
      </c>
    </row>
    <row r="42" spans="2:15" s="14" customFormat="1" ht="38.25" customHeight="1" x14ac:dyDescent="0.3">
      <c r="B42" s="13"/>
      <c r="C42" s="160"/>
      <c r="D42" s="166"/>
      <c r="E42" s="166" t="s">
        <v>259</v>
      </c>
      <c r="F42" s="346" t="s">
        <v>239</v>
      </c>
      <c r="G42" s="346"/>
      <c r="H42" s="346"/>
      <c r="I42" s="346"/>
      <c r="J42" s="346"/>
      <c r="K42" s="12">
        <f>'5'!H113</f>
        <v>-206700</v>
      </c>
      <c r="L42" s="12">
        <f>'5'!I113</f>
        <v>0</v>
      </c>
    </row>
    <row r="43" spans="2:15" s="14" customFormat="1" ht="28.5" customHeight="1" x14ac:dyDescent="0.3">
      <c r="B43" s="13"/>
      <c r="C43" s="160"/>
      <c r="D43" s="5"/>
      <c r="E43" s="161"/>
      <c r="F43" s="161"/>
      <c r="G43" s="347" t="s">
        <v>260</v>
      </c>
      <c r="H43" s="348"/>
      <c r="I43" s="348"/>
      <c r="J43" s="348"/>
      <c r="K43" s="348"/>
      <c r="L43" s="349"/>
    </row>
    <row r="44" spans="2:15" s="14" customFormat="1" ht="25.5" customHeight="1" x14ac:dyDescent="0.3">
      <c r="B44" s="13"/>
      <c r="C44" s="160"/>
      <c r="D44" s="5"/>
      <c r="E44" s="161"/>
      <c r="F44" s="161"/>
      <c r="G44" s="161"/>
      <c r="H44" s="344" t="s">
        <v>57</v>
      </c>
      <c r="I44" s="344"/>
      <c r="J44" s="344"/>
      <c r="K44" s="344"/>
      <c r="L44" s="344"/>
    </row>
    <row r="45" spans="2:15" s="14" customFormat="1" ht="24.75" customHeight="1" x14ac:dyDescent="0.3">
      <c r="B45" s="13"/>
      <c r="C45" s="160"/>
      <c r="D45" s="5"/>
      <c r="E45" s="161"/>
      <c r="F45" s="161"/>
      <c r="G45" s="161"/>
      <c r="H45" s="161"/>
      <c r="I45" s="344" t="s">
        <v>261</v>
      </c>
      <c r="J45" s="344"/>
      <c r="K45" s="344"/>
      <c r="L45" s="344"/>
    </row>
    <row r="46" spans="2:15" s="14" customFormat="1" ht="20.25" customHeight="1" x14ac:dyDescent="0.3">
      <c r="B46" s="347" t="s">
        <v>112</v>
      </c>
      <c r="C46" s="348"/>
      <c r="D46" s="348"/>
      <c r="E46" s="349"/>
      <c r="F46" s="161"/>
      <c r="G46" s="161"/>
      <c r="H46" s="161"/>
      <c r="I46" s="5"/>
      <c r="J46" s="5"/>
      <c r="K46" s="154">
        <f>K47+K64</f>
        <v>-2000692</v>
      </c>
      <c r="L46" s="154">
        <f>L47+L64</f>
        <v>-6823426.5999999996</v>
      </c>
    </row>
    <row r="47" spans="2:15" ht="24" customHeight="1" x14ac:dyDescent="0.3">
      <c r="B47" s="13"/>
      <c r="C47" s="160" t="s">
        <v>52</v>
      </c>
      <c r="D47" s="344" t="s">
        <v>33</v>
      </c>
      <c r="E47" s="344"/>
      <c r="F47" s="344"/>
      <c r="G47" s="344"/>
      <c r="H47" s="344"/>
      <c r="I47" s="344"/>
      <c r="J47" s="344"/>
      <c r="K47" s="154">
        <f>K48+K53+K58</f>
        <v>-1429153.3</v>
      </c>
      <c r="L47" s="154">
        <f>L48+L53+L58</f>
        <v>-6823426.5999999996</v>
      </c>
    </row>
    <row r="48" spans="2:15" ht="25.5" customHeight="1" x14ac:dyDescent="0.3">
      <c r="B48" s="13"/>
      <c r="C48" s="160"/>
      <c r="D48" s="5"/>
      <c r="E48" s="5" t="s">
        <v>54</v>
      </c>
      <c r="F48" s="344" t="s">
        <v>55</v>
      </c>
      <c r="G48" s="344"/>
      <c r="H48" s="344"/>
      <c r="I48" s="344"/>
      <c r="J48" s="344"/>
      <c r="K48" s="12">
        <f>'6'!E16</f>
        <v>-987084.6</v>
      </c>
      <c r="L48" s="12">
        <f>'6'!F16</f>
        <v>-3994636.9</v>
      </c>
      <c r="O48" s="204"/>
    </row>
    <row r="49" spans="2:15" ht="42" customHeight="1" x14ac:dyDescent="0.3">
      <c r="B49" s="13"/>
      <c r="C49" s="160"/>
      <c r="D49" s="5"/>
      <c r="E49" s="161"/>
      <c r="F49" s="161"/>
      <c r="G49" s="344" t="s">
        <v>56</v>
      </c>
      <c r="H49" s="344"/>
      <c r="I49" s="344"/>
      <c r="J49" s="344"/>
      <c r="K49" s="344"/>
      <c r="L49" s="344"/>
      <c r="O49" s="204"/>
    </row>
    <row r="50" spans="2:15" ht="28.5" customHeight="1" x14ac:dyDescent="0.3">
      <c r="B50" s="13"/>
      <c r="C50" s="160"/>
      <c r="D50" s="5"/>
      <c r="E50" s="161"/>
      <c r="F50" s="161"/>
      <c r="G50" s="161"/>
      <c r="H50" s="344" t="s">
        <v>57</v>
      </c>
      <c r="I50" s="344"/>
      <c r="J50" s="344"/>
      <c r="K50" s="344"/>
      <c r="L50" s="344"/>
    </row>
    <row r="51" spans="2:15" ht="27.75" customHeight="1" x14ac:dyDescent="0.3">
      <c r="B51" s="13"/>
      <c r="C51" s="160"/>
      <c r="D51" s="5"/>
      <c r="E51" s="161"/>
      <c r="F51" s="161"/>
      <c r="G51" s="161"/>
      <c r="H51" s="161"/>
      <c r="I51" s="344" t="s">
        <v>58</v>
      </c>
      <c r="J51" s="344"/>
      <c r="K51" s="344"/>
      <c r="L51" s="344"/>
    </row>
    <row r="52" spans="2:15" ht="39" customHeight="1" x14ac:dyDescent="0.3">
      <c r="B52" s="13"/>
      <c r="C52" s="160"/>
      <c r="D52" s="5"/>
      <c r="E52" s="161"/>
      <c r="F52" s="161"/>
      <c r="G52" s="161"/>
      <c r="H52" s="161"/>
      <c r="I52" s="161"/>
      <c r="J52" s="161" t="s">
        <v>59</v>
      </c>
      <c r="K52" s="171" t="s">
        <v>60</v>
      </c>
      <c r="L52" s="175">
        <v>-48</v>
      </c>
    </row>
    <row r="53" spans="2:15" ht="24.75" customHeight="1" x14ac:dyDescent="0.3">
      <c r="B53" s="13"/>
      <c r="C53" s="160"/>
      <c r="D53" s="5"/>
      <c r="E53" s="5" t="s">
        <v>63</v>
      </c>
      <c r="F53" s="344" t="s">
        <v>64</v>
      </c>
      <c r="G53" s="344"/>
      <c r="H53" s="344"/>
      <c r="I53" s="344"/>
      <c r="J53" s="344"/>
      <c r="K53" s="12">
        <f>'6'!E52</f>
        <v>-62068.7</v>
      </c>
      <c r="L53" s="12">
        <f>'6'!F52</f>
        <v>-62068.7</v>
      </c>
    </row>
    <row r="54" spans="2:15" ht="24" customHeight="1" x14ac:dyDescent="0.3">
      <c r="B54" s="13"/>
      <c r="C54" s="160"/>
      <c r="D54" s="5"/>
      <c r="E54" s="161"/>
      <c r="F54" s="161"/>
      <c r="G54" s="344" t="s">
        <v>65</v>
      </c>
      <c r="H54" s="344"/>
      <c r="I54" s="344"/>
      <c r="J54" s="344"/>
      <c r="K54" s="344"/>
      <c r="L54" s="344"/>
    </row>
    <row r="55" spans="2:15" ht="27.75" customHeight="1" x14ac:dyDescent="0.3">
      <c r="B55" s="13"/>
      <c r="C55" s="160"/>
      <c r="D55" s="5"/>
      <c r="E55" s="161"/>
      <c r="F55" s="161"/>
      <c r="G55" s="161"/>
      <c r="H55" s="344" t="s">
        <v>57</v>
      </c>
      <c r="I55" s="344"/>
      <c r="J55" s="344"/>
      <c r="K55" s="344"/>
      <c r="L55" s="344"/>
    </row>
    <row r="56" spans="2:15" ht="28.5" customHeight="1" x14ac:dyDescent="0.3">
      <c r="B56" s="13"/>
      <c r="C56" s="160"/>
      <c r="D56" s="5"/>
      <c r="E56" s="161"/>
      <c r="F56" s="161"/>
      <c r="G56" s="161"/>
      <c r="H56" s="161"/>
      <c r="I56" s="344" t="s">
        <v>58</v>
      </c>
      <c r="J56" s="344"/>
      <c r="K56" s="344"/>
      <c r="L56" s="344"/>
    </row>
    <row r="57" spans="2:15" ht="37.5" customHeight="1" x14ac:dyDescent="0.3">
      <c r="B57" s="13"/>
      <c r="C57" s="160"/>
      <c r="D57" s="5"/>
      <c r="E57" s="161"/>
      <c r="F57" s="161"/>
      <c r="G57" s="161"/>
      <c r="H57" s="161"/>
      <c r="I57" s="5"/>
      <c r="J57" s="5" t="s">
        <v>348</v>
      </c>
      <c r="K57" s="159"/>
      <c r="L57" s="292">
        <v>-1</v>
      </c>
    </row>
    <row r="58" spans="2:15" s="14" customFormat="1" ht="42" customHeight="1" x14ac:dyDescent="0.3">
      <c r="B58" s="13"/>
      <c r="C58" s="160"/>
      <c r="D58" s="5"/>
      <c r="E58" s="5" t="s">
        <v>145</v>
      </c>
      <c r="F58" s="344" t="s">
        <v>316</v>
      </c>
      <c r="G58" s="344"/>
      <c r="H58" s="344"/>
      <c r="I58" s="344"/>
      <c r="J58" s="344"/>
      <c r="K58" s="12">
        <f>'6'!E58</f>
        <v>-380000</v>
      </c>
      <c r="L58" s="12">
        <f>'6'!F58</f>
        <v>-2766721</v>
      </c>
    </row>
    <row r="59" spans="2:15" s="14" customFormat="1" ht="35.25" customHeight="1" x14ac:dyDescent="0.3">
      <c r="B59" s="13"/>
      <c r="C59" s="160"/>
      <c r="D59" s="5"/>
      <c r="E59" s="161"/>
      <c r="F59" s="161"/>
      <c r="G59" s="344" t="s">
        <v>146</v>
      </c>
      <c r="H59" s="344"/>
      <c r="I59" s="344"/>
      <c r="J59" s="344"/>
      <c r="K59" s="344"/>
      <c r="L59" s="344"/>
    </row>
    <row r="60" spans="2:15" s="14" customFormat="1" ht="26.25" customHeight="1" x14ac:dyDescent="0.3">
      <c r="B60" s="13"/>
      <c r="C60" s="160"/>
      <c r="D60" s="5"/>
      <c r="E60" s="161"/>
      <c r="F60" s="161"/>
      <c r="G60" s="161"/>
      <c r="H60" s="344" t="s">
        <v>57</v>
      </c>
      <c r="I60" s="344"/>
      <c r="J60" s="344"/>
      <c r="K60" s="344"/>
      <c r="L60" s="344"/>
    </row>
    <row r="61" spans="2:15" s="14" customFormat="1" ht="53.25" customHeight="1" x14ac:dyDescent="0.3">
      <c r="B61" s="13"/>
      <c r="C61" s="160"/>
      <c r="D61" s="5"/>
      <c r="E61" s="161"/>
      <c r="F61" s="161"/>
      <c r="G61" s="161"/>
      <c r="H61" s="161"/>
      <c r="I61" s="344" t="s">
        <v>147</v>
      </c>
      <c r="J61" s="344"/>
      <c r="K61" s="344"/>
      <c r="L61" s="344"/>
    </row>
    <row r="62" spans="2:15" s="14" customFormat="1" ht="55.5" customHeight="1" x14ac:dyDescent="0.3">
      <c r="B62" s="13"/>
      <c r="C62" s="160"/>
      <c r="D62" s="5"/>
      <c r="E62" s="161"/>
      <c r="F62" s="161"/>
      <c r="G62" s="161"/>
      <c r="H62" s="161"/>
      <c r="I62" s="161"/>
      <c r="J62" s="161" t="s">
        <v>148</v>
      </c>
      <c r="K62" s="171" t="s">
        <v>60</v>
      </c>
      <c r="L62" s="174">
        <v>-51.7</v>
      </c>
    </row>
    <row r="63" spans="2:15" s="14" customFormat="1" ht="39.75" customHeight="1" x14ac:dyDescent="0.3">
      <c r="B63" s="13"/>
      <c r="C63" s="160"/>
      <c r="D63" s="5"/>
      <c r="E63" s="161"/>
      <c r="F63" s="161"/>
      <c r="G63" s="161"/>
      <c r="H63" s="161"/>
      <c r="I63" s="161"/>
      <c r="J63" s="161" t="s">
        <v>335</v>
      </c>
      <c r="K63" s="171"/>
      <c r="L63" s="174">
        <v>-94</v>
      </c>
    </row>
    <row r="64" spans="2:15" s="14" customFormat="1" ht="24" customHeight="1" x14ac:dyDescent="0.3">
      <c r="B64" s="15"/>
      <c r="C64" s="5">
        <v>1212</v>
      </c>
      <c r="D64" s="345" t="s">
        <v>263</v>
      </c>
      <c r="E64" s="345"/>
      <c r="F64" s="345"/>
      <c r="G64" s="345"/>
      <c r="H64" s="345"/>
      <c r="I64" s="345"/>
      <c r="J64" s="345"/>
      <c r="K64" s="159">
        <f>K65</f>
        <v>-571538.69999999995</v>
      </c>
      <c r="L64" s="159">
        <f>L65</f>
        <v>0</v>
      </c>
    </row>
    <row r="65" spans="2:12" s="14" customFormat="1" ht="38.25" customHeight="1" x14ac:dyDescent="0.3">
      <c r="B65" s="13"/>
      <c r="C65" s="160"/>
      <c r="D65" s="5"/>
      <c r="E65" s="5" t="s">
        <v>262</v>
      </c>
      <c r="F65" s="345" t="s">
        <v>242</v>
      </c>
      <c r="G65" s="345"/>
      <c r="H65" s="345"/>
      <c r="I65" s="345"/>
      <c r="J65" s="345"/>
      <c r="K65" s="12">
        <f>'5'!H25</f>
        <v>-571538.69999999995</v>
      </c>
      <c r="L65" s="12">
        <f>'5'!I25</f>
        <v>0</v>
      </c>
    </row>
    <row r="66" spans="2:12" s="14" customFormat="1" ht="60.75" customHeight="1" x14ac:dyDescent="0.3">
      <c r="B66" s="13"/>
      <c r="C66" s="160"/>
      <c r="D66" s="5"/>
      <c r="E66" s="161"/>
      <c r="F66" s="161"/>
      <c r="G66" s="344" t="s">
        <v>264</v>
      </c>
      <c r="H66" s="344"/>
      <c r="I66" s="344"/>
      <c r="J66" s="344"/>
      <c r="K66" s="344"/>
      <c r="L66" s="344"/>
    </row>
    <row r="67" spans="2:12" s="14" customFormat="1" ht="35.25" customHeight="1" x14ac:dyDescent="0.3">
      <c r="B67" s="13"/>
      <c r="C67" s="160"/>
      <c r="D67" s="5"/>
      <c r="E67" s="161"/>
      <c r="F67" s="161"/>
      <c r="G67" s="161"/>
      <c r="H67" s="344" t="s">
        <v>265</v>
      </c>
      <c r="I67" s="344"/>
      <c r="J67" s="344"/>
      <c r="K67" s="344"/>
      <c r="L67" s="344"/>
    </row>
    <row r="68" spans="2:12" s="14" customFormat="1" ht="35.25" customHeight="1" x14ac:dyDescent="0.3">
      <c r="B68" s="13"/>
      <c r="C68" s="160"/>
      <c r="D68" s="5"/>
      <c r="E68" s="161"/>
      <c r="F68" s="161"/>
      <c r="G68" s="161"/>
      <c r="H68" s="161"/>
      <c r="I68" s="344" t="s">
        <v>266</v>
      </c>
      <c r="J68" s="344"/>
      <c r="K68" s="344"/>
      <c r="L68" s="344"/>
    </row>
    <row r="69" spans="2:12" x14ac:dyDescent="0.3">
      <c r="C69" s="176"/>
      <c r="D69" s="32"/>
      <c r="E69" s="7"/>
      <c r="F69" s="7"/>
      <c r="G69" s="7"/>
      <c r="H69" s="7"/>
      <c r="I69" s="32"/>
      <c r="J69" s="32"/>
      <c r="K69" s="32"/>
      <c r="L69" s="32"/>
    </row>
    <row r="70" spans="2:12" x14ac:dyDescent="0.3">
      <c r="C70" s="176"/>
      <c r="D70" s="32"/>
      <c r="E70" s="7"/>
      <c r="F70" s="7"/>
      <c r="G70" s="7"/>
      <c r="H70" s="7"/>
      <c r="I70" s="32"/>
      <c r="J70" s="32"/>
      <c r="K70" s="32"/>
      <c r="L70" s="32"/>
    </row>
    <row r="71" spans="2:12" x14ac:dyDescent="0.3">
      <c r="D71" s="9" t="s">
        <v>36</v>
      </c>
      <c r="E71" s="6"/>
      <c r="F71" s="10"/>
    </row>
    <row r="72" spans="2:12" x14ac:dyDescent="0.3">
      <c r="D72" s="9" t="s">
        <v>37</v>
      </c>
      <c r="E72" s="6"/>
      <c r="F72" s="10"/>
    </row>
    <row r="73" spans="2:12" x14ac:dyDescent="0.3">
      <c r="D73" s="4"/>
      <c r="E73" s="11" t="s">
        <v>38</v>
      </c>
      <c r="F73" s="10"/>
    </row>
    <row r="77" spans="2:12" x14ac:dyDescent="0.3">
      <c r="D77" s="9"/>
      <c r="E77" s="6"/>
      <c r="F77" s="10"/>
    </row>
    <row r="78" spans="2:12" x14ac:dyDescent="0.3">
      <c r="D78" s="9"/>
      <c r="E78" s="6"/>
      <c r="F78" s="10"/>
    </row>
    <row r="79" spans="2:12" x14ac:dyDescent="0.3">
      <c r="D79" s="4"/>
      <c r="E79" s="11"/>
      <c r="F79" s="10"/>
    </row>
    <row r="80" spans="2:12" x14ac:dyDescent="0.3">
      <c r="F80" s="3"/>
    </row>
  </sheetData>
  <mergeCells count="53">
    <mergeCell ref="H44:L44"/>
    <mergeCell ref="I45:L45"/>
    <mergeCell ref="G54:L54"/>
    <mergeCell ref="H55:L55"/>
    <mergeCell ref="I56:L56"/>
    <mergeCell ref="I51:L51"/>
    <mergeCell ref="F53:J53"/>
    <mergeCell ref="D47:J47"/>
    <mergeCell ref="F48:J48"/>
    <mergeCell ref="G49:L49"/>
    <mergeCell ref="H50:L50"/>
    <mergeCell ref="B46:E46"/>
    <mergeCell ref="F58:J58"/>
    <mergeCell ref="G59:L59"/>
    <mergeCell ref="H60:L60"/>
    <mergeCell ref="I61:L61"/>
    <mergeCell ref="K1:L1"/>
    <mergeCell ref="B5:L5"/>
    <mergeCell ref="B7:B8"/>
    <mergeCell ref="C7:D7"/>
    <mergeCell ref="E7:H7"/>
    <mergeCell ref="I7:I8"/>
    <mergeCell ref="J7:J8"/>
    <mergeCell ref="K7:L7"/>
    <mergeCell ref="B9:H9"/>
    <mergeCell ref="D11:J11"/>
    <mergeCell ref="F23:J23"/>
    <mergeCell ref="G24:L24"/>
    <mergeCell ref="F12:J12"/>
    <mergeCell ref="G13:L13"/>
    <mergeCell ref="H14:L14"/>
    <mergeCell ref="I15:L15"/>
    <mergeCell ref="F19:J19"/>
    <mergeCell ref="G20:L20"/>
    <mergeCell ref="H21:L21"/>
    <mergeCell ref="I22:L22"/>
    <mergeCell ref="F42:J42"/>
    <mergeCell ref="G43:L43"/>
    <mergeCell ref="H25:L25"/>
    <mergeCell ref="I26:L26"/>
    <mergeCell ref="F36:J36"/>
    <mergeCell ref="G37:L37"/>
    <mergeCell ref="H38:L38"/>
    <mergeCell ref="I39:L39"/>
    <mergeCell ref="F31:J31"/>
    <mergeCell ref="G32:L32"/>
    <mergeCell ref="H33:L33"/>
    <mergeCell ref="I34:L34"/>
    <mergeCell ref="D64:J64"/>
    <mergeCell ref="F65:J65"/>
    <mergeCell ref="G66:L66"/>
    <mergeCell ref="H67:L67"/>
    <mergeCell ref="I68:L68"/>
  </mergeCells>
  <pageMargins left="0.7" right="0.7" top="0.75" bottom="0.75" header="0.3" footer="0.3"/>
  <pageSetup scale="6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M110"/>
  <sheetViews>
    <sheetView topLeftCell="A7" workbookViewId="0">
      <selection activeCell="C100" sqref="C100"/>
    </sheetView>
  </sheetViews>
  <sheetFormatPr defaultRowHeight="17.25" x14ac:dyDescent="0.25"/>
  <cols>
    <col min="1" max="1" width="4.85546875" style="182" customWidth="1"/>
    <col min="2" max="2" width="16" style="181" customWidth="1"/>
    <col min="3" max="3" width="60.140625" style="182" customWidth="1"/>
    <col min="4" max="4" width="13" style="182" customWidth="1"/>
    <col min="5" max="5" width="11.7109375" style="182" customWidth="1"/>
    <col min="6" max="6" width="19.7109375" style="183" customWidth="1"/>
    <col min="7" max="7" width="10.85546875" style="183" customWidth="1"/>
    <col min="8" max="8" width="21.85546875" style="183" customWidth="1"/>
    <col min="9" max="10" width="9.140625" style="182"/>
    <col min="11" max="11" width="17.7109375" style="182" bestFit="1" customWidth="1"/>
    <col min="12" max="12" width="20.7109375" style="182" customWidth="1"/>
    <col min="13" max="13" width="16.140625" style="182" customWidth="1"/>
    <col min="14" max="14" width="9.140625" style="182"/>
    <col min="15" max="15" width="11.28515625" style="182" bestFit="1" customWidth="1"/>
    <col min="16" max="16384" width="9.140625" style="182"/>
  </cols>
  <sheetData>
    <row r="1" spans="2:13" s="29" customFormat="1" x14ac:dyDescent="0.3">
      <c r="B1" s="179"/>
      <c r="C1" s="179"/>
      <c r="D1" s="179"/>
      <c r="E1" s="179"/>
      <c r="F1" s="179"/>
      <c r="G1" s="179"/>
      <c r="H1" s="180" t="s">
        <v>346</v>
      </c>
    </row>
    <row r="2" spans="2:13" s="29" customFormat="1" x14ac:dyDescent="0.3">
      <c r="B2" s="179"/>
      <c r="C2" s="179"/>
      <c r="D2" s="179"/>
      <c r="E2" s="179"/>
      <c r="F2" s="179"/>
      <c r="G2" s="179"/>
      <c r="H2" s="180" t="s">
        <v>133</v>
      </c>
    </row>
    <row r="3" spans="2:13" s="29" customFormat="1" x14ac:dyDescent="0.3">
      <c r="B3" s="179"/>
      <c r="C3" s="179"/>
      <c r="D3" s="179"/>
      <c r="E3" s="179"/>
      <c r="F3" s="179"/>
      <c r="G3" s="179"/>
      <c r="H3" s="180" t="s">
        <v>66</v>
      </c>
    </row>
    <row r="4" spans="2:13" ht="15" customHeight="1" x14ac:dyDescent="0.25"/>
    <row r="5" spans="2:13" ht="49.5" customHeight="1" x14ac:dyDescent="0.25">
      <c r="B5" s="361" t="s">
        <v>347</v>
      </c>
      <c r="C5" s="361"/>
      <c r="D5" s="361"/>
      <c r="E5" s="361"/>
      <c r="F5" s="361"/>
      <c r="G5" s="361"/>
      <c r="H5" s="361"/>
    </row>
    <row r="6" spans="2:13" ht="27" customHeight="1" x14ac:dyDescent="0.25">
      <c r="B6" s="184"/>
      <c r="C6" s="184"/>
      <c r="D6" s="184"/>
      <c r="E6" s="184"/>
      <c r="F6" s="184"/>
      <c r="G6" s="184"/>
      <c r="H6" s="184"/>
    </row>
    <row r="7" spans="2:13" ht="75" customHeight="1" x14ac:dyDescent="0.25">
      <c r="B7" s="362" t="s">
        <v>10</v>
      </c>
      <c r="C7" s="362" t="s">
        <v>11</v>
      </c>
      <c r="D7" s="362" t="s">
        <v>12</v>
      </c>
      <c r="E7" s="362" t="s">
        <v>87</v>
      </c>
      <c r="F7" s="363" t="s">
        <v>53</v>
      </c>
      <c r="G7" s="363" t="s">
        <v>88</v>
      </c>
      <c r="H7" s="363"/>
    </row>
    <row r="8" spans="2:13" ht="44.25" customHeight="1" x14ac:dyDescent="0.25">
      <c r="B8" s="362"/>
      <c r="C8" s="362"/>
      <c r="D8" s="362"/>
      <c r="E8" s="362"/>
      <c r="F8" s="363"/>
      <c r="G8" s="290" t="s">
        <v>89</v>
      </c>
      <c r="H8" s="290" t="s">
        <v>90</v>
      </c>
    </row>
    <row r="9" spans="2:13" ht="24" customHeight="1" x14ac:dyDescent="0.25">
      <c r="B9" s="358" t="s">
        <v>9</v>
      </c>
      <c r="C9" s="358"/>
      <c r="D9" s="358"/>
      <c r="E9" s="358"/>
      <c r="F9" s="358"/>
      <c r="G9" s="358"/>
      <c r="H9" s="16">
        <f>+H10</f>
        <v>8498041.0609999988</v>
      </c>
      <c r="I9" s="198"/>
      <c r="L9" s="199"/>
    </row>
    <row r="10" spans="2:13" x14ac:dyDescent="0.25">
      <c r="B10" s="186" t="s">
        <v>91</v>
      </c>
      <c r="C10" s="8" t="s">
        <v>92</v>
      </c>
      <c r="D10" s="8" t="s">
        <v>93</v>
      </c>
      <c r="E10" s="358" t="s">
        <v>32</v>
      </c>
      <c r="F10" s="358"/>
      <c r="G10" s="358"/>
      <c r="H10" s="16">
        <f>+H11+H22+H90+H96</f>
        <v>8498041.0609999988</v>
      </c>
      <c r="J10" s="198"/>
      <c r="K10" s="187"/>
      <c r="L10" s="187"/>
      <c r="M10" s="187"/>
    </row>
    <row r="11" spans="2:13" s="1" customFormat="1" ht="36" customHeight="1" x14ac:dyDescent="0.3">
      <c r="B11" s="8" t="s">
        <v>268</v>
      </c>
      <c r="C11" s="188" t="s">
        <v>233</v>
      </c>
      <c r="D11" s="188"/>
      <c r="E11" s="188"/>
      <c r="F11" s="188"/>
      <c r="G11" s="188"/>
      <c r="H11" s="189">
        <f>H12</f>
        <v>-968944.7799999998</v>
      </c>
      <c r="I11" s="200"/>
      <c r="J11" s="201"/>
    </row>
    <row r="12" spans="2:13" s="14" customFormat="1" ht="17.25" customHeight="1" x14ac:dyDescent="0.3">
      <c r="B12" s="5" t="s">
        <v>336</v>
      </c>
      <c r="C12" s="359" t="s">
        <v>95</v>
      </c>
      <c r="D12" s="359"/>
      <c r="E12" s="359"/>
      <c r="F12" s="359"/>
      <c r="G12" s="143" t="s">
        <v>336</v>
      </c>
      <c r="H12" s="202">
        <f>H13+H14+H15+H16+H17+H18+H19+H20+H21</f>
        <v>-968944.7799999998</v>
      </c>
      <c r="I12" s="200"/>
      <c r="J12" s="201"/>
      <c r="K12" s="203"/>
    </row>
    <row r="13" spans="2:13" s="14" customFormat="1" ht="17.25" customHeight="1" x14ac:dyDescent="0.3">
      <c r="B13" s="190" t="s">
        <v>271</v>
      </c>
      <c r="C13" s="191" t="s">
        <v>267</v>
      </c>
      <c r="D13" s="162" t="s">
        <v>34</v>
      </c>
      <c r="E13" s="162" t="s">
        <v>16</v>
      </c>
      <c r="F13" s="192"/>
      <c r="G13" s="162">
        <v>1</v>
      </c>
      <c r="H13" s="147">
        <v>-845513.6</v>
      </c>
      <c r="I13" s="200"/>
      <c r="J13" s="201"/>
    </row>
    <row r="14" spans="2:13" s="14" customFormat="1" ht="17.25" customHeight="1" x14ac:dyDescent="0.3">
      <c r="B14" s="190" t="s">
        <v>337</v>
      </c>
      <c r="C14" s="191" t="s">
        <v>267</v>
      </c>
      <c r="D14" s="162" t="s">
        <v>34</v>
      </c>
      <c r="E14" s="162" t="s">
        <v>16</v>
      </c>
      <c r="F14" s="192"/>
      <c r="G14" s="162">
        <v>1</v>
      </c>
      <c r="H14" s="147">
        <v>-19472.258999999998</v>
      </c>
      <c r="I14" s="200"/>
      <c r="J14" s="201"/>
    </row>
    <row r="15" spans="2:13" s="14" customFormat="1" ht="17.25" customHeight="1" x14ac:dyDescent="0.3">
      <c r="B15" s="190" t="s">
        <v>338</v>
      </c>
      <c r="C15" s="191" t="s">
        <v>267</v>
      </c>
      <c r="D15" s="162" t="s">
        <v>97</v>
      </c>
      <c r="E15" s="162" t="s">
        <v>16</v>
      </c>
      <c r="F15" s="192"/>
      <c r="G15" s="162">
        <v>1</v>
      </c>
      <c r="H15" s="147">
        <v>-16668.985000000001</v>
      </c>
      <c r="I15" s="200"/>
      <c r="J15" s="201"/>
    </row>
    <row r="16" spans="2:13" s="14" customFormat="1" ht="17.25" customHeight="1" x14ac:dyDescent="0.3">
      <c r="B16" s="190" t="s">
        <v>339</v>
      </c>
      <c r="C16" s="191" t="s">
        <v>267</v>
      </c>
      <c r="D16" s="162" t="s">
        <v>34</v>
      </c>
      <c r="E16" s="162" t="s">
        <v>16</v>
      </c>
      <c r="F16" s="192"/>
      <c r="G16" s="162">
        <v>1</v>
      </c>
      <c r="H16" s="147">
        <v>-11506.89</v>
      </c>
      <c r="I16" s="200"/>
      <c r="J16" s="201"/>
    </row>
    <row r="17" spans="2:10" s="14" customFormat="1" ht="17.25" customHeight="1" x14ac:dyDescent="0.3">
      <c r="B17" s="190" t="s">
        <v>340</v>
      </c>
      <c r="C17" s="191" t="s">
        <v>267</v>
      </c>
      <c r="D17" s="162" t="s">
        <v>97</v>
      </c>
      <c r="E17" s="162" t="s">
        <v>16</v>
      </c>
      <c r="F17" s="192"/>
      <c r="G17" s="162">
        <v>1</v>
      </c>
      <c r="H17" s="147">
        <v>-9403.3690000000006</v>
      </c>
      <c r="I17" s="200"/>
      <c r="J17" s="201"/>
    </row>
    <row r="18" spans="2:10" s="14" customFormat="1" ht="17.25" customHeight="1" x14ac:dyDescent="0.3">
      <c r="B18" s="190" t="s">
        <v>341</v>
      </c>
      <c r="C18" s="191" t="s">
        <v>267</v>
      </c>
      <c r="D18" s="162" t="s">
        <v>97</v>
      </c>
      <c r="E18" s="162" t="s">
        <v>16</v>
      </c>
      <c r="F18" s="192"/>
      <c r="G18" s="162">
        <v>1</v>
      </c>
      <c r="H18" s="147">
        <v>-22654.266</v>
      </c>
      <c r="I18" s="200"/>
      <c r="J18" s="201"/>
    </row>
    <row r="19" spans="2:10" s="14" customFormat="1" ht="17.25" customHeight="1" x14ac:dyDescent="0.3">
      <c r="B19" s="190" t="s">
        <v>342</v>
      </c>
      <c r="C19" s="191" t="s">
        <v>267</v>
      </c>
      <c r="D19" s="162" t="s">
        <v>97</v>
      </c>
      <c r="E19" s="162" t="s">
        <v>16</v>
      </c>
      <c r="F19" s="192"/>
      <c r="G19" s="162">
        <v>1</v>
      </c>
      <c r="H19" s="147">
        <v>-21615.181</v>
      </c>
      <c r="I19" s="200"/>
      <c r="J19" s="201"/>
    </row>
    <row r="20" spans="2:10" s="14" customFormat="1" ht="17.25" customHeight="1" x14ac:dyDescent="0.3">
      <c r="B20" s="190" t="s">
        <v>343</v>
      </c>
      <c r="C20" s="191" t="s">
        <v>267</v>
      </c>
      <c r="D20" s="162" t="s">
        <v>97</v>
      </c>
      <c r="E20" s="162" t="s">
        <v>16</v>
      </c>
      <c r="F20" s="192"/>
      <c r="G20" s="162">
        <v>1</v>
      </c>
      <c r="H20" s="147">
        <v>-15091.88</v>
      </c>
      <c r="I20" s="200"/>
      <c r="J20" s="201"/>
    </row>
    <row r="21" spans="2:10" s="1" customFormat="1" ht="23.25" customHeight="1" x14ac:dyDescent="0.3">
      <c r="B21" s="190" t="s">
        <v>344</v>
      </c>
      <c r="C21" s="191" t="s">
        <v>267</v>
      </c>
      <c r="D21" s="162" t="s">
        <v>34</v>
      </c>
      <c r="E21" s="162" t="s">
        <v>16</v>
      </c>
      <c r="F21" s="192"/>
      <c r="G21" s="162">
        <v>1</v>
      </c>
      <c r="H21" s="147">
        <v>-7018.35</v>
      </c>
      <c r="I21" s="200"/>
      <c r="J21" s="201"/>
    </row>
    <row r="22" spans="2:10" x14ac:dyDescent="0.25">
      <c r="B22" s="186" t="s">
        <v>94</v>
      </c>
      <c r="C22" s="358" t="s">
        <v>55</v>
      </c>
      <c r="D22" s="358"/>
      <c r="E22" s="358"/>
      <c r="F22" s="358"/>
      <c r="G22" s="358"/>
      <c r="H22" s="16">
        <f>+H23+H48</f>
        <v>6198877.358</v>
      </c>
    </row>
    <row r="23" spans="2:10" s="193" customFormat="1" ht="21.75" customHeight="1" x14ac:dyDescent="0.25">
      <c r="B23" s="360" t="s">
        <v>95</v>
      </c>
      <c r="C23" s="353"/>
      <c r="D23" s="353"/>
      <c r="E23" s="353"/>
      <c r="F23" s="353"/>
      <c r="G23" s="354"/>
      <c r="H23" s="17">
        <f>SUM(H24:H47)</f>
        <v>6109659.8799999999</v>
      </c>
    </row>
    <row r="24" spans="2:10" x14ac:dyDescent="0.25">
      <c r="B24" s="194" t="s">
        <v>272</v>
      </c>
      <c r="C24" s="191" t="s">
        <v>96</v>
      </c>
      <c r="D24" s="162" t="s">
        <v>34</v>
      </c>
      <c r="E24" s="162" t="s">
        <v>16</v>
      </c>
      <c r="F24" s="148"/>
      <c r="G24" s="148"/>
      <c r="H24" s="195">
        <v>-534317.19999999995</v>
      </c>
    </row>
    <row r="25" spans="2:10" x14ac:dyDescent="0.25">
      <c r="B25" s="194" t="s">
        <v>273</v>
      </c>
      <c r="C25" s="191" t="s">
        <v>96</v>
      </c>
      <c r="D25" s="162" t="s">
        <v>34</v>
      </c>
      <c r="E25" s="162" t="s">
        <v>16</v>
      </c>
      <c r="F25" s="148"/>
      <c r="G25" s="148"/>
      <c r="H25" s="18">
        <v>-362050</v>
      </c>
    </row>
    <row r="26" spans="2:10" x14ac:dyDescent="0.25">
      <c r="B26" s="194" t="s">
        <v>274</v>
      </c>
      <c r="C26" s="191" t="s">
        <v>96</v>
      </c>
      <c r="D26" s="162" t="s">
        <v>34</v>
      </c>
      <c r="E26" s="162" t="s">
        <v>16</v>
      </c>
      <c r="F26" s="148"/>
      <c r="G26" s="148"/>
      <c r="H26" s="18">
        <v>-11363.8</v>
      </c>
    </row>
    <row r="27" spans="2:10" x14ac:dyDescent="0.25">
      <c r="B27" s="194" t="s">
        <v>275</v>
      </c>
      <c r="C27" s="191" t="s">
        <v>96</v>
      </c>
      <c r="D27" s="162" t="s">
        <v>34</v>
      </c>
      <c r="E27" s="162" t="s">
        <v>16</v>
      </c>
      <c r="F27" s="148">
        <v>192000000</v>
      </c>
      <c r="G27" s="148">
        <v>1</v>
      </c>
      <c r="H27" s="18">
        <f t="shared" ref="H27:H29" si="0">+G27*F27/1000</f>
        <v>192000</v>
      </c>
    </row>
    <row r="28" spans="2:10" x14ac:dyDescent="0.25">
      <c r="B28" s="194" t="s">
        <v>276</v>
      </c>
      <c r="C28" s="191" t="s">
        <v>96</v>
      </c>
      <c r="D28" s="162" t="s">
        <v>34</v>
      </c>
      <c r="E28" s="162" t="s">
        <v>16</v>
      </c>
      <c r="F28" s="148">
        <v>402640100</v>
      </c>
      <c r="G28" s="148">
        <v>1</v>
      </c>
      <c r="H28" s="18">
        <f t="shared" si="0"/>
        <v>402640.1</v>
      </c>
    </row>
    <row r="29" spans="2:10" x14ac:dyDescent="0.25">
      <c r="B29" s="194" t="s">
        <v>277</v>
      </c>
      <c r="C29" s="191" t="s">
        <v>96</v>
      </c>
      <c r="D29" s="162" t="s">
        <v>34</v>
      </c>
      <c r="E29" s="162" t="s">
        <v>16</v>
      </c>
      <c r="F29" s="148">
        <v>1575000000</v>
      </c>
      <c r="G29" s="148">
        <v>1</v>
      </c>
      <c r="H29" s="18">
        <f t="shared" si="0"/>
        <v>1575000</v>
      </c>
    </row>
    <row r="30" spans="2:10" x14ac:dyDescent="0.25">
      <c r="B30" s="194" t="s">
        <v>278</v>
      </c>
      <c r="C30" s="191" t="s">
        <v>96</v>
      </c>
      <c r="D30" s="162" t="s">
        <v>34</v>
      </c>
      <c r="E30" s="162" t="s">
        <v>16</v>
      </c>
      <c r="F30" s="148"/>
      <c r="G30" s="148"/>
      <c r="H30" s="18">
        <v>-451136.4</v>
      </c>
    </row>
    <row r="31" spans="2:10" x14ac:dyDescent="0.25">
      <c r="B31" s="194" t="s">
        <v>279</v>
      </c>
      <c r="C31" s="191" t="s">
        <v>96</v>
      </c>
      <c r="D31" s="162" t="s">
        <v>34</v>
      </c>
      <c r="E31" s="162" t="s">
        <v>16</v>
      </c>
      <c r="F31" s="148"/>
      <c r="G31" s="148"/>
      <c r="H31" s="18">
        <v>-431115.4</v>
      </c>
    </row>
    <row r="32" spans="2:10" x14ac:dyDescent="0.25">
      <c r="B32" s="194" t="s">
        <v>280</v>
      </c>
      <c r="C32" s="191" t="s">
        <v>96</v>
      </c>
      <c r="D32" s="162" t="s">
        <v>34</v>
      </c>
      <c r="E32" s="162" t="s">
        <v>16</v>
      </c>
      <c r="F32" s="148"/>
      <c r="G32" s="148"/>
      <c r="H32" s="18">
        <v>-160000</v>
      </c>
    </row>
    <row r="33" spans="2:12" x14ac:dyDescent="0.25">
      <c r="B33" s="194" t="s">
        <v>281</v>
      </c>
      <c r="C33" s="191" t="s">
        <v>96</v>
      </c>
      <c r="D33" s="162" t="s">
        <v>34</v>
      </c>
      <c r="E33" s="162" t="s">
        <v>16</v>
      </c>
      <c r="F33" s="148"/>
      <c r="G33" s="148"/>
      <c r="H33" s="18">
        <v>-714402.3</v>
      </c>
    </row>
    <row r="34" spans="2:12" x14ac:dyDescent="0.25">
      <c r="B34" s="194" t="s">
        <v>282</v>
      </c>
      <c r="C34" s="191" t="s">
        <v>96</v>
      </c>
      <c r="D34" s="162" t="s">
        <v>34</v>
      </c>
      <c r="E34" s="162" t="s">
        <v>16</v>
      </c>
      <c r="F34" s="148"/>
      <c r="G34" s="148"/>
      <c r="H34" s="18">
        <v>-712834.9</v>
      </c>
    </row>
    <row r="35" spans="2:12" x14ac:dyDescent="0.25">
      <c r="B35" s="194" t="s">
        <v>283</v>
      </c>
      <c r="C35" s="191" t="s">
        <v>96</v>
      </c>
      <c r="D35" s="162" t="s">
        <v>34</v>
      </c>
      <c r="E35" s="162" t="s">
        <v>16</v>
      </c>
      <c r="F35" s="148"/>
      <c r="G35" s="148"/>
      <c r="H35" s="18">
        <v>-94602.16</v>
      </c>
    </row>
    <row r="36" spans="2:12" x14ac:dyDescent="0.25">
      <c r="B36" s="194" t="s">
        <v>284</v>
      </c>
      <c r="C36" s="191" t="s">
        <v>96</v>
      </c>
      <c r="D36" s="162" t="s">
        <v>34</v>
      </c>
      <c r="E36" s="162" t="s">
        <v>16</v>
      </c>
      <c r="F36" s="148"/>
      <c r="G36" s="148"/>
      <c r="H36" s="18">
        <v>-159833.60000000001</v>
      </c>
    </row>
    <row r="37" spans="2:12" x14ac:dyDescent="0.25">
      <c r="B37" s="194" t="s">
        <v>285</v>
      </c>
      <c r="C37" s="191" t="s">
        <v>96</v>
      </c>
      <c r="D37" s="162" t="s">
        <v>34</v>
      </c>
      <c r="E37" s="162" t="s">
        <v>16</v>
      </c>
      <c r="F37" s="148"/>
      <c r="G37" s="148"/>
      <c r="H37" s="18">
        <v>-239049.5</v>
      </c>
    </row>
    <row r="38" spans="2:12" x14ac:dyDescent="0.25">
      <c r="B38" s="194" t="s">
        <v>286</v>
      </c>
      <c r="C38" s="191" t="s">
        <v>96</v>
      </c>
      <c r="D38" s="162" t="s">
        <v>34</v>
      </c>
      <c r="E38" s="162" t="s">
        <v>16</v>
      </c>
      <c r="F38" s="148">
        <v>398880000</v>
      </c>
      <c r="G38" s="148">
        <v>1</v>
      </c>
      <c r="H38" s="18">
        <f t="shared" ref="H38:H47" si="1">+G38*F38/1000</f>
        <v>398880</v>
      </c>
    </row>
    <row r="39" spans="2:12" x14ac:dyDescent="0.25">
      <c r="B39" s="194" t="s">
        <v>287</v>
      </c>
      <c r="C39" s="191" t="s">
        <v>96</v>
      </c>
      <c r="D39" s="162" t="s">
        <v>34</v>
      </c>
      <c r="E39" s="162" t="s">
        <v>16</v>
      </c>
      <c r="F39" s="148">
        <v>737700000</v>
      </c>
      <c r="G39" s="148">
        <v>1</v>
      </c>
      <c r="H39" s="18">
        <f t="shared" si="1"/>
        <v>737700</v>
      </c>
    </row>
    <row r="40" spans="2:12" x14ac:dyDescent="0.25">
      <c r="B40" s="194" t="s">
        <v>288</v>
      </c>
      <c r="C40" s="191" t="s">
        <v>96</v>
      </c>
      <c r="D40" s="162" t="s">
        <v>34</v>
      </c>
      <c r="E40" s="162" t="s">
        <v>16</v>
      </c>
      <c r="F40" s="148">
        <v>77506480</v>
      </c>
      <c r="G40" s="148">
        <v>1</v>
      </c>
      <c r="H40" s="18">
        <f t="shared" si="1"/>
        <v>77506.48</v>
      </c>
    </row>
    <row r="41" spans="2:12" x14ac:dyDescent="0.25">
      <c r="B41" s="194" t="s">
        <v>289</v>
      </c>
      <c r="C41" s="191" t="s">
        <v>96</v>
      </c>
      <c r="D41" s="162" t="s">
        <v>34</v>
      </c>
      <c r="E41" s="162" t="s">
        <v>16</v>
      </c>
      <c r="F41" s="148">
        <v>415080000</v>
      </c>
      <c r="G41" s="148">
        <v>1</v>
      </c>
      <c r="H41" s="18">
        <f t="shared" si="1"/>
        <v>415080</v>
      </c>
    </row>
    <row r="42" spans="2:12" x14ac:dyDescent="0.25">
      <c r="B42" s="194" t="s">
        <v>290</v>
      </c>
      <c r="C42" s="191" t="s">
        <v>96</v>
      </c>
      <c r="D42" s="162" t="s">
        <v>34</v>
      </c>
      <c r="E42" s="162" t="s">
        <v>16</v>
      </c>
      <c r="F42" s="148">
        <v>522619100</v>
      </c>
      <c r="G42" s="148">
        <v>1</v>
      </c>
      <c r="H42" s="18">
        <f t="shared" si="1"/>
        <v>522619.1</v>
      </c>
    </row>
    <row r="43" spans="2:12" x14ac:dyDescent="0.25">
      <c r="B43" s="194" t="s">
        <v>134</v>
      </c>
      <c r="C43" s="191" t="s">
        <v>96</v>
      </c>
      <c r="D43" s="162" t="s">
        <v>34</v>
      </c>
      <c r="E43" s="162" t="s">
        <v>16</v>
      </c>
      <c r="F43" s="148">
        <v>728640000</v>
      </c>
      <c r="G43" s="148">
        <v>1</v>
      </c>
      <c r="H43" s="18">
        <f t="shared" si="1"/>
        <v>728640</v>
      </c>
    </row>
    <row r="44" spans="2:12" x14ac:dyDescent="0.25">
      <c r="B44" s="194" t="s">
        <v>291</v>
      </c>
      <c r="C44" s="191" t="s">
        <v>96</v>
      </c>
      <c r="D44" s="162" t="s">
        <v>34</v>
      </c>
      <c r="E44" s="162" t="s">
        <v>16</v>
      </c>
      <c r="F44" s="148">
        <v>1979869080</v>
      </c>
      <c r="G44" s="148">
        <v>1</v>
      </c>
      <c r="H44" s="18">
        <f t="shared" si="1"/>
        <v>1979869.08</v>
      </c>
    </row>
    <row r="45" spans="2:12" x14ac:dyDescent="0.25">
      <c r="B45" s="194" t="s">
        <v>292</v>
      </c>
      <c r="C45" s="191" t="s">
        <v>96</v>
      </c>
      <c r="D45" s="162" t="s">
        <v>34</v>
      </c>
      <c r="E45" s="162" t="s">
        <v>16</v>
      </c>
      <c r="F45" s="148">
        <v>888000000</v>
      </c>
      <c r="G45" s="148">
        <v>1</v>
      </c>
      <c r="H45" s="18">
        <f t="shared" si="1"/>
        <v>888000</v>
      </c>
    </row>
    <row r="46" spans="2:12" x14ac:dyDescent="0.25">
      <c r="B46" s="194" t="s">
        <v>293</v>
      </c>
      <c r="C46" s="191" t="s">
        <v>96</v>
      </c>
      <c r="D46" s="162" t="s">
        <v>34</v>
      </c>
      <c r="E46" s="162" t="s">
        <v>16</v>
      </c>
      <c r="F46" s="148">
        <v>1347600000</v>
      </c>
      <c r="G46" s="148">
        <v>1</v>
      </c>
      <c r="H46" s="18">
        <f t="shared" si="1"/>
        <v>1347600</v>
      </c>
    </row>
    <row r="47" spans="2:12" x14ac:dyDescent="0.25">
      <c r="B47" s="194" t="s">
        <v>294</v>
      </c>
      <c r="C47" s="191" t="s">
        <v>295</v>
      </c>
      <c r="D47" s="162" t="s">
        <v>34</v>
      </c>
      <c r="E47" s="162" t="s">
        <v>16</v>
      </c>
      <c r="F47" s="148">
        <v>714830380</v>
      </c>
      <c r="G47" s="148">
        <v>1</v>
      </c>
      <c r="H47" s="18">
        <f t="shared" si="1"/>
        <v>714830.38</v>
      </c>
      <c r="L47" s="196"/>
    </row>
    <row r="48" spans="2:12" x14ac:dyDescent="0.25">
      <c r="B48" s="360" t="s">
        <v>15</v>
      </c>
      <c r="C48" s="353"/>
      <c r="D48" s="353"/>
      <c r="E48" s="353"/>
      <c r="F48" s="353"/>
      <c r="G48" s="354"/>
      <c r="H48" s="17">
        <f>SUM(H49:H89)</f>
        <v>89217.478000000017</v>
      </c>
    </row>
    <row r="49" spans="2:8" x14ac:dyDescent="0.25">
      <c r="B49" s="149" t="s">
        <v>296</v>
      </c>
      <c r="C49" s="24" t="s">
        <v>100</v>
      </c>
      <c r="D49" s="162" t="s">
        <v>34</v>
      </c>
      <c r="E49" s="162" t="s">
        <v>16</v>
      </c>
      <c r="F49" s="148"/>
      <c r="G49" s="148"/>
      <c r="H49" s="18">
        <v>-9553.7999999999993</v>
      </c>
    </row>
    <row r="50" spans="2:8" x14ac:dyDescent="0.25">
      <c r="B50" s="149" t="s">
        <v>297</v>
      </c>
      <c r="C50" s="24" t="s">
        <v>100</v>
      </c>
      <c r="D50" s="162" t="s">
        <v>34</v>
      </c>
      <c r="E50" s="162" t="s">
        <v>16</v>
      </c>
      <c r="F50" s="148"/>
      <c r="G50" s="162"/>
      <c r="H50" s="18">
        <v>-9108.6</v>
      </c>
    </row>
    <row r="51" spans="2:8" x14ac:dyDescent="0.25">
      <c r="B51" s="149" t="s">
        <v>137</v>
      </c>
      <c r="C51" s="24" t="s">
        <v>100</v>
      </c>
      <c r="D51" s="162" t="s">
        <v>34</v>
      </c>
      <c r="E51" s="162" t="s">
        <v>16</v>
      </c>
      <c r="F51" s="148"/>
      <c r="G51" s="162"/>
      <c r="H51" s="18">
        <v>-1679.4</v>
      </c>
    </row>
    <row r="52" spans="2:8" x14ac:dyDescent="0.25">
      <c r="B52" s="149" t="s">
        <v>298</v>
      </c>
      <c r="C52" s="24" t="s">
        <v>100</v>
      </c>
      <c r="D52" s="162" t="s">
        <v>34</v>
      </c>
      <c r="E52" s="162" t="s">
        <v>16</v>
      </c>
      <c r="F52" s="148">
        <v>1495000</v>
      </c>
      <c r="G52" s="162">
        <v>1</v>
      </c>
      <c r="H52" s="18">
        <f t="shared" ref="H52:H55" si="2">+G52*F52/1000</f>
        <v>1495</v>
      </c>
    </row>
    <row r="53" spans="2:8" x14ac:dyDescent="0.25">
      <c r="B53" s="149" t="s">
        <v>99</v>
      </c>
      <c r="C53" s="24" t="s">
        <v>100</v>
      </c>
      <c r="D53" s="162" t="s">
        <v>97</v>
      </c>
      <c r="E53" s="162" t="s">
        <v>16</v>
      </c>
      <c r="F53" s="148">
        <v>1243813</v>
      </c>
      <c r="G53" s="162">
        <v>1</v>
      </c>
      <c r="H53" s="18">
        <f t="shared" si="2"/>
        <v>1243.8130000000001</v>
      </c>
    </row>
    <row r="54" spans="2:8" x14ac:dyDescent="0.25">
      <c r="B54" s="149" t="s">
        <v>135</v>
      </c>
      <c r="C54" s="24" t="s">
        <v>100</v>
      </c>
      <c r="D54" s="162" t="s">
        <v>34</v>
      </c>
      <c r="E54" s="162" t="s">
        <v>16</v>
      </c>
      <c r="F54" s="148">
        <v>1581392</v>
      </c>
      <c r="G54" s="162">
        <v>1</v>
      </c>
      <c r="H54" s="18">
        <f t="shared" si="2"/>
        <v>1581.3920000000001</v>
      </c>
    </row>
    <row r="55" spans="2:8" x14ac:dyDescent="0.25">
      <c r="B55" s="149" t="s">
        <v>299</v>
      </c>
      <c r="C55" s="24" t="s">
        <v>100</v>
      </c>
      <c r="D55" s="162" t="s">
        <v>34</v>
      </c>
      <c r="E55" s="162" t="s">
        <v>16</v>
      </c>
      <c r="F55" s="148">
        <v>8700000</v>
      </c>
      <c r="G55" s="162">
        <v>1</v>
      </c>
      <c r="H55" s="18">
        <f t="shared" si="2"/>
        <v>8700</v>
      </c>
    </row>
    <row r="56" spans="2:8" x14ac:dyDescent="0.25">
      <c r="B56" s="149" t="s">
        <v>300</v>
      </c>
      <c r="C56" s="24" t="s">
        <v>100</v>
      </c>
      <c r="D56" s="162" t="s">
        <v>34</v>
      </c>
      <c r="E56" s="162" t="s">
        <v>16</v>
      </c>
      <c r="F56" s="148"/>
      <c r="G56" s="162"/>
      <c r="H56" s="18">
        <v>-11648.5</v>
      </c>
    </row>
    <row r="57" spans="2:8" x14ac:dyDescent="0.25">
      <c r="B57" s="149" t="s">
        <v>301</v>
      </c>
      <c r="C57" s="24" t="s">
        <v>100</v>
      </c>
      <c r="D57" s="162" t="s">
        <v>34</v>
      </c>
      <c r="E57" s="162" t="s">
        <v>16</v>
      </c>
      <c r="F57" s="148"/>
      <c r="G57" s="162"/>
      <c r="H57" s="18">
        <v>-11930.1</v>
      </c>
    </row>
    <row r="58" spans="2:8" x14ac:dyDescent="0.25">
      <c r="B58" s="149" t="s">
        <v>302</v>
      </c>
      <c r="C58" s="24" t="s">
        <v>100</v>
      </c>
      <c r="D58" s="162" t="s">
        <v>34</v>
      </c>
      <c r="E58" s="162" t="s">
        <v>16</v>
      </c>
      <c r="F58" s="148"/>
      <c r="G58" s="162"/>
      <c r="H58" s="18">
        <v>-5310.5</v>
      </c>
    </row>
    <row r="59" spans="2:8" x14ac:dyDescent="0.25">
      <c r="B59" s="149" t="s">
        <v>303</v>
      </c>
      <c r="C59" s="24" t="s">
        <v>100</v>
      </c>
      <c r="D59" s="162" t="s">
        <v>34</v>
      </c>
      <c r="E59" s="162" t="s">
        <v>16</v>
      </c>
      <c r="F59" s="148"/>
      <c r="G59" s="162"/>
      <c r="H59" s="18">
        <v>-14013.828</v>
      </c>
    </row>
    <row r="60" spans="2:8" x14ac:dyDescent="0.25">
      <c r="B60" s="149" t="s">
        <v>304</v>
      </c>
      <c r="C60" s="24" t="s">
        <v>100</v>
      </c>
      <c r="D60" s="162" t="s">
        <v>34</v>
      </c>
      <c r="E60" s="162" t="s">
        <v>16</v>
      </c>
      <c r="F60" s="148"/>
      <c r="G60" s="162"/>
      <c r="H60" s="18">
        <v>-13208.594999999999</v>
      </c>
    </row>
    <row r="61" spans="2:8" x14ac:dyDescent="0.25">
      <c r="B61" s="149" t="s">
        <v>305</v>
      </c>
      <c r="C61" s="24" t="s">
        <v>100</v>
      </c>
      <c r="D61" s="162" t="s">
        <v>34</v>
      </c>
      <c r="E61" s="162" t="s">
        <v>16</v>
      </c>
      <c r="F61" s="148"/>
      <c r="G61" s="162"/>
      <c r="H61" s="18">
        <v>-2168.04</v>
      </c>
    </row>
    <row r="62" spans="2:8" x14ac:dyDescent="0.25">
      <c r="B62" s="149" t="s">
        <v>306</v>
      </c>
      <c r="C62" s="24" t="s">
        <v>100</v>
      </c>
      <c r="D62" s="162" t="s">
        <v>34</v>
      </c>
      <c r="E62" s="162" t="s">
        <v>16</v>
      </c>
      <c r="F62" s="148"/>
      <c r="G62" s="162"/>
      <c r="H62" s="18">
        <v>-3758</v>
      </c>
    </row>
    <row r="63" spans="2:8" x14ac:dyDescent="0.25">
      <c r="B63" s="149" t="s">
        <v>307</v>
      </c>
      <c r="C63" s="24" t="s">
        <v>100</v>
      </c>
      <c r="D63" s="162" t="s">
        <v>34</v>
      </c>
      <c r="E63" s="162" t="s">
        <v>16</v>
      </c>
      <c r="F63" s="148"/>
      <c r="G63" s="162"/>
      <c r="H63" s="18">
        <v>-6009.7</v>
      </c>
    </row>
    <row r="64" spans="2:8" x14ac:dyDescent="0.25">
      <c r="B64" s="149" t="s">
        <v>308</v>
      </c>
      <c r="C64" s="24" t="s">
        <v>100</v>
      </c>
      <c r="D64" s="162" t="s">
        <v>34</v>
      </c>
      <c r="E64" s="162" t="s">
        <v>16</v>
      </c>
      <c r="F64" s="148">
        <v>4998000</v>
      </c>
      <c r="G64" s="162">
        <v>1</v>
      </c>
      <c r="H64" s="18">
        <f t="shared" ref="H64:H89" si="3">+G64*F64/1000</f>
        <v>4998</v>
      </c>
    </row>
    <row r="65" spans="2:8" x14ac:dyDescent="0.25">
      <c r="B65" s="149" t="s">
        <v>309</v>
      </c>
      <c r="C65" s="24" t="s">
        <v>100</v>
      </c>
      <c r="D65" s="162" t="s">
        <v>34</v>
      </c>
      <c r="E65" s="162" t="s">
        <v>16</v>
      </c>
      <c r="F65" s="148">
        <v>5292000</v>
      </c>
      <c r="G65" s="162">
        <v>1</v>
      </c>
      <c r="H65" s="18">
        <f t="shared" si="3"/>
        <v>5292</v>
      </c>
    </row>
    <row r="66" spans="2:8" x14ac:dyDescent="0.25">
      <c r="B66" s="149" t="s">
        <v>310</v>
      </c>
      <c r="C66" s="24" t="s">
        <v>100</v>
      </c>
      <c r="D66" s="162" t="s">
        <v>34</v>
      </c>
      <c r="E66" s="162" t="s">
        <v>16</v>
      </c>
      <c r="F66" s="148">
        <v>660000</v>
      </c>
      <c r="G66" s="162">
        <v>1</v>
      </c>
      <c r="H66" s="18">
        <f t="shared" si="3"/>
        <v>660</v>
      </c>
    </row>
    <row r="67" spans="2:8" x14ac:dyDescent="0.25">
      <c r="B67" s="149" t="s">
        <v>311</v>
      </c>
      <c r="C67" s="24" t="s">
        <v>100</v>
      </c>
      <c r="D67" s="162" t="s">
        <v>34</v>
      </c>
      <c r="E67" s="162" t="s">
        <v>16</v>
      </c>
      <c r="F67" s="148">
        <v>3000000</v>
      </c>
      <c r="G67" s="162">
        <v>1</v>
      </c>
      <c r="H67" s="18">
        <f t="shared" si="3"/>
        <v>3000</v>
      </c>
    </row>
    <row r="68" spans="2:8" x14ac:dyDescent="0.25">
      <c r="B68" s="149" t="s">
        <v>312</v>
      </c>
      <c r="C68" s="24" t="s">
        <v>100</v>
      </c>
      <c r="D68" s="162" t="s">
        <v>34</v>
      </c>
      <c r="E68" s="162" t="s">
        <v>16</v>
      </c>
      <c r="F68" s="148">
        <v>2438660</v>
      </c>
      <c r="G68" s="162">
        <v>1</v>
      </c>
      <c r="H68" s="18">
        <f t="shared" si="3"/>
        <v>2438.66</v>
      </c>
    </row>
    <row r="69" spans="2:8" x14ac:dyDescent="0.25">
      <c r="B69" s="149" t="s">
        <v>313</v>
      </c>
      <c r="C69" s="24" t="s">
        <v>100</v>
      </c>
      <c r="D69" s="162" t="s">
        <v>97</v>
      </c>
      <c r="E69" s="162" t="s">
        <v>16</v>
      </c>
      <c r="F69" s="148">
        <v>2700000</v>
      </c>
      <c r="G69" s="162">
        <v>1</v>
      </c>
      <c r="H69" s="18">
        <f t="shared" si="3"/>
        <v>2700</v>
      </c>
    </row>
    <row r="70" spans="2:8" x14ac:dyDescent="0.25">
      <c r="B70" s="149" t="s">
        <v>314</v>
      </c>
      <c r="C70" s="24" t="s">
        <v>100</v>
      </c>
      <c r="D70" s="162" t="s">
        <v>34</v>
      </c>
      <c r="E70" s="162" t="s">
        <v>16</v>
      </c>
      <c r="F70" s="148">
        <v>8750000</v>
      </c>
      <c r="G70" s="162">
        <v>1</v>
      </c>
      <c r="H70" s="18">
        <f t="shared" si="3"/>
        <v>8750</v>
      </c>
    </row>
    <row r="71" spans="2:8" x14ac:dyDescent="0.25">
      <c r="B71" s="149" t="s">
        <v>136</v>
      </c>
      <c r="C71" s="24" t="s">
        <v>100</v>
      </c>
      <c r="D71" s="162" t="s">
        <v>34</v>
      </c>
      <c r="E71" s="162" t="s">
        <v>16</v>
      </c>
      <c r="F71" s="148">
        <v>3489000</v>
      </c>
      <c r="G71" s="162">
        <v>1</v>
      </c>
      <c r="H71" s="18">
        <f t="shared" si="3"/>
        <v>3489</v>
      </c>
    </row>
    <row r="72" spans="2:8" x14ac:dyDescent="0.25">
      <c r="B72" s="149" t="s">
        <v>315</v>
      </c>
      <c r="C72" s="24" t="s">
        <v>100</v>
      </c>
      <c r="D72" s="162" t="s">
        <v>34</v>
      </c>
      <c r="E72" s="162" t="s">
        <v>16</v>
      </c>
      <c r="F72" s="148">
        <v>8820000</v>
      </c>
      <c r="G72" s="162">
        <v>1</v>
      </c>
      <c r="H72" s="18">
        <f t="shared" si="3"/>
        <v>8820</v>
      </c>
    </row>
    <row r="73" spans="2:8" x14ac:dyDescent="0.25">
      <c r="B73" s="149" t="s">
        <v>99</v>
      </c>
      <c r="C73" s="24" t="s">
        <v>100</v>
      </c>
      <c r="D73" s="162" t="s">
        <v>34</v>
      </c>
      <c r="E73" s="162" t="s">
        <v>16</v>
      </c>
      <c r="F73" s="148">
        <v>4940000</v>
      </c>
      <c r="G73" s="162">
        <v>1</v>
      </c>
      <c r="H73" s="18">
        <f t="shared" si="3"/>
        <v>4940</v>
      </c>
    </row>
    <row r="74" spans="2:8" x14ac:dyDescent="0.25">
      <c r="B74" s="149" t="s">
        <v>101</v>
      </c>
      <c r="C74" s="24" t="s">
        <v>102</v>
      </c>
      <c r="D74" s="162" t="s">
        <v>103</v>
      </c>
      <c r="E74" s="162" t="s">
        <v>16</v>
      </c>
      <c r="F74" s="148">
        <v>1341891</v>
      </c>
      <c r="G74" s="162">
        <v>1</v>
      </c>
      <c r="H74" s="18">
        <f t="shared" si="3"/>
        <v>1341.8910000000001</v>
      </c>
    </row>
    <row r="75" spans="2:8" x14ac:dyDescent="0.25">
      <c r="B75" s="149" t="s">
        <v>101</v>
      </c>
      <c r="C75" s="24" t="s">
        <v>102</v>
      </c>
      <c r="D75" s="162" t="s">
        <v>103</v>
      </c>
      <c r="E75" s="162" t="s">
        <v>16</v>
      </c>
      <c r="F75" s="148">
        <v>6092089</v>
      </c>
      <c r="G75" s="162">
        <v>1</v>
      </c>
      <c r="H75" s="18">
        <f t="shared" si="3"/>
        <v>6092.0889999999999</v>
      </c>
    </row>
    <row r="76" spans="2:8" x14ac:dyDescent="0.25">
      <c r="B76" s="149" t="s">
        <v>101</v>
      </c>
      <c r="C76" s="24" t="s">
        <v>102</v>
      </c>
      <c r="D76" s="162" t="s">
        <v>103</v>
      </c>
      <c r="E76" s="162" t="s">
        <v>16</v>
      </c>
      <c r="F76" s="148">
        <v>2701847</v>
      </c>
      <c r="G76" s="162">
        <v>1</v>
      </c>
      <c r="H76" s="18">
        <f t="shared" si="3"/>
        <v>2701.8470000000002</v>
      </c>
    </row>
    <row r="77" spans="2:8" x14ac:dyDescent="0.25">
      <c r="B77" s="149" t="s">
        <v>101</v>
      </c>
      <c r="C77" s="24" t="s">
        <v>102</v>
      </c>
      <c r="D77" s="162" t="s">
        <v>103</v>
      </c>
      <c r="E77" s="162" t="s">
        <v>16</v>
      </c>
      <c r="F77" s="148">
        <v>13137582</v>
      </c>
      <c r="G77" s="162">
        <v>1</v>
      </c>
      <c r="H77" s="18">
        <f t="shared" si="3"/>
        <v>13137.582</v>
      </c>
    </row>
    <row r="78" spans="2:8" x14ac:dyDescent="0.25">
      <c r="B78" s="149" t="s">
        <v>101</v>
      </c>
      <c r="C78" s="24" t="s">
        <v>102</v>
      </c>
      <c r="D78" s="162" t="s">
        <v>103</v>
      </c>
      <c r="E78" s="162" t="s">
        <v>16</v>
      </c>
      <c r="F78" s="148">
        <v>3458338</v>
      </c>
      <c r="G78" s="162">
        <v>1</v>
      </c>
      <c r="H78" s="18">
        <f t="shared" si="3"/>
        <v>3458.3380000000002</v>
      </c>
    </row>
    <row r="79" spans="2:8" x14ac:dyDescent="0.25">
      <c r="B79" s="149" t="s">
        <v>101</v>
      </c>
      <c r="C79" s="24" t="s">
        <v>102</v>
      </c>
      <c r="D79" s="162" t="s">
        <v>103</v>
      </c>
      <c r="E79" s="162" t="s">
        <v>16</v>
      </c>
      <c r="F79" s="148">
        <v>5891599</v>
      </c>
      <c r="G79" s="162">
        <v>1</v>
      </c>
      <c r="H79" s="18">
        <f t="shared" si="3"/>
        <v>5891.5990000000002</v>
      </c>
    </row>
    <row r="80" spans="2:8" x14ac:dyDescent="0.25">
      <c r="B80" s="149" t="s">
        <v>101</v>
      </c>
      <c r="C80" s="24" t="s">
        <v>102</v>
      </c>
      <c r="D80" s="162" t="s">
        <v>103</v>
      </c>
      <c r="E80" s="162" t="s">
        <v>16</v>
      </c>
      <c r="F80" s="148">
        <v>658194</v>
      </c>
      <c r="G80" s="162">
        <v>1</v>
      </c>
      <c r="H80" s="18">
        <f t="shared" si="3"/>
        <v>658.19399999999996</v>
      </c>
    </row>
    <row r="81" spans="2:8" x14ac:dyDescent="0.25">
      <c r="B81" s="149" t="s">
        <v>101</v>
      </c>
      <c r="C81" s="24" t="s">
        <v>102</v>
      </c>
      <c r="D81" s="162" t="s">
        <v>103</v>
      </c>
      <c r="E81" s="162" t="s">
        <v>16</v>
      </c>
      <c r="F81" s="148">
        <v>2834987</v>
      </c>
      <c r="G81" s="162">
        <v>1</v>
      </c>
      <c r="H81" s="18">
        <f t="shared" si="3"/>
        <v>2834.9870000000001</v>
      </c>
    </row>
    <row r="82" spans="2:8" x14ac:dyDescent="0.25">
      <c r="B82" s="149" t="s">
        <v>101</v>
      </c>
      <c r="C82" s="24" t="s">
        <v>102</v>
      </c>
      <c r="D82" s="162" t="s">
        <v>103</v>
      </c>
      <c r="E82" s="162" t="s">
        <v>16</v>
      </c>
      <c r="F82" s="148">
        <v>3968600</v>
      </c>
      <c r="G82" s="162">
        <v>1</v>
      </c>
      <c r="H82" s="18">
        <f t="shared" si="3"/>
        <v>3968.6</v>
      </c>
    </row>
    <row r="83" spans="2:8" x14ac:dyDescent="0.25">
      <c r="B83" s="149" t="s">
        <v>101</v>
      </c>
      <c r="C83" s="24" t="s">
        <v>102</v>
      </c>
      <c r="D83" s="162" t="s">
        <v>103</v>
      </c>
      <c r="E83" s="162" t="s">
        <v>16</v>
      </c>
      <c r="F83" s="148">
        <v>5285717</v>
      </c>
      <c r="G83" s="162">
        <v>1</v>
      </c>
      <c r="H83" s="18">
        <f t="shared" si="3"/>
        <v>5285.7169999999996</v>
      </c>
    </row>
    <row r="84" spans="2:8" x14ac:dyDescent="0.25">
      <c r="B84" s="149" t="s">
        <v>101</v>
      </c>
      <c r="C84" s="24" t="s">
        <v>102</v>
      </c>
      <c r="D84" s="162" t="s">
        <v>103</v>
      </c>
      <c r="E84" s="162" t="s">
        <v>16</v>
      </c>
      <c r="F84" s="148">
        <v>16280183</v>
      </c>
      <c r="G84" s="162">
        <v>1</v>
      </c>
      <c r="H84" s="18">
        <f t="shared" si="3"/>
        <v>16280.183000000001</v>
      </c>
    </row>
    <row r="85" spans="2:8" x14ac:dyDescent="0.25">
      <c r="B85" s="149" t="s">
        <v>101</v>
      </c>
      <c r="C85" s="24" t="s">
        <v>102</v>
      </c>
      <c r="D85" s="162" t="s">
        <v>103</v>
      </c>
      <c r="E85" s="162" t="s">
        <v>16</v>
      </c>
      <c r="F85" s="148">
        <v>6554820</v>
      </c>
      <c r="G85" s="162">
        <v>1</v>
      </c>
      <c r="H85" s="18">
        <f t="shared" si="3"/>
        <v>6554.82</v>
      </c>
    </row>
    <row r="86" spans="2:8" x14ac:dyDescent="0.25">
      <c r="B86" s="149" t="s">
        <v>101</v>
      </c>
      <c r="C86" s="24" t="s">
        <v>102</v>
      </c>
      <c r="D86" s="162" t="s">
        <v>103</v>
      </c>
      <c r="E86" s="162" t="s">
        <v>16</v>
      </c>
      <c r="F86" s="148">
        <v>11647421</v>
      </c>
      <c r="G86" s="162">
        <v>1</v>
      </c>
      <c r="H86" s="18">
        <f t="shared" si="3"/>
        <v>11647.421</v>
      </c>
    </row>
    <row r="87" spans="2:8" x14ac:dyDescent="0.25">
      <c r="B87" s="149" t="s">
        <v>101</v>
      </c>
      <c r="C87" s="24" t="s">
        <v>102</v>
      </c>
      <c r="D87" s="162" t="s">
        <v>103</v>
      </c>
      <c r="E87" s="162" t="s">
        <v>16</v>
      </c>
      <c r="F87" s="148">
        <v>5634408</v>
      </c>
      <c r="G87" s="162">
        <v>1</v>
      </c>
      <c r="H87" s="18">
        <f t="shared" si="3"/>
        <v>5634.4080000000004</v>
      </c>
    </row>
    <row r="88" spans="2:8" x14ac:dyDescent="0.25">
      <c r="B88" s="149" t="s">
        <v>173</v>
      </c>
      <c r="C88" s="24" t="s">
        <v>104</v>
      </c>
      <c r="D88" s="162" t="s">
        <v>34</v>
      </c>
      <c r="E88" s="162" t="s">
        <v>16</v>
      </c>
      <c r="F88" s="148">
        <v>411000</v>
      </c>
      <c r="G88" s="162">
        <v>1</v>
      </c>
      <c r="H88" s="18">
        <f t="shared" si="3"/>
        <v>411</v>
      </c>
    </row>
    <row r="89" spans="2:8" x14ac:dyDescent="0.25">
      <c r="B89" s="149" t="s">
        <v>105</v>
      </c>
      <c r="C89" s="24" t="s">
        <v>104</v>
      </c>
      <c r="D89" s="162" t="s">
        <v>97</v>
      </c>
      <c r="E89" s="162" t="s">
        <v>16</v>
      </c>
      <c r="F89" s="148">
        <v>33600000</v>
      </c>
      <c r="G89" s="162">
        <v>1</v>
      </c>
      <c r="H89" s="18">
        <f t="shared" si="3"/>
        <v>33600</v>
      </c>
    </row>
    <row r="90" spans="2:8" ht="23.25" customHeight="1" x14ac:dyDescent="0.25">
      <c r="B90" s="186" t="s">
        <v>106</v>
      </c>
      <c r="C90" s="358" t="s">
        <v>64</v>
      </c>
      <c r="D90" s="358"/>
      <c r="E90" s="358"/>
      <c r="F90" s="358"/>
      <c r="G90" s="358"/>
      <c r="H90" s="16">
        <f>H91+H93</f>
        <v>62068.68</v>
      </c>
    </row>
    <row r="91" spans="2:8" x14ac:dyDescent="0.25">
      <c r="B91" s="355" t="s">
        <v>107</v>
      </c>
      <c r="C91" s="356"/>
      <c r="D91" s="356"/>
      <c r="E91" s="356"/>
      <c r="F91" s="356"/>
      <c r="G91" s="357"/>
      <c r="H91" s="18">
        <f>SUM(H92:H92)</f>
        <v>60654.493000000002</v>
      </c>
    </row>
    <row r="92" spans="2:8" ht="34.5" x14ac:dyDescent="0.25">
      <c r="B92" s="149">
        <v>45451810</v>
      </c>
      <c r="C92" s="191" t="s">
        <v>355</v>
      </c>
      <c r="D92" s="162" t="s">
        <v>98</v>
      </c>
      <c r="E92" s="162" t="s">
        <v>16</v>
      </c>
      <c r="F92" s="148">
        <v>60654493</v>
      </c>
      <c r="G92" s="162">
        <v>1</v>
      </c>
      <c r="H92" s="18">
        <f>+G92*F92/1000</f>
        <v>60654.493000000002</v>
      </c>
    </row>
    <row r="93" spans="2:8" x14ac:dyDescent="0.25">
      <c r="B93" s="355" t="s">
        <v>108</v>
      </c>
      <c r="C93" s="356"/>
      <c r="D93" s="356"/>
      <c r="E93" s="356"/>
      <c r="F93" s="356"/>
      <c r="G93" s="357"/>
      <c r="H93" s="150">
        <f>SUM(H94:H95)</f>
        <v>1414.1870000000001</v>
      </c>
    </row>
    <row r="94" spans="2:8" x14ac:dyDescent="0.25">
      <c r="B94" s="149" t="s">
        <v>99</v>
      </c>
      <c r="C94" s="24" t="s">
        <v>100</v>
      </c>
      <c r="D94" s="162" t="s">
        <v>98</v>
      </c>
      <c r="E94" s="162" t="s">
        <v>16</v>
      </c>
      <c r="F94" s="148">
        <v>1060640</v>
      </c>
      <c r="G94" s="162">
        <v>1</v>
      </c>
      <c r="H94" s="18">
        <f t="shared" ref="H94:H95" si="4">+G94*F94/1000</f>
        <v>1060.6400000000001</v>
      </c>
    </row>
    <row r="95" spans="2:8" x14ac:dyDescent="0.25">
      <c r="B95" s="149" t="s">
        <v>101</v>
      </c>
      <c r="C95" s="24" t="s">
        <v>102</v>
      </c>
      <c r="D95" s="162" t="s">
        <v>103</v>
      </c>
      <c r="E95" s="162" t="s">
        <v>16</v>
      </c>
      <c r="F95" s="148">
        <v>353547</v>
      </c>
      <c r="G95" s="162">
        <v>1</v>
      </c>
      <c r="H95" s="18">
        <f t="shared" si="4"/>
        <v>353.54700000000003</v>
      </c>
    </row>
    <row r="96" spans="2:8" x14ac:dyDescent="0.25">
      <c r="B96" s="186" t="s">
        <v>149</v>
      </c>
      <c r="C96" s="358" t="s">
        <v>316</v>
      </c>
      <c r="D96" s="358"/>
      <c r="E96" s="358"/>
      <c r="F96" s="358"/>
      <c r="G96" s="358"/>
      <c r="H96" s="16">
        <f>SUM(H98:H106)</f>
        <v>3206039.8029999998</v>
      </c>
    </row>
    <row r="97" spans="2:8" x14ac:dyDescent="0.25">
      <c r="B97" s="355" t="s">
        <v>107</v>
      </c>
      <c r="C97" s="356"/>
      <c r="D97" s="356"/>
      <c r="E97" s="356"/>
      <c r="F97" s="356"/>
      <c r="G97" s="357"/>
      <c r="H97" s="16">
        <f>SUM(H98:H106)</f>
        <v>3206039.8029999998</v>
      </c>
    </row>
    <row r="98" spans="2:8" x14ac:dyDescent="0.25">
      <c r="B98" s="149" t="s">
        <v>317</v>
      </c>
      <c r="C98" s="191" t="s">
        <v>96</v>
      </c>
      <c r="D98" s="162" t="s">
        <v>97</v>
      </c>
      <c r="E98" s="162" t="s">
        <v>16</v>
      </c>
      <c r="F98" s="148">
        <v>792000000</v>
      </c>
      <c r="G98" s="162">
        <v>1</v>
      </c>
      <c r="H98" s="18">
        <f>+G98*F98/1000</f>
        <v>792000</v>
      </c>
    </row>
    <row r="99" spans="2:8" x14ac:dyDescent="0.25">
      <c r="B99" s="149" t="s">
        <v>318</v>
      </c>
      <c r="C99" s="191" t="s">
        <v>96</v>
      </c>
      <c r="D99" s="162" t="s">
        <v>97</v>
      </c>
      <c r="E99" s="162" t="s">
        <v>16</v>
      </c>
      <c r="F99" s="148">
        <v>681000000</v>
      </c>
      <c r="G99" s="162">
        <v>1</v>
      </c>
      <c r="H99" s="18">
        <f t="shared" ref="H99:H106" si="5">+G99*F99/1000</f>
        <v>681000</v>
      </c>
    </row>
    <row r="100" spans="2:8" x14ac:dyDescent="0.25">
      <c r="B100" s="149" t="s">
        <v>319</v>
      </c>
      <c r="C100" s="191" t="s">
        <v>96</v>
      </c>
      <c r="D100" s="162" t="s">
        <v>97</v>
      </c>
      <c r="E100" s="162" t="s">
        <v>16</v>
      </c>
      <c r="F100" s="148">
        <v>276000000</v>
      </c>
      <c r="G100" s="162">
        <v>1</v>
      </c>
      <c r="H100" s="18">
        <f t="shared" si="5"/>
        <v>276000</v>
      </c>
    </row>
    <row r="101" spans="2:8" x14ac:dyDescent="0.25">
      <c r="B101" s="149" t="s">
        <v>320</v>
      </c>
      <c r="C101" s="191" t="s">
        <v>96</v>
      </c>
      <c r="D101" s="162" t="s">
        <v>97</v>
      </c>
      <c r="E101" s="162" t="s">
        <v>16</v>
      </c>
      <c r="F101" s="148">
        <v>79900000</v>
      </c>
      <c r="G101" s="162">
        <v>1</v>
      </c>
      <c r="H101" s="18">
        <f t="shared" si="5"/>
        <v>79900</v>
      </c>
    </row>
    <row r="102" spans="2:8" x14ac:dyDescent="0.25">
      <c r="B102" s="149" t="s">
        <v>321</v>
      </c>
      <c r="C102" s="191" t="s">
        <v>96</v>
      </c>
      <c r="D102" s="162" t="s">
        <v>97</v>
      </c>
      <c r="E102" s="162" t="s">
        <v>16</v>
      </c>
      <c r="F102" s="148">
        <v>889800000</v>
      </c>
      <c r="G102" s="162">
        <v>1</v>
      </c>
      <c r="H102" s="18">
        <f t="shared" si="5"/>
        <v>889800</v>
      </c>
    </row>
    <row r="103" spans="2:8" x14ac:dyDescent="0.25">
      <c r="B103" s="149" t="s">
        <v>322</v>
      </c>
      <c r="C103" s="191" t="s">
        <v>96</v>
      </c>
      <c r="D103" s="162" t="s">
        <v>97</v>
      </c>
      <c r="E103" s="162" t="s">
        <v>16</v>
      </c>
      <c r="F103" s="148">
        <v>214435200</v>
      </c>
      <c r="G103" s="162">
        <v>1</v>
      </c>
      <c r="H103" s="18">
        <f t="shared" si="5"/>
        <v>214435.20000000001</v>
      </c>
    </row>
    <row r="104" spans="2:8" x14ac:dyDescent="0.25">
      <c r="B104" s="149" t="s">
        <v>323</v>
      </c>
      <c r="C104" s="191" t="s">
        <v>96</v>
      </c>
      <c r="D104" s="162" t="s">
        <v>97</v>
      </c>
      <c r="E104" s="162" t="s">
        <v>16</v>
      </c>
      <c r="F104" s="148">
        <v>102581520</v>
      </c>
      <c r="G104" s="162">
        <v>1</v>
      </c>
      <c r="H104" s="18">
        <f t="shared" si="5"/>
        <v>102581.52</v>
      </c>
    </row>
    <row r="105" spans="2:8" x14ac:dyDescent="0.25">
      <c r="B105" s="149" t="s">
        <v>324</v>
      </c>
      <c r="C105" s="191" t="s">
        <v>96</v>
      </c>
      <c r="D105" s="162" t="s">
        <v>97</v>
      </c>
      <c r="E105" s="162" t="s">
        <v>16</v>
      </c>
      <c r="F105" s="148">
        <v>62915732</v>
      </c>
      <c r="G105" s="162">
        <v>1</v>
      </c>
      <c r="H105" s="18">
        <f t="shared" si="5"/>
        <v>62915.732000000004</v>
      </c>
    </row>
    <row r="106" spans="2:8" x14ac:dyDescent="0.25">
      <c r="B106" s="149" t="s">
        <v>324</v>
      </c>
      <c r="C106" s="191" t="s">
        <v>96</v>
      </c>
      <c r="D106" s="162" t="s">
        <v>97</v>
      </c>
      <c r="E106" s="162" t="s">
        <v>16</v>
      </c>
      <c r="F106" s="148">
        <v>107407351</v>
      </c>
      <c r="G106" s="162">
        <v>1</v>
      </c>
      <c r="H106" s="18">
        <f t="shared" si="5"/>
        <v>107407.351</v>
      </c>
    </row>
    <row r="108" spans="2:8" s="1" customFormat="1" x14ac:dyDescent="0.3">
      <c r="B108" s="9" t="s">
        <v>36</v>
      </c>
      <c r="C108" s="6"/>
      <c r="D108" s="10"/>
    </row>
    <row r="109" spans="2:8" s="1" customFormat="1" x14ac:dyDescent="0.3">
      <c r="B109" s="9" t="s">
        <v>37</v>
      </c>
      <c r="C109" s="6"/>
      <c r="D109" s="10"/>
    </row>
    <row r="110" spans="2:8" s="1" customFormat="1" x14ac:dyDescent="0.3">
      <c r="B110" s="4"/>
      <c r="C110" s="11" t="s">
        <v>38</v>
      </c>
      <c r="D110" s="10"/>
    </row>
  </sheetData>
  <mergeCells count="18">
    <mergeCell ref="B5:H5"/>
    <mergeCell ref="B7:B8"/>
    <mergeCell ref="C7:C8"/>
    <mergeCell ref="D7:D8"/>
    <mergeCell ref="E7:E8"/>
    <mergeCell ref="F7:F8"/>
    <mergeCell ref="G7:H7"/>
    <mergeCell ref="B97:G97"/>
    <mergeCell ref="B9:G9"/>
    <mergeCell ref="E10:G10"/>
    <mergeCell ref="C12:F12"/>
    <mergeCell ref="C22:G22"/>
    <mergeCell ref="B23:G23"/>
    <mergeCell ref="B48:G48"/>
    <mergeCell ref="C90:G90"/>
    <mergeCell ref="B91:G91"/>
    <mergeCell ref="B93:G93"/>
    <mergeCell ref="C96:G96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7</vt:i4>
      </vt:variant>
    </vt:vector>
  </HeadingPairs>
  <TitlesOfParts>
    <vt:vector size="18" baseType="lpstr">
      <vt:lpstr>1</vt:lpstr>
      <vt:lpstr>2.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Siranush Chteyan</cp:lastModifiedBy>
  <cp:lastPrinted>2025-07-31T12:07:53Z</cp:lastPrinted>
  <dcterms:created xsi:type="dcterms:W3CDTF">2020-09-30T12:11:39Z</dcterms:created>
  <dcterms:modified xsi:type="dcterms:W3CDTF">2025-08-19T15:00:03Z</dcterms:modified>
</cp:coreProperties>
</file>