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CAPITAL\2025\GOV DECREES\kgmsn lracucich - 2 kisamyak + ayl\"/>
    </mc:Choice>
  </mc:AlternateContent>
  <bookViews>
    <workbookView xWindow="-107" yWindow="-107" windowWidth="23255" windowHeight="12573" tabRatio="878" firstSheet="3" activeTab="9"/>
  </bookViews>
  <sheets>
    <sheet name="Հավելված N 1" sheetId="67" r:id="rId1"/>
    <sheet name="Հավելված N 2" sheetId="32" r:id="rId2"/>
    <sheet name="Հավելված N 3" sheetId="55" r:id="rId3"/>
    <sheet name="Հավելված N 4" sheetId="56" r:id="rId4"/>
    <sheet name="Հավելված N 5" sheetId="63" r:id="rId5"/>
    <sheet name="Հավելված N 6" sheetId="72" r:id="rId6"/>
    <sheet name="Հավելված N 7" sheetId="69" r:id="rId7"/>
    <sheet name="Հավելված N 8" sheetId="71" r:id="rId8"/>
    <sheet name="Հավելված N 9" sheetId="54" r:id="rId9"/>
    <sheet name="Հավելված N 10" sheetId="68" r:id="rId10"/>
  </sheets>
  <definedNames>
    <definedName name="a" localSheetId="0">#REF!</definedName>
    <definedName name="a" localSheetId="9">#REF!</definedName>
    <definedName name="a" localSheetId="5">#REF!</definedName>
    <definedName name="a" localSheetId="6">#REF!</definedName>
    <definedName name="a" localSheetId="7">#REF!</definedName>
    <definedName name="a">#REF!</definedName>
    <definedName name="AgencyCode" localSheetId="0">#REF!</definedName>
    <definedName name="AgencyCode" localSheetId="9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5">#REF!</definedName>
    <definedName name="AgencyCode" localSheetId="6">#REF!</definedName>
    <definedName name="AgencyCode" localSheetId="7">#REF!</definedName>
    <definedName name="AgencyCode" localSheetId="8">#REF!</definedName>
    <definedName name="AgencyCode">#REF!</definedName>
    <definedName name="AgencyName" localSheetId="0">#REF!</definedName>
    <definedName name="AgencyName" localSheetId="9">#REF!</definedName>
    <definedName name="AgencyName" localSheetId="1">#REF!</definedName>
    <definedName name="AgencyName" localSheetId="5">#REF!</definedName>
    <definedName name="AgencyName" localSheetId="6">#REF!</definedName>
    <definedName name="AgencyName" localSheetId="7">#REF!</definedName>
    <definedName name="AgencyName">#REF!</definedName>
    <definedName name="åû" localSheetId="5">#REF!</definedName>
    <definedName name="åû">#REF!</definedName>
    <definedName name="davit" localSheetId="0">#REF!</definedName>
    <definedName name="davit" localSheetId="9">#REF!</definedName>
    <definedName name="davit" localSheetId="5">#REF!</definedName>
    <definedName name="davit" localSheetId="6">#REF!</definedName>
    <definedName name="davit" localSheetId="7">#REF!</definedName>
    <definedName name="davit">#REF!</definedName>
    <definedName name="Functional1" localSheetId="0">#REF!</definedName>
    <definedName name="Functional1" localSheetId="9">#REF!</definedName>
    <definedName name="Functional1" localSheetId="1">#REF!</definedName>
    <definedName name="Functional1" localSheetId="5">#REF!</definedName>
    <definedName name="Functional1" localSheetId="6">#REF!</definedName>
    <definedName name="Functional1" localSheetId="7">#REF!</definedName>
    <definedName name="Functional1">#REF!</definedName>
    <definedName name="ggg" localSheetId="0">#REF!</definedName>
    <definedName name="ggg" localSheetId="9">#REF!</definedName>
    <definedName name="ggg" localSheetId="5">#REF!</definedName>
    <definedName name="ggg" localSheetId="6">#REF!</definedName>
    <definedName name="ggg" localSheetId="7">#REF!</definedName>
    <definedName name="ggg">#REF!</definedName>
    <definedName name="hav">#REF!</definedName>
    <definedName name="mas" localSheetId="5">#REF!</definedName>
    <definedName name="mas">#REF!</definedName>
    <definedName name="mass" localSheetId="5">#REF!</definedName>
    <definedName name="mass">#REF!</definedName>
    <definedName name="PANature" localSheetId="0">#REF!</definedName>
    <definedName name="PANature" localSheetId="9">#REF!</definedName>
    <definedName name="PANature" localSheetId="1">#REF!</definedName>
    <definedName name="PANature" localSheetId="5">#REF!</definedName>
    <definedName name="PANature" localSheetId="6">#REF!</definedName>
    <definedName name="PANature" localSheetId="7">#REF!</definedName>
    <definedName name="PANature">#REF!</definedName>
    <definedName name="PAType" localSheetId="0">#REF!</definedName>
    <definedName name="PAType" localSheetId="9">#REF!</definedName>
    <definedName name="PAType" localSheetId="1">#REF!</definedName>
    <definedName name="PAType" localSheetId="5">#REF!</definedName>
    <definedName name="PAType" localSheetId="6">#REF!</definedName>
    <definedName name="PAType" localSheetId="7">#REF!</definedName>
    <definedName name="PAType">#REF!</definedName>
    <definedName name="Performance2" localSheetId="0">#REF!</definedName>
    <definedName name="Performance2" localSheetId="9">#REF!</definedName>
    <definedName name="Performance2" localSheetId="1">#REF!</definedName>
    <definedName name="Performance2" localSheetId="5">#REF!</definedName>
    <definedName name="Performance2" localSheetId="6">#REF!</definedName>
    <definedName name="Performance2" localSheetId="7">#REF!</definedName>
    <definedName name="Performance2">#REF!</definedName>
    <definedName name="PerformanceType" localSheetId="0">#REF!</definedName>
    <definedName name="PerformanceType" localSheetId="9">#REF!</definedName>
    <definedName name="PerformanceType" localSheetId="1">#REF!</definedName>
    <definedName name="PerformanceType" localSheetId="5">#REF!</definedName>
    <definedName name="PerformanceType" localSheetId="6">#REF!</definedName>
    <definedName name="PerformanceType" localSheetId="7">#REF!</definedName>
    <definedName name="PerformanceType">#REF!</definedName>
    <definedName name="x" localSheetId="5">#REF!</definedName>
    <definedName name="x">#REF!</definedName>
    <definedName name="Հավելված" localSheetId="0">#REF!</definedName>
    <definedName name="Հավելված" localSheetId="9">#REF!</definedName>
    <definedName name="Հավելված" localSheetId="4">#REF!</definedName>
    <definedName name="Հավելված" localSheetId="5">#REF!</definedName>
    <definedName name="Հավելված" localSheetId="6">#REF!</definedName>
    <definedName name="Հավելված" localSheetId="7">#REF!</definedName>
    <definedName name="Հավելված">#REF!</definedName>
    <definedName name="Հավելված10" localSheetId="5">#REF!</definedName>
    <definedName name="Հավելված10">#REF!</definedName>
    <definedName name="Հավելված11" localSheetId="5">#REF!</definedName>
    <definedName name="Հավելված11">#REF!</definedName>
    <definedName name="Հավելված20" localSheetId="5">#REF!</definedName>
    <definedName name="Հավելված20">#REF!</definedName>
    <definedName name="Հավելված9" localSheetId="5">#REF!</definedName>
    <definedName name="Հավելված9">#REF!</definedName>
    <definedName name="Մաս" localSheetId="0">#REF!</definedName>
    <definedName name="Մաս" localSheetId="9">#REF!</definedName>
    <definedName name="Մաս" localSheetId="5">#REF!</definedName>
    <definedName name="Մաս" localSheetId="6">#REF!</definedName>
    <definedName name="Մաս" localSheetId="7">#REF!</definedName>
    <definedName name="Մաս">#REF!</definedName>
    <definedName name="շախմատիստ" localSheetId="0">#REF!</definedName>
    <definedName name="շախմատիստ" localSheetId="9">#REF!</definedName>
    <definedName name="շախմատիստ" localSheetId="5">#REF!</definedName>
    <definedName name="շախմատիստ" localSheetId="6">#REF!</definedName>
    <definedName name="շախմատիստ" localSheetId="7">#REF!</definedName>
    <definedName name="շախմատիստ">#REF!</definedName>
    <definedName name="վֆյգյգ">#REF!</definedName>
  </definedNames>
  <calcPr calcId="152511"/>
</workbook>
</file>

<file path=xl/calcChain.xml><?xml version="1.0" encoding="utf-8"?>
<calcChain xmlns="http://schemas.openxmlformats.org/spreadsheetml/2006/main">
  <c r="H18" i="67" l="1"/>
  <c r="I18" i="67"/>
  <c r="G18" i="67"/>
  <c r="G94" i="32"/>
  <c r="G130" i="32"/>
  <c r="G129" i="32" s="1"/>
  <c r="G128" i="32" s="1"/>
  <c r="G127" i="32" s="1"/>
  <c r="G126" i="32" s="1"/>
  <c r="G124" i="32" s="1"/>
  <c r="G122" i="32" s="1"/>
  <c r="H130" i="32"/>
  <c r="H129" i="32" s="1"/>
  <c r="H128" i="32" s="1"/>
  <c r="H127" i="32" s="1"/>
  <c r="H126" i="32" s="1"/>
  <c r="H124" i="32" s="1"/>
  <c r="H122" i="32" s="1"/>
  <c r="I130" i="32"/>
  <c r="I129" i="32" s="1"/>
  <c r="I128" i="32" s="1"/>
  <c r="I127" i="32" s="1"/>
  <c r="I126" i="32" s="1"/>
  <c r="I124" i="32" s="1"/>
  <c r="I122" i="32" s="1"/>
  <c r="G34" i="67"/>
  <c r="F32" i="56"/>
  <c r="I34" i="67" l="1"/>
  <c r="H34" i="67"/>
  <c r="H13" i="55" l="1"/>
  <c r="G13" i="55"/>
  <c r="F13" i="55"/>
  <c r="G11" i="63" l="1"/>
  <c r="D26" i="56" l="1"/>
  <c r="F20" i="56" l="1"/>
  <c r="G113" i="32" l="1"/>
  <c r="G71" i="68" s="1"/>
  <c r="G70" i="68" s="1"/>
  <c r="G69" i="68" s="1"/>
  <c r="G68" i="68" s="1"/>
  <c r="G67" i="68" s="1"/>
  <c r="G65" i="68" s="1"/>
  <c r="G63" i="68" s="1"/>
  <c r="G61" i="68" s="1"/>
  <c r="G59" i="68" s="1"/>
  <c r="G57" i="68" s="1"/>
  <c r="G55" i="68" s="1"/>
  <c r="J86" i="69" l="1"/>
  <c r="L86" i="69"/>
  <c r="K86" i="69"/>
  <c r="G27" i="55"/>
  <c r="G25" i="55" s="1"/>
  <c r="F27" i="55"/>
  <c r="F25" i="55" s="1"/>
  <c r="L75" i="71" l="1"/>
  <c r="K75" i="71"/>
  <c r="J75" i="71"/>
  <c r="E27" i="55"/>
  <c r="I72" i="54"/>
  <c r="I71" i="54"/>
  <c r="I73" i="54"/>
  <c r="I70" i="54"/>
  <c r="I69" i="54"/>
  <c r="I68" i="54"/>
  <c r="I67" i="54"/>
  <c r="I66" i="54"/>
  <c r="I65" i="54"/>
  <c r="I64" i="54"/>
  <c r="I63" i="54"/>
  <c r="I62" i="54"/>
  <c r="I61" i="54"/>
  <c r="I60" i="54"/>
  <c r="I59" i="54"/>
  <c r="I58" i="54"/>
  <c r="I57" i="54"/>
  <c r="E25" i="55" l="1"/>
  <c r="I56" i="54" l="1"/>
  <c r="I55" i="54" s="1"/>
  <c r="H28" i="55" s="1"/>
  <c r="E51" i="56"/>
  <c r="H41" i="55"/>
  <c r="G41" i="55"/>
  <c r="E41" i="55"/>
  <c r="I52" i="54"/>
  <c r="I47" i="54"/>
  <c r="I51" i="54"/>
  <c r="I46" i="54"/>
  <c r="D28" i="55" l="1"/>
  <c r="G26" i="56" s="1"/>
  <c r="H27" i="55"/>
  <c r="I54" i="54"/>
  <c r="I53" i="54" s="1"/>
  <c r="I50" i="54"/>
  <c r="I45" i="54"/>
  <c r="H25" i="55" l="1"/>
  <c r="D27" i="55"/>
  <c r="G25" i="56"/>
  <c r="G23" i="56" s="1"/>
  <c r="E26" i="56"/>
  <c r="F26" i="56"/>
  <c r="F25" i="56" s="1"/>
  <c r="F23" i="56" s="1"/>
  <c r="I49" i="54"/>
  <c r="I44" i="54"/>
  <c r="E25" i="56" l="1"/>
  <c r="E23" i="56" s="1"/>
  <c r="G21" i="56"/>
  <c r="I163" i="32"/>
  <c r="F21" i="56"/>
  <c r="H163" i="32"/>
  <c r="D25" i="55"/>
  <c r="I41" i="54"/>
  <c r="I40" i="54"/>
  <c r="I39" i="54"/>
  <c r="I38" i="54"/>
  <c r="I48" i="54"/>
  <c r="I43" i="54"/>
  <c r="I37" i="54"/>
  <c r="I42" i="54" l="1"/>
  <c r="H162" i="32"/>
  <c r="H161" i="32" s="1"/>
  <c r="H160" i="32" s="1"/>
  <c r="H159" i="32" s="1"/>
  <c r="H157" i="32" s="1"/>
  <c r="H88" i="68"/>
  <c r="H87" i="68" s="1"/>
  <c r="H86" i="68" s="1"/>
  <c r="H85" i="68" s="1"/>
  <c r="H84" i="68" s="1"/>
  <c r="H82" i="68" s="1"/>
  <c r="H80" i="68" s="1"/>
  <c r="H78" i="68" s="1"/>
  <c r="H76" i="68" s="1"/>
  <c r="H74" i="68" s="1"/>
  <c r="H72" i="68" s="1"/>
  <c r="I162" i="32"/>
  <c r="I161" i="32" s="1"/>
  <c r="I160" i="32" s="1"/>
  <c r="I159" i="32" s="1"/>
  <c r="I157" i="32" s="1"/>
  <c r="I88" i="68"/>
  <c r="I87" i="68" s="1"/>
  <c r="I86" i="68" s="1"/>
  <c r="I85" i="68" s="1"/>
  <c r="I84" i="68" s="1"/>
  <c r="I82" i="68" s="1"/>
  <c r="I80" i="68" s="1"/>
  <c r="I78" i="68" s="1"/>
  <c r="I76" i="68" s="1"/>
  <c r="I74" i="68" s="1"/>
  <c r="I72" i="68" s="1"/>
  <c r="E21" i="56"/>
  <c r="G163" i="32"/>
  <c r="I36" i="54"/>
  <c r="G15" i="63"/>
  <c r="I155" i="32" l="1"/>
  <c r="L39" i="71"/>
  <c r="L38" i="71" s="1"/>
  <c r="G162" i="32"/>
  <c r="G161" i="32" s="1"/>
  <c r="G160" i="32" s="1"/>
  <c r="G159" i="32" s="1"/>
  <c r="G157" i="32" s="1"/>
  <c r="G88" i="68"/>
  <c r="G87" i="68" s="1"/>
  <c r="G86" i="68" s="1"/>
  <c r="G85" i="68" s="1"/>
  <c r="G84" i="68" s="1"/>
  <c r="G82" i="68" s="1"/>
  <c r="G80" i="68" s="1"/>
  <c r="G78" i="68" s="1"/>
  <c r="G76" i="68" s="1"/>
  <c r="G74" i="68" s="1"/>
  <c r="G72" i="68" s="1"/>
  <c r="G53" i="68" s="1"/>
  <c r="H155" i="32"/>
  <c r="K39" i="71"/>
  <c r="K38" i="71" s="1"/>
  <c r="F43" i="55"/>
  <c r="I35" i="54"/>
  <c r="I34" i="54" s="1"/>
  <c r="G155" i="32" l="1"/>
  <c r="J39" i="71"/>
  <c r="J38" i="71" s="1"/>
  <c r="H153" i="32"/>
  <c r="H151" i="32" s="1"/>
  <c r="H21" i="67"/>
  <c r="I153" i="32"/>
  <c r="I151" i="32" s="1"/>
  <c r="I21" i="67"/>
  <c r="F41" i="55"/>
  <c r="D41" i="55" s="1"/>
  <c r="D43" i="55"/>
  <c r="G53" i="56" s="1"/>
  <c r="I113" i="32" s="1"/>
  <c r="I71" i="68" s="1"/>
  <c r="I70" i="68" s="1"/>
  <c r="I69" i="68" s="1"/>
  <c r="I68" i="68" s="1"/>
  <c r="I67" i="68" s="1"/>
  <c r="I65" i="68" s="1"/>
  <c r="I63" i="68" s="1"/>
  <c r="I61" i="68" s="1"/>
  <c r="I59" i="68" s="1"/>
  <c r="I57" i="68" s="1"/>
  <c r="I55" i="68" s="1"/>
  <c r="I53" i="68" s="1"/>
  <c r="G112" i="32"/>
  <c r="G111" i="32" s="1"/>
  <c r="G110" i="32" s="1"/>
  <c r="G109" i="32" s="1"/>
  <c r="G107" i="32" s="1"/>
  <c r="J70" i="71" s="1"/>
  <c r="J69" i="71" s="1"/>
  <c r="H20" i="67" l="1"/>
  <c r="K39" i="69"/>
  <c r="K38" i="69" s="1"/>
  <c r="I112" i="32"/>
  <c r="I111" i="32" s="1"/>
  <c r="I110" i="32" s="1"/>
  <c r="I109" i="32" s="1"/>
  <c r="I107" i="32" s="1"/>
  <c r="L70" i="71" s="1"/>
  <c r="L69" i="71" s="1"/>
  <c r="I20" i="67"/>
  <c r="L39" i="69"/>
  <c r="L38" i="69" s="1"/>
  <c r="G153" i="32"/>
  <c r="G151" i="32" s="1"/>
  <c r="G21" i="67"/>
  <c r="G51" i="56"/>
  <c r="F53" i="56"/>
  <c r="G105" i="32"/>
  <c r="F54" i="56"/>
  <c r="E54" i="56"/>
  <c r="G54" i="56"/>
  <c r="G20" i="67" l="1"/>
  <c r="J39" i="69"/>
  <c r="J38" i="69" s="1"/>
  <c r="F51" i="56"/>
  <c r="H113" i="32"/>
  <c r="I105" i="32"/>
  <c r="I33" i="67" s="1"/>
  <c r="G103" i="32"/>
  <c r="G33" i="67"/>
  <c r="L27" i="71"/>
  <c r="K27" i="71"/>
  <c r="J27" i="71"/>
  <c r="K27" i="69"/>
  <c r="L27" i="69"/>
  <c r="J27" i="69"/>
  <c r="L81" i="69" l="1"/>
  <c r="I103" i="32"/>
  <c r="J81" i="69"/>
  <c r="H71" i="68"/>
  <c r="H70" i="68" s="1"/>
  <c r="H69" i="68" s="1"/>
  <c r="H68" i="68" s="1"/>
  <c r="H67" i="68" s="1"/>
  <c r="H65" i="68" s="1"/>
  <c r="H63" i="68" s="1"/>
  <c r="H61" i="68" s="1"/>
  <c r="H59" i="68" s="1"/>
  <c r="H57" i="68" s="1"/>
  <c r="H55" i="68" s="1"/>
  <c r="H53" i="68" s="1"/>
  <c r="H112" i="32"/>
  <c r="H111" i="32" s="1"/>
  <c r="H110" i="32" s="1"/>
  <c r="H109" i="32" s="1"/>
  <c r="H107" i="32" s="1"/>
  <c r="K70" i="71" l="1"/>
  <c r="K69" i="71" s="1"/>
  <c r="H105" i="32"/>
  <c r="H34" i="32"/>
  <c r="H33" i="32" s="1"/>
  <c r="H32" i="32" s="1"/>
  <c r="G34" i="32"/>
  <c r="G33" i="32" s="1"/>
  <c r="G32" i="32" s="1"/>
  <c r="H103" i="32" l="1"/>
  <c r="H33" i="67"/>
  <c r="H31" i="32"/>
  <c r="H30" i="32" s="1"/>
  <c r="H28" i="32" s="1"/>
  <c r="G31" i="32"/>
  <c r="G30" i="32" s="1"/>
  <c r="G28" i="32" s="1"/>
  <c r="K81" i="69" l="1"/>
  <c r="G26" i="32"/>
  <c r="J46" i="71"/>
  <c r="J45" i="71" s="1"/>
  <c r="H26" i="32"/>
  <c r="K46" i="71"/>
  <c r="K45" i="71" s="1"/>
  <c r="H24" i="32" l="1"/>
  <c r="H22" i="32" s="1"/>
  <c r="H20" i="32" s="1"/>
  <c r="H18" i="32" s="1"/>
  <c r="H23" i="67"/>
  <c r="G24" i="32"/>
  <c r="G22" i="32" s="1"/>
  <c r="G20" i="32" s="1"/>
  <c r="G18" i="32" s="1"/>
  <c r="G23" i="67"/>
  <c r="G20" i="63"/>
  <c r="G19" i="63" s="1"/>
  <c r="G30" i="63"/>
  <c r="I146" i="32" s="1"/>
  <c r="H22" i="67" l="1"/>
  <c r="K46" i="69"/>
  <c r="K45" i="69" s="1"/>
  <c r="G22" i="67"/>
  <c r="J46" i="69"/>
  <c r="J45" i="69" s="1"/>
  <c r="G18" i="63"/>
  <c r="G17" i="63" s="1"/>
  <c r="I191" i="32"/>
  <c r="H146" i="32"/>
  <c r="H145" i="32" s="1"/>
  <c r="H144" i="32" s="1"/>
  <c r="H143" i="32" s="1"/>
  <c r="H142" i="32" s="1"/>
  <c r="H140" i="32" s="1"/>
  <c r="K97" i="71" s="1"/>
  <c r="K96" i="71" s="1"/>
  <c r="I145" i="32"/>
  <c r="I144" i="32" s="1"/>
  <c r="I143" i="32" s="1"/>
  <c r="I142" i="32" s="1"/>
  <c r="I140" i="32" s="1"/>
  <c r="L97" i="71" s="1"/>
  <c r="L96" i="71" s="1"/>
  <c r="G145" i="32"/>
  <c r="G144" i="32" s="1"/>
  <c r="G143" i="32" s="1"/>
  <c r="G142" i="32" s="1"/>
  <c r="G140" i="32" s="1"/>
  <c r="J97" i="71" s="1"/>
  <c r="J96" i="71" s="1"/>
  <c r="G27" i="63"/>
  <c r="D16" i="72" s="1"/>
  <c r="D15" i="72" s="1"/>
  <c r="D13" i="72" s="1"/>
  <c r="I139" i="32" l="1"/>
  <c r="G26" i="63"/>
  <c r="G25" i="63" s="1"/>
  <c r="I190" i="32"/>
  <c r="I189" i="32" s="1"/>
  <c r="I188" i="32" s="1"/>
  <c r="I187" i="32" s="1"/>
  <c r="I185" i="32" s="1"/>
  <c r="G190" i="32"/>
  <c r="G189" i="32" s="1"/>
  <c r="G188" i="32" s="1"/>
  <c r="G187" i="32" s="1"/>
  <c r="G185" i="32" s="1"/>
  <c r="H191" i="32"/>
  <c r="H190" i="32" s="1"/>
  <c r="H189" i="32" s="1"/>
  <c r="H188" i="32" s="1"/>
  <c r="H187" i="32" s="1"/>
  <c r="H185" i="32" s="1"/>
  <c r="D32" i="56"/>
  <c r="G183" i="32" l="1"/>
  <c r="G28" i="67" s="1"/>
  <c r="J90" i="71"/>
  <c r="J89" i="71" s="1"/>
  <c r="J88" i="71" s="1"/>
  <c r="H183" i="32"/>
  <c r="H28" i="67" s="1"/>
  <c r="K90" i="71"/>
  <c r="K89" i="71" s="1"/>
  <c r="K88" i="71" s="1"/>
  <c r="I183" i="32"/>
  <c r="I28" i="67" s="1"/>
  <c r="L90" i="71"/>
  <c r="L89" i="71" s="1"/>
  <c r="L88" i="71" s="1"/>
  <c r="H139" i="32"/>
  <c r="I66" i="32"/>
  <c r="G23" i="63"/>
  <c r="H66" i="32" l="1"/>
  <c r="H65" i="32" s="1"/>
  <c r="H64" i="32" s="1"/>
  <c r="H63" i="32" s="1"/>
  <c r="I65" i="32"/>
  <c r="I64" i="32" s="1"/>
  <c r="I63" i="32" s="1"/>
  <c r="G65" i="32"/>
  <c r="G64" i="32" s="1"/>
  <c r="G63" i="32" s="1"/>
  <c r="G22" i="63"/>
  <c r="G21" i="63" s="1"/>
  <c r="I51" i="32"/>
  <c r="I52" i="68" s="1"/>
  <c r="I51" i="68" s="1"/>
  <c r="I50" i="68" s="1"/>
  <c r="I49" i="68" s="1"/>
  <c r="I48" i="68" s="1"/>
  <c r="G14" i="63"/>
  <c r="I50" i="32" l="1"/>
  <c r="I49" i="32" s="1"/>
  <c r="I48" i="32" s="1"/>
  <c r="I47" i="32" s="1"/>
  <c r="I45" i="32" s="1"/>
  <c r="H51" i="32"/>
  <c r="G13" i="63"/>
  <c r="G12" i="63" s="1"/>
  <c r="I94" i="32" l="1"/>
  <c r="G93" i="32" s="1"/>
  <c r="G92" i="32" s="1"/>
  <c r="G91" i="32" s="1"/>
  <c r="G90" i="32" s="1"/>
  <c r="G88" i="32" s="1"/>
  <c r="I43" i="32"/>
  <c r="L105" i="71"/>
  <c r="L104" i="71" s="1"/>
  <c r="L103" i="71" s="1"/>
  <c r="G50" i="32"/>
  <c r="G49" i="32" s="1"/>
  <c r="G48" i="32" s="1"/>
  <c r="G47" i="32" s="1"/>
  <c r="G45" i="32" s="1"/>
  <c r="G52" i="68"/>
  <c r="G51" i="68" s="1"/>
  <c r="H50" i="32"/>
  <c r="H49" i="32" s="1"/>
  <c r="H48" i="32" s="1"/>
  <c r="H47" i="32" s="1"/>
  <c r="H45" i="32" s="1"/>
  <c r="H52" i="68"/>
  <c r="H51" i="68" s="1"/>
  <c r="H50" i="68" s="1"/>
  <c r="H49" i="68" s="1"/>
  <c r="H48" i="68" s="1"/>
  <c r="I93" i="32"/>
  <c r="I92" i="32" s="1"/>
  <c r="I91" i="32" s="1"/>
  <c r="I90" i="32" s="1"/>
  <c r="I88" i="32" s="1"/>
  <c r="F38" i="56"/>
  <c r="E38" i="56"/>
  <c r="H94" i="32" l="1"/>
  <c r="H93" i="32" s="1"/>
  <c r="H92" i="32" s="1"/>
  <c r="H91" i="32" s="1"/>
  <c r="H90" i="32" s="1"/>
  <c r="H88" i="32" s="1"/>
  <c r="I31" i="67"/>
  <c r="L75" i="69" s="1"/>
  <c r="L74" i="69" s="1"/>
  <c r="I220" i="32"/>
  <c r="G86" i="32"/>
  <c r="G84" i="32" s="1"/>
  <c r="J21" i="71"/>
  <c r="J20" i="71" s="1"/>
  <c r="H43" i="32"/>
  <c r="H220" i="32" s="1"/>
  <c r="K105" i="71"/>
  <c r="K104" i="71" s="1"/>
  <c r="K103" i="71" s="1"/>
  <c r="I30" i="67"/>
  <c r="I86" i="32"/>
  <c r="I84" i="32" s="1"/>
  <c r="L21" i="71"/>
  <c r="L20" i="71" s="1"/>
  <c r="H86" i="32"/>
  <c r="H84" i="32" s="1"/>
  <c r="K21" i="71"/>
  <c r="K20" i="71" s="1"/>
  <c r="I41" i="32"/>
  <c r="I39" i="32" s="1"/>
  <c r="I37" i="32" s="1"/>
  <c r="G43" i="32"/>
  <c r="G220" i="32" s="1"/>
  <c r="J105" i="71"/>
  <c r="J104" i="71" s="1"/>
  <c r="J103" i="71" s="1"/>
  <c r="D38" i="56"/>
  <c r="F37" i="56"/>
  <c r="F35" i="56" s="1"/>
  <c r="E37" i="56"/>
  <c r="E35" i="56" s="1"/>
  <c r="L21" i="69" l="1"/>
  <c r="L20" i="69" s="1"/>
  <c r="I19" i="67"/>
  <c r="H31" i="67"/>
  <c r="H41" i="32"/>
  <c r="H39" i="32" s="1"/>
  <c r="H37" i="32" s="1"/>
  <c r="K21" i="69"/>
  <c r="K20" i="69" s="1"/>
  <c r="H19" i="67"/>
  <c r="G31" i="67"/>
  <c r="G41" i="32"/>
  <c r="G39" i="32" s="1"/>
  <c r="G37" i="32" s="1"/>
  <c r="J21" i="69"/>
  <c r="J20" i="69" s="1"/>
  <c r="G19" i="67"/>
  <c r="E33" i="56"/>
  <c r="G70" i="32"/>
  <c r="G69" i="32" s="1"/>
  <c r="G68" i="32" s="1"/>
  <c r="G67" i="32" s="1"/>
  <c r="G62" i="32" s="1"/>
  <c r="G60" i="32" s="1"/>
  <c r="F33" i="56"/>
  <c r="H70" i="32"/>
  <c r="H69" i="32" s="1"/>
  <c r="H68" i="32" s="1"/>
  <c r="H67" i="32" s="1"/>
  <c r="H62" i="32" s="1"/>
  <c r="H60" i="32" s="1"/>
  <c r="G31" i="55"/>
  <c r="H31" i="55"/>
  <c r="E31" i="55"/>
  <c r="I25" i="54"/>
  <c r="I24" i="54"/>
  <c r="I23" i="54" s="1"/>
  <c r="G29" i="55"/>
  <c r="I22" i="54" l="1"/>
  <c r="F32" i="55"/>
  <c r="D32" i="55" s="1"/>
  <c r="G38" i="56" s="1"/>
  <c r="G37" i="56" s="1"/>
  <c r="G35" i="56" s="1"/>
  <c r="G33" i="56" s="1"/>
  <c r="H30" i="67"/>
  <c r="K75" i="69"/>
  <c r="K74" i="69" s="1"/>
  <c r="J75" i="69"/>
  <c r="J74" i="69" s="1"/>
  <c r="G30" i="67"/>
  <c r="G58" i="32"/>
  <c r="G25" i="67" s="1"/>
  <c r="J53" i="71"/>
  <c r="H58" i="32"/>
  <c r="H25" i="67" s="1"/>
  <c r="K53" i="71"/>
  <c r="E29" i="55"/>
  <c r="I70" i="32" l="1"/>
  <c r="I69" i="32" s="1"/>
  <c r="I68" i="32" s="1"/>
  <c r="I67" i="32" s="1"/>
  <c r="I62" i="32" s="1"/>
  <c r="I60" i="32" s="1"/>
  <c r="I58" i="32" s="1"/>
  <c r="I25" i="67" s="1"/>
  <c r="F31" i="55"/>
  <c r="F29" i="55" s="1"/>
  <c r="K53" i="69"/>
  <c r="J53" i="69"/>
  <c r="L53" i="71" l="1"/>
  <c r="L53" i="69"/>
  <c r="G10" i="63" l="1"/>
  <c r="I79" i="54" l="1"/>
  <c r="E43" i="56" l="1"/>
  <c r="E41" i="56" s="1"/>
  <c r="D44" i="56"/>
  <c r="F35" i="55"/>
  <c r="F33" i="55" s="1"/>
  <c r="G35" i="55"/>
  <c r="G33" i="55" s="1"/>
  <c r="E35" i="55"/>
  <c r="E33" i="55" s="1"/>
  <c r="I33" i="54"/>
  <c r="I32" i="54"/>
  <c r="I31" i="54"/>
  <c r="I30" i="54"/>
  <c r="I29" i="54"/>
  <c r="E39" i="56" l="1"/>
  <c r="G79" i="32"/>
  <c r="G78" i="32" s="1"/>
  <c r="G77" i="32" s="1"/>
  <c r="G76" i="32" s="1"/>
  <c r="G75" i="32" s="1"/>
  <c r="G73" i="32" s="1"/>
  <c r="H36" i="55"/>
  <c r="D36" i="55" s="1"/>
  <c r="G44" i="56" s="1"/>
  <c r="F44" i="56" s="1"/>
  <c r="E40" i="55"/>
  <c r="G71" i="32" l="1"/>
  <c r="J57" i="71"/>
  <c r="J52" i="71" s="1"/>
  <c r="I28" i="54"/>
  <c r="I27" i="54" s="1"/>
  <c r="I21" i="54" s="1"/>
  <c r="H35" i="55"/>
  <c r="H33" i="55" s="1"/>
  <c r="G56" i="32" l="1"/>
  <c r="G54" i="32" s="1"/>
  <c r="G52" i="32" s="1"/>
  <c r="G26" i="67"/>
  <c r="D35" i="55"/>
  <c r="J57" i="69" l="1"/>
  <c r="J52" i="69" s="1"/>
  <c r="G24" i="67"/>
  <c r="H29" i="55"/>
  <c r="D29" i="55" s="1"/>
  <c r="D31" i="55"/>
  <c r="H19" i="55"/>
  <c r="G19" i="55"/>
  <c r="E19" i="55"/>
  <c r="G17" i="55"/>
  <c r="H17" i="55"/>
  <c r="E17" i="55"/>
  <c r="I85" i="54"/>
  <c r="H15" i="55" l="1"/>
  <c r="E15" i="55"/>
  <c r="G15" i="55"/>
  <c r="E19" i="56" l="1"/>
  <c r="I77" i="54"/>
  <c r="F18" i="55" l="1"/>
  <c r="F17" i="55" s="1"/>
  <c r="I76" i="54"/>
  <c r="I75" i="54" s="1"/>
  <c r="F20" i="55"/>
  <c r="F19" i="55" s="1"/>
  <c r="F15" i="55" l="1"/>
  <c r="D50" i="56" l="1"/>
  <c r="G138" i="32" l="1"/>
  <c r="G137" i="32" s="1"/>
  <c r="G136" i="32" s="1"/>
  <c r="G135" i="32" s="1"/>
  <c r="G133" i="32" s="1"/>
  <c r="H138" i="32"/>
  <c r="H137" i="32" s="1"/>
  <c r="H136" i="32" s="1"/>
  <c r="H135" i="32" s="1"/>
  <c r="H133" i="32" s="1"/>
  <c r="H131" i="32" l="1"/>
  <c r="H120" i="32" s="1"/>
  <c r="K82" i="71"/>
  <c r="K81" i="71" s="1"/>
  <c r="K80" i="71" s="1"/>
  <c r="G131" i="32"/>
  <c r="G120" i="32" s="1"/>
  <c r="J82" i="71"/>
  <c r="J81" i="71" s="1"/>
  <c r="J80" i="71" s="1"/>
  <c r="H35" i="67"/>
  <c r="H32" i="67" s="1"/>
  <c r="I138" i="32"/>
  <c r="I137" i="32" s="1"/>
  <c r="I136" i="32" s="1"/>
  <c r="I135" i="32" s="1"/>
  <c r="I133" i="32" s="1"/>
  <c r="G50" i="68"/>
  <c r="G49" i="68" s="1"/>
  <c r="G48" i="68" s="1"/>
  <c r="G35" i="67" l="1"/>
  <c r="G32" i="67" s="1"/>
  <c r="G118" i="32"/>
  <c r="H118" i="32"/>
  <c r="K90" i="69"/>
  <c r="K80" i="69" s="1"/>
  <c r="I131" i="32"/>
  <c r="I120" i="32" s="1"/>
  <c r="L82" i="71"/>
  <c r="L81" i="71" s="1"/>
  <c r="L80" i="71" s="1"/>
  <c r="J90" i="69" l="1"/>
  <c r="J80" i="69" s="1"/>
  <c r="I118" i="32"/>
  <c r="I35" i="67"/>
  <c r="I32" i="67" s="1"/>
  <c r="D40" i="55"/>
  <c r="G50" i="56" s="1"/>
  <c r="F50" i="56" s="1"/>
  <c r="F49" i="56" s="1"/>
  <c r="F47" i="56" s="1"/>
  <c r="H200" i="32" s="1"/>
  <c r="H39" i="55"/>
  <c r="H37" i="55" s="1"/>
  <c r="G39" i="55"/>
  <c r="G37" i="55" s="1"/>
  <c r="F39" i="55"/>
  <c r="F37" i="55" s="1"/>
  <c r="I18" i="54"/>
  <c r="E31" i="56"/>
  <c r="E29" i="56" s="1"/>
  <c r="I83" i="54"/>
  <c r="I82" i="54" s="1"/>
  <c r="I74" i="54" s="1"/>
  <c r="H23" i="55"/>
  <c r="H21" i="55" s="1"/>
  <c r="G23" i="55"/>
  <c r="G21" i="55" s="1"/>
  <c r="I16" i="54"/>
  <c r="D20" i="56"/>
  <c r="D20" i="55"/>
  <c r="G20" i="56" s="1"/>
  <c r="L90" i="69" l="1"/>
  <c r="L80" i="69" s="1"/>
  <c r="E24" i="55"/>
  <c r="E27" i="56"/>
  <c r="F45" i="56"/>
  <c r="D33" i="55"/>
  <c r="E49" i="56"/>
  <c r="E47" i="56" s="1"/>
  <c r="G200" i="32" s="1"/>
  <c r="G49" i="56"/>
  <c r="G47" i="56" s="1"/>
  <c r="I200" i="32" s="1"/>
  <c r="E39" i="55"/>
  <c r="E37" i="55" s="1"/>
  <c r="G19" i="56"/>
  <c r="F19" i="56"/>
  <c r="D18" i="56"/>
  <c r="I15" i="54" l="1"/>
  <c r="I14" i="54" s="1"/>
  <c r="I13" i="54" s="1"/>
  <c r="D24" i="55"/>
  <c r="G32" i="56"/>
  <c r="E23" i="55"/>
  <c r="E21" i="55" s="1"/>
  <c r="E13" i="55" s="1"/>
  <c r="E45" i="56"/>
  <c r="G46" i="68"/>
  <c r="G44" i="68" s="1"/>
  <c r="G42" i="68" s="1"/>
  <c r="G40" i="68" s="1"/>
  <c r="G38" i="68" s="1"/>
  <c r="G36" i="68" s="1"/>
  <c r="G34" i="68" s="1"/>
  <c r="G33" i="68" s="1"/>
  <c r="G45" i="56"/>
  <c r="H46" i="68"/>
  <c r="H44" i="68" s="1"/>
  <c r="H42" i="68" s="1"/>
  <c r="H40" i="68" s="1"/>
  <c r="H38" i="68" s="1"/>
  <c r="H36" i="68" s="1"/>
  <c r="H34" i="68" s="1"/>
  <c r="H33" i="68" s="1"/>
  <c r="D39" i="55"/>
  <c r="D37" i="55"/>
  <c r="G31" i="56" l="1"/>
  <c r="I34" i="32"/>
  <c r="I33" i="32" s="1"/>
  <c r="I32" i="32" s="1"/>
  <c r="I31" i="32" l="1"/>
  <c r="I30" i="32" s="1"/>
  <c r="I28" i="32" s="1"/>
  <c r="I46" i="68"/>
  <c r="I44" i="68" s="1"/>
  <c r="I42" i="68" s="1"/>
  <c r="I40" i="68" s="1"/>
  <c r="I38" i="68" s="1"/>
  <c r="I36" i="68" s="1"/>
  <c r="I34" i="68" s="1"/>
  <c r="I33" i="68" s="1"/>
  <c r="E18" i="56"/>
  <c r="E17" i="56" l="1"/>
  <c r="E15" i="56" s="1"/>
  <c r="G180" i="32" s="1"/>
  <c r="I26" i="32"/>
  <c r="L46" i="71"/>
  <c r="L45" i="71" s="1"/>
  <c r="H228" i="32"/>
  <c r="H219" i="32"/>
  <c r="H218" i="32" s="1"/>
  <c r="H217" i="32" s="1"/>
  <c r="H215" i="32" s="1"/>
  <c r="K112" i="71" s="1"/>
  <c r="G228" i="32"/>
  <c r="G219" i="32"/>
  <c r="G218" i="32" s="1"/>
  <c r="G217" i="32" s="1"/>
  <c r="G215" i="32" s="1"/>
  <c r="J112" i="71" s="1"/>
  <c r="D18" i="55"/>
  <c r="G18" i="56" s="1"/>
  <c r="I24" i="32" l="1"/>
  <c r="I22" i="32" s="1"/>
  <c r="I20" i="32" s="1"/>
  <c r="I18" i="32" s="1"/>
  <c r="I23" i="67"/>
  <c r="G17" i="56"/>
  <c r="G15" i="56" s="1"/>
  <c r="F18" i="56"/>
  <c r="E13" i="56"/>
  <c r="E11" i="56" s="1"/>
  <c r="H213" i="32"/>
  <c r="G213" i="32"/>
  <c r="H227" i="32"/>
  <c r="H226" i="32" s="1"/>
  <c r="H225" i="32" s="1"/>
  <c r="H223" i="32" s="1"/>
  <c r="K116" i="71" s="1"/>
  <c r="K111" i="71" s="1"/>
  <c r="K110" i="71" s="1"/>
  <c r="H31" i="68"/>
  <c r="H30" i="68" s="1"/>
  <c r="H29" i="68" s="1"/>
  <c r="H28" i="68" s="1"/>
  <c r="H26" i="68" s="1"/>
  <c r="H24" i="68" s="1"/>
  <c r="H22" i="68" s="1"/>
  <c r="H20" i="68" s="1"/>
  <c r="H18" i="68" s="1"/>
  <c r="H16" i="68" s="1"/>
  <c r="H14" i="68" s="1"/>
  <c r="H13" i="68" s="1"/>
  <c r="H11" i="68" s="1"/>
  <c r="G227" i="32"/>
  <c r="G226" i="32" s="1"/>
  <c r="G225" i="32" s="1"/>
  <c r="G223" i="32" s="1"/>
  <c r="J116" i="71" s="1"/>
  <c r="J111" i="71" s="1"/>
  <c r="J110" i="71" s="1"/>
  <c r="G31" i="68"/>
  <c r="G30" i="68" s="1"/>
  <c r="G29" i="68" s="1"/>
  <c r="G28" i="68" s="1"/>
  <c r="G26" i="68" s="1"/>
  <c r="G24" i="68" s="1"/>
  <c r="G22" i="68" s="1"/>
  <c r="G20" i="68" s="1"/>
  <c r="G18" i="68" s="1"/>
  <c r="G16" i="68" s="1"/>
  <c r="G14" i="68" s="1"/>
  <c r="G13" i="68" s="1"/>
  <c r="G11" i="68" s="1"/>
  <c r="D17" i="55"/>
  <c r="D19" i="55"/>
  <c r="F17" i="56" l="1"/>
  <c r="F15" i="56" s="1"/>
  <c r="H180" i="32" s="1"/>
  <c r="I22" i="67"/>
  <c r="L46" i="69"/>
  <c r="L45" i="69" s="1"/>
  <c r="G13" i="56"/>
  <c r="I180" i="32"/>
  <c r="H221" i="32"/>
  <c r="H40" i="67" s="1"/>
  <c r="K102" i="69" s="1"/>
  <c r="G221" i="32"/>
  <c r="G40" i="67" s="1"/>
  <c r="J102" i="69" s="1"/>
  <c r="I228" i="32"/>
  <c r="I219" i="32"/>
  <c r="I218" i="32" s="1"/>
  <c r="I217" i="32" s="1"/>
  <c r="I215" i="32" s="1"/>
  <c r="L112" i="71" s="1"/>
  <c r="G39" i="67"/>
  <c r="H39" i="67"/>
  <c r="F13" i="56" l="1"/>
  <c r="H211" i="32"/>
  <c r="H209" i="32" s="1"/>
  <c r="H207" i="32" s="1"/>
  <c r="H205" i="32" s="1"/>
  <c r="H203" i="32" s="1"/>
  <c r="H202" i="32" s="1"/>
  <c r="G211" i="32"/>
  <c r="G209" i="32" s="1"/>
  <c r="G207" i="32" s="1"/>
  <c r="G205" i="32" s="1"/>
  <c r="G203" i="32" s="1"/>
  <c r="G202" i="32" s="1"/>
  <c r="K98" i="69"/>
  <c r="K97" i="69" s="1"/>
  <c r="K96" i="69" s="1"/>
  <c r="H38" i="67"/>
  <c r="H37" i="67" s="1"/>
  <c r="I213" i="32"/>
  <c r="I227" i="32"/>
  <c r="I226" i="32" s="1"/>
  <c r="I225" i="32" s="1"/>
  <c r="I223" i="32" s="1"/>
  <c r="L116" i="71" s="1"/>
  <c r="L111" i="71" s="1"/>
  <c r="L110" i="71" s="1"/>
  <c r="I31" i="68"/>
  <c r="I30" i="68" s="1"/>
  <c r="I29" i="68" s="1"/>
  <c r="I28" i="68" s="1"/>
  <c r="I26" i="68" s="1"/>
  <c r="I24" i="68" s="1"/>
  <c r="I22" i="68" s="1"/>
  <c r="I20" i="68" s="1"/>
  <c r="I18" i="68" s="1"/>
  <c r="I16" i="68" s="1"/>
  <c r="I14" i="68" s="1"/>
  <c r="I13" i="68" s="1"/>
  <c r="I11" i="68" s="1"/>
  <c r="J98" i="69"/>
  <c r="J97" i="69" s="1"/>
  <c r="J96" i="69" s="1"/>
  <c r="G38" i="67"/>
  <c r="G37" i="67" s="1"/>
  <c r="I221" i="32" l="1"/>
  <c r="I40" i="67" s="1"/>
  <c r="L102" i="69" s="1"/>
  <c r="I39" i="67"/>
  <c r="L98" i="69" l="1"/>
  <c r="L97" i="69" s="1"/>
  <c r="L96" i="69" s="1"/>
  <c r="I38" i="67"/>
  <c r="I37" i="67" s="1"/>
  <c r="I211" i="32"/>
  <c r="I209" i="32" s="1"/>
  <c r="I207" i="32" s="1"/>
  <c r="I205" i="32" s="1"/>
  <c r="I203" i="32" s="1"/>
  <c r="I202" i="32" s="1"/>
  <c r="D15" i="55"/>
  <c r="G179" i="32" l="1"/>
  <c r="G178" i="32" s="1"/>
  <c r="H179" i="32"/>
  <c r="H178" i="32" s="1"/>
  <c r="I179" i="32"/>
  <c r="I178" i="32" s="1"/>
  <c r="G177" i="32" l="1"/>
  <c r="G176" i="32" s="1"/>
  <c r="G174" i="32" s="1"/>
  <c r="J15" i="71" s="1"/>
  <c r="J14" i="71" s="1"/>
  <c r="I177" i="32"/>
  <c r="I176" i="32" s="1"/>
  <c r="I174" i="32" s="1"/>
  <c r="L15" i="71" s="1"/>
  <c r="L14" i="71" s="1"/>
  <c r="H177" i="32"/>
  <c r="H176" i="32" s="1"/>
  <c r="H174" i="32" s="1"/>
  <c r="K15" i="71" s="1"/>
  <c r="K14" i="71" s="1"/>
  <c r="J64" i="69" l="1"/>
  <c r="I172" i="32"/>
  <c r="G172" i="32"/>
  <c r="G170" i="32" s="1"/>
  <c r="H172" i="32"/>
  <c r="H17" i="67" l="1"/>
  <c r="H170" i="32"/>
  <c r="I17" i="67"/>
  <c r="I170" i="32"/>
  <c r="G17" i="67"/>
  <c r="I16" i="67" l="1"/>
  <c r="L15" i="69"/>
  <c r="L14" i="69" s="1"/>
  <c r="G16" i="67"/>
  <c r="J15" i="69"/>
  <c r="J14" i="69" s="1"/>
  <c r="H16" i="67"/>
  <c r="K15" i="69"/>
  <c r="K14" i="69" s="1"/>
  <c r="H199" i="32" l="1"/>
  <c r="H198" i="32" s="1"/>
  <c r="H197" i="32" s="1"/>
  <c r="H196" i="32" s="1"/>
  <c r="H194" i="32" s="1"/>
  <c r="K64" i="71" s="1"/>
  <c r="K63" i="71" s="1"/>
  <c r="I199" i="32"/>
  <c r="I198" i="32" s="1"/>
  <c r="I197" i="32" s="1"/>
  <c r="I196" i="32" s="1"/>
  <c r="I194" i="32" s="1"/>
  <c r="L64" i="71" s="1"/>
  <c r="L63" i="71" s="1"/>
  <c r="G199" i="32"/>
  <c r="G198" i="32" s="1"/>
  <c r="G197" i="32" s="1"/>
  <c r="G196" i="32" s="1"/>
  <c r="G194" i="32" s="1"/>
  <c r="J64" i="71" s="1"/>
  <c r="J63" i="71" s="1"/>
  <c r="G192" i="32" l="1"/>
  <c r="G29" i="67" s="1"/>
  <c r="I192" i="32"/>
  <c r="H192" i="32"/>
  <c r="H181" i="32" l="1"/>
  <c r="H29" i="67"/>
  <c r="K69" i="69" s="1"/>
  <c r="I181" i="32"/>
  <c r="I29" i="67"/>
  <c r="G27" i="67"/>
  <c r="J69" i="69"/>
  <c r="J63" i="69" s="1"/>
  <c r="G181" i="32"/>
  <c r="G168" i="32" s="1"/>
  <c r="I27" i="67" l="1"/>
  <c r="L69" i="69"/>
  <c r="H116" i="32"/>
  <c r="H114" i="32" s="1"/>
  <c r="H101" i="32" s="1"/>
  <c r="H99" i="32" s="1"/>
  <c r="H97" i="32" s="1"/>
  <c r="G116" i="32"/>
  <c r="G114" i="32" s="1"/>
  <c r="G101" i="32" s="1"/>
  <c r="G99" i="32" s="1"/>
  <c r="G97" i="32" s="1"/>
  <c r="G166" i="32" l="1"/>
  <c r="G164" i="32" s="1"/>
  <c r="G149" i="32" l="1"/>
  <c r="G147" i="32" s="1"/>
  <c r="G95" i="32" s="1"/>
  <c r="F43" i="56" l="1"/>
  <c r="F41" i="56" s="1"/>
  <c r="G43" i="56"/>
  <c r="G41" i="56" s="1"/>
  <c r="F39" i="56" l="1"/>
  <c r="H79" i="32"/>
  <c r="H78" i="32" s="1"/>
  <c r="H77" i="32" s="1"/>
  <c r="H76" i="32" s="1"/>
  <c r="H75" i="32" s="1"/>
  <c r="H73" i="32" s="1"/>
  <c r="G39" i="56"/>
  <c r="I79" i="32"/>
  <c r="I78" i="32" s="1"/>
  <c r="I77" i="32" s="1"/>
  <c r="I76" i="32" s="1"/>
  <c r="I75" i="32" s="1"/>
  <c r="I73" i="32" s="1"/>
  <c r="F23" i="55"/>
  <c r="G11" i="55"/>
  <c r="H11" i="55"/>
  <c r="I71" i="32" l="1"/>
  <c r="L57" i="71"/>
  <c r="L52" i="71" s="1"/>
  <c r="H71" i="32"/>
  <c r="K57" i="71"/>
  <c r="K52" i="71" s="1"/>
  <c r="G29" i="56"/>
  <c r="F21" i="55"/>
  <c r="D23" i="55"/>
  <c r="H56" i="32" l="1"/>
  <c r="H54" i="32" s="1"/>
  <c r="H52" i="32" s="1"/>
  <c r="H26" i="67"/>
  <c r="I56" i="32"/>
  <c r="I54" i="32" s="1"/>
  <c r="I52" i="32" s="1"/>
  <c r="I26" i="67"/>
  <c r="G27" i="56"/>
  <c r="G11" i="56" s="1"/>
  <c r="D21" i="55"/>
  <c r="F11" i="55"/>
  <c r="F31" i="56"/>
  <c r="F29" i="56" s="1"/>
  <c r="K57" i="69" l="1"/>
  <c r="K52" i="69" s="1"/>
  <c r="H24" i="67"/>
  <c r="L57" i="69"/>
  <c r="L52" i="69" s="1"/>
  <c r="I24" i="67"/>
  <c r="F27" i="56"/>
  <c r="F11" i="56" s="1"/>
  <c r="I168" i="32" l="1"/>
  <c r="H168" i="32" l="1"/>
  <c r="H166" i="32" s="1"/>
  <c r="H164" i="32" s="1"/>
  <c r="L64" i="69"/>
  <c r="L63" i="69" s="1"/>
  <c r="H149" i="32" l="1"/>
  <c r="H147" i="32" s="1"/>
  <c r="H95" i="32" s="1"/>
  <c r="H27" i="67"/>
  <c r="K64" i="69"/>
  <c r="K63" i="69" s="1"/>
  <c r="J13" i="71" l="1"/>
  <c r="J11" i="71" s="1"/>
  <c r="K13" i="71" l="1"/>
  <c r="K11" i="71" s="1"/>
  <c r="G82" i="32"/>
  <c r="G80" i="32" s="1"/>
  <c r="G35" i="32" s="1"/>
  <c r="L13" i="71" l="1"/>
  <c r="L11" i="71" s="1"/>
  <c r="G16" i="32"/>
  <c r="G15" i="32" s="1"/>
  <c r="H82" i="32"/>
  <c r="H80" i="32" s="1"/>
  <c r="H35" i="32" s="1"/>
  <c r="J13" i="69" l="1"/>
  <c r="G15" i="67"/>
  <c r="G13" i="67" s="1"/>
  <c r="H15" i="67"/>
  <c r="H16" i="32"/>
  <c r="H15" i="32" s="1"/>
  <c r="I82" i="32"/>
  <c r="I80" i="32" s="1"/>
  <c r="I35" i="32" s="1"/>
  <c r="I15" i="67" l="1"/>
  <c r="K13" i="69"/>
  <c r="J11" i="69"/>
  <c r="I16" i="32"/>
  <c r="G13" i="32"/>
  <c r="L13" i="69" l="1"/>
  <c r="H13" i="67"/>
  <c r="K11" i="69"/>
  <c r="H13" i="32"/>
  <c r="I116" i="32"/>
  <c r="I114" i="32" s="1"/>
  <c r="I101" i="32" s="1"/>
  <c r="I99" i="32" s="1"/>
  <c r="I97" i="32" s="1"/>
  <c r="I13" i="67" l="1"/>
  <c r="L11" i="69"/>
  <c r="I166" i="32"/>
  <c r="I164" i="32" s="1"/>
  <c r="I149" i="32" l="1"/>
  <c r="I147" i="32" s="1"/>
  <c r="I95" i="32" s="1"/>
  <c r="I15" i="32" s="1"/>
  <c r="I13" i="32" s="1"/>
  <c r="E11" i="55" l="1"/>
  <c r="D11" i="55" s="1"/>
  <c r="D13" i="55"/>
</calcChain>
</file>

<file path=xl/sharedStrings.xml><?xml version="1.0" encoding="utf-8"?>
<sst xmlns="http://schemas.openxmlformats.org/spreadsheetml/2006/main" count="1171" uniqueCount="404">
  <si>
    <t>______________ ի    ___Ն որոշման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</si>
  <si>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</si>
  <si>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</si>
  <si>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</si>
  <si>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</si>
  <si>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</si>
  <si>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</si>
  <si>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</si>
  <si>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</si>
  <si>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</si>
  <si>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</si>
  <si>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</si>
  <si>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</si>
  <si>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</si>
  <si>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</si>
  <si>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</si>
  <si>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</si>
  <si>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</si>
  <si>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</si>
  <si>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</si>
  <si>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</si>
  <si>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</si>
  <si>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 xml:space="preserve">Ցուցանիշների փոփոխությունը (ավելացումները նշված են դրական նշանով)  </t>
  </si>
  <si>
    <t>08</t>
  </si>
  <si>
    <t xml:space="preserve"> ՀԱՆԳԻՍՏ, ՄՇԱԿՈՒՅԹ ԵՎ ԿՐՈՆ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</si>
  <si>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</si>
  <si>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</si>
  <si>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</si>
  <si>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>ՀՀ կառավարություն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</si>
  <si>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</si>
  <si>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</si>
  <si>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</si>
  <si>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</si>
  <si>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</si>
  <si>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</si>
  <si>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</si>
  <si>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Բաժին N 08</t>
  </si>
  <si>
    <t>Հավելված N 6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</si>
  <si>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</si>
  <si>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</si>
  <si>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</si>
  <si>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</si>
  <si>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</si>
  <si>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</si>
  <si>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</si>
  <si>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</si>
  <si>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</si>
  <si>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</si>
  <si>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 թվում՝</t>
  </si>
  <si>
    <t>Առաջին կիսամյակ</t>
  </si>
  <si>
    <t xml:space="preserve"> - Շենքերի և շինությունների շինարարություն</t>
  </si>
  <si>
    <t>Երևան քաղաք</t>
  </si>
  <si>
    <t xml:space="preserve"> ՄԱՍ II. ԱՇԽԱՏԱՆՔՆԵՐ</t>
  </si>
  <si>
    <t>դրամ</t>
  </si>
  <si>
    <t xml:space="preserve"> ՄԱՍ III. ԾԱՌԱՅՈՒԹՅՈՒՆՆԵՐ</t>
  </si>
  <si>
    <t>ԳՀ</t>
  </si>
  <si>
    <t>ՄԱ</t>
  </si>
  <si>
    <t xml:space="preserve">Ցուցանիշների փոփոխությունը (ավելացումները նշված են դրական նշանով, իսկ նվազեցումները՝ փակագծերում)  </t>
  </si>
  <si>
    <t>ՈՉ ՖԻՆԱՆՍԱԿԱՆ ԱԿՏԻՎՆԵՐԻ ԳԾՈՎ ԾԱԽՍԵՐ</t>
  </si>
  <si>
    <t>ՀԻՄՆԱԿԱՆ ՄԻՋՈՑՆԵՐ</t>
  </si>
  <si>
    <t>ՇԵՆՔԵՐ ԵՎ ՇԻՆՈՒԹՅՈՒՆՆԵՐ</t>
  </si>
  <si>
    <t>Խումբ N 02</t>
  </si>
  <si>
    <t xml:space="preserve"> Հուշարձանների և մշակութային արժեքների վերականգնում և պահպանում</t>
  </si>
  <si>
    <t xml:space="preserve"> տեխնիկական հսկողության ծառայություններ</t>
  </si>
  <si>
    <t xml:space="preserve"> հեղինակային հսկողության ծառայություններ</t>
  </si>
  <si>
    <t>ՀՀ Կոտայքի մարզ</t>
  </si>
  <si>
    <t>ՀՀ Լոռու մարզ</t>
  </si>
  <si>
    <t>հազար դրամ</t>
  </si>
  <si>
    <t>Միջոցառումները կատարող պետական մարմինների և դրամաշնորհ ստացող տնտեսվարող սուբյեկտների անվանումները</t>
  </si>
  <si>
    <t>Մշակութային ժառանգության ծրագիր</t>
  </si>
  <si>
    <t>«Պատմամշակութային արգելոց-թանգարանների և պատմական միջավայրի պահպանության ծառայություն» ՊՈԱԿ</t>
  </si>
  <si>
    <t>02</t>
  </si>
  <si>
    <t>07</t>
  </si>
  <si>
    <t xml:space="preserve"> Մշակութային ծառայություններ</t>
  </si>
  <si>
    <t xml:space="preserve"> ԸՆԹԱՑԻԿ ԾԱԽՍԵՐ</t>
  </si>
  <si>
    <t xml:space="preserve"> ԴՐԱՄԱՇՆՈՐՀՆԵՐ</t>
  </si>
  <si>
    <t>ԿԱՊԻՏԱԼ ԴՐԱՄԱՇՆՈՐՀՆԵՐ ՊԵՏԱԿԱՆ ՀԱՏՎԱԾԻ ԱՅԼ ՄԱԿԱՐԴԱԿՆԵՐԻՆ</t>
  </si>
  <si>
    <t xml:space="preserve"> - Կապիտալ դրամաշնորհներ պետական և համայնքային ոչ առևտրային կազմակերպություններին</t>
  </si>
  <si>
    <t xml:space="preserve"> այդ թվում՝</t>
  </si>
  <si>
    <t>Ցուցանիշների փոփոխությունը (ավելացումները նշված են դրական նշանով, իսկ նվազեցումները՝ փակագծերում)</t>
  </si>
  <si>
    <t>ՀՀ Գեղարքունիքի մարզ</t>
  </si>
  <si>
    <t xml:space="preserve"> դրամ</t>
  </si>
  <si>
    <t>Բաժին N 09</t>
  </si>
  <si>
    <t>Խումբ N 06</t>
  </si>
  <si>
    <t>Դաս N 01</t>
  </si>
  <si>
    <t xml:space="preserve"> Կրթությանը տրամադրվող օժանդակ ծառայություններ</t>
  </si>
  <si>
    <t xml:space="preserve"> ՄԱՍ II.  ԱՇԽԱՏԱՆՔՆԵՐ</t>
  </si>
  <si>
    <t xml:space="preserve"> </t>
  </si>
  <si>
    <t>09</t>
  </si>
  <si>
    <t>06</t>
  </si>
  <si>
    <t>01</t>
  </si>
  <si>
    <t>Կրթությանը տրամադրվող օժանդակ ծառայություններ</t>
  </si>
  <si>
    <t xml:space="preserve"> ԿՐԹՈՒԹՅՈՒՆ</t>
  </si>
  <si>
    <t xml:space="preserve"> Հանրակրթական և նախադպրոցական հաստատությունների հիմնում, կառուցում, բարելավում</t>
  </si>
  <si>
    <t xml:space="preserve"> Հանրակրթական և նախադպրոցական հաստատությունների հիմնում, կառուցում, բարելավում </t>
  </si>
  <si>
    <t xml:space="preserve"> Այլ պետական կազմակերպությունների կողմից օգտագործվող ոչ ֆինանսական ակտիվների հետ գործառնություններ </t>
  </si>
  <si>
    <t>Հավելված N 7</t>
  </si>
  <si>
    <t>Հավելված 5</t>
  </si>
  <si>
    <t>Հավելված N 4</t>
  </si>
  <si>
    <t xml:space="preserve"> Ապահով դպրոց</t>
  </si>
  <si>
    <t>Ապահով դպրոց</t>
  </si>
  <si>
    <t>Մասսայական սպորտ</t>
  </si>
  <si>
    <t xml:space="preserve"> Միջոցառում</t>
  </si>
  <si>
    <t>այդ թվում</t>
  </si>
  <si>
    <t xml:space="preserve"> Հիմնական ընդհանուր կրթություն</t>
  </si>
  <si>
    <t xml:space="preserve"> - Շենքերի և շինությունների կապիտալ վերանորոգում</t>
  </si>
  <si>
    <t xml:space="preserve"> Միջնակարգ ընդհանուր կրթություն</t>
  </si>
  <si>
    <t xml:space="preserve">ՀՀ կառավարության  2025 թվականի </t>
  </si>
  <si>
    <t>ՀԱՅԱՍՏԱՆԻ ՀԱՆՐԱՊԵՏՈՒԹՅԱՆ ԿԱՌԱՎԱՐՈՒԹՅԱՆ 2024 ԹՎԱԿԱՆԻ ԴԵԿՏԵՄԲԵՐԻ 27-Ի N 2060-Ն ՈՐՈՇՄԱՆ N 5 ՀԱՎԵԼՎԱԾԻ N 7 ԱՂՅՈՒՍԱԿՈՒՄ  ԿԱՏԱՐՎՈՂ  ԼՐԱՑՈՒՄՆԵՐԸ</t>
  </si>
  <si>
    <t>ԲՄ</t>
  </si>
  <si>
    <t>«Երևանի հ․8 արհեստագործական պետական ուսումնարան» ՊՈԱԿ</t>
  </si>
  <si>
    <t>1045-32001</t>
  </si>
  <si>
    <t>45611100-1</t>
  </si>
  <si>
    <t xml:space="preserve"> կրթական օբյեկտների հիմնանորոգում</t>
  </si>
  <si>
    <t>71351540-1</t>
  </si>
  <si>
    <t>98111140-1</t>
  </si>
  <si>
    <t xml:space="preserve"> այդ թվում`ըստ ուղղությունների</t>
  </si>
  <si>
    <t xml:space="preserve"> Մասնագիտական ուսումնական հաստատությունների շենքային պայմանների բարելավում</t>
  </si>
  <si>
    <t>ՀՀ կառավարության  2025 թվականի</t>
  </si>
  <si>
    <t>«ՀԱՅԱUՏԱՆԻ ՀԱՆՐԱՊԵՏՈՒԹՅԱՆ 2025 ԹՎԱԿԱՆԻ ՊԵՏԱԿԱՆ ԲՅՈՒՋԵԻ ՄԱUԻՆ» ՀԱՅԱUՏԱՆԻ ՀԱՆՐԱՊԵՏՈՒԹՅԱՆ OՐԵՆՔԻ N 1 ՀԱՎԵԼՎԱԾԻ N 3 ԱՂՅՈՒՍԱԿՈՒՄ ԿԱՏԱՐՎՈՂ ՓՈՓՈԽՈՒԹՅՈՒՆՆԵՐԸ ԵՎ ԼՐԱՑՈՒՄՆԵՐԸ</t>
  </si>
  <si>
    <t>ՀԱՅԱՍՏԱՆԻ ՀԱՆՐԱՊԵՏՈՒԹՅԱՆ ԿԱՌԱՎԱՐՈՒԹՅԱՆ 2024 ԹՎԱԿԱՆԻ ԴԵԿՏԵՄԲԵՐԻ 27-Ի N 2060-Ն ՈՐՈՇՄԱՆ N 5 ՀԱՎԵԼՎԱԾԻ N 2 ԱՂՅՈՒՍԱԿՈՒՄ ԿԱՏԱՐՎՈՂ ՓՈՓՈԽՈՒԹՅՈՒՆՆԵՐԸ ԵՎ ԼՐԱՑՈՒՄՆԵՐԸ</t>
  </si>
  <si>
    <t xml:space="preserve">ՀԱՅԱՍՏԱՆԻ ՀԱՆՐԱՊԵՏՈՒԹՅԱՆ ԿԱՌԱՎԱՐՈՒԹՅԱՆ 2024 ԹՎԱԿԱՆԻ ԴԵԿՏԵՄԲԵՐԻ 27-Ի N 2060-Ն N 10 ՀԱՎԵԼՎԱԾՈՒՄ ԿԱՏԱՐՎՈՂ ՓՈՓՈԽՈՒԹՅՈՒՆՆԵՐԸ ԵՎ ԼՐԱՑՈՒՄՆԵՐԸ
</t>
  </si>
  <si>
    <t>ՀԱՅԱՍՏԱՆԻ ՀԱՆՐԱՊԵՏՈՒԹՅԱՆ ԿԱՌԱՎԱՐՈՒԹՅԱՆ 2024 ԹՎԱԿԱՆԻ ԴԵԿՏԵՄԲԵՐԻ 27-Ի N 2060-Ն ՈՐՈՇՄԱՆ N 3 ԵՎ N 4 ՀԱՎԵԼՎԱԾՆԵՐՈՒՄ ԿԱՏԱՐՎՈՂ  ՓՈՓՈԽՈՒԹՅՈՒՆՆԵՐԸ ԵՎ ԼՐԱՑՈՒՄՆԵՐԸ</t>
  </si>
  <si>
    <t>Հանրակրթական դպրոցների, մանկապարտեզների և կրթահամալիրների գույքով և տեխնիկայով ապահովում</t>
  </si>
  <si>
    <t xml:space="preserve"> ԱՅԼ  ԾԱԽՍԵՐ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</si>
  <si>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</si>
  <si>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</si>
  <si>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</si>
  <si>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Այլ մեքենաներ և սարքավորումներ</t>
  </si>
  <si>
    <t>Մասնագիտական կրթության և ուսուցման ծրագիր</t>
  </si>
  <si>
    <t xml:space="preserve"> Մասնագիտական կրթության և ուսուցման ծրագիր</t>
  </si>
  <si>
    <t xml:space="preserve"> ՀՀ ԿԱՌԱՎԱՐՈՒԹՅՈՒՆ</t>
  </si>
  <si>
    <t>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</si>
  <si>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</si>
  <si>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</si>
  <si>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</si>
  <si>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- Պահուստային միջոցներ</t>
  </si>
  <si>
    <t>այդ թվում՝</t>
  </si>
  <si>
    <t>«ՀԱՅԱUՏԱՆԻ ՀԱՆՐԱՊԵՏՈՒԹՅԱՆ 2025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ՓՈՓՈԽՈՒԹՅՈՒՆՆԵՐԸ ԵՎ ԼՐԱՑՈՒՄՆԵՐԸ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</si>
  <si>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</si>
  <si>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</si>
  <si>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</si>
  <si>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</si>
  <si>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Առաջին կիսամյակ</t>
  </si>
  <si>
    <t>ԸՆԴԱՄԵՆԸ</t>
  </si>
  <si>
    <t>Այլ պետական կազմակերպությունների կողմից օգտագործվող ոչ ֆինանսական ակտիվների հետ գործառնություններ</t>
  </si>
  <si>
    <t>Ծառայությունների մատուցում</t>
  </si>
  <si>
    <t>1236</t>
  </si>
  <si>
    <t>Հանրակրթական և նախադպրոցական հաստատությունների հիմնում, կառուցում, բարելավում</t>
  </si>
  <si>
    <t>Առնվազն 300 դպրոցի և 500 մանկապարտեզի կառուցման, վերակառուցման, հիմնանորոգման ծրագրերի իրականացում ՀՀ պետական բյուջեի միջոցների շրջանակներում</t>
  </si>
  <si>
    <t xml:space="preserve"> Կրթական միջավայրի բարելավում</t>
  </si>
  <si>
    <t>ՀՀ ԿԱՌԱՎԱՐՈՒԹՅՈՒՆ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</si>
  <si>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</si>
  <si>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</si>
  <si>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</si>
  <si>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</si>
  <si>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</si>
  <si>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Աշխատաշուկայի արդի պահանջներին համապատասխան արհեստագործական և միջին մասնագիտական կրթության որակավորում ունեցող մասնագետների պատրաստում, կրթության մատչելիության ապահովում:</t>
  </si>
  <si>
    <t>Արհեստագործական և միջին մասնագիտական կրթության  գրավչության բարձրացում, մատչելի և մրցունակ արհեստագործական և միջին մասնագիտական կրթության ապահովում</t>
  </si>
  <si>
    <t>1045 - 32001</t>
  </si>
  <si>
    <t>Մասնագիտական ուսումնական հաստատությունների շենքային պայմանների բարելավում</t>
  </si>
  <si>
    <t>Մասնագիտական ուսումնական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</t>
  </si>
  <si>
    <t>Մշակութային ժառանգության պահպանում, օգտագործում, համալրում և հանրահռչակում</t>
  </si>
  <si>
    <t>Մշակութային ժառանգության շարունակական պահպանում, մշակութային զբոսաշրջության զարգացում և խթանում</t>
  </si>
  <si>
    <t>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</si>
  <si>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>Դպրոցական միջավայրի բարելավում</t>
  </si>
  <si>
    <t>1236 - 32006</t>
  </si>
  <si>
    <t>Կրթական ժամանակակից նորմերին և կրթական չափորոշիչներին համապատասխան ուսուցման ծրագրերն իրականացնելու նպատակով հանրակրթական և նախադպրոցական հաստատությունների համար գույքի և տեխնիկայի ձեռքբերում</t>
  </si>
  <si>
    <t>ՀԱՅԱՍՏԱՆԻ ՀԱՆՐԱՊԵՏՈՒԹՅԱՆ 2025 ԹՎԱԿԱՆԻ ՊԵՏԱԿԱՆ ԲՅՈՒՋԵՈՎ ՆԱԽԱՏԵՍՎԱԾ՝ ՀԱՅԱՍՏԱՆԻ ՀԱՆՐԱՊԵՏՈՒԹՅԱՆ ԿԱՌԱՎԱՐՈՒԹՅԱՆ ՊԱՀՈՒՍՏԱՅԻՆ ՖՈՆԴԻՑ ՀԱՏԿԱՑՈՒՄՆԵՐ ԿԱՏԱՐԵԼՈՒ ՎԵՐԱԲԵՐՅԱԼ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</si>
  <si>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</si>
  <si>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</si>
  <si>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</si>
  <si>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11</t>
  </si>
  <si>
    <t xml:space="preserve"> 01</t>
  </si>
  <si>
    <t xml:space="preserve"> ՀՀ կառավարություն</t>
  </si>
  <si>
    <t xml:space="preserve"> 1139</t>
  </si>
  <si>
    <t xml:space="preserve"> 11001</t>
  </si>
  <si>
    <t>ՀԱՅԱՍՏԱՆԻ ՀԱՆՐԱՊԵՏՈՒԹՅԱՆ ԿԱՌԱՎԱՐՈՒԹՅԱՆ 2024 ԹՎԱԿԱՆԻ ԴԵԿՏԵՄԲԵՐԻ 27-Ի N 2060-Ն ՈՐՈՇՄԱՆ N 9 ՀԱՎԵԼՎԱԾՈՒՄ ԿԱՏԱՐՎՈՂ ՓՈՓՈԽՈՒԹՅՈՒՆՆԵՐԸ ԵՎ ԼՐԱՑՈՒՄՆԵՐԸ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</si>
  <si>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</si>
  <si>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</si>
  <si>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</si>
  <si>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</si>
  <si>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</si>
  <si>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</si>
  <si>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</si>
  <si>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</si>
  <si>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</si>
  <si>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</si>
  <si>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</si>
  <si>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</si>
  <si>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</si>
  <si>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 ԸՆԴԱՄԵՆԸ </t>
  </si>
  <si>
    <t>ՀՀ ԿՐԹՈՒԹՅԱՆ, ԳԻՏՈՒԹՅԱՆ, ՄՇԱԿՈԻՅԹԻ ԵՎ ՍՊՈՐՏԻ ՆԱԽԱՐԱՐՈՒԹՅՈՒՆ</t>
  </si>
  <si>
    <t/>
  </si>
  <si>
    <t xml:space="preserve"> Ծառայությունների մատուցում </t>
  </si>
  <si>
    <t xml:space="preserve"> ՀՀ կառավարության պահուստային ֆոնդ </t>
  </si>
  <si>
    <t xml:space="preserve">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</si>
  <si>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</si>
  <si>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</si>
  <si>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 Մասնագիտական ուսումնական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 </t>
  </si>
  <si>
    <t xml:space="preserve">  Ակտիվն օգտագործող կազմակերպությունների անվանումները` Մասնագիտական ուսումնական հաստատություններ </t>
  </si>
  <si>
    <t>Նախագծանախահաշվային փաստաթղթերի քանակ, հատ</t>
  </si>
  <si>
    <t xml:space="preserve"> Մշակութային ժառանգության ծրագիր</t>
  </si>
  <si>
    <t xml:space="preserve"> Ակտիվն օգտագործող կազմակերպությունների անվանումները` Հանրակրթական դպրոցներ </t>
  </si>
  <si>
    <t xml:space="preserve"> Կրթական ժամանակակից նորմերին և կրթական չափորոշիչներին համապատասխան ուսուցման ծրագրերն իրականացնելու նպատակով հանրակրթական և նախադպրոցական հաստատությունների համար գույքի և տեխնիկայի ձեռքբերում </t>
  </si>
  <si>
    <t xml:space="preserve"> Ակտիվն օգտագործող կազմակերպությունների անվանումները` Հանրակրթական դպրոցներ, մանկապարտեզներ և կրթահամալիրներ </t>
  </si>
  <si>
    <t>ՀԱՅԱՍՏԱՆԻ ՀԱՆՐԱՊԵՏՈՒԹՅԱՆ ԿԱՌԱՎԱՐՈՒԹՅԱՆ 2024 ԹՎԱԿԱՆԻ ԴԵԿՏԵՄԲԵՐԻ 27-Ի N 2060-Ն ՈՐՈՇՄԱՆ N 9.1 ՀԱՎԵԼՎԱԾՈՒՄ ԿԱՏԱՐՎՈՂ ՓՈՓՈԽՈՒԹՅՈՒՆՆԵՐԸ ԵՎ ԼՐԱՑՈՒՄՆԵՐԸ</t>
  </si>
  <si>
    <t>Խումբ N 01</t>
  </si>
  <si>
    <t>45211131-1</t>
  </si>
  <si>
    <t xml:space="preserve"> Հանգստի և սպորտի ծառայություններ</t>
  </si>
  <si>
    <t>1163-32003</t>
  </si>
  <si>
    <t xml:space="preserve"> Թեթև կոնստրուկցիաներով մարզադահլիճների հիմնում</t>
  </si>
  <si>
    <t xml:space="preserve"> մարզական օբյեկտների շինարարական աշխատանքներ</t>
  </si>
  <si>
    <t>Թեթև կոնստրուկցիաներով մարզադահլիճների հիմնում</t>
  </si>
  <si>
    <t>ՀՀ Կոտայքի մարզի Նաիրի համայնքում Զովունի գյուղում թեթև կոնստրուկցիաներով մարզադահլիճ</t>
  </si>
  <si>
    <t xml:space="preserve">«Վանաձորի Կ. Ղարաքեշիշյանի անվան N 1 արհեստագործական պետական ուսումնարան» ՊՈԱԿ </t>
  </si>
  <si>
    <t>45611100-4</t>
  </si>
  <si>
    <t>71351540-4</t>
  </si>
  <si>
    <t>98111140-4</t>
  </si>
  <si>
    <t>1183-32007</t>
  </si>
  <si>
    <t xml:space="preserve"> Հանրակրթական կրթություն իրականացնող ուսումնական հաստատությունների նոր մարզադահլիճների կառուցում</t>
  </si>
  <si>
    <t>45211138-1</t>
  </si>
  <si>
    <t xml:space="preserve"> մարզական դահլիճների կառուցման աշխատանքներ</t>
  </si>
  <si>
    <t>Հանրակրթական կրթություն իրականացնող ուսումնական հաստատությունների նոր մարզադահլիճների կառուցում</t>
  </si>
  <si>
    <t>«Արամ Մանուկյանի անվան մարզառազմական մասնագիտացված դպրոց» ՊՈԱԿ</t>
  </si>
  <si>
    <t>Թատերահամերգային կազմակերպությունների նյութատեխնիկական բազայի համալրում</t>
  </si>
  <si>
    <t>Դաս N 05</t>
  </si>
  <si>
    <t xml:space="preserve"> Արվեստ</t>
  </si>
  <si>
    <t>1168-32007</t>
  </si>
  <si>
    <t xml:space="preserve"> Թատերահամերգային կազմակերպությունների նյութատեխնիկական բազայի համալրում</t>
  </si>
  <si>
    <t xml:space="preserve"> ՄԱՍ I. ԱՊՐԱՆՔՆԵՐ</t>
  </si>
  <si>
    <t>ԷԱՃ</t>
  </si>
  <si>
    <t>հատ</t>
  </si>
  <si>
    <t>վարագույրներ</t>
  </si>
  <si>
    <t>մետր</t>
  </si>
  <si>
    <t>39515100-501</t>
  </si>
  <si>
    <t>39515100-502</t>
  </si>
  <si>
    <t>հատակածածկույթներ</t>
  </si>
  <si>
    <t>քմ</t>
  </si>
  <si>
    <t>39531600-502</t>
  </si>
  <si>
    <t>սեղաններ</t>
  </si>
  <si>
    <t>39121200-502</t>
  </si>
  <si>
    <t>44411300/501</t>
  </si>
  <si>
    <t>լվացարաններ</t>
  </si>
  <si>
    <t>«Սոս Սարգսյանի անվան համազգային թատրոն» ՊՈԱԿ</t>
  </si>
  <si>
    <t>Ներդրումներ թատրոնների և համերգային կազմակերպությունների շենքերի կապիտալ վերանորոգման համար</t>
  </si>
  <si>
    <t xml:space="preserve">«Հայաստանի ազգային ֆիլհարմոնիկ նվագախումբ» </t>
  </si>
  <si>
    <t>1168-32001</t>
  </si>
  <si>
    <t xml:space="preserve"> Ներդրումներ թատրոնների և համերգային կազմակերպությունների շենքերի կապիտալ վերանորոգման համար</t>
  </si>
  <si>
    <t xml:space="preserve"> մշակութային օբյեկտների հիմնանորոգում</t>
  </si>
  <si>
    <t xml:space="preserve"> ԲՄ</t>
  </si>
  <si>
    <t>45611200-2</t>
  </si>
  <si>
    <t>71351540-2</t>
  </si>
  <si>
    <t xml:space="preserve">Տեղեկատվական մոդուլային կենտրոնների ստեղծում </t>
  </si>
  <si>
    <t>Արվեստների ծրագիր</t>
  </si>
  <si>
    <t xml:space="preserve">«Հայաստանի ազգային ֆիլհարմոնիկ նվագախումբ» ՊՈԱԿ </t>
  </si>
  <si>
    <t>«Արամ Խաչատրյան» համերգասրահում արևմտյան աստիճանավանդակի հատվածում վերելակի տեղադրման աշխատանքներ</t>
  </si>
  <si>
    <t>Մարզերի մշակութային զարգացման ծրագիր</t>
  </si>
  <si>
    <t xml:space="preserve"> Աջակցություն համայնքներին մշակութային հաստատությունների շենքային պայմանների  բարելավման համար</t>
  </si>
  <si>
    <t>ՀՀ Լոռու մարզպետի աշխատակազմ</t>
  </si>
  <si>
    <t>«Ստեփանավանի մշակույթի և ժամանցի կենտրոն» ՊՈԱԿ</t>
  </si>
  <si>
    <t xml:space="preserve"> Հանրակրթական դպրոցների, մանկապարտեզների և կրթահամալիրների գույքով և տեխնիկայով ապահովում</t>
  </si>
  <si>
    <t>ՀՀ տարածքային կառավարման և ենթակառուցվածքների նախարարություն</t>
  </si>
  <si>
    <t xml:space="preserve">«Երևանի հ.91 հիմնական դպրոց» ՊՈԱԿ </t>
  </si>
  <si>
    <t>«Երևանի Վ. Պետրոսյանի անվան հ.51 հիմնական դպրոց» ՊՈԱԿ</t>
  </si>
  <si>
    <t>ՀՀ Գեղարքունիքի մարզպետի աշխատակազմ</t>
  </si>
  <si>
    <t>«Մարտունու Մ․Մելիք-Շահումյանցի անվան N 1 հիմնական դպրոց» ՊՈԱԿ</t>
  </si>
  <si>
    <t>Կրթական օբյեկտների շենքային պայմանների բարելավում</t>
  </si>
  <si>
    <t>«Մարտունու Ս․ Դարբինյանի անվան N 2 հիմնական դպրոց» ՊՈԱԿ</t>
  </si>
  <si>
    <t xml:space="preserve"> Բյուջետային հատկացումների գլխավոր կարգադրիչների, ծրագրերի, միջոցառումների, ծախսային ուղղությունների անվանումները</t>
  </si>
  <si>
    <t xml:space="preserve"> Մասսայական սպորտ</t>
  </si>
  <si>
    <t xml:space="preserve"> ՀՀ կրթության, գիտության, մշակույթի և սպորտի նախարարություն</t>
  </si>
  <si>
    <t xml:space="preserve"> ՇԵՆՔԵՐ ԵՎ ՇԻՆՈՒԹՅՈՒՆՆԵՐ</t>
  </si>
  <si>
    <t xml:space="preserve"> Տեղեկատվական մոդուլային կենտրոնների ստեղծում </t>
  </si>
  <si>
    <t>05</t>
  </si>
  <si>
    <t>03</t>
  </si>
  <si>
    <t xml:space="preserve"> Մշակույթի տներ, ակումբներ, կենտրոններ</t>
  </si>
  <si>
    <t xml:space="preserve"> Մարզերի մշակութային զարգացման ծրագիր</t>
  </si>
  <si>
    <t>1075 - 32010</t>
  </si>
  <si>
    <t>Տեղեկատվական մոդուլային կենտրոնների կառուցում և տեղադրումարգելոց-թանգարանների տարածքումԱյլ պետական կազմակերպությունների կողմից օգտագործվող ոչֆինանսական ակտիվների հետ գործառնություններ</t>
  </si>
  <si>
    <t>1163 - 32003</t>
  </si>
  <si>
    <t>Բնակչության շրջանում առողջ ապրելակերպի արմատավորում, անհատի բազմակողմանի ու ներդաշնակ զարգացման գործում ֆիզիկական կուլտուրայի և սպորտի դերի բարձրացում</t>
  </si>
  <si>
    <t>Սպորտի նկատմամբ հետաքրքրվածության և մասնակցության ընդլայնում</t>
  </si>
  <si>
    <t>ՀՀ մարզերում արագ հավաքվող, թեթև կոնստրուկցիաներով, օդահենային պնևմատիկ, եվրոպական ստանդարտներին համապատասխան մարզադահլիճների հիմնում</t>
  </si>
  <si>
    <t>Նպաստել ազգային հենքի վրա ժամանակակից թատերարվեստի, երաժշտարվեստի, կերպարվեստի և պարարվեստի զարգացմանը և հանրահռչակմանը</t>
  </si>
  <si>
    <t>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</si>
  <si>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>1168 - 32001</t>
  </si>
  <si>
    <t>Թատրոնների և համերգային կազմակերպությունների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</t>
  </si>
  <si>
    <t>1168 - 32007</t>
  </si>
  <si>
    <t>Թատերահամերգային կազմակերպությունների նյութատեխնիկական բազայի  համալրում</t>
  </si>
  <si>
    <t>Թատերահամերգային կազմակերպությունների համար անհրաժեշտ տեխնիկայի և սարքավորումների ձեռքբերում</t>
  </si>
  <si>
    <t>1183 - 32001</t>
  </si>
  <si>
    <t>1183 - 32007</t>
  </si>
  <si>
    <t>Հանրակրթական ուսուցում իրականացնող ուսումնական հաստատությունների նոր մարզադահլիճների կառուցման նախագծանախահաշվային փաստաթղթերի մշակում</t>
  </si>
  <si>
    <t xml:space="preserve">Կրթական օբյեկտների շենքերի (մասնաշենքերի) հիմնանորոգում (համաշինարարական աշխատանքներ, ջեռուցման համակարգի իրականացում, ներքին հարդարում, տարածքի բարեկարգում) և նախագծում </t>
  </si>
  <si>
    <t xml:space="preserve">Կրթական օբյեկտների շենքային պայմանների բարելավում </t>
  </si>
  <si>
    <t>Մարզերում մշակութային կյանքի և մշակութաստեղծ գործունեության ակտիվացում</t>
  </si>
  <si>
    <t>Համայնքներում մշակույթի հասանելիության և մշակութային կյանքին մարզային բնակչության ընդգրկվածության ընդլայնում</t>
  </si>
  <si>
    <t>1196 - 12001</t>
  </si>
  <si>
    <t>Աջակցություն համայնքներին մշակութային հաստատությունների շենքային պայմանների բարելավման համար</t>
  </si>
  <si>
    <t>Համայնքային ենթակայության մշակույթի տների՝ ակումբների և կենտրոնների հիմնանորոգում՝ կառուցում և նախագծում</t>
  </si>
  <si>
    <t>Տրանսֆերտների տրամադրում</t>
  </si>
  <si>
    <t xml:space="preserve"> Տեղեկատվական մոդուլային կենտրոնների կառուցում և տեղադրումարգելոց-թանգարանների տարածքում</t>
  </si>
  <si>
    <t xml:space="preserve"> Ակտիվն օգտագործող կազմակերպությունների անվանումները` Արգելոց-թանգարաններ</t>
  </si>
  <si>
    <t>Մոդուլային կենտրոնի կառուցման համար չափագրվող տարածքի մակերեսը, քմ</t>
  </si>
  <si>
    <t xml:space="preserve"> ՀՀ մարզերում արագ հավաքվող, թեթև կոնստրուկցիաներով, եվրոպական ստանդարտներին համապատասխան մարզադահլիճների հիմնում </t>
  </si>
  <si>
    <t xml:space="preserve"> Ակտիվն օգտագործող կազմակերպության անվանումը` Մարզական հաստատություններ </t>
  </si>
  <si>
    <t>Կառուցվող մարզադահլիճների քանակը, հատ</t>
  </si>
  <si>
    <t xml:space="preserve"> Արվեստների ծրագիր</t>
  </si>
  <si>
    <t xml:space="preserve"> Թատրոնների և համերգային կազմակերպությունների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 </t>
  </si>
  <si>
    <t xml:space="preserve">Ակտիվն օգտագործող կազմակերպության անվանումը` Թատրոններ և համերգային կազմակերպություններ </t>
  </si>
  <si>
    <t xml:space="preserve"> Թատերահամերգային կազմակերպությունների համար անհրաժեշտ տեխնիկայի և սարքավորումների ձեռքբերում </t>
  </si>
  <si>
    <t xml:space="preserve"> Ակտիվն օգտագործող կազմակերպության անվանումը` Թատրոններ և համերգային կազմակերպություններ </t>
  </si>
  <si>
    <t>Թատրոնների թիվը, որտեղ կատարվում են ներդրումները, հատ</t>
  </si>
  <si>
    <t xml:space="preserve">  Կրթական օբյեկտների շենքերի (մասնաշենքերի) հիմնանորոգում (համաշինարարական աշխատանքներ,
ջեռուցման համակարգի իրականացում, ներքին հարդարում, տարածքի բարեկարգում) և նախագծում 
</t>
  </si>
  <si>
    <t xml:space="preserve"> Հանրակրթական ուսուցում իրականացնող ուսումնական հաստատությունների նոր մարզադահլիճների կառուցման նախագծանախահաշվային փաստաթղթերի մշակում </t>
  </si>
  <si>
    <t xml:space="preserve"> Մարզերի մշակութային զարգացման ծրագիր </t>
  </si>
  <si>
    <t xml:space="preserve">Աջակցություն համայնքներին մշակութային հաստատությունների շենքային պայմանների բարելավման համար </t>
  </si>
  <si>
    <t xml:space="preserve">  Համայնքային ենթակայության մշակույթի տների՝ ակումբների և կենտրոնների հիմնանորոգում՝ կառուցում և նախագծում </t>
  </si>
  <si>
    <t xml:space="preserve"> Տրանսֆերտների տրամադրում</t>
  </si>
  <si>
    <t xml:space="preserve"> Շահառուների ընտրության չափանիշները՝ ՀՀ համայնքների ենթակայության մշակութային հաստատություններ</t>
  </si>
  <si>
    <t>Մասնակի գույքով ապահովվող դպրոցների
քանակ, հատ</t>
  </si>
  <si>
    <t>ԲՍԿ</t>
  </si>
  <si>
    <t>ՀՀ ՏԱՐԱԾՔԱՅԻՆ ԿԱՌԱՎԱՐՄԱՆ ԵՎ ԵՆԹԱԿԱՌՈՒՑՎԱԾՔՆԵՐԻ ՆԱԽԱՐԱՐՈՒԹՅՈՒՆ</t>
  </si>
  <si>
    <t>ՀՀ ԳԵՂԱՐՔՈՒՆԻՔԻ ՄԱՐԶՊԵՏԻ ԱՇԽԱՏԱԿԱԶՄ</t>
  </si>
  <si>
    <t>ՀՀ ԼՈՌՈՒ ՄԱՐԶՊԵՏԻ ԱՇԽԱՏԱԿԱԶՄ</t>
  </si>
  <si>
    <t xml:space="preserve"> Կրթության, գիտության, մշակույթի և սպորտի  բնագավառի   պետական քաղաքականության մշակում, ծրագրերի համակարգում և մոնիտորինգ </t>
  </si>
  <si>
    <t>1130 - 31001</t>
  </si>
  <si>
    <t>ՀՀ կրթության, գիտության, մշակույթի և սպորտի նախարարության կարողությունների զարգացում և տեխնիկական հագեցվածության ապահովում</t>
  </si>
  <si>
    <t xml:space="preserve"> ՀՀ կրթության, գիտության, մշակույթի և սպորտի նախարարության  աշխատանքային պայմանների բարելավման համար վարչական սարքավորումների ձեռք բերում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</si>
  <si>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</si>
  <si>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անվանումը` ՀՀ կրթության, գիտության, մշակույթի և սպորտի նախարարություն </t>
  </si>
  <si>
    <t>Համակարգչային սարքավորումների քանակ, հատ</t>
  </si>
  <si>
    <t>Գրասենյակային գույքի միավորի քանակ, հատ</t>
  </si>
  <si>
    <t>Տեխնիկա, սարքեր և սարքավորումներ, հատ</t>
  </si>
  <si>
    <t>Ծրագրային համակարգեր, հատ</t>
  </si>
  <si>
    <t>Նախարարությանն ամրացված շենքի ենթակառուցվածքների պահպանման և շահագործման համար անհրաժեշտ ապրանքներ, հատ</t>
  </si>
  <si>
    <t xml:space="preserve"> Նախադպրոցական և տարրական ընդհանուր կրթություն</t>
  </si>
  <si>
    <t xml:space="preserve"> Նախադպրոցական կրթություն</t>
  </si>
  <si>
    <t xml:space="preserve"> Ակտիվն օգտագործող կազմակերպության անվանումը` Նախադպրոցական կրթություն իրականացնող ուսումնական հաստատություններ </t>
  </si>
  <si>
    <t>1236-12001</t>
  </si>
  <si>
    <t xml:space="preserve"> շինարարական աշխատանքներ մանկապարտեզների  համար</t>
  </si>
  <si>
    <t>Նախադպրոցական կրթության շրջանակներում մսուրային խմբերի ձևավորման համար նախատեսված տարածքների վերանորոգում/հիմնանորոգում</t>
  </si>
  <si>
    <t>Խումբ N 05</t>
  </si>
  <si>
    <t xml:space="preserve"> Արտադպրոցական դաստիարակություն</t>
  </si>
  <si>
    <t xml:space="preserve"> Մարզադպրոցների գույքային և տեխնիկական ապահովվածության բարելավում</t>
  </si>
  <si>
    <t>1148-32004</t>
  </si>
  <si>
    <t xml:space="preserve"> երաժշտական գործիքների հենակալներ կամ նոտաների ամրակալներ</t>
  </si>
  <si>
    <t>համակարգիչ ամբողջը մեկում</t>
  </si>
  <si>
    <t xml:space="preserve"> բարձրախոսներ</t>
  </si>
  <si>
    <t>խոսափողի և բարձրախոսի տակդիրներ</t>
  </si>
  <si>
    <t xml:space="preserve"> ձայնային օպերատորի վահանակ</t>
  </si>
  <si>
    <t xml:space="preserve"> խոսափողներ</t>
  </si>
  <si>
    <t xml:space="preserve"> միացման մալուխներ</t>
  </si>
  <si>
    <t xml:space="preserve"> պրոյեկտորներ</t>
  </si>
  <si>
    <t xml:space="preserve"> պրոյեկցիոն էկրաններ</t>
  </si>
  <si>
    <t>բազմաֆունկցիոնալ սարք` լազերային</t>
  </si>
  <si>
    <t>աթոռ` փափուկ</t>
  </si>
  <si>
    <t xml:space="preserve"> կախիչներ</t>
  </si>
  <si>
    <t>երաժշտական գործիքների հենակալներ կամ նոտաների ամրակալներ</t>
  </si>
  <si>
    <t>բարձրախոսներ</t>
  </si>
  <si>
    <t>խոսափողներ</t>
  </si>
  <si>
    <t>ձայնային օպերատորի վահանակ</t>
  </si>
  <si>
    <t>միացման մալուխներ</t>
  </si>
  <si>
    <t>պրոյեկտորներ</t>
  </si>
  <si>
    <t>պրոյեկցիոն էկրաններ</t>
  </si>
  <si>
    <t>կախիչներ</t>
  </si>
  <si>
    <t>37311100-508</t>
  </si>
  <si>
    <t>դաշնամուրներ</t>
  </si>
  <si>
    <t>ստեղնաշարային այլ գործիքներ</t>
  </si>
  <si>
    <t>ՀՄԱ</t>
  </si>
  <si>
    <t>Մարզադպրոցների գույքային և տեխնիկական ապահովվածության բարելավում</t>
  </si>
  <si>
    <t>Սևան համայնքի «Վալերի Սարգսյանի անվան երաժշտական դպրոց» ՀՈԱԿ</t>
  </si>
  <si>
    <t>Հանրակրթական դպրոցների շենքերի վերակառուցում, հիմնանորոգում</t>
  </si>
  <si>
    <t xml:space="preserve"> Հանրակրթական դպրոցների շենքերի վերակառուցում, հիմնանորոգում</t>
  </si>
  <si>
    <t xml:space="preserve"> Ըստ մակարդակների չդասակարգվող կրթություն</t>
  </si>
  <si>
    <t xml:space="preserve"> Արտադպրոցական դաստիարակության ծրագիր </t>
  </si>
  <si>
    <t xml:space="preserve"> Արտադպրոցական հաստատությունների գույքային և տեխնիկական ապահովվածության բարելավում</t>
  </si>
  <si>
    <t>Արտադպրոցական դաստիարակության ծրագիր</t>
  </si>
  <si>
    <t>Նպաստել հանրակրթական ուսուցման համակարգում  ընդգրկված երեխաների ֆիզիկական, հոգևոր և գեղագիտական զարգացմանը, բնապահպանական և կիրառական գիտելիքների ձեռքբերմանը</t>
  </si>
  <si>
    <t>Ստեղծել պայմաններ սովորողների ազատ ժամանացի  կազմակերպան միջոցով նրանց հետաքրքրությունների բացահայտման, ձևավորման  և զարգացման համար</t>
  </si>
  <si>
    <t>1148 - 32004</t>
  </si>
  <si>
    <t>Արտադպրոցական հաստատությունների գույքային և տեխնիկական ապահովվածության բարելավում</t>
  </si>
  <si>
    <t>Գույքային և տեխնիկական ապահովվածության բարելավման արդյունքում  կիրառական գիտելիքների ձեռքբերման արդյունավետության բարձրացում</t>
  </si>
  <si>
    <t>1236 - 12001</t>
  </si>
  <si>
    <t>1236 - 32004</t>
  </si>
  <si>
    <t>Դպրոցական պարտադիր կրթության հասանելիության ապահովման նպատակով՛ հանրակրթական դպրոցների շենքերի (մասնաշենքերի), վերակառուցում, հիմնանորոգում և նախագծում</t>
  </si>
  <si>
    <t xml:space="preserve">Նախադպրոցական կրթության շրջանակներում մսուրային խմբերի ձևավորման համար շենքային պայմանների ապահովում </t>
  </si>
  <si>
    <t>Նախադպրոցական կրթության հասանելիության ապահովման նպատակով՛ մանկապարտեզներում մսուրային խմբերի (վաղ տարիքի առաջին, երկրորդ, կրտսեր տարիքի առաջին խմբերի) ձևավորման համար նախատեսված տարածքների վերանորոգում/հիմնանորոգում, նախագծում</t>
  </si>
  <si>
    <t xml:space="preserve"> Նախադպրոցական կրթության շրջանակներում մսուրային խմբերի ձևավորման համար շենքային պայմանների ապահովում </t>
  </si>
  <si>
    <t xml:space="preserve"> Արտադպրոցական դաստիարակության ծրագիր</t>
  </si>
  <si>
    <t xml:space="preserve"> Գույքային և տեխնիկական ապահովվածության բարելավման արդյունքում  կիրառական գիտելիքների ձեռքբերման արդյունավետության բարձրացում</t>
  </si>
  <si>
    <t xml:space="preserve"> Ակտիվն օգտագործող կազմակերպության անվանումը` Արտադպրոցական հաստատություններ</t>
  </si>
  <si>
    <t>Հաստատությունների թիվը, որոնք ապահովվում են գույքով, հատ</t>
  </si>
  <si>
    <t xml:space="preserve"> Նախադպրոցական կրթության հասանելիության ապահովման նպատակով՛ մանկապարտեզներում մսուրային խմբերի (վաղ տարիքի առաջին, երկրորդ, կրտսեր տարիքի առաջին խմբերի) ձևավորման համար նախատեսված տարածքների վերանորոգում/հիմնանորոգում, նախագծում</t>
  </si>
  <si>
    <t>Մանկապարտեզների թիվը, որտեղ մսուրային խմբերի ձևավորման համար կատարվում են շենքային պայմանների բարելավման աշխատանքներ, հատ</t>
  </si>
  <si>
    <t xml:space="preserve"> Դպրոցական պարտադիր կրթության հասանելիության ապահովման նպատակով՛ հանրակրթական դպրոցների շենքերի (մասնաշենքերի), վերակառուցում, հիմնանորոգում և նախագծում </t>
  </si>
  <si>
    <t xml:space="preserve">ՀԱՅԱՍՏԱՆԻ ՀԱՆՐԱՊԵՏՈՒԹՅԱՆ ԿԱՌԱՎԱՐՈՒԹՅԱՆ 2024 ԹՎԱԿԱՆԻ ԴԵԿՏԵՄԲԵՐԻ 27-Ի N 2060-Ն N 8 ՀԱՎԵԼՎԱԾՈՒՄ ԿԱՏԱՐՎՈՂ  ԼՐԱՑՈՒՄԸ
</t>
  </si>
  <si>
    <t xml:space="preserve">Ծրագրերի, միջոցառումների անվանումները </t>
  </si>
  <si>
    <t>Ցուցանիշների փոփոխությունը (ավելացումները նշված են դրական նշանով)</t>
  </si>
  <si>
    <t>Հավելված N 10</t>
  </si>
  <si>
    <t xml:space="preserve">Հավելված N 9 </t>
  </si>
  <si>
    <t>Հավելված N 8</t>
  </si>
  <si>
    <t xml:space="preserve">  Հանրակրթական դպրոցների, մանկապարտեզների և կրթահամալիրների գույքով և տեխնիկայով ապահովում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</si>
</sst>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##,##0;\(##,##0\);\-"/>
    <numFmt numFmtId="172" formatCode="_-* #,##0.0\ _₽_-;\-* #,##0.0\ _₽_-;_-* &quot;-&quot;?\ _₽_-;_-@_-"/>
    <numFmt numFmtId="173" formatCode="General_)"/>
    <numFmt numFmtId="174" formatCode="_-* #,##0.0\ _р_._-;\-* #,##0.0\ _р_._-;_-* &quot;-&quot;?\ _р_._-;_-@_-"/>
    <numFmt numFmtId="175" formatCode="_-* #,##0.00\ _р_._-;\-* #,##0.00\ _р_._-;_-* &quot;-&quot;??\ _р_._-;_-@_-"/>
    <numFmt numFmtId="176" formatCode="0.000%"/>
    <numFmt numFmtId="177" formatCode="0_);\(0\)"/>
    <numFmt numFmtId="178" formatCode="_(* #,##0.0_);_(* \(#,##0.0\);_(* &quot;-&quot;?_);_(@_)"/>
    <numFmt numFmtId="179" formatCode="#,##0.000000000000_);\(#,##0.000000000000\)"/>
  </numFmts>
  <fonts count="96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sz val="10"/>
      <color theme="1"/>
      <name val="Arial Narrow"/>
      <family val="2"/>
    </font>
    <font>
      <b/>
      <i/>
      <sz val="12"/>
      <name val="GHEA Grapalat"/>
      <family val="3"/>
    </font>
    <font>
      <i/>
      <sz val="12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sz val="11"/>
      <name val="GHEA Grapalat"/>
      <family val="3"/>
    </font>
    <font>
      <sz val="12"/>
      <color rgb="FFFF0000"/>
      <name val="GHEA Grapalat"/>
      <family val="3"/>
    </font>
    <font>
      <b/>
      <sz val="12"/>
      <color rgb="FFFF0000"/>
      <name val="GHEA Grapalat"/>
      <family val="3"/>
    </font>
    <font>
      <i/>
      <sz val="11"/>
      <name val="GHEA Grapalat"/>
      <family val="3"/>
    </font>
    <font>
      <b/>
      <u/>
      <sz val="12"/>
      <name val="GHEA Grapalat"/>
      <family val="3"/>
    </font>
    <font>
      <b/>
      <sz val="11"/>
      <name val="GHEA Grapalat"/>
      <family val="3"/>
    </font>
    <font>
      <b/>
      <sz val="10"/>
      <name val="GHEA Grapalat"/>
      <family val="2"/>
    </font>
  </fonts>
  <fills count="6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/>
      <bottom/>
      <diagonal/>
    </border>
  </borders>
  <cellStyleXfs count="2032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7" fillId="0" borderId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7" applyNumberFormat="0" applyAlignment="0" applyProtection="0"/>
    <xf numFmtId="0" fontId="25" fillId="7" borderId="8" applyNumberFormat="0" applyAlignment="0" applyProtection="0"/>
    <xf numFmtId="0" fontId="26" fillId="7" borderId="7" applyNumberFormat="0" applyAlignment="0" applyProtection="0"/>
    <xf numFmtId="0" fontId="27" fillId="0" borderId="9" applyNumberFormat="0" applyFill="0" applyAlignment="0" applyProtection="0"/>
    <xf numFmtId="0" fontId="28" fillId="8" borderId="10" applyNumberFormat="0" applyAlignment="0" applyProtection="0"/>
    <xf numFmtId="0" fontId="29" fillId="0" borderId="0" applyNumberFormat="0" applyFill="0" applyBorder="0" applyAlignment="0" applyProtection="0"/>
    <xf numFmtId="0" fontId="12" fillId="9" borderId="11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2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1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4" applyNumberFormat="0" applyFill="0" applyAlignment="0" applyProtection="0"/>
    <xf numFmtId="0" fontId="34" fillId="25" borderId="0" applyNumberFormat="0" applyBorder="0" applyAlignment="0" applyProtection="0"/>
    <xf numFmtId="0" fontId="42" fillId="0" borderId="6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9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7" applyNumberFormat="0" applyAlignment="0" applyProtection="0"/>
    <xf numFmtId="0" fontId="39" fillId="3" borderId="0" applyNumberFormat="0" applyBorder="0" applyAlignment="0" applyProtection="0"/>
    <xf numFmtId="0" fontId="46" fillId="7" borderId="8" applyNumberFormat="0" applyAlignment="0" applyProtection="0"/>
    <xf numFmtId="0" fontId="43" fillId="6" borderId="7" applyNumberFormat="0" applyAlignment="0" applyProtection="0"/>
    <xf numFmtId="0" fontId="41" fillId="0" borderId="5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10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2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13" applyNumberFormat="0" applyAlignment="0" applyProtection="0"/>
    <xf numFmtId="0" fontId="56" fillId="53" borderId="14" applyNumberFormat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15" applyNumberFormat="0" applyFill="0" applyAlignment="0" applyProtection="0"/>
    <xf numFmtId="0" fontId="60" fillId="0" borderId="16" applyNumberFormat="0" applyFill="0" applyAlignment="0" applyProtection="0"/>
    <xf numFmtId="0" fontId="61" fillId="0" borderId="17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13" applyNumberFormat="0" applyAlignment="0" applyProtection="0"/>
    <xf numFmtId="0" fontId="63" fillId="0" borderId="18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19" applyNumberFormat="0" applyFont="0" applyAlignment="0" applyProtection="0"/>
    <xf numFmtId="0" fontId="65" fillId="52" borderId="20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1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1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1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0" borderId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5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38" fontId="74" fillId="0" borderId="0"/>
    <xf numFmtId="38" fontId="75" fillId="0" borderId="0"/>
    <xf numFmtId="38" fontId="76" fillId="0" borderId="0"/>
    <xf numFmtId="38" fontId="77" fillId="0" borderId="0"/>
    <xf numFmtId="0" fontId="78" fillId="0" borderId="0"/>
    <xf numFmtId="0" fontId="78" fillId="0" borderId="0"/>
    <xf numFmtId="0" fontId="79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0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0" fillId="0" borderId="0"/>
    <xf numFmtId="0" fontId="50" fillId="55" borderId="25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3" fontId="81" fillId="0" borderId="26">
      <protection locked="0"/>
    </xf>
    <xf numFmtId="173" fontId="82" fillId="56" borderId="26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3" fillId="0" borderId="0"/>
    <xf numFmtId="43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43" fontId="14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4" fillId="0" borderId="0">
      <alignment horizontal="left" vertical="top" wrapText="1"/>
    </xf>
    <xf numFmtId="0" fontId="85" fillId="0" borderId="0"/>
    <xf numFmtId="43" fontId="85" fillId="0" borderId="0" applyFont="0" applyFill="0" applyBorder="0" applyAlignment="0" applyProtection="0"/>
    <xf numFmtId="175" fontId="83" fillId="0" borderId="0" applyFont="0" applyFill="0" applyBorder="0" applyAlignment="0" applyProtection="0"/>
    <xf numFmtId="0" fontId="12" fillId="0" borderId="0"/>
    <xf numFmtId="9" fontId="83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95" fillId="0" borderId="0" applyFill="0" applyBorder="0" applyProtection="0">
      <alignment horizontal="right" vertical="top"/>
    </xf>
  </cellStyleXfs>
  <cellXfs count="562">
    <xf numFmtId="0" fontId="0" fillId="0" borderId="0" xfId="0"/>
    <xf numFmtId="0" fontId="73" fillId="2" borderId="0" xfId="0" applyFont="1" applyFill="1"/>
    <xf numFmtId="169" fontId="16" fillId="2" borderId="22" xfId="7" applyNumberFormat="1" applyFont="1" applyFill="1" applyBorder="1" applyAlignment="1">
      <alignment horizontal="center" vertical="center" wrapText="1"/>
    </xf>
    <xf numFmtId="0" fontId="72" fillId="2" borderId="0" xfId="0" applyFont="1" applyFill="1"/>
    <xf numFmtId="0" fontId="16" fillId="2" borderId="22" xfId="0" applyFont="1" applyFill="1" applyBorder="1" applyAlignment="1">
      <alignment horizontal="left" vertical="top" wrapText="1"/>
    </xf>
    <xf numFmtId="166" fontId="72" fillId="2" borderId="22" xfId="7" applyNumberFormat="1" applyFont="1" applyFill="1" applyBorder="1" applyAlignment="1">
      <alignment horizontal="center" vertical="center" wrapText="1"/>
    </xf>
    <xf numFmtId="169" fontId="72" fillId="2" borderId="22" xfId="7" applyNumberFormat="1" applyFont="1" applyFill="1" applyBorder="1" applyAlignment="1">
      <alignment horizontal="center" vertical="center" wrapText="1"/>
    </xf>
    <xf numFmtId="166" fontId="72" fillId="2" borderId="22" xfId="7" applyNumberFormat="1" applyFont="1" applyFill="1" applyBorder="1" applyAlignment="1">
      <alignment horizontal="right" vertical="center" wrapText="1"/>
    </xf>
    <xf numFmtId="169" fontId="16" fillId="2" borderId="22" xfId="7" applyNumberFormat="1" applyFont="1" applyFill="1" applyBorder="1" applyAlignment="1">
      <alignment horizontal="center" vertical="top" wrapText="1"/>
    </xf>
    <xf numFmtId="0" fontId="72" fillId="2" borderId="22" xfId="0" applyFont="1" applyFill="1" applyBorder="1" applyAlignment="1">
      <alignment horizontal="left" vertical="top" wrapText="1"/>
    </xf>
    <xf numFmtId="0" fontId="72" fillId="2" borderId="0" xfId="0" applyFont="1" applyFill="1" applyAlignment="1">
      <alignment horizontal="left" vertical="top" wrapText="1"/>
    </xf>
    <xf numFmtId="43" fontId="72" fillId="2" borderId="22" xfId="7" applyFont="1" applyFill="1" applyBorder="1" applyAlignment="1">
      <alignment horizontal="center" vertical="center" wrapText="1"/>
    </xf>
    <xf numFmtId="169" fontId="16" fillId="2" borderId="22" xfId="7" applyNumberFormat="1" applyFont="1" applyFill="1" applyBorder="1" applyAlignment="1">
      <alignment horizontal="right" vertical="center" wrapText="1"/>
    </xf>
    <xf numFmtId="0" fontId="84" fillId="2" borderId="0" xfId="0" applyFont="1" applyFill="1" applyAlignment="1">
      <alignment horizontal="left" vertical="top" wrapText="1"/>
    </xf>
    <xf numFmtId="172" fontId="72" fillId="2" borderId="0" xfId="0" applyNumberFormat="1" applyFont="1" applyFill="1" applyAlignment="1">
      <alignment horizontal="left" vertical="top" wrapText="1"/>
    </xf>
    <xf numFmtId="167" fontId="72" fillId="2" borderId="0" xfId="0" applyNumberFormat="1" applyFont="1" applyFill="1" applyAlignment="1">
      <alignment horizontal="left" vertical="top" wrapText="1"/>
    </xf>
    <xf numFmtId="0" fontId="16" fillId="2" borderId="22" xfId="0" applyFont="1" applyFill="1" applyBorder="1" applyAlignment="1">
      <alignment horizontal="center" vertical="top" wrapText="1"/>
    </xf>
    <xf numFmtId="0" fontId="16" fillId="2" borderId="27" xfId="0" applyFont="1" applyFill="1" applyBorder="1" applyAlignment="1">
      <alignment horizontal="left" vertical="top" wrapText="1"/>
    </xf>
    <xf numFmtId="0" fontId="72" fillId="2" borderId="27" xfId="0" applyFont="1" applyFill="1" applyBorder="1" applyAlignment="1">
      <alignment horizontal="left" vertical="top" wrapText="1"/>
    </xf>
    <xf numFmtId="0" fontId="72" fillId="2" borderId="27" xfId="0" applyFont="1" applyFill="1" applyBorder="1" applyAlignment="1">
      <alignment horizontal="left" vertical="center" wrapText="1"/>
    </xf>
    <xf numFmtId="0" fontId="16" fillId="2" borderId="27" xfId="0" applyFont="1" applyFill="1" applyBorder="1" applyAlignment="1">
      <alignment horizontal="center"/>
    </xf>
    <xf numFmtId="0" fontId="84" fillId="2" borderId="27" xfId="165" applyFont="1" applyFill="1" applyBorder="1">
      <alignment horizontal="left" vertical="top" wrapText="1"/>
    </xf>
    <xf numFmtId="0" fontId="16" fillId="2" borderId="27" xfId="0" applyFont="1" applyFill="1" applyBorder="1" applyAlignment="1">
      <alignment horizontal="left" vertical="center" wrapText="1"/>
    </xf>
    <xf numFmtId="169" fontId="72" fillId="2" borderId="27" xfId="7" applyNumberFormat="1" applyFont="1" applyFill="1" applyBorder="1" applyAlignment="1">
      <alignment horizontal="right" vertical="center" wrapText="1"/>
    </xf>
    <xf numFmtId="0" fontId="72" fillId="2" borderId="0" xfId="0" applyFont="1" applyFill="1" applyAlignment="1">
      <alignment vertical="center"/>
    </xf>
    <xf numFmtId="0" fontId="72" fillId="2" borderId="0" xfId="0" applyFont="1" applyFill="1" applyAlignment="1">
      <alignment horizontal="right"/>
    </xf>
    <xf numFmtId="0" fontId="16" fillId="2" borderId="27" xfId="0" applyFont="1" applyFill="1" applyBorder="1" applyAlignment="1">
      <alignment horizontal="center" vertical="center" wrapText="1"/>
    </xf>
    <xf numFmtId="0" fontId="72" fillId="2" borderId="0" xfId="299" applyFont="1" applyFill="1"/>
    <xf numFmtId="171" fontId="72" fillId="2" borderId="27" xfId="6" applyNumberFormat="1" applyFont="1" applyFill="1" applyBorder="1" applyAlignment="1">
      <alignment horizontal="center" vertical="center"/>
    </xf>
    <xf numFmtId="0" fontId="72" fillId="2" borderId="0" xfId="299" applyFont="1" applyFill="1" applyAlignment="1">
      <alignment horizontal="left" vertical="center" wrapText="1"/>
    </xf>
    <xf numFmtId="165" fontId="16" fillId="2" borderId="27" xfId="6" applyFont="1" applyFill="1" applyBorder="1" applyAlignment="1">
      <alignment horizontal="center" vertical="center"/>
    </xf>
    <xf numFmtId="0" fontId="87" fillId="2" borderId="0" xfId="0" applyFont="1" applyFill="1"/>
    <xf numFmtId="0" fontId="88" fillId="2" borderId="0" xfId="0" applyFont="1" applyFill="1"/>
    <xf numFmtId="0" fontId="72" fillId="2" borderId="23" xfId="0" applyFont="1" applyFill="1" applyBorder="1"/>
    <xf numFmtId="49" fontId="72" fillId="2" borderId="27" xfId="0" applyNumberFormat="1" applyFont="1" applyFill="1" applyBorder="1" applyAlignment="1">
      <alignment horizontal="left" vertical="top" wrapText="1"/>
    </xf>
    <xf numFmtId="0" fontId="72" fillId="2" borderId="23" xfId="0" applyFont="1" applyFill="1" applyBorder="1" applyAlignment="1">
      <alignment vertical="top" wrapText="1"/>
    </xf>
    <xf numFmtId="0" fontId="72" fillId="2" borderId="1" xfId="0" applyFont="1" applyFill="1" applyBorder="1" applyAlignment="1">
      <alignment vertical="top" wrapText="1"/>
    </xf>
    <xf numFmtId="166" fontId="72" fillId="2" borderId="27" xfId="7" applyNumberFormat="1" applyFont="1" applyFill="1" applyBorder="1" applyAlignment="1">
      <alignment horizontal="right" vertical="center" wrapText="1"/>
    </xf>
    <xf numFmtId="0" fontId="73" fillId="2" borderId="0" xfId="0" applyFont="1" applyFill="1" applyAlignment="1">
      <alignment horizontal="right"/>
    </xf>
    <xf numFmtId="0" fontId="72" fillId="2" borderId="27" xfId="8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wrapText="1"/>
    </xf>
    <xf numFmtId="177" fontId="72" fillId="0" borderId="27" xfId="0" applyNumberFormat="1" applyFont="1" applyBorder="1" applyAlignment="1">
      <alignment horizontal="center" vertical="center"/>
    </xf>
    <xf numFmtId="169" fontId="72" fillId="0" borderId="27" xfId="0" applyNumberFormat="1" applyFont="1" applyBorder="1" applyAlignment="1">
      <alignment horizontal="right" vertical="center" wrapText="1"/>
    </xf>
    <xf numFmtId="0" fontId="72" fillId="2" borderId="0" xfId="8" applyFont="1" applyFill="1">
      <alignment horizontal="left" vertical="top" wrapText="1"/>
    </xf>
    <xf numFmtId="4" fontId="16" fillId="2" borderId="30" xfId="8" applyNumberFormat="1" applyFont="1" applyFill="1" applyBorder="1" applyAlignment="1">
      <alignment horizontal="center" vertical="top" wrapText="1"/>
    </xf>
    <xf numFmtId="0" fontId="84" fillId="2" borderId="2" xfId="0" applyFont="1" applyFill="1" applyBorder="1" applyAlignment="1">
      <alignment horizontal="left" vertical="center" wrapText="1"/>
    </xf>
    <xf numFmtId="0" fontId="72" fillId="2" borderId="0" xfId="8" applyFont="1" applyFill="1" applyAlignment="1">
      <alignment horizontal="left" vertical="center" wrapText="1"/>
    </xf>
    <xf numFmtId="165" fontId="72" fillId="2" borderId="0" xfId="8" applyNumberFormat="1" applyFont="1" applyFill="1" applyAlignment="1">
      <alignment horizontal="left" vertical="center" wrapText="1"/>
    </xf>
    <xf numFmtId="0" fontId="16" fillId="2" borderId="27" xfId="0" applyFont="1" applyFill="1" applyBorder="1" applyAlignment="1">
      <alignment horizontal="center" vertical="center"/>
    </xf>
    <xf numFmtId="4" fontId="72" fillId="2" borderId="0" xfId="8" applyNumberFormat="1" applyFont="1" applyFill="1">
      <alignment horizontal="left" vertical="top" wrapText="1"/>
    </xf>
    <xf numFmtId="0" fontId="16" fillId="2" borderId="23" xfId="0" applyFont="1" applyFill="1" applyBorder="1" applyAlignment="1">
      <alignment vertical="center" wrapText="1"/>
    </xf>
    <xf numFmtId="0" fontId="16" fillId="2" borderId="1" xfId="0" applyFont="1" applyFill="1" applyBorder="1" applyAlignment="1">
      <alignment vertical="center" wrapText="1"/>
    </xf>
    <xf numFmtId="0" fontId="16" fillId="2" borderId="2" xfId="0" applyFont="1" applyFill="1" applyBorder="1" applyAlignment="1">
      <alignment vertical="center" wrapText="1"/>
    </xf>
    <xf numFmtId="0" fontId="72" fillId="2" borderId="2" xfId="0" applyFont="1" applyFill="1" applyBorder="1" applyAlignment="1">
      <alignment vertical="top" wrapText="1"/>
    </xf>
    <xf numFmtId="169" fontId="84" fillId="2" borderId="22" xfId="7" applyNumberFormat="1" applyFont="1" applyFill="1" applyBorder="1" applyAlignment="1">
      <alignment horizontal="right" vertical="center" wrapText="1"/>
    </xf>
    <xf numFmtId="169" fontId="72" fillId="2" borderId="22" xfId="7" applyNumberFormat="1" applyFont="1" applyFill="1" applyBorder="1" applyAlignment="1">
      <alignment horizontal="right" vertical="center" wrapText="1"/>
    </xf>
    <xf numFmtId="0" fontId="72" fillId="2" borderId="0" xfId="299" applyFont="1" applyFill="1" applyAlignment="1">
      <alignment vertical="center"/>
    </xf>
    <xf numFmtId="0" fontId="72" fillId="57" borderId="27" xfId="0" applyFont="1" applyFill="1" applyBorder="1" applyAlignment="1">
      <alignment wrapText="1"/>
    </xf>
    <xf numFmtId="0" fontId="72" fillId="2" borderId="0" xfId="0" applyFont="1" applyFill="1" applyAlignment="1">
      <alignment vertical="top"/>
    </xf>
    <xf numFmtId="0" fontId="72" fillId="2" borderId="27" xfId="0" applyFont="1" applyFill="1" applyBorder="1" applyAlignment="1">
      <alignment horizontal="center" vertical="center" wrapText="1"/>
    </xf>
    <xf numFmtId="165" fontId="72" fillId="2" borderId="27" xfId="6" applyFont="1" applyFill="1" applyBorder="1" applyAlignment="1">
      <alignment horizontal="center" vertical="center"/>
    </xf>
    <xf numFmtId="0" fontId="72" fillId="2" borderId="0" xfId="0" applyFont="1" applyFill="1" applyAlignment="1">
      <alignment horizontal="left" vertical="center" wrapText="1"/>
    </xf>
    <xf numFmtId="169" fontId="16" fillId="2" borderId="30" xfId="8" applyNumberFormat="1" applyFont="1" applyFill="1" applyBorder="1" applyAlignment="1">
      <alignment horizontal="right" vertical="center" wrapText="1"/>
    </xf>
    <xf numFmtId="0" fontId="73" fillId="2" borderId="0" xfId="0" applyFont="1" applyFill="1" applyAlignment="1">
      <alignment vertical="top"/>
    </xf>
    <xf numFmtId="0" fontId="72" fillId="2" borderId="35" xfId="0" applyFont="1" applyFill="1" applyBorder="1" applyAlignment="1">
      <alignment horizontal="center" vertical="center" wrapText="1"/>
    </xf>
    <xf numFmtId="0" fontId="72" fillId="2" borderId="35" xfId="0" applyFont="1" applyFill="1" applyBorder="1" applyAlignment="1">
      <alignment horizontal="left" vertical="top" wrapText="1"/>
    </xf>
    <xf numFmtId="43" fontId="72" fillId="57" borderId="30" xfId="7" applyFont="1" applyFill="1" applyBorder="1" applyAlignment="1">
      <alignment horizontal="right" vertical="center" wrapText="1"/>
    </xf>
    <xf numFmtId="169" fontId="16" fillId="2" borderId="35" xfId="7" applyNumberFormat="1" applyFont="1" applyFill="1" applyBorder="1" applyAlignment="1">
      <alignment horizontal="center" vertical="center" wrapText="1"/>
    </xf>
    <xf numFmtId="0" fontId="16" fillId="2" borderId="35" xfId="0" applyFont="1" applyFill="1" applyBorder="1" applyAlignment="1">
      <alignment horizontal="left" vertical="top" wrapText="1"/>
    </xf>
    <xf numFmtId="0" fontId="84" fillId="2" borderId="35" xfId="0" applyFont="1" applyFill="1" applyBorder="1" applyAlignment="1">
      <alignment horizontal="left" vertical="top" wrapText="1"/>
    </xf>
    <xf numFmtId="0" fontId="16" fillId="2" borderId="35" xfId="0" applyFont="1" applyFill="1" applyBorder="1" applyAlignment="1">
      <alignment horizontal="left" vertical="center" wrapText="1"/>
    </xf>
    <xf numFmtId="169" fontId="16" fillId="2" borderId="35" xfId="7" applyNumberFormat="1" applyFont="1" applyFill="1" applyBorder="1" applyAlignment="1">
      <alignment horizontal="right" vertical="center" wrapText="1"/>
    </xf>
    <xf numFmtId="0" fontId="72" fillId="2" borderId="35" xfId="0" applyFont="1" applyFill="1" applyBorder="1"/>
    <xf numFmtId="0" fontId="72" fillId="2" borderId="35" xfId="8" applyFont="1" applyFill="1" applyBorder="1">
      <alignment horizontal="left" vertical="top" wrapText="1"/>
    </xf>
    <xf numFmtId="0" fontId="16" fillId="2" borderId="2" xfId="0" applyFont="1" applyFill="1" applyBorder="1" applyAlignment="1">
      <alignment horizontal="left" vertical="top" wrapText="1"/>
    </xf>
    <xf numFmtId="0" fontId="89" fillId="2" borderId="35" xfId="0" applyFont="1" applyFill="1" applyBorder="1"/>
    <xf numFmtId="0" fontId="86" fillId="2" borderId="24" xfId="96" applyFont="1" applyFill="1" applyBorder="1" applyAlignment="1">
      <alignment horizontal="center" vertical="center" wrapText="1"/>
    </xf>
    <xf numFmtId="0" fontId="72" fillId="2" borderId="35" xfId="0" applyFont="1" applyFill="1" applyBorder="1" applyAlignment="1">
      <alignment horizontal="left" vertical="center" wrapText="1"/>
    </xf>
    <xf numFmtId="166" fontId="72" fillId="2" borderId="35" xfId="7" applyNumberFormat="1" applyFont="1" applyFill="1" applyBorder="1" applyAlignment="1">
      <alignment horizontal="center" vertical="center" wrapText="1"/>
    </xf>
    <xf numFmtId="169" fontId="72" fillId="2" borderId="35" xfId="7" applyNumberFormat="1" applyFont="1" applyFill="1" applyBorder="1" applyAlignment="1">
      <alignment horizontal="center" vertical="center" wrapText="1"/>
    </xf>
    <xf numFmtId="43" fontId="72" fillId="2" borderId="35" xfId="7" applyFont="1" applyFill="1" applyBorder="1" applyAlignment="1">
      <alignment horizontal="center" vertical="center" wrapText="1"/>
    </xf>
    <xf numFmtId="0" fontId="72" fillId="2" borderId="35" xfId="0" applyFont="1" applyFill="1" applyBorder="1" applyAlignment="1">
      <alignment vertical="top" wrapText="1"/>
    </xf>
    <xf numFmtId="166" fontId="72" fillId="2" borderId="35" xfId="7" applyNumberFormat="1" applyFont="1" applyFill="1" applyBorder="1" applyAlignment="1">
      <alignment horizontal="right" vertical="center" wrapText="1"/>
    </xf>
    <xf numFmtId="0" fontId="84" fillId="2" borderId="35" xfId="165" applyFont="1" applyFill="1" applyBorder="1">
      <alignment horizontal="left" vertical="top" wrapText="1"/>
    </xf>
    <xf numFmtId="169" fontId="84" fillId="2" borderId="35" xfId="7" applyNumberFormat="1" applyFont="1" applyFill="1" applyBorder="1" applyAlignment="1">
      <alignment horizontal="right" vertical="center" wrapText="1"/>
    </xf>
    <xf numFmtId="169" fontId="72" fillId="2" borderId="35" xfId="7" applyNumberFormat="1" applyFont="1" applyFill="1" applyBorder="1" applyAlignment="1">
      <alignment horizontal="right" vertical="center" wrapText="1"/>
    </xf>
    <xf numFmtId="0" fontId="16" fillId="2" borderId="35" xfId="0" applyFont="1" applyFill="1" applyBorder="1" applyAlignment="1">
      <alignment horizontal="center" vertical="center" wrapText="1"/>
    </xf>
    <xf numFmtId="0" fontId="72" fillId="0" borderId="35" xfId="0" applyFont="1" applyBorder="1" applyAlignment="1">
      <alignment horizontal="left" vertical="top" wrapText="1"/>
    </xf>
    <xf numFmtId="0" fontId="16" fillId="2" borderId="1" xfId="0" applyFont="1" applyFill="1" applyBorder="1" applyAlignment="1">
      <alignment vertical="top" wrapText="1"/>
    </xf>
    <xf numFmtId="49" fontId="16" fillId="2" borderId="1" xfId="0" applyNumberFormat="1" applyFont="1" applyFill="1" applyBorder="1" applyAlignment="1">
      <alignment vertical="top" wrapText="1"/>
    </xf>
    <xf numFmtId="0" fontId="72" fillId="2" borderId="35" xfId="0" applyFont="1" applyFill="1" applyBorder="1" applyAlignment="1">
      <alignment vertical="center" wrapText="1"/>
    </xf>
    <xf numFmtId="0" fontId="16" fillId="2" borderId="23" xfId="0" applyFont="1" applyFill="1" applyBorder="1" applyAlignment="1">
      <alignment horizontal="center" vertical="center" wrapText="1"/>
    </xf>
    <xf numFmtId="0" fontId="16" fillId="2" borderId="35" xfId="0" applyFont="1" applyFill="1" applyBorder="1" applyAlignment="1">
      <alignment horizontal="center"/>
    </xf>
    <xf numFmtId="0" fontId="16" fillId="2" borderId="35" xfId="0" applyFont="1" applyFill="1" applyBorder="1" applyAlignment="1">
      <alignment horizontal="center" vertical="center"/>
    </xf>
    <xf numFmtId="4" fontId="16" fillId="2" borderId="24" xfId="8" applyNumberFormat="1" applyFont="1" applyFill="1" applyBorder="1" applyAlignment="1">
      <alignment horizontal="center" vertical="top" wrapText="1"/>
    </xf>
    <xf numFmtId="39" fontId="16" fillId="2" borderId="24" xfId="8" applyNumberFormat="1" applyFont="1" applyFill="1" applyBorder="1" applyAlignment="1">
      <alignment horizontal="center" vertical="center" wrapText="1"/>
    </xf>
    <xf numFmtId="169" fontId="84" fillId="2" borderId="35" xfId="0" applyNumberFormat="1" applyFont="1" applyFill="1" applyBorder="1" applyAlignment="1">
      <alignment horizontal="right" vertical="center" wrapText="1"/>
    </xf>
    <xf numFmtId="0" fontId="90" fillId="2" borderId="0" xfId="299" applyFont="1" applyFill="1"/>
    <xf numFmtId="0" fontId="90" fillId="2" borderId="0" xfId="253" applyFont="1" applyFill="1"/>
    <xf numFmtId="0" fontId="90" fillId="2" borderId="0" xfId="299" applyFont="1" applyFill="1" applyAlignment="1">
      <alignment vertical="center"/>
    </xf>
    <xf numFmtId="0" fontId="90" fillId="2" borderId="0" xfId="299" applyFont="1" applyFill="1" applyAlignment="1">
      <alignment horizontal="center" vertical="center"/>
    </xf>
    <xf numFmtId="166" fontId="84" fillId="2" borderId="35" xfId="223" applyNumberFormat="1" applyFont="1" applyFill="1" applyBorder="1" applyAlignment="1">
      <alignment vertical="center"/>
    </xf>
    <xf numFmtId="0" fontId="72" fillId="2" borderId="35" xfId="96" applyFont="1" applyFill="1" applyBorder="1" applyAlignment="1">
      <alignment horizontal="center" vertical="center" wrapText="1"/>
    </xf>
    <xf numFmtId="165" fontId="72" fillId="2" borderId="35" xfId="6" applyFont="1" applyFill="1" applyBorder="1" applyAlignment="1">
      <alignment horizontal="center" vertical="center"/>
    </xf>
    <xf numFmtId="0" fontId="72" fillId="2" borderId="0" xfId="253" applyFont="1" applyFill="1"/>
    <xf numFmtId="43" fontId="72" fillId="2" borderId="0" xfId="299" applyNumberFormat="1" applyFont="1" applyFill="1"/>
    <xf numFmtId="0" fontId="72" fillId="2" borderId="35" xfId="253" applyFont="1" applyFill="1" applyBorder="1"/>
    <xf numFmtId="0" fontId="16" fillId="2" borderId="35" xfId="96" applyFont="1" applyFill="1" applyBorder="1" applyAlignment="1">
      <alignment horizontal="center" vertical="center" wrapText="1"/>
    </xf>
    <xf numFmtId="0" fontId="16" fillId="2" borderId="35" xfId="0" applyFont="1" applyFill="1" applyBorder="1" applyAlignment="1">
      <alignment vertical="center" wrapText="1"/>
    </xf>
    <xf numFmtId="0" fontId="86" fillId="2" borderId="35" xfId="0" applyFont="1" applyFill="1" applyBorder="1" applyAlignment="1">
      <alignment vertical="center" wrapText="1"/>
    </xf>
    <xf numFmtId="166" fontId="86" fillId="2" borderId="35" xfId="223" applyNumberFormat="1" applyFont="1" applyFill="1" applyBorder="1"/>
    <xf numFmtId="43" fontId="87" fillId="2" borderId="0" xfId="7" applyFont="1" applyFill="1"/>
    <xf numFmtId="0" fontId="84" fillId="2" borderId="24" xfId="0" applyFont="1" applyFill="1" applyBorder="1" applyAlignment="1">
      <alignment vertical="center" wrapText="1"/>
    </xf>
    <xf numFmtId="43" fontId="88" fillId="2" borderId="0" xfId="7" applyFont="1" applyFill="1"/>
    <xf numFmtId="169" fontId="72" fillId="2" borderId="24" xfId="0" applyNumberFormat="1" applyFont="1" applyFill="1" applyBorder="1" applyAlignment="1">
      <alignment horizontal="right" vertical="top" wrapText="1"/>
    </xf>
    <xf numFmtId="0" fontId="72" fillId="2" borderId="37" xfId="0" applyFont="1" applyFill="1" applyBorder="1" applyAlignment="1">
      <alignment vertical="center"/>
    </xf>
    <xf numFmtId="169" fontId="72" fillId="2" borderId="35" xfId="0" applyNumberFormat="1" applyFont="1" applyFill="1" applyBorder="1" applyAlignment="1">
      <alignment horizontal="right" vertical="center" wrapText="1"/>
    </xf>
    <xf numFmtId="0" fontId="72" fillId="0" borderId="35" xfId="0" applyFont="1" applyBorder="1" applyAlignment="1">
      <alignment horizontal="center" vertical="center"/>
    </xf>
    <xf numFmtId="0" fontId="72" fillId="0" borderId="35" xfId="0" applyFont="1" applyBorder="1" applyAlignment="1">
      <alignment horizontal="center" vertical="center" wrapText="1"/>
    </xf>
    <xf numFmtId="165" fontId="72" fillId="0" borderId="35" xfId="6" applyFont="1" applyFill="1" applyBorder="1" applyAlignment="1">
      <alignment horizontal="center" vertical="center"/>
    </xf>
    <xf numFmtId="171" fontId="72" fillId="0" borderId="35" xfId="6" applyNumberFormat="1" applyFont="1" applyFill="1" applyBorder="1" applyAlignment="1">
      <alignment horizontal="center" vertical="center"/>
    </xf>
    <xf numFmtId="169" fontId="72" fillId="0" borderId="35" xfId="0" applyNumberFormat="1" applyFont="1" applyBorder="1" applyAlignment="1">
      <alignment horizontal="right" vertical="center" wrapText="1"/>
    </xf>
    <xf numFmtId="0" fontId="72" fillId="0" borderId="0" xfId="0" applyFont="1" applyAlignment="1">
      <alignment horizontal="left" vertical="center" wrapText="1"/>
    </xf>
    <xf numFmtId="171" fontId="72" fillId="2" borderId="35" xfId="6" applyNumberFormat="1" applyFont="1" applyFill="1" applyBorder="1" applyAlignment="1">
      <alignment horizontal="center" vertical="center"/>
    </xf>
    <xf numFmtId="0" fontId="72" fillId="2" borderId="24" xfId="0" applyFont="1" applyFill="1" applyBorder="1" applyAlignment="1">
      <alignment horizontal="center" vertical="center"/>
    </xf>
    <xf numFmtId="0" fontId="89" fillId="2" borderId="1" xfId="0" applyFont="1" applyFill="1" applyBorder="1"/>
    <xf numFmtId="0" fontId="86" fillId="0" borderId="35" xfId="0" applyFont="1" applyBorder="1" applyAlignment="1">
      <alignment vertical="center" wrapText="1"/>
    </xf>
    <xf numFmtId="0" fontId="84" fillId="0" borderId="24" xfId="0" applyFont="1" applyBorder="1" applyAlignment="1">
      <alignment vertical="center" wrapText="1"/>
    </xf>
    <xf numFmtId="168" fontId="72" fillId="2" borderId="0" xfId="253" applyNumberFormat="1" applyFont="1" applyFill="1"/>
    <xf numFmtId="0" fontId="72" fillId="2" borderId="35" xfId="299" applyFont="1" applyFill="1" applyBorder="1" applyAlignment="1">
      <alignment horizontal="center"/>
    </xf>
    <xf numFmtId="0" fontId="92" fillId="2" borderId="35" xfId="0" applyFont="1" applyFill="1" applyBorder="1"/>
    <xf numFmtId="0" fontId="84" fillId="2" borderId="0" xfId="253" applyFont="1" applyFill="1"/>
    <xf numFmtId="0" fontId="16" fillId="2" borderId="35" xfId="96" applyFont="1" applyFill="1" applyBorder="1" applyAlignment="1">
      <alignment horizontal="left" vertical="center" wrapText="1"/>
    </xf>
    <xf numFmtId="0" fontId="73" fillId="2" borderId="37" xfId="0" applyFont="1" applyFill="1" applyBorder="1" applyAlignment="1">
      <alignment vertical="center" wrapText="1"/>
    </xf>
    <xf numFmtId="165" fontId="16" fillId="2" borderId="35" xfId="6" applyFont="1" applyFill="1" applyBorder="1" applyAlignment="1">
      <alignment horizontal="center" vertical="center"/>
    </xf>
    <xf numFmtId="43" fontId="72" fillId="2" borderId="0" xfId="7" applyFont="1" applyFill="1"/>
    <xf numFmtId="0" fontId="16" fillId="2" borderId="1" xfId="96" applyFont="1" applyFill="1" applyBorder="1" applyAlignment="1">
      <alignment horizontal="center" vertical="center" wrapText="1"/>
    </xf>
    <xf numFmtId="0" fontId="72" fillId="2" borderId="24" xfId="0" applyFont="1" applyFill="1" applyBorder="1" applyAlignment="1">
      <alignment horizontal="center"/>
    </xf>
    <xf numFmtId="176" fontId="72" fillId="2" borderId="35" xfId="2029" applyNumberFormat="1" applyFont="1" applyFill="1" applyBorder="1"/>
    <xf numFmtId="0" fontId="72" fillId="57" borderId="35" xfId="0" applyFont="1" applyFill="1" applyBorder="1" applyAlignment="1">
      <alignment vertical="center" wrapText="1"/>
    </xf>
    <xf numFmtId="169" fontId="72" fillId="57" borderId="24" xfId="0" applyNumberFormat="1" applyFont="1" applyFill="1" applyBorder="1" applyAlignment="1">
      <alignment horizontal="right" vertical="center" wrapText="1"/>
    </xf>
    <xf numFmtId="169" fontId="72" fillId="2" borderId="0" xfId="299" applyNumberFormat="1" applyFont="1" applyFill="1" applyAlignment="1">
      <alignment vertical="center"/>
    </xf>
    <xf numFmtId="0" fontId="72" fillId="2" borderId="35" xfId="299" applyFont="1" applyFill="1" applyBorder="1" applyAlignment="1">
      <alignment vertical="top"/>
    </xf>
    <xf numFmtId="43" fontId="72" fillId="2" borderId="35" xfId="7" applyFont="1" applyFill="1" applyBorder="1" applyAlignment="1">
      <alignment horizontal="right" vertical="top" wrapText="1"/>
    </xf>
    <xf numFmtId="169" fontId="72" fillId="2" borderId="0" xfId="0" applyNumberFormat="1" applyFont="1" applyFill="1" applyAlignment="1">
      <alignment horizontal="left" vertical="center" wrapText="1"/>
    </xf>
    <xf numFmtId="0" fontId="72" fillId="2" borderId="36" xfId="1737" applyFont="1" applyFill="1" applyBorder="1" applyAlignment="1">
      <alignment vertical="center"/>
    </xf>
    <xf numFmtId="0" fontId="72" fillId="2" borderId="37" xfId="1737" applyFont="1" applyFill="1" applyBorder="1" applyAlignment="1">
      <alignment vertical="center"/>
    </xf>
    <xf numFmtId="0" fontId="72" fillId="2" borderId="37" xfId="1737" applyFont="1" applyFill="1" applyBorder="1" applyAlignment="1">
      <alignment horizontal="center" vertical="center"/>
    </xf>
    <xf numFmtId="169" fontId="72" fillId="2" borderId="24" xfId="1737" applyNumberFormat="1" applyFont="1" applyFill="1" applyBorder="1" applyAlignment="1">
      <alignment vertical="center"/>
    </xf>
    <xf numFmtId="165" fontId="72" fillId="0" borderId="35" xfId="6" applyFont="1" applyBorder="1" applyAlignment="1">
      <alignment horizontal="center" vertical="center"/>
    </xf>
    <xf numFmtId="0" fontId="72" fillId="2" borderId="35" xfId="0" applyFont="1" applyFill="1" applyBorder="1" applyAlignment="1">
      <alignment horizontal="center"/>
    </xf>
    <xf numFmtId="169" fontId="72" fillId="2" borderId="0" xfId="0" applyNumberFormat="1" applyFont="1" applyFill="1" applyAlignment="1">
      <alignment vertical="top"/>
    </xf>
    <xf numFmtId="0" fontId="72" fillId="2" borderId="36" xfId="0" applyFont="1" applyFill="1" applyBorder="1" applyAlignment="1">
      <alignment vertical="center"/>
    </xf>
    <xf numFmtId="0" fontId="72" fillId="2" borderId="24" xfId="0" applyFont="1" applyFill="1" applyBorder="1" applyAlignment="1">
      <alignment vertical="center"/>
    </xf>
    <xf numFmtId="0" fontId="72" fillId="2" borderId="0" xfId="1734" applyFont="1" applyFill="1"/>
    <xf numFmtId="0" fontId="72" fillId="2" borderId="0" xfId="1734" applyFont="1" applyFill="1" applyAlignment="1">
      <alignment vertical="center"/>
    </xf>
    <xf numFmtId="0" fontId="72" fillId="2" borderId="0" xfId="1734" applyFont="1" applyFill="1" applyAlignment="1">
      <alignment horizontal="center" vertical="center"/>
    </xf>
    <xf numFmtId="0" fontId="72" fillId="2" borderId="0" xfId="1734" applyFont="1" applyFill="1" applyAlignment="1">
      <alignment horizontal="right" vertical="center"/>
    </xf>
    <xf numFmtId="0" fontId="16" fillId="2" borderId="0" xfId="1734" applyFont="1" applyFill="1" applyAlignment="1">
      <alignment horizontal="center" vertical="center" wrapText="1"/>
    </xf>
    <xf numFmtId="0" fontId="72" fillId="2" borderId="27" xfId="1735" applyFont="1" applyFill="1" applyBorder="1" applyAlignment="1">
      <alignment horizontal="center" vertical="center" wrapText="1"/>
    </xf>
    <xf numFmtId="0" fontId="72" fillId="2" borderId="27" xfId="1736" applyFont="1" applyFill="1" applyBorder="1" applyAlignment="1">
      <alignment horizontal="center" vertical="center"/>
    </xf>
    <xf numFmtId="0" fontId="72" fillId="2" borderId="27" xfId="1735" applyFont="1" applyFill="1" applyBorder="1" applyAlignment="1">
      <alignment horizontal="center"/>
    </xf>
    <xf numFmtId="174" fontId="72" fillId="2" borderId="0" xfId="299" applyNumberFormat="1" applyFont="1" applyFill="1"/>
    <xf numFmtId="166" fontId="16" fillId="58" borderId="27" xfId="7" applyNumberFormat="1" applyFont="1" applyFill="1" applyBorder="1" applyAlignment="1">
      <alignment vertical="top" wrapText="1"/>
    </xf>
    <xf numFmtId="166" fontId="72" fillId="0" borderId="0" xfId="299" applyNumberFormat="1" applyFont="1"/>
    <xf numFmtId="0" fontId="72" fillId="2" borderId="24" xfId="0" applyFont="1" applyFill="1" applyBorder="1" applyAlignment="1">
      <alignment horizontal="left" vertical="top" wrapText="1"/>
    </xf>
    <xf numFmtId="0" fontId="16" fillId="2" borderId="23" xfId="0" applyFont="1" applyFill="1" applyBorder="1" applyAlignment="1">
      <alignment vertical="top" wrapText="1"/>
    </xf>
    <xf numFmtId="0" fontId="72" fillId="0" borderId="24" xfId="0" applyFont="1" applyBorder="1" applyAlignment="1">
      <alignment horizontal="left" vertical="top" wrapText="1"/>
    </xf>
    <xf numFmtId="0" fontId="16" fillId="0" borderId="35" xfId="96" applyFont="1" applyBorder="1" applyAlignment="1">
      <alignment horizontal="left" vertical="center" wrapText="1"/>
    </xf>
    <xf numFmtId="0" fontId="16" fillId="2" borderId="35" xfId="0" applyFont="1" applyFill="1" applyBorder="1" applyAlignment="1">
      <alignment horizontal="center" wrapText="1"/>
    </xf>
    <xf numFmtId="0" fontId="72" fillId="2" borderId="0" xfId="0" applyFont="1" applyFill="1" applyAlignment="1">
      <alignment horizontal="center" vertical="center"/>
    </xf>
    <xf numFmtId="0" fontId="72" fillId="2" borderId="0" xfId="0" applyFont="1" applyFill="1" applyAlignment="1">
      <alignment horizontal="right" vertical="center"/>
    </xf>
    <xf numFmtId="0" fontId="16" fillId="2" borderId="0" xfId="0" applyFont="1" applyFill="1" applyAlignment="1">
      <alignment horizontal="center" vertical="center" wrapText="1"/>
    </xf>
    <xf numFmtId="0" fontId="16" fillId="0" borderId="35" xfId="0" applyFont="1" applyBorder="1" applyAlignment="1">
      <alignment horizontal="center" vertical="center" wrapText="1"/>
    </xf>
    <xf numFmtId="43" fontId="16" fillId="2" borderId="35" xfId="7" applyFont="1" applyFill="1" applyBorder="1" applyAlignment="1">
      <alignment vertical="center" wrapText="1"/>
    </xf>
    <xf numFmtId="0" fontId="72" fillId="2" borderId="31" xfId="0" applyFont="1" applyFill="1" applyBorder="1" applyAlignment="1">
      <alignment horizontal="right"/>
    </xf>
    <xf numFmtId="0" fontId="16" fillId="2" borderId="35" xfId="8" applyFont="1" applyFill="1" applyBorder="1" applyAlignment="1">
      <alignment horizontal="center" vertical="top" wrapText="1"/>
    </xf>
    <xf numFmtId="165" fontId="16" fillId="2" borderId="35" xfId="8" applyNumberFormat="1" applyFont="1" applyFill="1" applyBorder="1" applyAlignment="1">
      <alignment horizontal="center" vertical="center" wrapText="1"/>
    </xf>
    <xf numFmtId="169" fontId="16" fillId="2" borderId="35" xfId="0" applyNumberFormat="1" applyFont="1" applyFill="1" applyBorder="1" applyAlignment="1">
      <alignment horizontal="center" vertical="center"/>
    </xf>
    <xf numFmtId="165" fontId="72" fillId="2" borderId="35" xfId="8" applyNumberFormat="1" applyFont="1" applyFill="1" applyBorder="1" applyAlignment="1">
      <alignment horizontal="center" vertical="center" wrapText="1"/>
    </xf>
    <xf numFmtId="168" fontId="16" fillId="2" borderId="35" xfId="0" applyNumberFormat="1" applyFont="1" applyFill="1" applyBorder="1" applyAlignment="1">
      <alignment horizontal="center" vertical="center"/>
    </xf>
    <xf numFmtId="0" fontId="16" fillId="2" borderId="35" xfId="0" applyFont="1" applyFill="1" applyBorder="1" applyAlignment="1">
      <alignment wrapText="1"/>
    </xf>
    <xf numFmtId="165" fontId="16" fillId="2" borderId="35" xfId="6" applyFont="1" applyFill="1" applyBorder="1" applyAlignment="1">
      <alignment horizontal="right" vertical="center"/>
    </xf>
    <xf numFmtId="165" fontId="72" fillId="2" borderId="35" xfId="6" applyFont="1" applyFill="1" applyBorder="1" applyAlignment="1">
      <alignment horizontal="right" vertical="center"/>
    </xf>
    <xf numFmtId="165" fontId="84" fillId="2" borderId="35" xfId="6" applyFont="1" applyFill="1" applyBorder="1" applyAlignment="1">
      <alignment horizontal="right" vertical="center"/>
    </xf>
    <xf numFmtId="0" fontId="16" fillId="2" borderId="3" xfId="0" applyFont="1" applyFill="1" applyBorder="1" applyAlignment="1">
      <alignment horizontal="center" vertical="top" wrapText="1"/>
    </xf>
    <xf numFmtId="0" fontId="16" fillId="2" borderId="37" xfId="0" applyFont="1" applyFill="1" applyBorder="1" applyAlignment="1">
      <alignment horizontal="center" vertical="top" wrapText="1"/>
    </xf>
    <xf numFmtId="0" fontId="72" fillId="2" borderId="23" xfId="0" applyFont="1" applyFill="1" applyBorder="1" applyAlignment="1">
      <alignment horizontal="left" vertical="top" wrapText="1"/>
    </xf>
    <xf numFmtId="0" fontId="16" fillId="2" borderId="24" xfId="0" applyFont="1" applyFill="1" applyBorder="1" applyAlignment="1">
      <alignment horizontal="center" vertical="top" wrapText="1"/>
    </xf>
    <xf numFmtId="49" fontId="16" fillId="2" borderId="39" xfId="0" applyNumberFormat="1" applyFont="1" applyFill="1" applyBorder="1" applyAlignment="1">
      <alignment horizontal="center" vertical="top" wrapText="1"/>
    </xf>
    <xf numFmtId="0" fontId="72" fillId="2" borderId="23" xfId="0" applyFont="1" applyFill="1" applyBorder="1" applyAlignment="1">
      <alignment horizontal="left" vertical="center" wrapText="1"/>
    </xf>
    <xf numFmtId="0" fontId="73" fillId="2" borderId="0" xfId="0" applyFont="1" applyFill="1" applyAlignment="1">
      <alignment vertical="center" wrapText="1"/>
    </xf>
    <xf numFmtId="0" fontId="73" fillId="2" borderId="0" xfId="253" applyFont="1" applyFill="1" applyAlignment="1">
      <alignment vertical="top"/>
    </xf>
    <xf numFmtId="0" fontId="73" fillId="2" borderId="0" xfId="253" applyFont="1" applyFill="1"/>
    <xf numFmtId="0" fontId="73" fillId="2" borderId="0" xfId="253" applyFont="1" applyFill="1" applyAlignment="1">
      <alignment wrapText="1"/>
    </xf>
    <xf numFmtId="166" fontId="73" fillId="2" borderId="0" xfId="253" applyNumberFormat="1" applyFont="1" applyFill="1" applyAlignment="1">
      <alignment wrapText="1"/>
    </xf>
    <xf numFmtId="169" fontId="16" fillId="59" borderId="35" xfId="96" applyNumberFormat="1" applyFont="1" applyFill="1" applyBorder="1" applyAlignment="1">
      <alignment horizontal="center" vertical="top" wrapText="1"/>
    </xf>
    <xf numFmtId="0" fontId="72" fillId="0" borderId="0" xfId="0" applyFont="1" applyAlignment="1">
      <alignment horizontal="center" vertical="top" wrapText="1"/>
    </xf>
    <xf numFmtId="169" fontId="16" fillId="2" borderId="35" xfId="96" applyNumberFormat="1" applyFont="1" applyFill="1" applyBorder="1" applyAlignment="1">
      <alignment horizontal="center" vertical="center" wrapText="1"/>
    </xf>
    <xf numFmtId="0" fontId="89" fillId="0" borderId="0" xfId="0" applyFont="1" applyAlignment="1">
      <alignment horizontal="left" vertical="top" wrapText="1"/>
    </xf>
    <xf numFmtId="169" fontId="16" fillId="57" borderId="35" xfId="96" applyNumberFormat="1" applyFont="1" applyFill="1" applyBorder="1" applyAlignment="1">
      <alignment horizontal="center" vertical="center" wrapText="1"/>
    </xf>
    <xf numFmtId="0" fontId="72" fillId="0" borderId="0" xfId="0" applyFont="1" applyAlignment="1">
      <alignment horizontal="left" vertical="top" wrapText="1"/>
    </xf>
    <xf numFmtId="0" fontId="13" fillId="2" borderId="35" xfId="0" applyFont="1" applyFill="1" applyBorder="1" applyAlignment="1">
      <alignment horizontal="center" vertical="center" wrapText="1"/>
    </xf>
    <xf numFmtId="43" fontId="13" fillId="2" borderId="35" xfId="7" applyFont="1" applyFill="1" applyBorder="1" applyAlignment="1">
      <alignment vertical="center" wrapText="1"/>
    </xf>
    <xf numFmtId="0" fontId="13" fillId="2" borderId="0" xfId="0" applyFont="1" applyFill="1" applyAlignment="1">
      <alignment vertical="center" wrapText="1"/>
    </xf>
    <xf numFmtId="0" fontId="73" fillId="2" borderId="35" xfId="0" applyFont="1" applyFill="1" applyBorder="1" applyAlignment="1">
      <alignment vertical="center" wrapText="1"/>
    </xf>
    <xf numFmtId="0" fontId="73" fillId="2" borderId="24" xfId="0" applyFont="1" applyFill="1" applyBorder="1" applyAlignment="1">
      <alignment vertical="center" wrapText="1"/>
    </xf>
    <xf numFmtId="0" fontId="16" fillId="2" borderId="24" xfId="0" applyFont="1" applyFill="1" applyBorder="1" applyAlignment="1">
      <alignment horizontal="center" vertical="center" wrapText="1"/>
    </xf>
    <xf numFmtId="0" fontId="72" fillId="2" borderId="0" xfId="0" applyFont="1" applyFill="1" applyAlignment="1">
      <alignment vertical="center" wrapText="1"/>
    </xf>
    <xf numFmtId="0" fontId="16" fillId="2" borderId="0" xfId="0" applyFont="1" applyFill="1" applyAlignment="1">
      <alignment vertical="center" wrapText="1"/>
    </xf>
    <xf numFmtId="169" fontId="16" fillId="2" borderId="23" xfId="96" applyNumberFormat="1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center" vertical="center" wrapText="1"/>
    </xf>
    <xf numFmtId="37" fontId="73" fillId="2" borderId="35" xfId="0" applyNumberFormat="1" applyFont="1" applyFill="1" applyBorder="1" applyAlignment="1">
      <alignment vertical="center" wrapText="1"/>
    </xf>
    <xf numFmtId="0" fontId="73" fillId="2" borderId="39" xfId="0" applyFont="1" applyFill="1" applyBorder="1" applyAlignment="1">
      <alignment horizontal="center" vertical="center" wrapText="1"/>
    </xf>
    <xf numFmtId="0" fontId="72" fillId="0" borderId="35" xfId="0" applyFont="1" applyBorder="1" applyAlignment="1">
      <alignment horizontal="left" vertical="center" wrapText="1"/>
    </xf>
    <xf numFmtId="0" fontId="72" fillId="2" borderId="23" xfId="0" applyFont="1" applyFill="1" applyBorder="1" applyAlignment="1">
      <alignment horizontal="center"/>
    </xf>
    <xf numFmtId="0" fontId="72" fillId="2" borderId="2" xfId="0" applyFont="1" applyFill="1" applyBorder="1" applyAlignment="1">
      <alignment horizontal="center"/>
    </xf>
    <xf numFmtId="0" fontId="89" fillId="2" borderId="23" xfId="0" applyFont="1" applyFill="1" applyBorder="1" applyAlignment="1">
      <alignment horizontal="center"/>
    </xf>
    <xf numFmtId="0" fontId="89" fillId="2" borderId="2" xfId="0" applyFont="1" applyFill="1" applyBorder="1" applyAlignment="1">
      <alignment horizontal="center"/>
    </xf>
    <xf numFmtId="0" fontId="90" fillId="2" borderId="0" xfId="1660" applyFont="1" applyFill="1"/>
    <xf numFmtId="167" fontId="72" fillId="2" borderId="0" xfId="253" applyNumberFormat="1" applyFont="1" applyFill="1"/>
    <xf numFmtId="169" fontId="72" fillId="2" borderId="27" xfId="0" applyNumberFormat="1" applyFont="1" applyFill="1" applyBorder="1" applyAlignment="1">
      <alignment horizontal="right" vertical="center" wrapText="1"/>
    </xf>
    <xf numFmtId="169" fontId="16" fillId="2" borderId="27" xfId="96" applyNumberFormat="1" applyFont="1" applyFill="1" applyBorder="1" applyAlignment="1">
      <alignment horizontal="center" vertical="center" wrapText="1"/>
    </xf>
    <xf numFmtId="0" fontId="72" fillId="2" borderId="27" xfId="208" applyFont="1" applyFill="1" applyBorder="1" applyAlignment="1">
      <alignment horizontal="center"/>
    </xf>
    <xf numFmtId="0" fontId="72" fillId="2" borderId="27" xfId="208" applyFont="1" applyFill="1" applyBorder="1" applyAlignment="1">
      <alignment horizontal="left"/>
    </xf>
    <xf numFmtId="169" fontId="72" fillId="0" borderId="27" xfId="208" applyNumberFormat="1" applyFont="1" applyBorder="1"/>
    <xf numFmtId="43" fontId="72" fillId="2" borderId="27" xfId="217" applyFont="1" applyFill="1" applyBorder="1"/>
    <xf numFmtId="0" fontId="72" fillId="2" borderId="27" xfId="208" applyFont="1" applyFill="1" applyBorder="1"/>
    <xf numFmtId="179" fontId="72" fillId="2" borderId="27" xfId="208" applyNumberFormat="1" applyFont="1" applyFill="1" applyBorder="1"/>
    <xf numFmtId="0" fontId="88" fillId="2" borderId="0" xfId="208" applyFont="1" applyFill="1"/>
    <xf numFmtId="0" fontId="72" fillId="57" borderId="27" xfId="0" applyFont="1" applyFill="1" applyBorder="1" applyAlignment="1">
      <alignment vertical="center" wrapText="1"/>
    </xf>
    <xf numFmtId="169" fontId="72" fillId="57" borderId="30" xfId="0" applyNumberFormat="1" applyFont="1" applyFill="1" applyBorder="1" applyAlignment="1">
      <alignment horizontal="right" vertical="center" wrapText="1"/>
    </xf>
    <xf numFmtId="39" fontId="72" fillId="0" borderId="0" xfId="299" applyNumberFormat="1" applyFont="1" applyAlignment="1">
      <alignment vertical="center"/>
    </xf>
    <xf numFmtId="0" fontId="72" fillId="2" borderId="27" xfId="299" applyFont="1" applyFill="1" applyBorder="1" applyAlignment="1">
      <alignment vertical="top"/>
    </xf>
    <xf numFmtId="43" fontId="72" fillId="2" borderId="27" xfId="7" applyFont="1" applyFill="1" applyBorder="1" applyAlignment="1">
      <alignment horizontal="right" vertical="top" wrapText="1"/>
    </xf>
    <xf numFmtId="175" fontId="72" fillId="2" borderId="0" xfId="2027" applyFont="1" applyFill="1"/>
    <xf numFmtId="175" fontId="72" fillId="2" borderId="0" xfId="2027" applyFont="1" applyFill="1" applyAlignment="1">
      <alignment horizontal="left" vertical="center" wrapText="1"/>
    </xf>
    <xf numFmtId="0" fontId="16" fillId="2" borderId="27" xfId="96" applyFont="1" applyFill="1" applyBorder="1" applyAlignment="1">
      <alignment horizontal="center" vertical="center" wrapText="1"/>
    </xf>
    <xf numFmtId="0" fontId="72" fillId="2" borderId="27" xfId="96" applyFont="1" applyFill="1" applyBorder="1" applyAlignment="1">
      <alignment horizontal="center" vertical="center" wrapText="1"/>
    </xf>
    <xf numFmtId="0" fontId="72" fillId="2" borderId="0" xfId="2028" applyFont="1" applyFill="1"/>
    <xf numFmtId="0" fontId="72" fillId="2" borderId="0" xfId="1660" applyFont="1" applyFill="1"/>
    <xf numFmtId="49" fontId="16" fillId="2" borderId="27" xfId="96" applyNumberFormat="1" applyFont="1" applyFill="1" applyBorder="1" applyAlignment="1">
      <alignment horizontal="center" vertical="center" textRotation="90" wrapText="1"/>
    </xf>
    <xf numFmtId="168" fontId="16" fillId="2" borderId="27" xfId="96" applyNumberFormat="1" applyFont="1" applyFill="1" applyBorder="1" applyAlignment="1">
      <alignment horizontal="center" vertical="center" wrapText="1"/>
    </xf>
    <xf numFmtId="168" fontId="16" fillId="2" borderId="2" xfId="96" applyNumberFormat="1" applyFont="1" applyFill="1" applyBorder="1" applyAlignment="1">
      <alignment horizontal="center" vertical="center" wrapText="1"/>
    </xf>
    <xf numFmtId="0" fontId="93" fillId="2" borderId="27" xfId="96" applyFont="1" applyFill="1" applyBorder="1" applyAlignment="1">
      <alignment horizontal="center" vertical="center" wrapText="1"/>
    </xf>
    <xf numFmtId="168" fontId="72" fillId="2" borderId="27" xfId="96" applyNumberFormat="1" applyFont="1" applyFill="1" applyBorder="1" applyAlignment="1">
      <alignment horizontal="center" vertical="center" wrapText="1"/>
    </xf>
    <xf numFmtId="0" fontId="72" fillId="2" borderId="0" xfId="253" applyFont="1" applyFill="1" applyAlignment="1">
      <alignment vertical="top"/>
    </xf>
    <xf numFmtId="0" fontId="72" fillId="2" borderId="0" xfId="253" applyFont="1" applyFill="1" applyAlignment="1">
      <alignment horizontal="right" vertical="top" wrapText="1"/>
    </xf>
    <xf numFmtId="0" fontId="72" fillId="2" borderId="0" xfId="253" applyFont="1" applyFill="1" applyAlignment="1">
      <alignment wrapText="1"/>
    </xf>
    <xf numFmtId="0" fontId="72" fillId="2" borderId="0" xfId="253" applyFont="1" applyFill="1" applyAlignment="1">
      <alignment horizontal="right" wrapText="1"/>
    </xf>
    <xf numFmtId="0" fontId="16" fillId="2" borderId="0" xfId="299" applyFont="1" applyFill="1" applyAlignment="1">
      <alignment vertical="center" wrapText="1"/>
    </xf>
    <xf numFmtId="0" fontId="72" fillId="2" borderId="0" xfId="253" applyFont="1" applyFill="1" applyAlignment="1">
      <alignment horizontal="center"/>
    </xf>
    <xf numFmtId="0" fontId="16" fillId="2" borderId="27" xfId="165" applyFont="1" applyFill="1" applyBorder="1" applyAlignment="1">
      <alignment horizontal="center" vertical="center" wrapText="1"/>
    </xf>
    <xf numFmtId="0" fontId="93" fillId="2" borderId="27" xfId="253" applyFont="1" applyFill="1" applyBorder="1" applyAlignment="1">
      <alignment horizontal="center" vertical="center" wrapText="1"/>
    </xf>
    <xf numFmtId="0" fontId="84" fillId="2" borderId="27" xfId="253" applyFont="1" applyFill="1" applyBorder="1" applyAlignment="1">
      <alignment horizontal="center" vertical="center" wrapText="1"/>
    </xf>
    <xf numFmtId="0" fontId="84" fillId="0" borderId="35" xfId="0" applyFont="1" applyBorder="1" applyAlignment="1">
      <alignment vertical="center" wrapText="1"/>
    </xf>
    <xf numFmtId="0" fontId="16" fillId="0" borderId="35" xfId="96" applyFont="1" applyBorder="1" applyAlignment="1">
      <alignment horizontal="center" vertical="center" wrapText="1"/>
    </xf>
    <xf numFmtId="43" fontId="72" fillId="2" borderId="0" xfId="7" applyFont="1" applyFill="1" applyAlignment="1">
      <alignment horizontal="left" vertical="top" wrapText="1"/>
    </xf>
    <xf numFmtId="0" fontId="72" fillId="2" borderId="35" xfId="8" applyFont="1" applyFill="1" applyBorder="1" applyAlignment="1">
      <alignment horizontal="left" vertical="center" wrapText="1"/>
    </xf>
    <xf numFmtId="4" fontId="16" fillId="2" borderId="35" xfId="8" applyNumberFormat="1" applyFont="1" applyFill="1" applyBorder="1" applyAlignment="1">
      <alignment horizontal="center" vertical="top" wrapText="1"/>
    </xf>
    <xf numFmtId="0" fontId="84" fillId="2" borderId="35" xfId="0" applyFont="1" applyFill="1" applyBorder="1" applyAlignment="1">
      <alignment vertical="center" wrapText="1"/>
    </xf>
    <xf numFmtId="0" fontId="72" fillId="2" borderId="35" xfId="0" applyFont="1" applyFill="1" applyBorder="1" applyAlignment="1">
      <alignment horizontal="center" vertical="top" wrapText="1"/>
    </xf>
    <xf numFmtId="0" fontId="16" fillId="2" borderId="35" xfId="0" applyFont="1" applyFill="1" applyBorder="1" applyAlignment="1">
      <alignment horizontal="center" vertical="top" wrapText="1"/>
    </xf>
    <xf numFmtId="0" fontId="72" fillId="2" borderId="0" xfId="0" applyFont="1" applyFill="1" applyAlignment="1">
      <alignment horizontal="right" vertical="top"/>
    </xf>
    <xf numFmtId="0" fontId="72" fillId="2" borderId="27" xfId="0" applyFont="1" applyFill="1" applyBorder="1" applyAlignment="1">
      <alignment horizontal="center" vertical="top" wrapText="1"/>
    </xf>
    <xf numFmtId="0" fontId="16" fillId="2" borderId="0" xfId="0" applyFont="1" applyFill="1" applyAlignment="1">
      <alignment horizontal="center" wrapText="1"/>
    </xf>
    <xf numFmtId="0" fontId="72" fillId="2" borderId="22" xfId="0" applyFont="1" applyFill="1" applyBorder="1" applyAlignment="1">
      <alignment horizontal="center" vertical="center" wrapText="1"/>
    </xf>
    <xf numFmtId="49" fontId="16" fillId="2" borderId="1" xfId="0" applyNumberFormat="1" applyFont="1" applyFill="1" applyBorder="1" applyAlignment="1">
      <alignment horizontal="center" vertical="top" wrapText="1"/>
    </xf>
    <xf numFmtId="169" fontId="84" fillId="0" borderId="35" xfId="0" applyNumberFormat="1" applyFont="1" applyBorder="1" applyAlignment="1">
      <alignment horizontal="right" vertical="center" wrapText="1"/>
    </xf>
    <xf numFmtId="0" fontId="16" fillId="2" borderId="36" xfId="0" applyFont="1" applyFill="1" applyBorder="1" applyAlignment="1">
      <alignment horizontal="left" vertical="center" wrapText="1"/>
    </xf>
    <xf numFmtId="0" fontId="16" fillId="2" borderId="37" xfId="0" applyFont="1" applyFill="1" applyBorder="1" applyAlignment="1">
      <alignment horizontal="left" vertical="center" wrapText="1"/>
    </xf>
    <xf numFmtId="0" fontId="16" fillId="2" borderId="30" xfId="0" applyFont="1" applyFill="1" applyBorder="1" applyAlignment="1">
      <alignment horizontal="center" vertical="center" wrapText="1"/>
    </xf>
    <xf numFmtId="0" fontId="89" fillId="0" borderId="35" xfId="0" applyFont="1" applyBorder="1" applyAlignment="1">
      <alignment horizontal="left" vertical="top" wrapText="1"/>
    </xf>
    <xf numFmtId="0" fontId="13" fillId="2" borderId="23" xfId="0" applyFont="1" applyFill="1" applyBorder="1" applyAlignment="1">
      <alignment horizontal="center" vertical="center" wrapText="1"/>
    </xf>
    <xf numFmtId="0" fontId="16" fillId="2" borderId="32" xfId="0" applyFont="1" applyFill="1" applyBorder="1" applyAlignment="1">
      <alignment horizontal="center" vertical="center" wrapText="1"/>
    </xf>
    <xf numFmtId="0" fontId="90" fillId="2" borderId="0" xfId="0" applyFont="1" applyFill="1"/>
    <xf numFmtId="49" fontId="72" fillId="2" borderId="35" xfId="0" applyNumberFormat="1" applyFont="1" applyFill="1" applyBorder="1" applyAlignment="1">
      <alignment horizontal="left" vertical="top" wrapText="1"/>
    </xf>
    <xf numFmtId="0" fontId="72" fillId="0" borderId="30" xfId="0" applyFont="1" applyBorder="1" applyAlignment="1">
      <alignment horizontal="left" vertical="top" wrapText="1"/>
    </xf>
    <xf numFmtId="0" fontId="72" fillId="2" borderId="0" xfId="1660" applyFont="1" applyFill="1" applyAlignment="1">
      <alignment vertical="top"/>
    </xf>
    <xf numFmtId="169" fontId="72" fillId="2" borderId="0" xfId="96" applyNumberFormat="1" applyFont="1" applyFill="1" applyAlignment="1">
      <alignment vertical="top" wrapText="1"/>
    </xf>
    <xf numFmtId="0" fontId="72" fillId="2" borderId="0" xfId="299" applyFont="1" applyFill="1" applyAlignment="1">
      <alignment vertical="top"/>
    </xf>
    <xf numFmtId="169" fontId="72" fillId="2" borderId="0" xfId="96" applyNumberFormat="1" applyFont="1" applyFill="1" applyAlignment="1">
      <alignment vertical="center" wrapText="1"/>
    </xf>
    <xf numFmtId="49" fontId="16" fillId="2" borderId="0" xfId="96" applyNumberFormat="1" applyFont="1" applyFill="1" applyAlignment="1">
      <alignment horizontal="center" vertical="center" wrapText="1"/>
    </xf>
    <xf numFmtId="0" fontId="16" fillId="2" borderId="0" xfId="96" applyFont="1" applyFill="1" applyAlignment="1">
      <alignment horizontal="center" vertical="center" wrapText="1"/>
    </xf>
    <xf numFmtId="169" fontId="73" fillId="2" borderId="35" xfId="0" applyNumberFormat="1" applyFont="1" applyFill="1" applyBorder="1" applyAlignment="1">
      <alignment vertical="center" wrapText="1"/>
    </xf>
    <xf numFmtId="43" fontId="16" fillId="2" borderId="23" xfId="7" applyFont="1" applyFill="1" applyBorder="1" applyAlignment="1">
      <alignment vertical="center" wrapText="1"/>
    </xf>
    <xf numFmtId="0" fontId="73" fillId="2" borderId="31" xfId="0" applyFont="1" applyFill="1" applyBorder="1" applyAlignment="1">
      <alignment vertical="center" wrapText="1"/>
    </xf>
    <xf numFmtId="0" fontId="73" fillId="2" borderId="32" xfId="0" applyFont="1" applyFill="1" applyBorder="1" applyAlignment="1">
      <alignment vertical="center" wrapText="1"/>
    </xf>
    <xf numFmtId="0" fontId="13" fillId="2" borderId="30" xfId="0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center" vertical="top" wrapText="1"/>
    </xf>
    <xf numFmtId="0" fontId="89" fillId="2" borderId="0" xfId="0" applyFont="1" applyFill="1" applyAlignment="1">
      <alignment horizontal="left" vertical="top" wrapText="1"/>
    </xf>
    <xf numFmtId="169" fontId="16" fillId="2" borderId="2" xfId="96" applyNumberFormat="1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center" vertical="center" wrapText="1"/>
    </xf>
    <xf numFmtId="37" fontId="72" fillId="2" borderId="35" xfId="0" applyNumberFormat="1" applyFont="1" applyFill="1" applyBorder="1" applyAlignment="1">
      <alignment vertical="center" wrapText="1"/>
    </xf>
    <xf numFmtId="169" fontId="72" fillId="2" borderId="35" xfId="0" applyNumberFormat="1" applyFont="1" applyFill="1" applyBorder="1" applyAlignment="1">
      <alignment vertical="center" wrapText="1"/>
    </xf>
    <xf numFmtId="0" fontId="16" fillId="2" borderId="37" xfId="0" applyFont="1" applyFill="1" applyBorder="1" applyAlignment="1">
      <alignment horizontal="center" vertical="center" wrapText="1"/>
    </xf>
    <xf numFmtId="43" fontId="72" fillId="2" borderId="0" xfId="8" applyNumberFormat="1" applyFont="1" applyFill="1">
      <alignment horizontal="left" vertical="top" wrapText="1"/>
    </xf>
    <xf numFmtId="0" fontId="72" fillId="2" borderId="1" xfId="0" applyFont="1" applyFill="1" applyBorder="1" applyAlignment="1">
      <alignment horizontal="center" vertical="top" wrapText="1"/>
    </xf>
    <xf numFmtId="0" fontId="16" fillId="2" borderId="35" xfId="0" applyFont="1" applyFill="1" applyBorder="1" applyAlignment="1">
      <alignment horizontal="left" vertical="top" wrapText="1"/>
    </xf>
    <xf numFmtId="0" fontId="72" fillId="2" borderId="35" xfId="0" applyFont="1" applyFill="1" applyBorder="1" applyAlignment="1">
      <alignment horizontal="center" vertical="top" wrapText="1"/>
    </xf>
    <xf numFmtId="0" fontId="16" fillId="2" borderId="30" xfId="0" applyFont="1" applyFill="1" applyBorder="1" applyAlignment="1">
      <alignment horizontal="center" vertical="center" wrapText="1"/>
    </xf>
    <xf numFmtId="0" fontId="16" fillId="2" borderId="35" xfId="0" applyFont="1" applyFill="1" applyBorder="1" applyAlignment="1">
      <alignment horizontal="left" vertical="center" wrapText="1"/>
    </xf>
    <xf numFmtId="0" fontId="16" fillId="2" borderId="35" xfId="0" applyFont="1" applyFill="1" applyBorder="1" applyAlignment="1">
      <alignment horizontal="center" vertical="center" wrapText="1"/>
    </xf>
    <xf numFmtId="0" fontId="72" fillId="2" borderId="35" xfId="0" applyFont="1" applyFill="1" applyBorder="1" applyAlignment="1">
      <alignment horizontal="center" vertical="center" wrapText="1"/>
    </xf>
    <xf numFmtId="0" fontId="72" fillId="2" borderId="35" xfId="0" applyFont="1" applyFill="1" applyBorder="1" applyAlignment="1">
      <alignment horizontal="left" vertical="center" wrapText="1"/>
    </xf>
    <xf numFmtId="0" fontId="72" fillId="2" borderId="35" xfId="0" applyFont="1" applyFill="1" applyBorder="1" applyAlignment="1">
      <alignment horizontal="left" vertical="top" wrapText="1"/>
    </xf>
    <xf numFmtId="178" fontId="16" fillId="2" borderId="35" xfId="7" applyNumberFormat="1" applyFont="1" applyFill="1" applyBorder="1" applyAlignment="1">
      <alignment vertical="center" wrapText="1"/>
    </xf>
    <xf numFmtId="178" fontId="72" fillId="2" borderId="35" xfId="7" applyNumberFormat="1" applyFont="1" applyFill="1" applyBorder="1" applyAlignment="1">
      <alignment vertical="center" wrapText="1"/>
    </xf>
    <xf numFmtId="178" fontId="16" fillId="2" borderId="35" xfId="0" applyNumberFormat="1" applyFont="1" applyFill="1" applyBorder="1" applyAlignment="1">
      <alignment vertical="center" wrapText="1"/>
    </xf>
    <xf numFmtId="178" fontId="72" fillId="2" borderId="0" xfId="0" applyNumberFormat="1" applyFont="1" applyFill="1" applyAlignment="1">
      <alignment vertical="center"/>
    </xf>
    <xf numFmtId="178" fontId="16" fillId="2" borderId="35" xfId="7" applyNumberFormat="1" applyFont="1" applyFill="1" applyBorder="1" applyAlignment="1">
      <alignment horizontal="center" vertical="center" wrapText="1"/>
    </xf>
    <xf numFmtId="178" fontId="16" fillId="2" borderId="35" xfId="7" applyNumberFormat="1" applyFont="1" applyFill="1" applyBorder="1" applyAlignment="1">
      <alignment horizontal="right" vertical="center" wrapText="1"/>
    </xf>
    <xf numFmtId="178" fontId="16" fillId="2" borderId="35" xfId="96" applyNumberFormat="1" applyFont="1" applyFill="1" applyBorder="1" applyAlignment="1">
      <alignment horizontal="left" vertical="center" wrapText="1"/>
    </xf>
    <xf numFmtId="178" fontId="72" fillId="2" borderId="35" xfId="299" applyNumberFormat="1" applyFont="1" applyFill="1" applyBorder="1" applyAlignment="1">
      <alignment horizontal="center"/>
    </xf>
    <xf numFmtId="178" fontId="72" fillId="2" borderId="35" xfId="96" applyNumberFormat="1" applyFont="1" applyFill="1" applyBorder="1" applyAlignment="1">
      <alignment vertical="center" wrapText="1"/>
    </xf>
    <xf numFmtId="178" fontId="86" fillId="2" borderId="24" xfId="96" applyNumberFormat="1" applyFont="1" applyFill="1" applyBorder="1" applyAlignment="1">
      <alignment horizontal="center" vertical="center" wrapText="1"/>
    </xf>
    <xf numFmtId="178" fontId="72" fillId="2" borderId="35" xfId="96" applyNumberFormat="1" applyFont="1" applyFill="1" applyBorder="1" applyAlignment="1">
      <alignment horizontal="center" vertical="center" wrapText="1"/>
    </xf>
    <xf numFmtId="178" fontId="86" fillId="2" borderId="35" xfId="253" applyNumberFormat="1" applyFont="1" applyFill="1" applyBorder="1" applyAlignment="1">
      <alignment vertical="center"/>
    </xf>
    <xf numFmtId="178" fontId="72" fillId="2" borderId="35" xfId="7" applyNumberFormat="1" applyFont="1" applyFill="1" applyBorder="1" applyAlignment="1">
      <alignment vertical="center"/>
    </xf>
    <xf numFmtId="178" fontId="72" fillId="0" borderId="35" xfId="7" applyNumberFormat="1" applyFont="1" applyFill="1" applyBorder="1" applyAlignment="1">
      <alignment vertical="center"/>
    </xf>
    <xf numFmtId="178" fontId="72" fillId="2" borderId="27" xfId="7" applyNumberFormat="1" applyFont="1" applyFill="1" applyBorder="1" applyAlignment="1">
      <alignment vertical="center"/>
    </xf>
    <xf numFmtId="178" fontId="86" fillId="0" borderId="35" xfId="0" applyNumberFormat="1" applyFont="1" applyBorder="1" applyAlignment="1">
      <alignment vertical="center" wrapText="1"/>
    </xf>
    <xf numFmtId="178" fontId="72" fillId="0" borderId="27" xfId="7" applyNumberFormat="1" applyFont="1" applyFill="1" applyBorder="1" applyAlignment="1">
      <alignment vertical="center"/>
    </xf>
    <xf numFmtId="167" fontId="16" fillId="59" borderId="35" xfId="96" applyNumberFormat="1" applyFont="1" applyFill="1" applyBorder="1" applyAlignment="1">
      <alignment horizontal="center" vertical="top" wrapText="1"/>
    </xf>
    <xf numFmtId="167" fontId="16" fillId="2" borderId="35" xfId="96" applyNumberFormat="1" applyFont="1" applyFill="1" applyBorder="1" applyAlignment="1">
      <alignment horizontal="center" vertical="center" wrapText="1"/>
    </xf>
    <xf numFmtId="49" fontId="16" fillId="2" borderId="1" xfId="0" applyNumberFormat="1" applyFont="1" applyFill="1" applyBorder="1" applyAlignment="1">
      <alignment horizontal="center" vertical="top" wrapText="1"/>
    </xf>
    <xf numFmtId="49" fontId="16" fillId="2" borderId="39" xfId="0" applyNumberFormat="1" applyFont="1" applyFill="1" applyBorder="1" applyAlignment="1">
      <alignment horizontal="center" vertical="top" wrapText="1"/>
    </xf>
    <xf numFmtId="0" fontId="16" fillId="2" borderId="35" xfId="0" applyFont="1" applyFill="1" applyBorder="1" applyAlignment="1">
      <alignment horizontal="center" vertical="top" wrapText="1"/>
    </xf>
    <xf numFmtId="0" fontId="16" fillId="2" borderId="35" xfId="0" applyFont="1" applyFill="1" applyBorder="1" applyAlignment="1">
      <alignment horizontal="left" vertical="top" wrapText="1"/>
    </xf>
    <xf numFmtId="0" fontId="16" fillId="2" borderId="35" xfId="0" applyFont="1" applyFill="1" applyBorder="1" applyAlignment="1">
      <alignment horizontal="center"/>
    </xf>
    <xf numFmtId="0" fontId="16" fillId="2" borderId="27" xfId="0" applyFont="1" applyFill="1" applyBorder="1" applyAlignment="1">
      <alignment horizontal="left" vertical="top" wrapText="1"/>
    </xf>
    <xf numFmtId="0" fontId="16" fillId="2" borderId="23" xfId="0" applyFont="1" applyFill="1" applyBorder="1" applyAlignment="1">
      <alignment horizontal="center" vertical="center" wrapText="1"/>
    </xf>
    <xf numFmtId="0" fontId="72" fillId="2" borderId="35" xfId="0" applyFont="1" applyFill="1" applyBorder="1" applyAlignment="1">
      <alignment horizontal="center" vertical="top" wrapText="1"/>
    </xf>
    <xf numFmtId="0" fontId="89" fillId="2" borderId="2" xfId="0" applyFont="1" applyFill="1" applyBorder="1" applyAlignment="1">
      <alignment horizontal="center"/>
    </xf>
    <xf numFmtId="0" fontId="16" fillId="2" borderId="37" xfId="0" applyFont="1" applyFill="1" applyBorder="1" applyAlignment="1">
      <alignment horizontal="left" vertical="center" wrapText="1"/>
    </xf>
    <xf numFmtId="0" fontId="16" fillId="2" borderId="30" xfId="0" applyFont="1" applyFill="1" applyBorder="1" applyAlignment="1">
      <alignment horizontal="center" vertical="center" wrapText="1"/>
    </xf>
    <xf numFmtId="0" fontId="16" fillId="2" borderId="35" xfId="0" applyFont="1" applyFill="1" applyBorder="1" applyAlignment="1">
      <alignment horizontal="left" vertical="center" wrapText="1"/>
    </xf>
    <xf numFmtId="0" fontId="16" fillId="2" borderId="35" xfId="0" applyFont="1" applyFill="1" applyBorder="1" applyAlignment="1">
      <alignment horizontal="center" vertical="center" wrapText="1"/>
    </xf>
    <xf numFmtId="0" fontId="73" fillId="2" borderId="35" xfId="0" applyFont="1" applyFill="1" applyBorder="1" applyAlignment="1">
      <alignment horizontal="center" vertical="center" wrapText="1"/>
    </xf>
    <xf numFmtId="0" fontId="72" fillId="2" borderId="35" xfId="0" applyFont="1" applyFill="1" applyBorder="1" applyAlignment="1">
      <alignment horizontal="center" vertical="center" wrapText="1"/>
    </xf>
    <xf numFmtId="0" fontId="72" fillId="2" borderId="35" xfId="0" applyFont="1" applyFill="1" applyBorder="1" applyAlignment="1">
      <alignment horizontal="left" vertical="center" wrapText="1"/>
    </xf>
    <xf numFmtId="0" fontId="72" fillId="2" borderId="27" xfId="0" applyFont="1" applyFill="1" applyBorder="1" applyAlignment="1">
      <alignment horizontal="left" vertical="center" wrapText="1"/>
    </xf>
    <xf numFmtId="0" fontId="72" fillId="2" borderId="35" xfId="0" applyFont="1" applyFill="1" applyBorder="1" applyAlignment="1">
      <alignment horizontal="left" vertical="top" wrapText="1"/>
    </xf>
    <xf numFmtId="0" fontId="72" fillId="0" borderId="35" xfId="0" applyFont="1" applyBorder="1" applyAlignment="1">
      <alignment horizontal="left" vertical="top" wrapText="1"/>
    </xf>
    <xf numFmtId="0" fontId="16" fillId="2" borderId="24" xfId="0" applyFont="1" applyFill="1" applyBorder="1" applyAlignment="1">
      <alignment horizontal="center" vertical="top" wrapText="1"/>
    </xf>
    <xf numFmtId="0" fontId="72" fillId="2" borderId="35" xfId="0" applyFont="1" applyFill="1" applyBorder="1" applyAlignment="1">
      <alignment vertical="center"/>
    </xf>
    <xf numFmtId="166" fontId="86" fillId="2" borderId="35" xfId="223" applyNumberFormat="1" applyFont="1" applyFill="1" applyBorder="1" applyAlignment="1">
      <alignment vertical="center"/>
    </xf>
    <xf numFmtId="43" fontId="87" fillId="2" borderId="0" xfId="7" applyFont="1" applyFill="1" applyAlignment="1">
      <alignment vertical="center"/>
    </xf>
    <xf numFmtId="0" fontId="87" fillId="2" borderId="0" xfId="0" applyFont="1" applyFill="1" applyAlignment="1">
      <alignment vertical="center"/>
    </xf>
    <xf numFmtId="0" fontId="16" fillId="0" borderId="35" xfId="96" applyFont="1" applyFill="1" applyBorder="1" applyAlignment="1">
      <alignment horizontal="left" vertical="center" wrapText="1"/>
    </xf>
    <xf numFmtId="0" fontId="16" fillId="2" borderId="23" xfId="0" applyFont="1" applyFill="1" applyBorder="1" applyAlignment="1"/>
    <xf numFmtId="178" fontId="16" fillId="0" borderId="35" xfId="96" applyNumberFormat="1" applyFont="1" applyFill="1" applyBorder="1" applyAlignment="1">
      <alignment horizontal="left" vertical="center" wrapText="1"/>
    </xf>
    <xf numFmtId="0" fontId="72" fillId="0" borderId="35" xfId="0" applyFont="1" applyFill="1" applyBorder="1" applyAlignment="1">
      <alignment vertical="center" wrapText="1"/>
    </xf>
    <xf numFmtId="168" fontId="16" fillId="2" borderId="35" xfId="2031" applyNumberFormat="1" applyFont="1" applyFill="1" applyBorder="1">
      <alignment horizontal="right" vertical="top"/>
    </xf>
    <xf numFmtId="168" fontId="16" fillId="2" borderId="35" xfId="0" applyNumberFormat="1" applyFont="1" applyFill="1" applyBorder="1" applyAlignment="1">
      <alignment horizontal="right" vertical="top" wrapText="1"/>
    </xf>
    <xf numFmtId="0" fontId="72" fillId="2" borderId="31" xfId="0" applyFont="1" applyFill="1" applyBorder="1" applyAlignment="1">
      <alignment horizontal="center" vertical="center" wrapText="1"/>
    </xf>
    <xf numFmtId="168" fontId="72" fillId="2" borderId="35" xfId="0" applyNumberFormat="1" applyFont="1" applyFill="1" applyBorder="1" applyAlignment="1">
      <alignment horizontal="right" vertical="top" wrapText="1"/>
    </xf>
    <xf numFmtId="43" fontId="72" fillId="2" borderId="0" xfId="253" applyNumberFormat="1" applyFont="1" applyFill="1"/>
    <xf numFmtId="0" fontId="72" fillId="2" borderId="35" xfId="0" applyFont="1" applyFill="1" applyBorder="1" applyAlignment="1">
      <alignment horizontal="center" vertical="top" wrapText="1"/>
    </xf>
    <xf numFmtId="0" fontId="16" fillId="2" borderId="35" xfId="0" applyFont="1" applyFill="1" applyBorder="1" applyAlignment="1">
      <alignment horizontal="center" vertical="top" wrapText="1"/>
    </xf>
    <xf numFmtId="0" fontId="16" fillId="2" borderId="35" xfId="0" applyFont="1" applyFill="1" applyBorder="1" applyAlignment="1">
      <alignment horizontal="left" vertical="top" wrapText="1"/>
    </xf>
    <xf numFmtId="0" fontId="72" fillId="2" borderId="2" xfId="0" applyFont="1" applyFill="1" applyBorder="1" applyAlignment="1">
      <alignment horizontal="center"/>
    </xf>
    <xf numFmtId="0" fontId="89" fillId="2" borderId="2" xfId="0" applyFont="1" applyFill="1" applyBorder="1" applyAlignment="1">
      <alignment horizontal="center"/>
    </xf>
    <xf numFmtId="0" fontId="72" fillId="2" borderId="0" xfId="1734" applyFont="1" applyFill="1" applyAlignment="1">
      <alignment horizontal="right" vertical="center"/>
    </xf>
    <xf numFmtId="0" fontId="72" fillId="2" borderId="35" xfId="0" applyFont="1" applyFill="1" applyBorder="1" applyAlignment="1">
      <alignment horizontal="center" vertical="center" wrapText="1"/>
    </xf>
    <xf numFmtId="0" fontId="16" fillId="2" borderId="35" xfId="0" applyFont="1" applyFill="1" applyBorder="1" applyAlignment="1">
      <alignment horizontal="left" vertical="center" wrapText="1"/>
    </xf>
    <xf numFmtId="0" fontId="16" fillId="2" borderId="35" xfId="0" applyFont="1" applyFill="1" applyBorder="1" applyAlignment="1">
      <alignment horizontal="center" vertical="center" wrapText="1"/>
    </xf>
    <xf numFmtId="0" fontId="16" fillId="0" borderId="35" xfId="0" applyFont="1" applyBorder="1" applyAlignment="1">
      <alignment horizontal="center" vertical="top" wrapText="1"/>
    </xf>
    <xf numFmtId="0" fontId="72" fillId="2" borderId="35" xfId="0" applyFont="1" applyFill="1" applyBorder="1" applyAlignment="1">
      <alignment horizontal="left" vertical="top" wrapText="1"/>
    </xf>
    <xf numFmtId="0" fontId="84" fillId="60" borderId="24" xfId="0" applyFont="1" applyFill="1" applyBorder="1" applyAlignment="1">
      <alignment vertical="center" wrapText="1"/>
    </xf>
    <xf numFmtId="166" fontId="84" fillId="60" borderId="35" xfId="223" applyNumberFormat="1" applyFont="1" applyFill="1" applyBorder="1" applyAlignment="1">
      <alignment vertical="center"/>
    </xf>
    <xf numFmtId="43" fontId="88" fillId="60" borderId="0" xfId="7" applyFont="1" applyFill="1"/>
    <xf numFmtId="0" fontId="88" fillId="60" borderId="0" xfId="0" applyFont="1" applyFill="1"/>
    <xf numFmtId="0" fontId="72" fillId="2" borderId="0" xfId="0" applyFont="1" applyFill="1" applyAlignment="1">
      <alignment horizontal="right" vertical="center"/>
    </xf>
    <xf numFmtId="0" fontId="16" fillId="2" borderId="0" xfId="0" applyFont="1" applyFill="1" applyAlignment="1">
      <alignment horizontal="center" vertical="center" wrapText="1"/>
    </xf>
    <xf numFmtId="0" fontId="16" fillId="0" borderId="35" xfId="0" applyFont="1" applyBorder="1" applyAlignment="1">
      <alignment horizontal="center" vertical="center" wrapText="1"/>
    </xf>
    <xf numFmtId="0" fontId="72" fillId="2" borderId="36" xfId="0" applyFont="1" applyFill="1" applyBorder="1" applyAlignment="1">
      <alignment horizontal="center" vertical="center" wrapText="1"/>
    </xf>
    <xf numFmtId="0" fontId="72" fillId="2" borderId="37" xfId="0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center" vertical="center" wrapText="1"/>
    </xf>
    <xf numFmtId="0" fontId="16" fillId="0" borderId="35" xfId="0" applyFont="1" applyBorder="1" applyAlignment="1">
      <alignment horizontal="left" vertical="center" wrapText="1"/>
    </xf>
    <xf numFmtId="0" fontId="72" fillId="0" borderId="35" xfId="0" applyFont="1" applyBorder="1" applyAlignment="1">
      <alignment horizontal="left" vertical="center" wrapText="1"/>
    </xf>
    <xf numFmtId="0" fontId="72" fillId="2" borderId="23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49" fontId="16" fillId="2" borderId="35" xfId="0" applyNumberFormat="1" applyFont="1" applyFill="1" applyBorder="1" applyAlignment="1">
      <alignment horizontal="left" vertical="top" wrapText="1"/>
    </xf>
    <xf numFmtId="0" fontId="72" fillId="2" borderId="35" xfId="0" applyFont="1" applyFill="1" applyBorder="1" applyAlignment="1">
      <alignment wrapText="1"/>
    </xf>
    <xf numFmtId="0" fontId="16" fillId="2" borderId="35" xfId="0" applyFont="1" applyFill="1" applyBorder="1" applyAlignment="1">
      <alignment horizontal="center"/>
    </xf>
    <xf numFmtId="0" fontId="16" fillId="2" borderId="23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vertical="top" wrapText="1"/>
    </xf>
    <xf numFmtId="0" fontId="91" fillId="2" borderId="23" xfId="0" applyFont="1" applyFill="1" applyBorder="1" applyAlignment="1">
      <alignment horizontal="center" vertical="top" wrapText="1"/>
    </xf>
    <xf numFmtId="0" fontId="91" fillId="2" borderId="1" xfId="0" applyFont="1" applyFill="1" applyBorder="1" applyAlignment="1">
      <alignment horizontal="center" vertical="top" wrapText="1"/>
    </xf>
    <xf numFmtId="0" fontId="91" fillId="2" borderId="2" xfId="0" applyFont="1" applyFill="1" applyBorder="1" applyAlignment="1">
      <alignment horizontal="center" vertical="top" wrapText="1"/>
    </xf>
    <xf numFmtId="0" fontId="16" fillId="2" borderId="23" xfId="0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/>
    </xf>
    <xf numFmtId="0" fontId="16" fillId="2" borderId="2" xfId="0" applyFont="1" applyFill="1" applyBorder="1" applyAlignment="1">
      <alignment horizontal="center"/>
    </xf>
    <xf numFmtId="0" fontId="16" fillId="2" borderId="27" xfId="0" applyFont="1" applyFill="1" applyBorder="1" applyAlignment="1">
      <alignment horizontal="left" vertical="top" wrapText="1"/>
    </xf>
    <xf numFmtId="0" fontId="72" fillId="2" borderId="22" xfId="0" applyFont="1" applyFill="1" applyBorder="1" applyAlignment="1">
      <alignment horizontal="center" vertical="center" wrapText="1"/>
    </xf>
    <xf numFmtId="0" fontId="16" fillId="2" borderId="35" xfId="0" applyFont="1" applyFill="1" applyBorder="1" applyAlignment="1">
      <alignment horizontal="left" vertical="top" wrapText="1"/>
    </xf>
    <xf numFmtId="0" fontId="72" fillId="2" borderId="23" xfId="0" applyFont="1" applyFill="1" applyBorder="1" applyAlignment="1">
      <alignment horizontal="center" vertical="center" wrapText="1"/>
    </xf>
    <xf numFmtId="0" fontId="72" fillId="2" borderId="1" xfId="0" applyFont="1" applyFill="1" applyBorder="1" applyAlignment="1">
      <alignment horizontal="center" vertical="center" wrapText="1"/>
    </xf>
    <xf numFmtId="0" fontId="72" fillId="2" borderId="2" xfId="0" applyFont="1" applyFill="1" applyBorder="1" applyAlignment="1">
      <alignment horizontal="center" vertical="center" wrapText="1"/>
    </xf>
    <xf numFmtId="0" fontId="16" fillId="2" borderId="23" xfId="0" applyFont="1" applyFill="1" applyBorder="1" applyAlignment="1">
      <alignment horizontal="center" wrapText="1"/>
    </xf>
    <xf numFmtId="0" fontId="16" fillId="2" borderId="1" xfId="0" applyFont="1" applyFill="1" applyBorder="1" applyAlignment="1">
      <alignment horizontal="center" wrapText="1"/>
    </xf>
    <xf numFmtId="0" fontId="16" fillId="2" borderId="2" xfId="0" applyFont="1" applyFill="1" applyBorder="1" applyAlignment="1">
      <alignment horizontal="center" wrapText="1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/>
    </xf>
    <xf numFmtId="0" fontId="91" fillId="2" borderId="23" xfId="0" applyFont="1" applyFill="1" applyBorder="1" applyAlignment="1">
      <alignment horizontal="center" wrapText="1"/>
    </xf>
    <xf numFmtId="0" fontId="91" fillId="2" borderId="1" xfId="0" applyFont="1" applyFill="1" applyBorder="1" applyAlignment="1">
      <alignment horizontal="center" wrapText="1"/>
    </xf>
    <xf numFmtId="0" fontId="91" fillId="2" borderId="2" xfId="0" applyFont="1" applyFill="1" applyBorder="1" applyAlignment="1">
      <alignment horizontal="center" wrapText="1"/>
    </xf>
    <xf numFmtId="0" fontId="16" fillId="2" borderId="0" xfId="0" applyFont="1" applyFill="1" applyAlignment="1">
      <alignment horizontal="center" wrapText="1"/>
    </xf>
    <xf numFmtId="49" fontId="16" fillId="2" borderId="23" xfId="0" applyNumberFormat="1" applyFont="1" applyFill="1" applyBorder="1" applyAlignment="1">
      <alignment horizontal="center" vertical="top" wrapText="1"/>
    </xf>
    <xf numFmtId="49" fontId="16" fillId="2" borderId="1" xfId="0" applyNumberFormat="1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0" fontId="72" fillId="2" borderId="27" xfId="0" applyFont="1" applyFill="1" applyBorder="1" applyAlignment="1">
      <alignment horizontal="center" vertical="top" wrapText="1"/>
    </xf>
    <xf numFmtId="0" fontId="72" fillId="2" borderId="1" xfId="0" applyFont="1" applyFill="1" applyBorder="1" applyAlignment="1">
      <alignment horizontal="center" vertical="top" wrapText="1"/>
    </xf>
    <xf numFmtId="49" fontId="16" fillId="2" borderId="35" xfId="0" applyNumberFormat="1" applyFont="1" applyFill="1" applyBorder="1" applyAlignment="1">
      <alignment horizontal="center" vertical="top" wrapText="1"/>
    </xf>
    <xf numFmtId="49" fontId="16" fillId="2" borderId="34" xfId="0" applyNumberFormat="1" applyFont="1" applyFill="1" applyBorder="1" applyAlignment="1">
      <alignment horizontal="center" vertical="top" wrapText="1"/>
    </xf>
    <xf numFmtId="49" fontId="16" fillId="2" borderId="39" xfId="0" applyNumberFormat="1" applyFont="1" applyFill="1" applyBorder="1" applyAlignment="1">
      <alignment horizontal="center" vertical="top" wrapText="1"/>
    </xf>
    <xf numFmtId="0" fontId="16" fillId="2" borderId="35" xfId="0" applyFont="1" applyFill="1" applyBorder="1" applyAlignment="1">
      <alignment horizontal="center" vertical="top" wrapText="1"/>
    </xf>
    <xf numFmtId="0" fontId="16" fillId="2" borderId="35" xfId="0" applyFont="1" applyFill="1" applyBorder="1" applyAlignment="1">
      <alignment horizontal="center" wrapText="1"/>
    </xf>
    <xf numFmtId="0" fontId="16" fillId="2" borderId="23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49" fontId="16" fillId="2" borderId="35" xfId="0" applyNumberFormat="1" applyFont="1" applyFill="1" applyBorder="1" applyAlignment="1">
      <alignment horizontal="center" vertical="top"/>
    </xf>
    <xf numFmtId="0" fontId="72" fillId="2" borderId="35" xfId="0" applyFont="1" applyFill="1" applyBorder="1" applyAlignment="1">
      <alignment horizontal="center" vertical="top" wrapText="1"/>
    </xf>
    <xf numFmtId="49" fontId="16" fillId="2" borderId="28" xfId="96" applyNumberFormat="1" applyFont="1" applyFill="1" applyBorder="1" applyAlignment="1">
      <alignment horizontal="center" vertical="center" wrapText="1"/>
    </xf>
    <xf numFmtId="49" fontId="16" fillId="2" borderId="30" xfId="96" applyNumberFormat="1" applyFont="1" applyFill="1" applyBorder="1" applyAlignment="1">
      <alignment horizontal="center" vertical="center" wrapText="1"/>
    </xf>
    <xf numFmtId="0" fontId="16" fillId="2" borderId="23" xfId="96" applyFont="1" applyFill="1" applyBorder="1" applyAlignment="1">
      <alignment horizontal="center" vertical="center" wrapText="1"/>
    </xf>
    <xf numFmtId="0" fontId="16" fillId="2" borderId="2" xfId="96" applyFont="1" applyFill="1" applyBorder="1" applyAlignment="1">
      <alignment horizontal="center" vertical="center" wrapText="1"/>
    </xf>
    <xf numFmtId="168" fontId="16" fillId="2" borderId="23" xfId="96" applyNumberFormat="1" applyFont="1" applyFill="1" applyBorder="1" applyAlignment="1">
      <alignment horizontal="center" vertical="center" wrapText="1"/>
    </xf>
    <xf numFmtId="168" fontId="16" fillId="2" borderId="2" xfId="96" applyNumberFormat="1" applyFont="1" applyFill="1" applyBorder="1" applyAlignment="1">
      <alignment horizontal="center" vertical="center" wrapText="1"/>
    </xf>
    <xf numFmtId="168" fontId="72" fillId="2" borderId="28" xfId="96" applyNumberFormat="1" applyFont="1" applyFill="1" applyBorder="1" applyAlignment="1">
      <alignment horizontal="center" vertical="center" wrapText="1"/>
    </xf>
    <xf numFmtId="168" fontId="72" fillId="2" borderId="29" xfId="96" applyNumberFormat="1" applyFont="1" applyFill="1" applyBorder="1" applyAlignment="1">
      <alignment horizontal="center" vertical="center" wrapText="1"/>
    </xf>
    <xf numFmtId="168" fontId="72" fillId="2" borderId="30" xfId="96" applyNumberFormat="1" applyFont="1" applyFill="1" applyBorder="1" applyAlignment="1">
      <alignment horizontal="center" vertical="center" wrapText="1"/>
    </xf>
    <xf numFmtId="169" fontId="72" fillId="2" borderId="0" xfId="96" applyNumberFormat="1" applyFont="1" applyFill="1" applyAlignment="1">
      <alignment horizontal="right" vertical="top" wrapText="1"/>
    </xf>
    <xf numFmtId="169" fontId="72" fillId="2" borderId="0" xfId="96" applyNumberFormat="1" applyFont="1" applyFill="1" applyAlignment="1">
      <alignment horizontal="right" vertical="center" wrapText="1"/>
    </xf>
    <xf numFmtId="49" fontId="16" fillId="2" borderId="0" xfId="96" applyNumberFormat="1" applyFont="1" applyFill="1" applyAlignment="1">
      <alignment horizontal="center" vertical="center" wrapText="1"/>
    </xf>
    <xf numFmtId="0" fontId="72" fillId="2" borderId="0" xfId="1660" applyFont="1" applyFill="1" applyAlignment="1">
      <alignment vertical="center" wrapText="1"/>
    </xf>
    <xf numFmtId="0" fontId="72" fillId="2" borderId="31" xfId="2028" applyFont="1" applyFill="1" applyBorder="1" applyAlignment="1">
      <alignment horizontal="right"/>
    </xf>
    <xf numFmtId="0" fontId="72" fillId="2" borderId="0" xfId="253" applyFont="1" applyFill="1" applyAlignment="1">
      <alignment horizontal="right" vertical="top" wrapText="1"/>
    </xf>
    <xf numFmtId="0" fontId="72" fillId="2" borderId="0" xfId="253" applyFont="1" applyFill="1" applyAlignment="1">
      <alignment horizontal="right" wrapText="1"/>
    </xf>
    <xf numFmtId="0" fontId="16" fillId="2" borderId="0" xfId="299" applyFont="1" applyFill="1" applyAlignment="1">
      <alignment horizontal="center" vertical="center" wrapText="1"/>
    </xf>
    <xf numFmtId="168" fontId="72" fillId="2" borderId="36" xfId="96" applyNumberFormat="1" applyFont="1" applyFill="1" applyBorder="1" applyAlignment="1">
      <alignment horizontal="center" vertical="center" wrapText="1"/>
    </xf>
    <xf numFmtId="168" fontId="72" fillId="2" borderId="37" xfId="96" applyNumberFormat="1" applyFont="1" applyFill="1" applyBorder="1" applyAlignment="1">
      <alignment horizontal="center" vertical="center" wrapText="1"/>
    </xf>
    <xf numFmtId="0" fontId="16" fillId="2" borderId="36" xfId="0" applyFont="1" applyFill="1" applyBorder="1" applyAlignment="1">
      <alignment horizontal="center" vertical="center"/>
    </xf>
    <xf numFmtId="0" fontId="16" fillId="2" borderId="37" xfId="0" applyFont="1" applyFill="1" applyBorder="1" applyAlignment="1">
      <alignment horizontal="center" vertical="center"/>
    </xf>
    <xf numFmtId="0" fontId="16" fillId="2" borderId="30" xfId="0" applyFont="1" applyFill="1" applyBorder="1" applyAlignment="1">
      <alignment horizontal="center" vertical="center"/>
    </xf>
    <xf numFmtId="0" fontId="16" fillId="2" borderId="36" xfId="0" applyFont="1" applyFill="1" applyBorder="1" applyAlignment="1">
      <alignment horizontal="left" vertical="center" wrapText="1"/>
    </xf>
    <xf numFmtId="0" fontId="16" fillId="2" borderId="37" xfId="0" applyFont="1" applyFill="1" applyBorder="1" applyAlignment="1">
      <alignment horizontal="left" vertical="center" wrapText="1"/>
    </xf>
    <xf numFmtId="0" fontId="16" fillId="2" borderId="30" xfId="0" applyFont="1" applyFill="1" applyBorder="1" applyAlignment="1">
      <alignment horizontal="left" vertical="center" wrapText="1"/>
    </xf>
    <xf numFmtId="0" fontId="16" fillId="2" borderId="24" xfId="0" applyFont="1" applyFill="1" applyBorder="1" applyAlignment="1">
      <alignment horizontal="left" vertical="center" wrapText="1"/>
    </xf>
    <xf numFmtId="0" fontId="73" fillId="2" borderId="0" xfId="0" applyFont="1" applyFill="1" applyAlignment="1">
      <alignment horizontal="right" vertical="top"/>
    </xf>
    <xf numFmtId="0" fontId="13" fillId="2" borderId="0" xfId="0" applyFont="1" applyFill="1" applyAlignment="1">
      <alignment horizontal="center" vertical="center" wrapText="1"/>
    </xf>
    <xf numFmtId="0" fontId="13" fillId="2" borderId="31" xfId="0" applyFont="1" applyFill="1" applyBorder="1" applyAlignment="1">
      <alignment horizontal="right" wrapText="1"/>
    </xf>
    <xf numFmtId="0" fontId="72" fillId="2" borderId="27" xfId="8" applyFont="1" applyFill="1" applyBorder="1" applyAlignment="1">
      <alignment horizontal="center" vertical="center" wrapText="1"/>
    </xf>
    <xf numFmtId="0" fontId="72" fillId="2" borderId="23" xfId="8" applyFont="1" applyFill="1" applyBorder="1" applyAlignment="1">
      <alignment horizontal="center" vertical="center" wrapText="1"/>
    </xf>
    <xf numFmtId="0" fontId="72" fillId="2" borderId="2" xfId="8" applyFont="1" applyFill="1" applyBorder="1" applyAlignment="1">
      <alignment horizontal="center" vertical="center" wrapText="1"/>
    </xf>
    <xf numFmtId="0" fontId="16" fillId="2" borderId="28" xfId="0" applyFont="1" applyFill="1" applyBorder="1" applyAlignment="1">
      <alignment horizontal="center" vertical="center" wrapText="1"/>
    </xf>
    <xf numFmtId="0" fontId="16" fillId="2" borderId="29" xfId="0" applyFont="1" applyFill="1" applyBorder="1" applyAlignment="1">
      <alignment horizontal="center" vertical="center" wrapText="1"/>
    </xf>
    <xf numFmtId="0" fontId="16" fillId="2" borderId="30" xfId="0" applyFont="1" applyFill="1" applyBorder="1" applyAlignment="1">
      <alignment horizontal="center" vertical="center" wrapText="1"/>
    </xf>
    <xf numFmtId="0" fontId="16" fillId="2" borderId="28" xfId="0" applyFont="1" applyFill="1" applyBorder="1" applyAlignment="1">
      <alignment horizontal="center" vertical="center"/>
    </xf>
    <xf numFmtId="0" fontId="16" fillId="2" borderId="29" xfId="0" applyFont="1" applyFill="1" applyBorder="1" applyAlignment="1">
      <alignment horizontal="center" vertical="center"/>
    </xf>
    <xf numFmtId="0" fontId="72" fillId="2" borderId="33" xfId="8" applyFont="1" applyFill="1" applyBorder="1" applyAlignment="1">
      <alignment horizontal="center" vertical="center" wrapText="1"/>
    </xf>
    <xf numFmtId="0" fontId="72" fillId="2" borderId="38" xfId="8" applyFont="1" applyFill="1" applyBorder="1" applyAlignment="1">
      <alignment horizontal="center" vertical="center" wrapText="1"/>
    </xf>
    <xf numFmtId="0" fontId="72" fillId="2" borderId="34" xfId="8" applyFont="1" applyFill="1" applyBorder="1" applyAlignment="1">
      <alignment horizontal="center" vertical="center" wrapText="1"/>
    </xf>
    <xf numFmtId="0" fontId="72" fillId="2" borderId="3" xfId="8" applyFont="1" applyFill="1" applyBorder="1" applyAlignment="1">
      <alignment horizontal="center" vertical="center" wrapText="1"/>
    </xf>
    <xf numFmtId="0" fontId="72" fillId="2" borderId="31" xfId="8" applyFont="1" applyFill="1" applyBorder="1" applyAlignment="1">
      <alignment horizontal="center" vertical="center" wrapText="1"/>
    </xf>
    <xf numFmtId="0" fontId="72" fillId="2" borderId="32" xfId="8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/>
    </xf>
    <xf numFmtId="0" fontId="72" fillId="2" borderId="33" xfId="0" applyFont="1" applyFill="1" applyBorder="1" applyAlignment="1">
      <alignment horizontal="center" vertical="top" wrapText="1"/>
    </xf>
    <xf numFmtId="0" fontId="72" fillId="2" borderId="34" xfId="0" applyFont="1" applyFill="1" applyBorder="1" applyAlignment="1">
      <alignment horizontal="center" vertical="top" wrapText="1"/>
    </xf>
    <xf numFmtId="0" fontId="72" fillId="2" borderId="0" xfId="1734" applyFont="1" applyFill="1" applyAlignment="1">
      <alignment horizontal="right" vertical="top"/>
    </xf>
    <xf numFmtId="0" fontId="72" fillId="2" borderId="0" xfId="1734" applyFont="1" applyFill="1" applyAlignment="1">
      <alignment horizontal="right" vertical="center"/>
    </xf>
    <xf numFmtId="0" fontId="16" fillId="2" borderId="0" xfId="1734" applyFont="1" applyFill="1" applyBorder="1" applyAlignment="1">
      <alignment horizontal="center" vertical="center" wrapText="1"/>
    </xf>
    <xf numFmtId="168" fontId="72" fillId="2" borderId="0" xfId="0" applyNumberFormat="1" applyFont="1" applyFill="1" applyBorder="1" applyAlignment="1">
      <alignment horizontal="right" vertical="center" wrapText="1"/>
    </xf>
    <xf numFmtId="0" fontId="72" fillId="2" borderId="35" xfId="0" applyFont="1" applyFill="1" applyBorder="1" applyAlignment="1">
      <alignment horizontal="center" vertical="center" wrapText="1"/>
    </xf>
    <xf numFmtId="0" fontId="72" fillId="2" borderId="35" xfId="107" applyFont="1" applyFill="1" applyBorder="1" applyAlignment="1">
      <alignment horizontal="center" vertical="center" wrapText="1"/>
    </xf>
    <xf numFmtId="168" fontId="72" fillId="2" borderId="35" xfId="0" applyNumberFormat="1" applyFont="1" applyFill="1" applyBorder="1" applyAlignment="1">
      <alignment horizontal="center" vertical="center" wrapText="1"/>
    </xf>
    <xf numFmtId="0" fontId="16" fillId="2" borderId="35" xfId="0" applyFont="1" applyFill="1" applyBorder="1" applyAlignment="1">
      <alignment horizontal="left" vertical="center" wrapText="1"/>
    </xf>
    <xf numFmtId="0" fontId="16" fillId="2" borderId="35" xfId="0" applyFont="1" applyFill="1" applyBorder="1" applyAlignment="1">
      <alignment horizontal="center" vertical="center" wrapText="1"/>
    </xf>
    <xf numFmtId="0" fontId="94" fillId="0" borderId="35" xfId="0" applyFont="1" applyBorder="1" applyAlignment="1">
      <alignment horizontal="left" vertical="top" wrapText="1"/>
    </xf>
    <xf numFmtId="0" fontId="73" fillId="2" borderId="35" xfId="0" applyFont="1" applyFill="1" applyBorder="1" applyAlignment="1">
      <alignment horizontal="center" vertical="center" wrapText="1"/>
    </xf>
    <xf numFmtId="0" fontId="16" fillId="0" borderId="35" xfId="0" applyFont="1" applyBorder="1" applyAlignment="1">
      <alignment horizontal="left" vertical="top" wrapText="1"/>
    </xf>
    <xf numFmtId="0" fontId="16" fillId="0" borderId="30" xfId="0" applyFont="1" applyBorder="1" applyAlignment="1">
      <alignment horizontal="left" vertical="top" wrapText="1"/>
    </xf>
    <xf numFmtId="0" fontId="16" fillId="2" borderId="34" xfId="0" applyFont="1" applyFill="1" applyBorder="1" applyAlignment="1">
      <alignment horizontal="center" vertical="center" wrapText="1"/>
    </xf>
    <xf numFmtId="0" fontId="16" fillId="2" borderId="39" xfId="0" applyFont="1" applyFill="1" applyBorder="1" applyAlignment="1">
      <alignment horizontal="center" vertical="center" wrapText="1"/>
    </xf>
    <xf numFmtId="0" fontId="72" fillId="0" borderId="35" xfId="0" applyFont="1" applyBorder="1" applyAlignment="1">
      <alignment horizontal="center" vertical="top" wrapText="1"/>
    </xf>
    <xf numFmtId="0" fontId="13" fillId="2" borderId="35" xfId="0" applyFont="1" applyFill="1" applyBorder="1" applyAlignment="1">
      <alignment horizontal="left" vertical="center" wrapText="1"/>
    </xf>
    <xf numFmtId="0" fontId="13" fillId="2" borderId="39" xfId="0" applyFont="1" applyFill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36" xfId="0" applyFont="1" applyFill="1" applyBorder="1" applyAlignment="1">
      <alignment horizontal="left" vertical="center" wrapText="1"/>
    </xf>
    <xf numFmtId="0" fontId="13" fillId="2" borderId="37" xfId="0" applyFont="1" applyFill="1" applyBorder="1" applyAlignment="1">
      <alignment horizontal="left" vertical="center" wrapText="1"/>
    </xf>
    <xf numFmtId="0" fontId="13" fillId="2" borderId="24" xfId="0" applyFont="1" applyFill="1" applyBorder="1" applyAlignment="1">
      <alignment horizontal="left" vertical="center" wrapText="1"/>
    </xf>
    <xf numFmtId="166" fontId="73" fillId="2" borderId="0" xfId="253" applyNumberFormat="1" applyFont="1" applyFill="1" applyAlignment="1">
      <alignment horizontal="right" vertical="top" wrapText="1"/>
    </xf>
    <xf numFmtId="166" fontId="73" fillId="2" borderId="0" xfId="253" applyNumberFormat="1" applyFont="1" applyFill="1" applyAlignment="1">
      <alignment horizontal="right" wrapText="1"/>
    </xf>
    <xf numFmtId="0" fontId="72" fillId="0" borderId="36" xfId="0" applyFont="1" applyBorder="1" applyAlignment="1">
      <alignment horizontal="center" vertical="center" wrapText="1"/>
    </xf>
    <xf numFmtId="0" fontId="72" fillId="0" borderId="37" xfId="0" applyFont="1" applyBorder="1" applyAlignment="1">
      <alignment horizontal="center" vertical="center" wrapText="1"/>
    </xf>
    <xf numFmtId="0" fontId="72" fillId="0" borderId="30" xfId="0" applyFont="1" applyBorder="1" applyAlignment="1">
      <alignment horizontal="center" vertical="center" wrapText="1"/>
    </xf>
    <xf numFmtId="0" fontId="16" fillId="59" borderId="35" xfId="0" applyFont="1" applyFill="1" applyBorder="1" applyAlignment="1">
      <alignment horizontal="center" vertical="top" wrapText="1"/>
    </xf>
    <xf numFmtId="0" fontId="89" fillId="0" borderId="35" xfId="0" applyFont="1" applyBorder="1" applyAlignment="1">
      <alignment horizontal="left" vertical="top" wrapText="1"/>
    </xf>
    <xf numFmtId="0" fontId="16" fillId="57" borderId="35" xfId="0" applyFont="1" applyFill="1" applyBorder="1" applyAlignment="1">
      <alignment horizontal="left" vertical="top" wrapText="1"/>
    </xf>
    <xf numFmtId="0" fontId="13" fillId="2" borderId="23" xfId="0" applyFont="1" applyFill="1" applyBorder="1" applyAlignment="1">
      <alignment horizontal="left" vertical="center" wrapText="1"/>
    </xf>
    <xf numFmtId="0" fontId="13" fillId="2" borderId="35" xfId="0" applyFont="1" applyFill="1" applyBorder="1" applyAlignment="1">
      <alignment horizontal="center" vertical="center" wrapText="1"/>
    </xf>
    <xf numFmtId="0" fontId="73" fillId="2" borderId="30" xfId="0" applyFont="1" applyFill="1" applyBorder="1" applyAlignment="1">
      <alignment horizontal="center" vertical="center" wrapText="1"/>
    </xf>
    <xf numFmtId="0" fontId="73" fillId="2" borderId="23" xfId="0" applyFont="1" applyFill="1" applyBorder="1" applyAlignment="1">
      <alignment horizontal="center" vertical="center" wrapText="1"/>
    </xf>
    <xf numFmtId="0" fontId="73" fillId="2" borderId="1" xfId="0" applyFont="1" applyFill="1" applyBorder="1" applyAlignment="1">
      <alignment horizontal="center" vertical="center" wrapText="1"/>
    </xf>
    <xf numFmtId="0" fontId="73" fillId="2" borderId="2" xfId="0" applyFont="1" applyFill="1" applyBorder="1" applyAlignment="1">
      <alignment horizontal="center" vertical="center" wrapText="1"/>
    </xf>
    <xf numFmtId="0" fontId="89" fillId="0" borderId="23" xfId="0" applyFont="1" applyBorder="1" applyAlignment="1">
      <alignment horizontal="center" vertical="top" wrapText="1"/>
    </xf>
    <xf numFmtId="0" fontId="89" fillId="0" borderId="1" xfId="0" applyFont="1" applyBorder="1" applyAlignment="1">
      <alignment horizontal="center" vertical="top" wrapText="1"/>
    </xf>
    <xf numFmtId="0" fontId="89" fillId="0" borderId="2" xfId="0" applyFont="1" applyBorder="1" applyAlignment="1">
      <alignment horizontal="center" vertical="top" wrapText="1"/>
    </xf>
    <xf numFmtId="0" fontId="16" fillId="2" borderId="24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 vertical="top" wrapText="1"/>
    </xf>
    <xf numFmtId="0" fontId="16" fillId="2" borderId="33" xfId="0" applyFont="1" applyFill="1" applyBorder="1" applyAlignment="1">
      <alignment horizontal="center" vertical="center" wrapText="1"/>
    </xf>
    <xf numFmtId="0" fontId="89" fillId="0" borderId="35" xfId="0" applyFont="1" applyBorder="1" applyAlignment="1">
      <alignment horizontal="center" vertical="top" wrapText="1"/>
    </xf>
    <xf numFmtId="0" fontId="16" fillId="2" borderId="2" xfId="0" applyFont="1" applyFill="1" applyBorder="1" applyAlignment="1">
      <alignment horizontal="left" vertical="center" wrapText="1"/>
    </xf>
    <xf numFmtId="0" fontId="13" fillId="2" borderId="30" xfId="0" applyFont="1" applyFill="1" applyBorder="1" applyAlignment="1">
      <alignment horizontal="center" vertical="center" wrapText="1"/>
    </xf>
    <xf numFmtId="0" fontId="16" fillId="2" borderId="32" xfId="0" applyFont="1" applyFill="1" applyBorder="1" applyAlignment="1">
      <alignment horizontal="center" vertical="center" wrapText="1"/>
    </xf>
    <xf numFmtId="0" fontId="73" fillId="0" borderId="36" xfId="0" applyFont="1" applyBorder="1" applyAlignment="1">
      <alignment horizontal="left" vertical="center" wrapText="1"/>
    </xf>
    <xf numFmtId="0" fontId="73" fillId="0" borderId="37" xfId="0" applyFont="1" applyBorder="1" applyAlignment="1">
      <alignment horizontal="left" vertical="center" wrapText="1"/>
    </xf>
    <xf numFmtId="0" fontId="73" fillId="0" borderId="30" xfId="0" applyFont="1" applyBorder="1" applyAlignment="1">
      <alignment horizontal="left" vertical="center" wrapText="1"/>
    </xf>
    <xf numFmtId="0" fontId="72" fillId="57" borderId="28" xfId="0" applyFont="1" applyFill="1" applyBorder="1" applyAlignment="1">
      <alignment horizontal="left" vertical="center" wrapText="1"/>
    </xf>
    <xf numFmtId="0" fontId="72" fillId="57" borderId="29" xfId="0" applyFont="1" applyFill="1" applyBorder="1" applyAlignment="1">
      <alignment horizontal="left" vertical="center" wrapText="1"/>
    </xf>
    <xf numFmtId="0" fontId="72" fillId="57" borderId="30" xfId="0" applyFont="1" applyFill="1" applyBorder="1" applyAlignment="1">
      <alignment horizontal="left" vertical="center" wrapText="1"/>
    </xf>
    <xf numFmtId="0" fontId="72" fillId="2" borderId="36" xfId="299" applyFont="1" applyFill="1" applyBorder="1" applyAlignment="1">
      <alignment horizontal="left" vertical="top" wrapText="1"/>
    </xf>
    <xf numFmtId="0" fontId="72" fillId="2" borderId="37" xfId="299" applyFont="1" applyFill="1" applyBorder="1" applyAlignment="1">
      <alignment horizontal="left" vertical="top" wrapText="1"/>
    </xf>
    <xf numFmtId="0" fontId="72" fillId="2" borderId="24" xfId="299" applyFont="1" applyFill="1" applyBorder="1" applyAlignment="1">
      <alignment horizontal="left" vertical="top" wrapText="1"/>
    </xf>
    <xf numFmtId="0" fontId="72" fillId="2" borderId="24" xfId="0" applyFont="1" applyFill="1" applyBorder="1" applyAlignment="1">
      <alignment horizontal="center" vertical="center" wrapText="1"/>
    </xf>
    <xf numFmtId="0" fontId="72" fillId="2" borderId="35" xfId="0" applyFont="1" applyFill="1" applyBorder="1" applyAlignment="1">
      <alignment horizontal="left" vertical="center" wrapText="1"/>
    </xf>
    <xf numFmtId="0" fontId="72" fillId="57" borderId="36" xfId="0" applyFont="1" applyFill="1" applyBorder="1" applyAlignment="1">
      <alignment horizontal="left" vertical="center" wrapText="1"/>
    </xf>
    <xf numFmtId="0" fontId="72" fillId="57" borderId="37" xfId="0" applyFont="1" applyFill="1" applyBorder="1" applyAlignment="1">
      <alignment horizontal="left" vertical="center" wrapText="1"/>
    </xf>
    <xf numFmtId="0" fontId="72" fillId="57" borderId="24" xfId="0" applyFont="1" applyFill="1" applyBorder="1" applyAlignment="1">
      <alignment horizontal="left" vertical="center" wrapText="1"/>
    </xf>
    <xf numFmtId="0" fontId="72" fillId="2" borderId="27" xfId="0" applyFont="1" applyFill="1" applyBorder="1" applyAlignment="1">
      <alignment horizontal="left" vertical="center" wrapText="1"/>
    </xf>
    <xf numFmtId="0" fontId="72" fillId="2" borderId="35" xfId="0" applyFont="1" applyFill="1" applyBorder="1" applyAlignment="1">
      <alignment horizontal="left" vertical="top" wrapText="1"/>
    </xf>
    <xf numFmtId="0" fontId="72" fillId="2" borderId="36" xfId="299" applyFont="1" applyFill="1" applyBorder="1" applyAlignment="1">
      <alignment horizontal="center" vertical="top" wrapText="1"/>
    </xf>
    <xf numFmtId="0" fontId="72" fillId="2" borderId="37" xfId="299" applyFont="1" applyFill="1" applyBorder="1" applyAlignment="1">
      <alignment horizontal="center" vertical="top" wrapText="1"/>
    </xf>
    <xf numFmtId="0" fontId="72" fillId="2" borderId="24" xfId="299" applyFont="1" applyFill="1" applyBorder="1" applyAlignment="1">
      <alignment horizontal="center" vertical="top" wrapText="1"/>
    </xf>
    <xf numFmtId="0" fontId="72" fillId="0" borderId="35" xfId="0" applyFont="1" applyBorder="1" applyAlignment="1">
      <alignment horizontal="left" vertical="top" wrapText="1"/>
    </xf>
    <xf numFmtId="0" fontId="72" fillId="2" borderId="28" xfId="299" applyFont="1" applyFill="1" applyBorder="1" applyAlignment="1">
      <alignment horizontal="left" vertical="top" wrapText="1"/>
    </xf>
    <xf numFmtId="0" fontId="72" fillId="2" borderId="29" xfId="299" applyFont="1" applyFill="1" applyBorder="1" applyAlignment="1">
      <alignment horizontal="left" vertical="top" wrapText="1"/>
    </xf>
    <xf numFmtId="0" fontId="72" fillId="2" borderId="30" xfId="299" applyFont="1" applyFill="1" applyBorder="1" applyAlignment="1">
      <alignment horizontal="left" vertical="top" wrapText="1"/>
    </xf>
    <xf numFmtId="0" fontId="72" fillId="2" borderId="28" xfId="1735" applyFont="1" applyFill="1" applyBorder="1" applyAlignment="1">
      <alignment horizontal="center" wrapText="1"/>
    </xf>
    <xf numFmtId="0" fontId="72" fillId="2" borderId="29" xfId="1735" applyFont="1" applyFill="1" applyBorder="1" applyAlignment="1">
      <alignment horizontal="center" wrapText="1"/>
    </xf>
    <xf numFmtId="0" fontId="72" fillId="2" borderId="30" xfId="1735" applyFont="1" applyFill="1" applyBorder="1" applyAlignment="1">
      <alignment horizontal="center" wrapText="1"/>
    </xf>
    <xf numFmtId="0" fontId="16" fillId="58" borderId="27" xfId="0" applyFont="1" applyFill="1" applyBorder="1" applyAlignment="1">
      <alignment vertical="top" wrapText="1"/>
    </xf>
    <xf numFmtId="0" fontId="16" fillId="2" borderId="27" xfId="1734" applyFont="1" applyFill="1" applyBorder="1" applyAlignment="1">
      <alignment horizontal="center" vertical="center" wrapText="1"/>
    </xf>
    <xf numFmtId="0" fontId="72" fillId="2" borderId="27" xfId="1735" applyFont="1" applyFill="1" applyBorder="1" applyAlignment="1">
      <alignment horizontal="center" vertical="center" wrapText="1"/>
    </xf>
    <xf numFmtId="0" fontId="72" fillId="0" borderId="36" xfId="0" applyFont="1" applyBorder="1" applyAlignment="1">
      <alignment horizontal="left" vertical="center" wrapText="1"/>
    </xf>
    <xf numFmtId="0" fontId="72" fillId="0" borderId="37" xfId="0" applyFont="1" applyBorder="1" applyAlignment="1">
      <alignment horizontal="left" vertical="center" wrapText="1"/>
    </xf>
    <xf numFmtId="0" fontId="72" fillId="0" borderId="30" xfId="0" applyFont="1" applyBorder="1" applyAlignment="1">
      <alignment horizontal="left" vertical="center" wrapText="1"/>
    </xf>
    <xf numFmtId="0" fontId="72" fillId="2" borderId="36" xfId="0" applyFont="1" applyFill="1" applyBorder="1" applyAlignment="1">
      <alignment horizontal="left" vertical="top" wrapText="1"/>
    </xf>
    <xf numFmtId="0" fontId="72" fillId="2" borderId="37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left" vertical="top" wrapText="1"/>
    </xf>
    <xf numFmtId="0" fontId="16" fillId="2" borderId="24" xfId="0" applyFont="1" applyFill="1" applyBorder="1" applyAlignment="1">
      <alignment horizontal="center" vertical="top" wrapText="1"/>
    </xf>
    <xf numFmtId="0" fontId="16" fillId="2" borderId="34" xfId="0" applyFont="1" applyFill="1" applyBorder="1" applyAlignment="1">
      <alignment horizontal="center" vertical="top" wrapText="1"/>
    </xf>
    <xf numFmtId="49" fontId="16" fillId="2" borderId="32" xfId="0" applyNumberFormat="1" applyFont="1" applyFill="1" applyBorder="1" applyAlignment="1">
      <alignment horizontal="center" vertical="top" wrapText="1"/>
    </xf>
    <xf numFmtId="0" fontId="16" fillId="2" borderId="35" xfId="8" applyFont="1" applyFill="1" applyBorder="1" applyAlignment="1">
      <alignment horizontal="center" vertical="top" wrapText="1"/>
    </xf>
    <xf numFmtId="0" fontId="72" fillId="2" borderId="35" xfId="8" applyFont="1" applyFill="1" applyBorder="1" applyAlignment="1">
      <alignment horizontal="center" vertical="top" wrapText="1"/>
    </xf>
    <xf numFmtId="0" fontId="16" fillId="2" borderId="23" xfId="8" applyFont="1" applyFill="1" applyBorder="1" applyAlignment="1">
      <alignment horizontal="center" vertical="top" wrapText="1"/>
    </xf>
    <xf numFmtId="0" fontId="16" fillId="2" borderId="1" xfId="8" applyFont="1" applyFill="1" applyBorder="1" applyAlignment="1">
      <alignment horizontal="center" vertical="top" wrapText="1"/>
    </xf>
    <xf numFmtId="0" fontId="16" fillId="2" borderId="2" xfId="8" applyFont="1" applyFill="1" applyBorder="1" applyAlignment="1">
      <alignment horizontal="center" vertical="top" wrapText="1"/>
    </xf>
    <xf numFmtId="169" fontId="72" fillId="2" borderId="0" xfId="299" applyNumberFormat="1" applyFont="1" applyFill="1"/>
  </cellXfs>
  <cellStyles count="2032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19" xfId="2030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N_b" xfId="2031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18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L40"/>
  <sheetViews>
    <sheetView zoomScale="70" zoomScaleNormal="70" zoomScaleSheetLayoutView="100" workbookViewId="0">
      <selection activeCell="E10" sqref="E10:E12"/>
    </sheetView>
  </sheetViews>
  <sheetFormatPr defaultColWidth="9.09765625" defaultRowHeight="17.75"/>
  <cols>
    <col min="1" max="1" width="6.796875" style="24" customWidth="1"/>
    <col min="2" max="2" width="10.3984375" style="170" customWidth="1"/>
    <col min="3" max="3" width="15.19921875" style="24" customWidth="1"/>
    <col min="4" max="6" width="46.296875" style="24" customWidth="1"/>
    <col min="7" max="9" width="18.19921875" style="24" customWidth="1"/>
    <col min="10" max="11" width="12.19921875" style="24" customWidth="1"/>
    <col min="12" max="16384" width="9.09765625" style="24"/>
  </cols>
  <sheetData>
    <row r="1" spans="1:38" ht="37.35" customHeight="1">
      <c r="F1" s="373" t="s">
        <v>18</v>
      </c>
      <c r="G1" s="373"/>
      <c r="H1" s="373"/>
      <c r="I1" s="373"/>
    </row>
    <row r="2" spans="1:38" ht="17.600000000000001" customHeight="1">
      <c r="F2" s="373" t="s">
        <v>107</v>
      </c>
      <c r="G2" s="373"/>
      <c r="H2" s="373"/>
      <c r="I2" s="373"/>
    </row>
    <row r="3" spans="1:38" ht="17.600000000000001" customHeight="1">
      <c r="F3" s="373" t="s">
        <v>0</v>
      </c>
      <c r="G3" s="373"/>
      <c r="H3" s="373"/>
      <c r="I3" s="373"/>
    </row>
    <row r="6" spans="1:38" ht="75.900000000000006" customHeight="1">
      <c r="A6" s="374" t="s">
        <v>138</v>
      </c>
      <c r="B6" s="374"/>
      <c r="C6" s="374"/>
      <c r="D6" s="374"/>
      <c r="E6" s="374"/>
      <c r="F6" s="374"/>
      <c r="G6" s="374"/>
      <c r="H6" s="374"/>
      <c r="I6" s="374"/>
    </row>
    <row r="7" spans="1:38">
      <c r="A7" s="172"/>
      <c r="B7" s="172"/>
      <c r="C7" s="172"/>
      <c r="D7" s="172"/>
      <c r="E7" s="172"/>
      <c r="F7" s="172"/>
    </row>
    <row r="9" spans="1:38">
      <c r="D9" s="171"/>
      <c r="E9" s="171"/>
      <c r="F9" s="171"/>
      <c r="I9" s="171" t="s">
        <v>9</v>
      </c>
    </row>
    <row r="10" spans="1:38" ht="56.45" customHeight="1">
      <c r="A10" s="375" t="s">
        <v>139</v>
      </c>
      <c r="B10" s="375" t="s">
        <v>1</v>
      </c>
      <c r="C10" s="375"/>
      <c r="D10" s="375" t="s">
        <v>140</v>
      </c>
      <c r="E10" s="375" t="s">
        <v>141</v>
      </c>
      <c r="F10" s="375" t="s">
        <v>142</v>
      </c>
      <c r="G10" s="376" t="s">
        <v>27</v>
      </c>
      <c r="H10" s="377"/>
      <c r="I10" s="378"/>
    </row>
    <row r="11" spans="1:38" ht="17.75" customHeight="1">
      <c r="A11" s="375"/>
      <c r="B11" s="375"/>
      <c r="C11" s="375"/>
      <c r="D11" s="375"/>
      <c r="E11" s="375"/>
      <c r="F11" s="375"/>
      <c r="G11" s="375" t="s">
        <v>143</v>
      </c>
      <c r="H11" s="375" t="s">
        <v>2</v>
      </c>
      <c r="I11" s="375" t="s">
        <v>3</v>
      </c>
    </row>
    <row r="12" spans="1:38">
      <c r="A12" s="375"/>
      <c r="B12" s="173" t="s">
        <v>14</v>
      </c>
      <c r="C12" s="173" t="s">
        <v>15</v>
      </c>
      <c r="D12" s="375"/>
      <c r="E12" s="375"/>
      <c r="F12" s="375"/>
      <c r="G12" s="375"/>
      <c r="H12" s="375"/>
      <c r="I12" s="375"/>
    </row>
    <row r="13" spans="1:38" s="122" customFormat="1" ht="25" customHeight="1">
      <c r="A13" s="379" t="s">
        <v>144</v>
      </c>
      <c r="B13" s="379"/>
      <c r="C13" s="379"/>
      <c r="D13" s="379"/>
      <c r="E13" s="379"/>
      <c r="F13" s="379"/>
      <c r="G13" s="67">
        <f>+G15+G37</f>
        <v>0</v>
      </c>
      <c r="H13" s="67">
        <f>+H15+H37</f>
        <v>0</v>
      </c>
      <c r="I13" s="67">
        <f>+I15+I37</f>
        <v>0</v>
      </c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</row>
    <row r="14" spans="1:38" s="122" customFormat="1">
      <c r="A14" s="380" t="s">
        <v>137</v>
      </c>
      <c r="B14" s="380"/>
      <c r="C14" s="380"/>
      <c r="D14" s="380"/>
      <c r="E14" s="380"/>
      <c r="F14" s="380"/>
      <c r="G14" s="67"/>
      <c r="H14" s="67"/>
      <c r="I14" s="67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</row>
    <row r="15" spans="1:38" s="122" customFormat="1">
      <c r="A15" s="379" t="s">
        <v>17</v>
      </c>
      <c r="B15" s="379"/>
      <c r="C15" s="379"/>
      <c r="D15" s="379"/>
      <c r="E15" s="379"/>
      <c r="F15" s="379"/>
      <c r="G15" s="67">
        <f>+G16+G18+G20+G22+G24+G27+G30+G32</f>
        <v>0</v>
      </c>
      <c r="H15" s="67">
        <f>+H16+H18+H20+H22+H24+H27+H30+H32</f>
        <v>0</v>
      </c>
      <c r="I15" s="67">
        <f>+I16+I18+I20+I22+I24+I27+I30+I32</f>
        <v>0</v>
      </c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</row>
    <row r="16" spans="1:38" ht="99.95">
      <c r="A16" s="90"/>
      <c r="B16" s="86">
        <v>1045</v>
      </c>
      <c r="C16" s="108"/>
      <c r="D16" s="108" t="s">
        <v>129</v>
      </c>
      <c r="E16" s="108" t="s">
        <v>157</v>
      </c>
      <c r="F16" s="108" t="s">
        <v>158</v>
      </c>
      <c r="G16" s="306">
        <f>+G17</f>
        <v>0</v>
      </c>
      <c r="H16" s="306">
        <f t="shared" ref="H16:I16" si="0">+H17</f>
        <v>152054.6</v>
      </c>
      <c r="I16" s="306">
        <f t="shared" si="0"/>
        <v>251174.5</v>
      </c>
    </row>
    <row r="17" spans="1:9" ht="124.15">
      <c r="A17" s="90"/>
      <c r="B17" s="64"/>
      <c r="C17" s="90" t="s">
        <v>159</v>
      </c>
      <c r="D17" s="90" t="s">
        <v>160</v>
      </c>
      <c r="E17" s="90" t="s">
        <v>161</v>
      </c>
      <c r="F17" s="90" t="s">
        <v>145</v>
      </c>
      <c r="G17" s="307">
        <f>+'Հավելված N 2'!G172</f>
        <v>0</v>
      </c>
      <c r="H17" s="307">
        <f>+'Հավելված N 2'!H172</f>
        <v>152054.6</v>
      </c>
      <c r="I17" s="307">
        <f>+'Հավելված N 2'!I172</f>
        <v>251174.5</v>
      </c>
    </row>
    <row r="18" spans="1:9" ht="66.650000000000006">
      <c r="A18" s="90"/>
      <c r="B18" s="86">
        <v>1075</v>
      </c>
      <c r="C18" s="108"/>
      <c r="D18" s="108" t="s">
        <v>69</v>
      </c>
      <c r="E18" s="108" t="s">
        <v>162</v>
      </c>
      <c r="F18" s="108" t="s">
        <v>163</v>
      </c>
      <c r="G18" s="306">
        <f>+G19</f>
        <v>4890.4999999999945</v>
      </c>
      <c r="H18" s="306">
        <f t="shared" ref="H18:I18" si="1">+H19</f>
        <v>4890.4999999999945</v>
      </c>
      <c r="I18" s="306">
        <f t="shared" si="1"/>
        <v>4890.4999999999945</v>
      </c>
    </row>
    <row r="19" spans="1:9" ht="106.4">
      <c r="A19" s="90"/>
      <c r="B19" s="64"/>
      <c r="C19" s="90" t="s">
        <v>278</v>
      </c>
      <c r="D19" s="90" t="s">
        <v>253</v>
      </c>
      <c r="E19" s="90" t="s">
        <v>279</v>
      </c>
      <c r="F19" s="90" t="s">
        <v>145</v>
      </c>
      <c r="G19" s="307">
        <f>+'Հավելված N 2'!G86</f>
        <v>4890.4999999999945</v>
      </c>
      <c r="H19" s="307">
        <f>+'Հավելված N 2'!H86</f>
        <v>4890.4999999999945</v>
      </c>
      <c r="I19" s="307">
        <f>+'Հավելված N 2'!I86</f>
        <v>4890.4999999999945</v>
      </c>
    </row>
    <row r="20" spans="1:9" ht="83.3">
      <c r="A20" s="90"/>
      <c r="B20" s="337">
        <v>1148</v>
      </c>
      <c r="C20" s="108"/>
      <c r="D20" s="108" t="s">
        <v>378</v>
      </c>
      <c r="E20" s="108" t="s">
        <v>379</v>
      </c>
      <c r="F20" s="108" t="s">
        <v>380</v>
      </c>
      <c r="G20" s="306">
        <f>+G21</f>
        <v>26253.5</v>
      </c>
      <c r="H20" s="306">
        <f t="shared" ref="H20:I20" si="2">+H21</f>
        <v>26253.5</v>
      </c>
      <c r="I20" s="306">
        <f t="shared" si="2"/>
        <v>26253.5</v>
      </c>
    </row>
    <row r="21" spans="1:9" ht="88.7">
      <c r="A21" s="90"/>
      <c r="B21" s="339"/>
      <c r="C21" s="339" t="s">
        <v>381</v>
      </c>
      <c r="D21" s="90" t="s">
        <v>382</v>
      </c>
      <c r="E21" s="90" t="s">
        <v>383</v>
      </c>
      <c r="F21" s="90" t="s">
        <v>145</v>
      </c>
      <c r="G21" s="307">
        <f>+'Հավելված N 2'!G155</f>
        <v>26253.5</v>
      </c>
      <c r="H21" s="307">
        <f>+'Հավելված N 2'!H155</f>
        <v>26253.5</v>
      </c>
      <c r="I21" s="307">
        <f>+'Հավելված N 2'!I155</f>
        <v>26253.5</v>
      </c>
    </row>
    <row r="22" spans="1:9" ht="99.95">
      <c r="A22" s="90"/>
      <c r="B22" s="86">
        <v>1163</v>
      </c>
      <c r="C22" s="108"/>
      <c r="D22" s="108" t="s">
        <v>101</v>
      </c>
      <c r="E22" s="108" t="s">
        <v>281</v>
      </c>
      <c r="F22" s="108" t="s">
        <v>282</v>
      </c>
      <c r="G22" s="306">
        <f>+G23</f>
        <v>-140891</v>
      </c>
      <c r="H22" s="306">
        <f t="shared" ref="H22" si="3">+H23</f>
        <v>-295664.5</v>
      </c>
      <c r="I22" s="306">
        <f t="shared" ref="I22" si="4">+I23</f>
        <v>-394784.4</v>
      </c>
    </row>
    <row r="23" spans="1:9" ht="88.7">
      <c r="A23" s="90"/>
      <c r="B23" s="64"/>
      <c r="C23" s="64" t="s">
        <v>280</v>
      </c>
      <c r="D23" s="90" t="s">
        <v>213</v>
      </c>
      <c r="E23" s="90" t="s">
        <v>283</v>
      </c>
      <c r="F23" s="90" t="s">
        <v>145</v>
      </c>
      <c r="G23" s="307">
        <f>+'Հավելված N 2'!G26</f>
        <v>-140891</v>
      </c>
      <c r="H23" s="307">
        <f>+'Հավելված N 2'!H26</f>
        <v>-295664.5</v>
      </c>
      <c r="I23" s="307">
        <f>+'Հավելված N 2'!I26</f>
        <v>-394784.4</v>
      </c>
    </row>
    <row r="24" spans="1:9" ht="99.95">
      <c r="A24" s="90"/>
      <c r="B24" s="86">
        <v>1168</v>
      </c>
      <c r="C24" s="108"/>
      <c r="D24" s="108" t="s">
        <v>254</v>
      </c>
      <c r="E24" s="108" t="s">
        <v>284</v>
      </c>
      <c r="F24" s="108" t="s">
        <v>285</v>
      </c>
      <c r="G24" s="306">
        <f>+G25+G26</f>
        <v>-30915</v>
      </c>
      <c r="H24" s="306">
        <f t="shared" ref="H24:I24" si="5">+H25+H26</f>
        <v>6544.2000000000062</v>
      </c>
      <c r="I24" s="306">
        <f t="shared" si="5"/>
        <v>6544.2000000000062</v>
      </c>
    </row>
    <row r="25" spans="1:9" ht="124.15">
      <c r="A25" s="90"/>
      <c r="B25" s="64"/>
      <c r="C25" s="64" t="s">
        <v>286</v>
      </c>
      <c r="D25" s="90" t="s">
        <v>245</v>
      </c>
      <c r="E25" s="90" t="s">
        <v>287</v>
      </c>
      <c r="F25" s="90" t="s">
        <v>145</v>
      </c>
      <c r="G25" s="307">
        <f>+'Հավելված N 2'!G58</f>
        <v>-30915</v>
      </c>
      <c r="H25" s="307">
        <f>+'Հավելված N 2'!H58</f>
        <v>-2400.8999999999942</v>
      </c>
      <c r="I25" s="307">
        <f>+'Հավելված N 2'!I58</f>
        <v>-2400.8999999999942</v>
      </c>
    </row>
    <row r="26" spans="1:9" ht="70.95">
      <c r="A26" s="90"/>
      <c r="B26" s="64"/>
      <c r="C26" s="64" t="s">
        <v>288</v>
      </c>
      <c r="D26" s="90" t="s">
        <v>289</v>
      </c>
      <c r="E26" s="90" t="s">
        <v>290</v>
      </c>
      <c r="F26" s="90" t="s">
        <v>145</v>
      </c>
      <c r="G26" s="307">
        <f>+'Հավելված N 2'!G71</f>
        <v>0</v>
      </c>
      <c r="H26" s="307">
        <f>+'Հավելված N 2'!H71</f>
        <v>8945.1</v>
      </c>
      <c r="I26" s="307">
        <f>+'Հավելված N 2'!I71</f>
        <v>8945.1</v>
      </c>
    </row>
    <row r="27" spans="1:9" ht="116.6">
      <c r="A27" s="90"/>
      <c r="B27" s="86">
        <v>1183</v>
      </c>
      <c r="C27" s="108"/>
      <c r="D27" s="108" t="s">
        <v>100</v>
      </c>
      <c r="E27" s="108" t="s">
        <v>164</v>
      </c>
      <c r="F27" s="108" t="s">
        <v>165</v>
      </c>
      <c r="G27" s="308">
        <f>+G28+G29</f>
        <v>0</v>
      </c>
      <c r="H27" s="308">
        <f t="shared" ref="H27" si="6">+H28+H29</f>
        <v>75585.599999999991</v>
      </c>
      <c r="I27" s="308">
        <f>+I28+I29</f>
        <v>75585.599999999991</v>
      </c>
    </row>
    <row r="28" spans="1:9" ht="106.4">
      <c r="A28" s="90"/>
      <c r="B28" s="64"/>
      <c r="C28" s="64" t="s">
        <v>291</v>
      </c>
      <c r="D28" s="90" t="s">
        <v>295</v>
      </c>
      <c r="E28" s="90" t="s">
        <v>294</v>
      </c>
      <c r="F28" s="90" t="s">
        <v>145</v>
      </c>
      <c r="G28" s="307">
        <f>+'Հավելված N 2'!G183</f>
        <v>0</v>
      </c>
      <c r="H28" s="307">
        <f>+'Հավելված N 2'!H183</f>
        <v>289.39999999999998</v>
      </c>
      <c r="I28" s="307">
        <f>+'Հավելված N 2'!I183</f>
        <v>289.39999999999998</v>
      </c>
    </row>
    <row r="29" spans="1:9" ht="88.7">
      <c r="A29" s="90"/>
      <c r="B29" s="64"/>
      <c r="C29" s="64" t="s">
        <v>292</v>
      </c>
      <c r="D29" s="90" t="s">
        <v>223</v>
      </c>
      <c r="E29" s="90" t="s">
        <v>293</v>
      </c>
      <c r="F29" s="90" t="s">
        <v>145</v>
      </c>
      <c r="G29" s="307">
        <f>+'Հավելված N 2'!G192</f>
        <v>0</v>
      </c>
      <c r="H29" s="307">
        <f>+'Հավելված N 2'!H192</f>
        <v>75296.2</v>
      </c>
      <c r="I29" s="307">
        <f>+'Հավելված N 2'!I192</f>
        <v>75296.2</v>
      </c>
    </row>
    <row r="30" spans="1:9" ht="66.650000000000006">
      <c r="A30" s="90"/>
      <c r="B30" s="86">
        <v>1196</v>
      </c>
      <c r="C30" s="108"/>
      <c r="D30" s="108" t="s">
        <v>257</v>
      </c>
      <c r="E30" s="108" t="s">
        <v>296</v>
      </c>
      <c r="F30" s="108" t="s">
        <v>297</v>
      </c>
      <c r="G30" s="308">
        <f>+G31</f>
        <v>0</v>
      </c>
      <c r="H30" s="308">
        <f>+H31</f>
        <v>3560.2</v>
      </c>
      <c r="I30" s="308">
        <f>+I31</f>
        <v>3560.2</v>
      </c>
    </row>
    <row r="31" spans="1:9" ht="53.2">
      <c r="A31" s="90"/>
      <c r="B31" s="64"/>
      <c r="C31" s="64" t="s">
        <v>298</v>
      </c>
      <c r="D31" s="90" t="s">
        <v>299</v>
      </c>
      <c r="E31" s="90" t="s">
        <v>300</v>
      </c>
      <c r="F31" s="90" t="s">
        <v>301</v>
      </c>
      <c r="G31" s="307">
        <f>+'Հավելված N 2'!G43</f>
        <v>0</v>
      </c>
      <c r="H31" s="307">
        <f>+'Հավելված N 2'!H43</f>
        <v>3560.2</v>
      </c>
      <c r="I31" s="307">
        <f>+'Հավելված N 2'!I43</f>
        <v>3560.2</v>
      </c>
    </row>
    <row r="32" spans="1:9" ht="83.3">
      <c r="A32" s="90"/>
      <c r="B32" s="86" t="s">
        <v>147</v>
      </c>
      <c r="C32" s="108"/>
      <c r="D32" s="108" t="s">
        <v>148</v>
      </c>
      <c r="E32" s="108" t="s">
        <v>149</v>
      </c>
      <c r="F32" s="108" t="s">
        <v>150</v>
      </c>
      <c r="G32" s="308">
        <f>+G33+G34+G35</f>
        <v>140662</v>
      </c>
      <c r="H32" s="308">
        <f>+H33+H34+H35</f>
        <v>26775.9</v>
      </c>
      <c r="I32" s="308">
        <f>+I33+I34+I35</f>
        <v>26775.9</v>
      </c>
    </row>
    <row r="33" spans="1:38" ht="141.85">
      <c r="A33" s="90"/>
      <c r="B33" s="303"/>
      <c r="C33" s="90" t="s">
        <v>384</v>
      </c>
      <c r="D33" s="352" t="s">
        <v>387</v>
      </c>
      <c r="E33" s="352" t="s">
        <v>388</v>
      </c>
      <c r="F33" s="352" t="s">
        <v>301</v>
      </c>
      <c r="G33" s="307">
        <f>+'Հավելված N 2'!G105</f>
        <v>0</v>
      </c>
      <c r="H33" s="307">
        <f>+'Հավելված N 2'!H105</f>
        <v>26265.9</v>
      </c>
      <c r="I33" s="307">
        <f>+'Հավելված N 2'!I105</f>
        <v>26265.9</v>
      </c>
    </row>
    <row r="34" spans="1:38" ht="88.7">
      <c r="A34" s="90"/>
      <c r="B34" s="339"/>
      <c r="C34" s="90" t="s">
        <v>385</v>
      </c>
      <c r="D34" s="90" t="s">
        <v>373</v>
      </c>
      <c r="E34" s="90" t="s">
        <v>386</v>
      </c>
      <c r="F34" s="90" t="s">
        <v>145</v>
      </c>
      <c r="G34" s="307">
        <f>+'Հավելված N 2'!G130</f>
        <v>140662</v>
      </c>
      <c r="H34" s="307">
        <f>+'Հավելված N 2'!H130</f>
        <v>0</v>
      </c>
      <c r="I34" s="307">
        <f>+'Հավելված N 2'!I130</f>
        <v>0</v>
      </c>
    </row>
    <row r="35" spans="1:38" ht="124.15">
      <c r="A35" s="90"/>
      <c r="B35" s="64"/>
      <c r="C35" s="90" t="s">
        <v>166</v>
      </c>
      <c r="D35" s="90" t="s">
        <v>123</v>
      </c>
      <c r="E35" s="90" t="s">
        <v>167</v>
      </c>
      <c r="F35" s="90" t="s">
        <v>145</v>
      </c>
      <c r="G35" s="307">
        <f>+'Հավելված N 2'!G131</f>
        <v>0</v>
      </c>
      <c r="H35" s="307">
        <f>+'Հավելված N 2'!H131</f>
        <v>510</v>
      </c>
      <c r="I35" s="307">
        <f>+'Հավելված N 2'!I131</f>
        <v>510</v>
      </c>
    </row>
    <row r="36" spans="1:38">
      <c r="G36" s="309"/>
      <c r="H36" s="309"/>
      <c r="I36" s="309"/>
    </row>
    <row r="37" spans="1:38" s="122" customFormat="1">
      <c r="A37" s="379" t="s">
        <v>151</v>
      </c>
      <c r="B37" s="379"/>
      <c r="C37" s="379"/>
      <c r="D37" s="379"/>
      <c r="E37" s="379"/>
      <c r="F37" s="379"/>
      <c r="G37" s="310">
        <f t="shared" ref="G37:I37" si="7">+G38+G41+G43</f>
        <v>0</v>
      </c>
      <c r="H37" s="310">
        <f t="shared" si="7"/>
        <v>0</v>
      </c>
      <c r="I37" s="310">
        <f t="shared" si="7"/>
        <v>0</v>
      </c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</row>
    <row r="38" spans="1:38" ht="66.650000000000006">
      <c r="A38" s="90"/>
      <c r="B38" s="86">
        <v>1139</v>
      </c>
      <c r="C38" s="108"/>
      <c r="D38" s="108" t="s">
        <v>152</v>
      </c>
      <c r="E38" s="108" t="s">
        <v>153</v>
      </c>
      <c r="F38" s="108" t="s">
        <v>154</v>
      </c>
      <c r="G38" s="311">
        <f t="shared" ref="G38:I38" si="8">+G39+G40</f>
        <v>0</v>
      </c>
      <c r="H38" s="311">
        <f t="shared" si="8"/>
        <v>0</v>
      </c>
      <c r="I38" s="311">
        <f t="shared" si="8"/>
        <v>0</v>
      </c>
    </row>
    <row r="39" spans="1:38" ht="106.4">
      <c r="A39" s="90"/>
      <c r="B39" s="64"/>
      <c r="C39" s="90" t="s">
        <v>155</v>
      </c>
      <c r="D39" s="90" t="s">
        <v>152</v>
      </c>
      <c r="E39" s="90" t="s">
        <v>156</v>
      </c>
      <c r="F39" s="90" t="s">
        <v>146</v>
      </c>
      <c r="G39" s="307">
        <f>+'Հավելված N 2'!G213</f>
        <v>26253.5</v>
      </c>
      <c r="H39" s="307">
        <f>+'Հավելված N 2'!H213</f>
        <v>56079.600000000006</v>
      </c>
      <c r="I39" s="307">
        <f>+'Հավելված N 2'!I213</f>
        <v>56079.600000000006</v>
      </c>
    </row>
    <row r="40" spans="1:38" ht="106.4">
      <c r="A40" s="90"/>
      <c r="B40" s="64"/>
      <c r="C40" s="90" t="s">
        <v>155</v>
      </c>
      <c r="D40" s="90" t="s">
        <v>152</v>
      </c>
      <c r="E40" s="90" t="s">
        <v>156</v>
      </c>
      <c r="F40" s="90" t="s">
        <v>146</v>
      </c>
      <c r="G40" s="307">
        <f>+'Հավելված N 2'!G221</f>
        <v>-26253.5</v>
      </c>
      <c r="H40" s="307">
        <f>+'Հավելված N 2'!H221</f>
        <v>-56079.600000000006</v>
      </c>
      <c r="I40" s="307">
        <f>+'Հավելված N 2'!I221</f>
        <v>-56079.600000000006</v>
      </c>
    </row>
  </sheetData>
  <mergeCells count="17">
    <mergeCell ref="A15:F15"/>
    <mergeCell ref="A37:F37"/>
    <mergeCell ref="G11:G12"/>
    <mergeCell ref="H11:H12"/>
    <mergeCell ref="I11:I12"/>
    <mergeCell ref="A13:F13"/>
    <mergeCell ref="A14:F14"/>
    <mergeCell ref="F1:I1"/>
    <mergeCell ref="F2:I2"/>
    <mergeCell ref="F3:I3"/>
    <mergeCell ref="A6:I6"/>
    <mergeCell ref="A10:A12"/>
    <mergeCell ref="B10:C11"/>
    <mergeCell ref="D10:D12"/>
    <mergeCell ref="E10:E12"/>
    <mergeCell ref="F10:F12"/>
    <mergeCell ref="G10:I10"/>
  </mergeCells>
  <pageMargins left="0" right="0" top="0" bottom="0" header="0.3" footer="0.3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J228"/>
  <sheetViews>
    <sheetView zoomScale="74" zoomScaleNormal="74" zoomScaleSheetLayoutView="100" workbookViewId="0">
      <selection activeCell="F22" sqref="F22"/>
    </sheetView>
  </sheetViews>
  <sheetFormatPr defaultColWidth="9.09765625" defaultRowHeight="17.75"/>
  <cols>
    <col min="1" max="3" width="8.09765625" style="275" customWidth="1"/>
    <col min="4" max="4" width="11.59765625" style="275" customWidth="1"/>
    <col min="5" max="5" width="13.8984375" style="275" customWidth="1"/>
    <col min="6" max="6" width="62.09765625" style="275" customWidth="1"/>
    <col min="7" max="9" width="19.69921875" style="275" customWidth="1"/>
    <col min="10" max="12" width="15" style="275" customWidth="1"/>
    <col min="13" max="16384" width="9.09765625" style="275"/>
  </cols>
  <sheetData>
    <row r="1" spans="1:9" s="263" customFormat="1" ht="37.5" customHeight="1">
      <c r="F1" s="404" t="s">
        <v>19</v>
      </c>
      <c r="G1" s="404"/>
      <c r="H1" s="404"/>
      <c r="I1" s="404"/>
    </row>
    <row r="2" spans="1:9" s="25" customFormat="1" ht="17.600000000000001" customHeight="1">
      <c r="F2" s="405" t="s">
        <v>107</v>
      </c>
      <c r="G2" s="405"/>
      <c r="H2" s="405"/>
      <c r="I2" s="405"/>
    </row>
    <row r="3" spans="1:9" s="25" customFormat="1" ht="17.600000000000001" customHeight="1">
      <c r="F3" s="405" t="s">
        <v>0</v>
      </c>
      <c r="G3" s="405"/>
      <c r="H3" s="405"/>
      <c r="I3" s="405"/>
    </row>
    <row r="4" spans="1:9" ht="13.7" customHeight="1"/>
    <row r="5" spans="1:9" ht="13.7" customHeight="1"/>
    <row r="6" spans="1:9" ht="13.7" customHeight="1"/>
    <row r="7" spans="1:9" s="3" customFormat="1" ht="52.55" customHeight="1">
      <c r="A7" s="409" t="s">
        <v>122</v>
      </c>
      <c r="B7" s="409"/>
      <c r="C7" s="409"/>
      <c r="D7" s="409"/>
      <c r="E7" s="409"/>
      <c r="F7" s="409"/>
      <c r="G7" s="409"/>
      <c r="H7" s="409"/>
      <c r="I7" s="409"/>
    </row>
    <row r="8" spans="1:9" s="3" customFormat="1">
      <c r="A8" s="265"/>
      <c r="B8" s="265"/>
      <c r="C8" s="265"/>
      <c r="D8" s="265"/>
      <c r="E8" s="265"/>
      <c r="F8" s="265"/>
      <c r="G8" s="265"/>
      <c r="H8" s="265"/>
      <c r="I8" s="265"/>
    </row>
    <row r="9" spans="1:9" s="3" customFormat="1"/>
    <row r="10" spans="1:9" s="3" customFormat="1">
      <c r="G10" s="25"/>
      <c r="I10" s="25" t="s">
        <v>9</v>
      </c>
    </row>
    <row r="11" spans="1:9" s="10" customFormat="1" ht="53.2" customHeight="1">
      <c r="A11" s="396" t="s">
        <v>10</v>
      </c>
      <c r="B11" s="396"/>
      <c r="C11" s="396"/>
      <c r="D11" s="396" t="s">
        <v>1</v>
      </c>
      <c r="E11" s="396"/>
      <c r="F11" s="396" t="s">
        <v>5</v>
      </c>
      <c r="G11" s="376" t="s">
        <v>27</v>
      </c>
      <c r="H11" s="377"/>
      <c r="I11" s="378"/>
    </row>
    <row r="12" spans="1:9" s="10" customFormat="1" ht="35.5">
      <c r="A12" s="266" t="s">
        <v>25</v>
      </c>
      <c r="B12" s="266" t="s">
        <v>26</v>
      </c>
      <c r="C12" s="266" t="s">
        <v>11</v>
      </c>
      <c r="D12" s="266" t="s">
        <v>4</v>
      </c>
      <c r="E12" s="266" t="s">
        <v>15</v>
      </c>
      <c r="F12" s="396"/>
      <c r="G12" s="266" t="s">
        <v>49</v>
      </c>
      <c r="H12" s="266" t="s">
        <v>2</v>
      </c>
      <c r="I12" s="266" t="s">
        <v>3</v>
      </c>
    </row>
    <row r="13" spans="1:9" s="10" customFormat="1" ht="34.950000000000003" customHeight="1">
      <c r="A13" s="9"/>
      <c r="B13" s="9"/>
      <c r="C13" s="9"/>
      <c r="D13" s="266"/>
      <c r="E13" s="266"/>
      <c r="F13" s="16" t="s">
        <v>8</v>
      </c>
      <c r="G13" s="8">
        <f>+G15+G202</f>
        <v>0</v>
      </c>
      <c r="H13" s="8">
        <f>+H15+H202</f>
        <v>0</v>
      </c>
      <c r="I13" s="8">
        <f>+I15+I202</f>
        <v>0</v>
      </c>
    </row>
    <row r="14" spans="1:9" s="10" customFormat="1">
      <c r="A14" s="9"/>
      <c r="B14" s="9"/>
      <c r="C14" s="9"/>
      <c r="D14" s="266"/>
      <c r="E14" s="266"/>
      <c r="F14" s="9" t="s">
        <v>78</v>
      </c>
      <c r="G14" s="2"/>
      <c r="H14" s="2"/>
      <c r="I14" s="2"/>
    </row>
    <row r="15" spans="1:9" s="10" customFormat="1" ht="33.35">
      <c r="A15" s="9"/>
      <c r="B15" s="9"/>
      <c r="C15" s="9"/>
      <c r="D15" s="266"/>
      <c r="E15" s="266"/>
      <c r="F15" s="4" t="s">
        <v>17</v>
      </c>
      <c r="G15" s="2">
        <f>+G16+G95</f>
        <v>0</v>
      </c>
      <c r="H15" s="2">
        <f>+H16+H95</f>
        <v>0</v>
      </c>
      <c r="I15" s="2">
        <f>+I16+I95</f>
        <v>0</v>
      </c>
    </row>
    <row r="16" spans="1:9" s="10" customFormat="1" ht="17.600000000000001" customHeight="1">
      <c r="A16" s="410" t="s">
        <v>23</v>
      </c>
      <c r="B16" s="413"/>
      <c r="C16" s="381"/>
      <c r="D16" s="50"/>
      <c r="E16" s="35"/>
      <c r="F16" s="17" t="s">
        <v>24</v>
      </c>
      <c r="G16" s="2">
        <f>+G18+G35</f>
        <v>-166915.5</v>
      </c>
      <c r="H16" s="2">
        <f>+H18+H35</f>
        <v>-280669.59999999998</v>
      </c>
      <c r="I16" s="2">
        <f>+I18+I35</f>
        <v>-379789.5</v>
      </c>
    </row>
    <row r="17" spans="1:9" s="10" customFormat="1" ht="16.95" customHeight="1">
      <c r="A17" s="411"/>
      <c r="B17" s="413"/>
      <c r="C17" s="414"/>
      <c r="D17" s="51"/>
      <c r="E17" s="36"/>
      <c r="F17" s="18" t="s">
        <v>6</v>
      </c>
      <c r="G17" s="5"/>
      <c r="H17" s="6"/>
      <c r="I17" s="5"/>
    </row>
    <row r="18" spans="1:9" s="10" customFormat="1">
      <c r="A18" s="411"/>
      <c r="B18" s="410" t="s">
        <v>90</v>
      </c>
      <c r="C18" s="414"/>
      <c r="D18" s="51"/>
      <c r="E18" s="36"/>
      <c r="F18" s="17" t="s">
        <v>209</v>
      </c>
      <c r="G18" s="6">
        <f>+G20</f>
        <v>-140891</v>
      </c>
      <c r="H18" s="6">
        <f t="shared" ref="H18:I18" si="0">+H20</f>
        <v>-295664.5</v>
      </c>
      <c r="I18" s="6">
        <f t="shared" si="0"/>
        <v>-394784.4</v>
      </c>
    </row>
    <row r="19" spans="1:9" s="10" customFormat="1" ht="16.95" customHeight="1">
      <c r="A19" s="411"/>
      <c r="B19" s="411"/>
      <c r="C19" s="382"/>
      <c r="D19" s="51"/>
      <c r="E19" s="36"/>
      <c r="F19" s="18" t="s">
        <v>6</v>
      </c>
      <c r="G19" s="5"/>
      <c r="H19" s="6"/>
      <c r="I19" s="5"/>
    </row>
    <row r="20" spans="1:9" s="10" customFormat="1">
      <c r="A20" s="411"/>
      <c r="B20" s="411"/>
      <c r="C20" s="410" t="s">
        <v>90</v>
      </c>
      <c r="D20" s="51"/>
      <c r="E20" s="36"/>
      <c r="F20" s="17" t="s">
        <v>209</v>
      </c>
      <c r="G20" s="6">
        <f>+G22</f>
        <v>-140891</v>
      </c>
      <c r="H20" s="6">
        <f>+H22</f>
        <v>-295664.5</v>
      </c>
      <c r="I20" s="6">
        <f>+I22</f>
        <v>-394784.4</v>
      </c>
    </row>
    <row r="21" spans="1:9" s="10" customFormat="1" ht="16.95" customHeight="1">
      <c r="A21" s="411"/>
      <c r="B21" s="411"/>
      <c r="C21" s="411"/>
      <c r="D21" s="51"/>
      <c r="E21" s="36"/>
      <c r="F21" s="18" t="s">
        <v>6</v>
      </c>
      <c r="G21" s="11"/>
      <c r="H21" s="6"/>
      <c r="I21" s="11"/>
    </row>
    <row r="22" spans="1:9" s="10" customFormat="1" ht="35.5">
      <c r="A22" s="411"/>
      <c r="B22" s="411"/>
      <c r="C22" s="411"/>
      <c r="D22" s="51"/>
      <c r="E22" s="36"/>
      <c r="F22" s="19" t="s">
        <v>12</v>
      </c>
      <c r="G22" s="11">
        <f>+G24</f>
        <v>-140891</v>
      </c>
      <c r="H22" s="11">
        <f t="shared" ref="H22:I22" si="1">+H24</f>
        <v>-295664.5</v>
      </c>
      <c r="I22" s="11">
        <f t="shared" si="1"/>
        <v>-394784.4</v>
      </c>
    </row>
    <row r="23" spans="1:9" s="10" customFormat="1" ht="16.95" customHeight="1">
      <c r="A23" s="411"/>
      <c r="B23" s="411"/>
      <c r="C23" s="411"/>
      <c r="D23" s="52"/>
      <c r="E23" s="53"/>
      <c r="F23" s="18" t="s">
        <v>6</v>
      </c>
      <c r="G23" s="11"/>
      <c r="H23" s="6"/>
      <c r="I23" s="11"/>
    </row>
    <row r="24" spans="1:9" s="10" customFormat="1" ht="18" customHeight="1">
      <c r="A24" s="411"/>
      <c r="B24" s="411"/>
      <c r="C24" s="411"/>
      <c r="D24" s="91">
        <v>1163</v>
      </c>
      <c r="E24" s="395" t="s">
        <v>270</v>
      </c>
      <c r="F24" s="395"/>
      <c r="G24" s="2">
        <f>+G26</f>
        <v>-140891</v>
      </c>
      <c r="H24" s="2">
        <f t="shared" ref="H24:I24" si="2">+H26</f>
        <v>-295664.5</v>
      </c>
      <c r="I24" s="2">
        <f t="shared" si="2"/>
        <v>-394784.4</v>
      </c>
    </row>
    <row r="25" spans="1:9" s="10" customFormat="1" ht="16.95" customHeight="1">
      <c r="A25" s="411"/>
      <c r="B25" s="411"/>
      <c r="C25" s="411"/>
      <c r="D25" s="398"/>
      <c r="E25" s="329"/>
      <c r="F25" s="18" t="s">
        <v>6</v>
      </c>
      <c r="G25" s="2"/>
      <c r="H25" s="2"/>
      <c r="I25" s="2"/>
    </row>
    <row r="26" spans="1:9" s="10" customFormat="1" ht="33.35">
      <c r="A26" s="411"/>
      <c r="B26" s="411"/>
      <c r="C26" s="411"/>
      <c r="D26" s="399"/>
      <c r="E26" s="337">
        <v>32003</v>
      </c>
      <c r="F26" s="22" t="s">
        <v>213</v>
      </c>
      <c r="G26" s="12">
        <f>+G28</f>
        <v>-140891</v>
      </c>
      <c r="H26" s="12">
        <f>+H28</f>
        <v>-295664.5</v>
      </c>
      <c r="I26" s="12">
        <f>+I28</f>
        <v>-394784.4</v>
      </c>
    </row>
    <row r="27" spans="1:9" s="10" customFormat="1">
      <c r="A27" s="411"/>
      <c r="B27" s="411"/>
      <c r="C27" s="411"/>
      <c r="D27" s="399"/>
      <c r="E27" s="398"/>
      <c r="F27" s="18" t="s">
        <v>16</v>
      </c>
      <c r="G27" s="5"/>
      <c r="H27" s="6"/>
      <c r="I27" s="5"/>
    </row>
    <row r="28" spans="1:9" s="13" customFormat="1" ht="35.5">
      <c r="A28" s="411"/>
      <c r="B28" s="411"/>
      <c r="C28" s="411"/>
      <c r="D28" s="399"/>
      <c r="E28" s="399"/>
      <c r="F28" s="21" t="s">
        <v>271</v>
      </c>
      <c r="G28" s="54">
        <f>+G30</f>
        <v>-140891</v>
      </c>
      <c r="H28" s="54">
        <f>+H30</f>
        <v>-295664.5</v>
      </c>
      <c r="I28" s="54">
        <f>+I30</f>
        <v>-394784.4</v>
      </c>
    </row>
    <row r="29" spans="1:9" s="10" customFormat="1" ht="53.2">
      <c r="A29" s="411"/>
      <c r="B29" s="411"/>
      <c r="C29" s="411"/>
      <c r="D29" s="399"/>
      <c r="E29" s="399"/>
      <c r="F29" s="18" t="s">
        <v>13</v>
      </c>
      <c r="G29" s="5"/>
      <c r="H29" s="55"/>
      <c r="I29" s="5"/>
    </row>
    <row r="30" spans="1:9" s="10" customFormat="1" ht="16.95" customHeight="1">
      <c r="A30" s="411"/>
      <c r="B30" s="411"/>
      <c r="C30" s="411"/>
      <c r="D30" s="399"/>
      <c r="E30" s="399"/>
      <c r="F30" s="264" t="s">
        <v>7</v>
      </c>
      <c r="G30" s="6">
        <f>+G31</f>
        <v>-140891</v>
      </c>
      <c r="H30" s="6">
        <f t="shared" ref="H30" si="3">+H31</f>
        <v>-295664.5</v>
      </c>
      <c r="I30" s="6">
        <f t="shared" ref="I30" si="4">+I31</f>
        <v>-394784.4</v>
      </c>
    </row>
    <row r="31" spans="1:9" s="10" customFormat="1" ht="16.95" customHeight="1">
      <c r="A31" s="411"/>
      <c r="B31" s="411"/>
      <c r="C31" s="411"/>
      <c r="D31" s="399"/>
      <c r="E31" s="399"/>
      <c r="F31" s="18" t="s">
        <v>125</v>
      </c>
      <c r="G31" s="7">
        <f t="shared" ref="G31:I33" si="5">+G32</f>
        <v>-140891</v>
      </c>
      <c r="H31" s="55">
        <f t="shared" si="5"/>
        <v>-295664.5</v>
      </c>
      <c r="I31" s="7">
        <f t="shared" si="5"/>
        <v>-394784.4</v>
      </c>
    </row>
    <row r="32" spans="1:9" s="10" customFormat="1">
      <c r="A32" s="411"/>
      <c r="B32" s="411"/>
      <c r="C32" s="411"/>
      <c r="D32" s="399"/>
      <c r="E32" s="399"/>
      <c r="F32" s="18" t="s">
        <v>126</v>
      </c>
      <c r="G32" s="7">
        <f>+G33</f>
        <v>-140891</v>
      </c>
      <c r="H32" s="7">
        <f t="shared" si="5"/>
        <v>-295664.5</v>
      </c>
      <c r="I32" s="7">
        <f t="shared" si="5"/>
        <v>-394784.4</v>
      </c>
    </row>
    <row r="33" spans="1:10" s="10" customFormat="1">
      <c r="A33" s="411"/>
      <c r="B33" s="411"/>
      <c r="C33" s="411"/>
      <c r="D33" s="399"/>
      <c r="E33" s="399"/>
      <c r="F33" s="18" t="s">
        <v>272</v>
      </c>
      <c r="G33" s="7">
        <f t="shared" si="5"/>
        <v>-140891</v>
      </c>
      <c r="H33" s="55">
        <f t="shared" si="5"/>
        <v>-295664.5</v>
      </c>
      <c r="I33" s="7">
        <f t="shared" si="5"/>
        <v>-394784.4</v>
      </c>
      <c r="J33" s="14"/>
    </row>
    <row r="34" spans="1:10" s="10" customFormat="1">
      <c r="A34" s="411"/>
      <c r="B34" s="411"/>
      <c r="C34" s="411"/>
      <c r="D34" s="400"/>
      <c r="E34" s="400"/>
      <c r="F34" s="34" t="s">
        <v>50</v>
      </c>
      <c r="G34" s="7">
        <f>+'Հավելված N 4'!E32</f>
        <v>-140891</v>
      </c>
      <c r="H34" s="7">
        <f>+'Հավելված N 4'!F32</f>
        <v>-295664.5</v>
      </c>
      <c r="I34" s="7">
        <f>+'Հավելված N 4'!G32-'Հավելված N 3'!G24</f>
        <v>-394784.4</v>
      </c>
      <c r="J34" s="15"/>
    </row>
    <row r="35" spans="1:10" s="10" customFormat="1">
      <c r="A35" s="411"/>
      <c r="B35" s="410" t="s">
        <v>71</v>
      </c>
      <c r="C35" s="381"/>
      <c r="D35" s="51"/>
      <c r="E35" s="36"/>
      <c r="F35" s="17" t="s">
        <v>73</v>
      </c>
      <c r="G35" s="6">
        <f>+G37+G52+G80</f>
        <v>-26024.500000000007</v>
      </c>
      <c r="H35" s="6">
        <f t="shared" ref="H35:I35" si="6">+H37+H52+H80</f>
        <v>14994.9</v>
      </c>
      <c r="I35" s="6">
        <f t="shared" si="6"/>
        <v>14994.9</v>
      </c>
    </row>
    <row r="36" spans="1:10" s="10" customFormat="1" ht="16.95" customHeight="1">
      <c r="A36" s="411"/>
      <c r="B36" s="411"/>
      <c r="C36" s="382"/>
      <c r="D36" s="51"/>
      <c r="E36" s="36"/>
      <c r="F36" s="18" t="s">
        <v>6</v>
      </c>
      <c r="G36" s="5"/>
      <c r="H36" s="6"/>
      <c r="I36" s="5"/>
    </row>
    <row r="37" spans="1:10" s="10" customFormat="1">
      <c r="A37" s="411"/>
      <c r="B37" s="411"/>
      <c r="C37" s="410" t="s">
        <v>275</v>
      </c>
      <c r="D37" s="51"/>
      <c r="E37" s="36"/>
      <c r="F37" s="68" t="s">
        <v>276</v>
      </c>
      <c r="G37" s="6">
        <f>+G39</f>
        <v>0</v>
      </c>
      <c r="H37" s="6">
        <f>+H39</f>
        <v>3560.2</v>
      </c>
      <c r="I37" s="6">
        <f>+I39</f>
        <v>3560.2</v>
      </c>
    </row>
    <row r="38" spans="1:10" s="10" customFormat="1" ht="16.95" customHeight="1">
      <c r="A38" s="411"/>
      <c r="B38" s="411"/>
      <c r="C38" s="411"/>
      <c r="D38" s="51"/>
      <c r="E38" s="36"/>
      <c r="F38" s="18" t="s">
        <v>6</v>
      </c>
      <c r="G38" s="11"/>
      <c r="H38" s="6"/>
      <c r="I38" s="11"/>
    </row>
    <row r="39" spans="1:10" s="10" customFormat="1" ht="35.5">
      <c r="A39" s="411"/>
      <c r="B39" s="411"/>
      <c r="C39" s="411"/>
      <c r="D39" s="51"/>
      <c r="E39" s="36"/>
      <c r="F39" s="19" t="s">
        <v>12</v>
      </c>
      <c r="G39" s="11">
        <f>+G41</f>
        <v>0</v>
      </c>
      <c r="H39" s="6">
        <f>+H41</f>
        <v>3560.2</v>
      </c>
      <c r="I39" s="11">
        <f>+I41</f>
        <v>3560.2</v>
      </c>
    </row>
    <row r="40" spans="1:10" s="10" customFormat="1" ht="16.95" customHeight="1">
      <c r="A40" s="411"/>
      <c r="B40" s="411"/>
      <c r="C40" s="411"/>
      <c r="D40" s="52"/>
      <c r="E40" s="53"/>
      <c r="F40" s="18" t="s">
        <v>6</v>
      </c>
      <c r="G40" s="11"/>
      <c r="H40" s="6"/>
      <c r="I40" s="11"/>
    </row>
    <row r="41" spans="1:10" s="10" customFormat="1" ht="18" customHeight="1">
      <c r="A41" s="411"/>
      <c r="B41" s="411"/>
      <c r="C41" s="411"/>
      <c r="D41" s="86">
        <v>1196</v>
      </c>
      <c r="E41" s="397" t="s">
        <v>277</v>
      </c>
      <c r="F41" s="397"/>
      <c r="G41" s="2">
        <f>+G43</f>
        <v>0</v>
      </c>
      <c r="H41" s="2">
        <f t="shared" ref="H41:I41" si="7">+H43</f>
        <v>3560.2</v>
      </c>
      <c r="I41" s="2">
        <f t="shared" si="7"/>
        <v>3560.2</v>
      </c>
    </row>
    <row r="42" spans="1:10" s="10" customFormat="1" ht="16.95" customHeight="1">
      <c r="A42" s="411"/>
      <c r="B42" s="411"/>
      <c r="C42" s="411"/>
      <c r="D42" s="389"/>
      <c r="E42" s="92"/>
      <c r="F42" s="65" t="s">
        <v>6</v>
      </c>
      <c r="G42" s="2"/>
      <c r="H42" s="2"/>
      <c r="I42" s="2"/>
    </row>
    <row r="43" spans="1:10" s="10" customFormat="1" ht="50">
      <c r="A43" s="411"/>
      <c r="B43" s="411"/>
      <c r="C43" s="267"/>
      <c r="D43" s="390"/>
      <c r="E43" s="86">
        <v>12001</v>
      </c>
      <c r="F43" s="68" t="s">
        <v>258</v>
      </c>
      <c r="G43" s="12">
        <f>+G45</f>
        <v>0</v>
      </c>
      <c r="H43" s="12">
        <f>+H45</f>
        <v>3560.2</v>
      </c>
      <c r="I43" s="12">
        <f>+I45</f>
        <v>3560.2</v>
      </c>
    </row>
    <row r="44" spans="1:10" s="10" customFormat="1">
      <c r="A44" s="411"/>
      <c r="B44" s="411"/>
      <c r="C44" s="267"/>
      <c r="D44" s="390"/>
      <c r="E44" s="401"/>
      <c r="F44" s="65" t="s">
        <v>16</v>
      </c>
      <c r="G44" s="5"/>
      <c r="H44" s="6"/>
      <c r="I44" s="5"/>
    </row>
    <row r="45" spans="1:10" s="13" customFormat="1" ht="36.549999999999997" customHeight="1">
      <c r="A45" s="411"/>
      <c r="B45" s="411"/>
      <c r="C45" s="267"/>
      <c r="D45" s="390"/>
      <c r="E45" s="402"/>
      <c r="F45" s="83" t="s">
        <v>259</v>
      </c>
      <c r="G45" s="54">
        <f>+G47</f>
        <v>0</v>
      </c>
      <c r="H45" s="54">
        <f>+H47</f>
        <v>3560.2</v>
      </c>
      <c r="I45" s="54">
        <f>+I47</f>
        <v>3560.2</v>
      </c>
    </row>
    <row r="46" spans="1:10" s="10" customFormat="1" ht="53.2">
      <c r="A46" s="411"/>
      <c r="B46" s="411"/>
      <c r="C46" s="267"/>
      <c r="D46" s="390"/>
      <c r="E46" s="402"/>
      <c r="F46" s="65" t="s">
        <v>13</v>
      </c>
      <c r="G46" s="5"/>
      <c r="H46" s="55"/>
      <c r="I46" s="5"/>
    </row>
    <row r="47" spans="1:10" s="10" customFormat="1" ht="16.95" customHeight="1">
      <c r="A47" s="411"/>
      <c r="B47" s="411"/>
      <c r="C47" s="267"/>
      <c r="D47" s="390"/>
      <c r="E47" s="402"/>
      <c r="F47" s="261" t="s">
        <v>7</v>
      </c>
      <c r="G47" s="6">
        <f t="shared" ref="G47:I50" si="8">+G48</f>
        <v>0</v>
      </c>
      <c r="H47" s="6">
        <f t="shared" si="8"/>
        <v>3560.2</v>
      </c>
      <c r="I47" s="6">
        <f t="shared" si="8"/>
        <v>3560.2</v>
      </c>
    </row>
    <row r="48" spans="1:10" s="10" customFormat="1" ht="16.95" customHeight="1">
      <c r="A48" s="411"/>
      <c r="B48" s="411"/>
      <c r="C48" s="267"/>
      <c r="D48" s="390"/>
      <c r="E48" s="402"/>
      <c r="F48" s="65" t="s">
        <v>74</v>
      </c>
      <c r="G48" s="7">
        <f t="shared" si="8"/>
        <v>0</v>
      </c>
      <c r="H48" s="55">
        <f t="shared" si="8"/>
        <v>3560.2</v>
      </c>
      <c r="I48" s="7">
        <f t="shared" si="8"/>
        <v>3560.2</v>
      </c>
    </row>
    <row r="49" spans="1:10" s="10" customFormat="1">
      <c r="A49" s="411"/>
      <c r="B49" s="411"/>
      <c r="C49" s="267"/>
      <c r="D49" s="390"/>
      <c r="E49" s="402"/>
      <c r="F49" s="65" t="s">
        <v>75</v>
      </c>
      <c r="G49" s="7">
        <f>+G50</f>
        <v>0</v>
      </c>
      <c r="H49" s="55">
        <f>+H50</f>
        <v>3560.2</v>
      </c>
      <c r="I49" s="7">
        <f>+I50</f>
        <v>3560.2</v>
      </c>
    </row>
    <row r="50" spans="1:10" s="10" customFormat="1" ht="35.5">
      <c r="A50" s="411"/>
      <c r="B50" s="411"/>
      <c r="C50" s="267"/>
      <c r="D50" s="390"/>
      <c r="E50" s="402"/>
      <c r="F50" s="65" t="s">
        <v>76</v>
      </c>
      <c r="G50" s="7">
        <f t="shared" si="8"/>
        <v>0</v>
      </c>
      <c r="H50" s="55">
        <f t="shared" si="8"/>
        <v>3560.2</v>
      </c>
      <c r="I50" s="7">
        <f t="shared" si="8"/>
        <v>3560.2</v>
      </c>
      <c r="J50" s="14"/>
    </row>
    <row r="51" spans="1:10" s="10" customFormat="1" ht="35.5">
      <c r="A51" s="411"/>
      <c r="B51" s="411"/>
      <c r="C51" s="267"/>
      <c r="D51" s="391"/>
      <c r="E51" s="403"/>
      <c r="F51" s="276" t="s">
        <v>77</v>
      </c>
      <c r="G51" s="7">
        <v>0</v>
      </c>
      <c r="H51" s="7">
        <f>+I51</f>
        <v>3560.2</v>
      </c>
      <c r="I51" s="7">
        <f>+'Հավելված N 5'!G23</f>
        <v>3560.2</v>
      </c>
      <c r="J51" s="15"/>
    </row>
    <row r="52" spans="1:10" s="10" customFormat="1">
      <c r="A52" s="411"/>
      <c r="B52" s="411"/>
      <c r="C52" s="410" t="s">
        <v>274</v>
      </c>
      <c r="D52" s="51"/>
      <c r="E52" s="36"/>
      <c r="F52" s="17" t="s">
        <v>227</v>
      </c>
      <c r="G52" s="6">
        <f>+G54</f>
        <v>-30915</v>
      </c>
      <c r="H52" s="6">
        <f>+H54</f>
        <v>6544.2000000000062</v>
      </c>
      <c r="I52" s="6">
        <f>+I54</f>
        <v>6544.2000000000062</v>
      </c>
    </row>
    <row r="53" spans="1:10" s="10" customFormat="1" ht="16.95" customHeight="1">
      <c r="A53" s="411"/>
      <c r="B53" s="411"/>
      <c r="C53" s="411"/>
      <c r="D53" s="51"/>
      <c r="E53" s="36"/>
      <c r="F53" s="18" t="s">
        <v>6</v>
      </c>
      <c r="G53" s="11"/>
      <c r="H53" s="6"/>
      <c r="I53" s="11"/>
    </row>
    <row r="54" spans="1:10" s="10" customFormat="1" ht="35.5">
      <c r="A54" s="411"/>
      <c r="B54" s="411"/>
      <c r="C54" s="411"/>
      <c r="D54" s="51"/>
      <c r="E54" s="36"/>
      <c r="F54" s="19" t="s">
        <v>12</v>
      </c>
      <c r="G54" s="11">
        <f>+G56</f>
        <v>-30915</v>
      </c>
      <c r="H54" s="6">
        <f>+H56</f>
        <v>6544.2000000000062</v>
      </c>
      <c r="I54" s="11">
        <f>+I56</f>
        <v>6544.2000000000062</v>
      </c>
    </row>
    <row r="55" spans="1:10" s="10" customFormat="1" ht="16.95" customHeight="1">
      <c r="A55" s="411"/>
      <c r="B55" s="411"/>
      <c r="C55" s="411"/>
      <c r="D55" s="52"/>
      <c r="E55" s="53"/>
      <c r="F55" s="18" t="s">
        <v>6</v>
      </c>
      <c r="G55" s="11"/>
      <c r="H55" s="6"/>
      <c r="I55" s="11"/>
    </row>
    <row r="56" spans="1:10" s="10" customFormat="1" ht="18" customHeight="1">
      <c r="A56" s="411"/>
      <c r="B56" s="411"/>
      <c r="C56" s="411"/>
      <c r="D56" s="86">
        <v>1168</v>
      </c>
      <c r="E56" s="397" t="s">
        <v>254</v>
      </c>
      <c r="F56" s="397"/>
      <c r="G56" s="2">
        <f>+G58+G71</f>
        <v>-30915</v>
      </c>
      <c r="H56" s="2">
        <f t="shared" ref="H56:I56" si="9">+H58+H71</f>
        <v>6544.2000000000062</v>
      </c>
      <c r="I56" s="2">
        <f t="shared" si="9"/>
        <v>6544.2000000000062</v>
      </c>
    </row>
    <row r="57" spans="1:10" s="10" customFormat="1" ht="16.95" customHeight="1">
      <c r="A57" s="411"/>
      <c r="B57" s="411"/>
      <c r="C57" s="411"/>
      <c r="D57" s="389"/>
      <c r="E57" s="92"/>
      <c r="F57" s="65" t="s">
        <v>6</v>
      </c>
      <c r="G57" s="2"/>
      <c r="H57" s="2"/>
      <c r="I57" s="2"/>
    </row>
    <row r="58" spans="1:10" s="10" customFormat="1" ht="50">
      <c r="A58" s="411"/>
      <c r="B58" s="411"/>
      <c r="C58" s="267"/>
      <c r="D58" s="390"/>
      <c r="E58" s="86">
        <v>32001</v>
      </c>
      <c r="F58" s="70" t="s">
        <v>248</v>
      </c>
      <c r="G58" s="12">
        <f>+G60</f>
        <v>-30915</v>
      </c>
      <c r="H58" s="12">
        <f>+H60</f>
        <v>-2400.8999999999942</v>
      </c>
      <c r="I58" s="12">
        <f>+I60</f>
        <v>-2400.8999999999942</v>
      </c>
    </row>
    <row r="59" spans="1:10" s="10" customFormat="1">
      <c r="A59" s="411"/>
      <c r="B59" s="411"/>
      <c r="C59" s="267"/>
      <c r="D59" s="390"/>
      <c r="E59" s="401"/>
      <c r="F59" s="65" t="s">
        <v>16</v>
      </c>
      <c r="G59" s="5"/>
      <c r="H59" s="6"/>
      <c r="I59" s="5"/>
    </row>
    <row r="60" spans="1:10" s="13" customFormat="1" ht="36.549999999999997" customHeight="1">
      <c r="A60" s="411"/>
      <c r="B60" s="411"/>
      <c r="C60" s="267"/>
      <c r="D60" s="390"/>
      <c r="E60" s="402"/>
      <c r="F60" s="83" t="s">
        <v>12</v>
      </c>
      <c r="G60" s="54">
        <f>+G62</f>
        <v>-30915</v>
      </c>
      <c r="H60" s="54">
        <f>+H62</f>
        <v>-2400.8999999999942</v>
      </c>
      <c r="I60" s="54">
        <f>+I62</f>
        <v>-2400.8999999999942</v>
      </c>
    </row>
    <row r="61" spans="1:10" s="10" customFormat="1" ht="53.2">
      <c r="A61" s="411"/>
      <c r="B61" s="411"/>
      <c r="C61" s="267"/>
      <c r="D61" s="390"/>
      <c r="E61" s="402"/>
      <c r="F61" s="65" t="s">
        <v>13</v>
      </c>
      <c r="G61" s="5"/>
      <c r="H61" s="55"/>
      <c r="I61" s="5"/>
    </row>
    <row r="62" spans="1:10" s="10" customFormat="1" ht="16.95" customHeight="1">
      <c r="A62" s="411"/>
      <c r="B62" s="411"/>
      <c r="C62" s="267"/>
      <c r="D62" s="390"/>
      <c r="E62" s="402"/>
      <c r="F62" s="261" t="s">
        <v>7</v>
      </c>
      <c r="G62" s="6">
        <f>+G63+G67</f>
        <v>-30915</v>
      </c>
      <c r="H62" s="6">
        <f t="shared" ref="H62:I62" si="10">+H63+H67</f>
        <v>-2400.8999999999942</v>
      </c>
      <c r="I62" s="6">
        <f t="shared" si="10"/>
        <v>-2400.8999999999942</v>
      </c>
    </row>
    <row r="63" spans="1:10" s="10" customFormat="1" ht="16.95" customHeight="1">
      <c r="A63" s="411"/>
      <c r="B63" s="411"/>
      <c r="C63" s="267"/>
      <c r="D63" s="390"/>
      <c r="E63" s="402"/>
      <c r="F63" s="65" t="s">
        <v>74</v>
      </c>
      <c r="G63" s="7">
        <f t="shared" ref="G63:I65" si="11">+G64</f>
        <v>0</v>
      </c>
      <c r="H63" s="55">
        <f t="shared" si="11"/>
        <v>36242.800000000003</v>
      </c>
      <c r="I63" s="7">
        <f t="shared" si="11"/>
        <v>36242.800000000003</v>
      </c>
    </row>
    <row r="64" spans="1:10" s="10" customFormat="1">
      <c r="A64" s="411"/>
      <c r="B64" s="411"/>
      <c r="C64" s="267"/>
      <c r="D64" s="390"/>
      <c r="E64" s="402"/>
      <c r="F64" s="65" t="s">
        <v>75</v>
      </c>
      <c r="G64" s="7">
        <f>+G65</f>
        <v>0</v>
      </c>
      <c r="H64" s="55">
        <f>+H65</f>
        <v>36242.800000000003</v>
      </c>
      <c r="I64" s="7">
        <f>+I65</f>
        <v>36242.800000000003</v>
      </c>
    </row>
    <row r="65" spans="1:10" s="10" customFormat="1" ht="35.5">
      <c r="A65" s="411"/>
      <c r="B65" s="411"/>
      <c r="C65" s="267"/>
      <c r="D65" s="390"/>
      <c r="E65" s="402"/>
      <c r="F65" s="65" t="s">
        <v>76</v>
      </c>
      <c r="G65" s="7">
        <f t="shared" si="11"/>
        <v>0</v>
      </c>
      <c r="H65" s="55">
        <f t="shared" si="11"/>
        <v>36242.800000000003</v>
      </c>
      <c r="I65" s="7">
        <f t="shared" si="11"/>
        <v>36242.800000000003</v>
      </c>
      <c r="J65" s="14"/>
    </row>
    <row r="66" spans="1:10" s="10" customFormat="1" ht="35.5">
      <c r="A66" s="411"/>
      <c r="B66" s="411"/>
      <c r="C66" s="267"/>
      <c r="D66" s="390"/>
      <c r="E66" s="402"/>
      <c r="F66" s="276" t="s">
        <v>77</v>
      </c>
      <c r="G66" s="7">
        <v>0</v>
      </c>
      <c r="H66" s="7">
        <f>+I66</f>
        <v>36242.800000000003</v>
      </c>
      <c r="I66" s="7">
        <f>+'Հավելված N 5'!G15</f>
        <v>36242.800000000003</v>
      </c>
      <c r="J66" s="15"/>
    </row>
    <row r="67" spans="1:10" s="10" customFormat="1" ht="16.95" customHeight="1">
      <c r="A67" s="411"/>
      <c r="B67" s="411"/>
      <c r="C67" s="267"/>
      <c r="D67" s="390"/>
      <c r="E67" s="402"/>
      <c r="F67" s="18" t="s">
        <v>125</v>
      </c>
      <c r="G67" s="7">
        <f t="shared" ref="G67:I69" si="12">+G68</f>
        <v>-30915</v>
      </c>
      <c r="H67" s="55">
        <f t="shared" si="12"/>
        <v>-38643.699999999997</v>
      </c>
      <c r="I67" s="7">
        <f t="shared" si="12"/>
        <v>-38643.699999999997</v>
      </c>
    </row>
    <row r="68" spans="1:10" s="10" customFormat="1">
      <c r="A68" s="411"/>
      <c r="B68" s="411"/>
      <c r="C68" s="267"/>
      <c r="D68" s="390"/>
      <c r="E68" s="402"/>
      <c r="F68" s="18" t="s">
        <v>126</v>
      </c>
      <c r="G68" s="7">
        <f>+G69</f>
        <v>-30915</v>
      </c>
      <c r="H68" s="55">
        <f>+H69</f>
        <v>-38643.699999999997</v>
      </c>
      <c r="I68" s="7">
        <f>+I69</f>
        <v>-38643.699999999997</v>
      </c>
    </row>
    <row r="69" spans="1:10" s="10" customFormat="1">
      <c r="A69" s="411"/>
      <c r="B69" s="411"/>
      <c r="C69" s="267"/>
      <c r="D69" s="390"/>
      <c r="E69" s="402"/>
      <c r="F69" s="18" t="s">
        <v>272</v>
      </c>
      <c r="G69" s="7">
        <f t="shared" si="12"/>
        <v>-30915</v>
      </c>
      <c r="H69" s="55">
        <f t="shared" si="12"/>
        <v>-38643.699999999997</v>
      </c>
      <c r="I69" s="7">
        <f t="shared" si="12"/>
        <v>-38643.699999999997</v>
      </c>
      <c r="J69" s="14"/>
    </row>
    <row r="70" spans="1:10" s="10" customFormat="1">
      <c r="A70" s="411"/>
      <c r="B70" s="411"/>
      <c r="C70" s="267"/>
      <c r="D70" s="390"/>
      <c r="E70" s="403"/>
      <c r="F70" s="34" t="s">
        <v>105</v>
      </c>
      <c r="G70" s="7">
        <f>+'Հավելված N 4'!E35</f>
        <v>-30915</v>
      </c>
      <c r="H70" s="7">
        <f>+'Հավելված N 4'!F35</f>
        <v>-38643.699999999997</v>
      </c>
      <c r="I70" s="7">
        <f>+'Հավելված N 4'!G35</f>
        <v>-38643.699999999997</v>
      </c>
      <c r="J70" s="15"/>
    </row>
    <row r="71" spans="1:10" s="10" customFormat="1" ht="33.35">
      <c r="A71" s="411"/>
      <c r="B71" s="411"/>
      <c r="C71" s="267"/>
      <c r="D71" s="390"/>
      <c r="E71" s="86">
        <v>32007</v>
      </c>
      <c r="F71" s="70" t="s">
        <v>229</v>
      </c>
      <c r="G71" s="12">
        <f>+G73</f>
        <v>0</v>
      </c>
      <c r="H71" s="12">
        <f>+H73</f>
        <v>8945.1</v>
      </c>
      <c r="I71" s="12">
        <f>+I73</f>
        <v>8945.1</v>
      </c>
    </row>
    <row r="72" spans="1:10" s="10" customFormat="1">
      <c r="A72" s="411"/>
      <c r="B72" s="411"/>
      <c r="C72" s="267"/>
      <c r="D72" s="390"/>
      <c r="E72" s="401"/>
      <c r="F72" s="65" t="s">
        <v>16</v>
      </c>
      <c r="G72" s="5"/>
      <c r="H72" s="6"/>
      <c r="I72" s="5"/>
    </row>
    <row r="73" spans="1:10" s="13" customFormat="1" ht="36.549999999999997" customHeight="1">
      <c r="A73" s="411"/>
      <c r="B73" s="411"/>
      <c r="C73" s="267"/>
      <c r="D73" s="390"/>
      <c r="E73" s="402"/>
      <c r="F73" s="83" t="s">
        <v>12</v>
      </c>
      <c r="G73" s="54">
        <f>+G75</f>
        <v>0</v>
      </c>
      <c r="H73" s="54">
        <f>+H75</f>
        <v>8945.1</v>
      </c>
      <c r="I73" s="54">
        <f>+I75</f>
        <v>8945.1</v>
      </c>
    </row>
    <row r="74" spans="1:10" s="10" customFormat="1" ht="53.2">
      <c r="A74" s="411"/>
      <c r="B74" s="411"/>
      <c r="C74" s="267"/>
      <c r="D74" s="390"/>
      <c r="E74" s="402"/>
      <c r="F74" s="65" t="s">
        <v>13</v>
      </c>
      <c r="G74" s="5"/>
      <c r="H74" s="55"/>
      <c r="I74" s="5"/>
    </row>
    <row r="75" spans="1:10" s="10" customFormat="1" ht="16.95" customHeight="1">
      <c r="A75" s="411"/>
      <c r="B75" s="411"/>
      <c r="C75" s="267"/>
      <c r="D75" s="390"/>
      <c r="E75" s="402"/>
      <c r="F75" s="261" t="s">
        <v>7</v>
      </c>
      <c r="G75" s="6">
        <f t="shared" ref="G75:I78" si="13">+G76</f>
        <v>0</v>
      </c>
      <c r="H75" s="6">
        <f t="shared" si="13"/>
        <v>8945.1</v>
      </c>
      <c r="I75" s="6">
        <f t="shared" si="13"/>
        <v>8945.1</v>
      </c>
    </row>
    <row r="76" spans="1:10" s="10" customFormat="1" ht="16.95" customHeight="1">
      <c r="A76" s="411"/>
      <c r="B76" s="411"/>
      <c r="C76" s="267"/>
      <c r="D76" s="390"/>
      <c r="E76" s="402"/>
      <c r="F76" s="18" t="s">
        <v>125</v>
      </c>
      <c r="G76" s="7">
        <f t="shared" si="13"/>
        <v>0</v>
      </c>
      <c r="H76" s="55">
        <f t="shared" si="13"/>
        <v>8945.1</v>
      </c>
      <c r="I76" s="7">
        <f t="shared" si="13"/>
        <v>8945.1</v>
      </c>
    </row>
    <row r="77" spans="1:10" s="10" customFormat="1">
      <c r="A77" s="411"/>
      <c r="B77" s="411"/>
      <c r="C77" s="267"/>
      <c r="D77" s="390"/>
      <c r="E77" s="402"/>
      <c r="F77" s="18" t="s">
        <v>126</v>
      </c>
      <c r="G77" s="7">
        <f>+G78</f>
        <v>0</v>
      </c>
      <c r="H77" s="55">
        <f>+H78</f>
        <v>8945.1</v>
      </c>
      <c r="I77" s="7">
        <f>+I78</f>
        <v>8945.1</v>
      </c>
    </row>
    <row r="78" spans="1:10" s="10" customFormat="1">
      <c r="A78" s="411"/>
      <c r="B78" s="411"/>
      <c r="C78" s="267"/>
      <c r="D78" s="390"/>
      <c r="E78" s="402"/>
      <c r="F78" s="18" t="s">
        <v>127</v>
      </c>
      <c r="G78" s="7">
        <f t="shared" si="13"/>
        <v>0</v>
      </c>
      <c r="H78" s="55">
        <f t="shared" si="13"/>
        <v>8945.1</v>
      </c>
      <c r="I78" s="7">
        <f t="shared" si="13"/>
        <v>8945.1</v>
      </c>
      <c r="J78" s="14"/>
    </row>
    <row r="79" spans="1:10" s="10" customFormat="1">
      <c r="A79" s="411"/>
      <c r="B79" s="411"/>
      <c r="C79" s="267"/>
      <c r="D79" s="391"/>
      <c r="E79" s="403"/>
      <c r="F79" s="34" t="s">
        <v>128</v>
      </c>
      <c r="G79" s="7">
        <f>+'Հավելված N 4'!E41</f>
        <v>0</v>
      </c>
      <c r="H79" s="7">
        <f>+'Հավելված N 4'!F41</f>
        <v>8945.1</v>
      </c>
      <c r="I79" s="7">
        <f>+'Հավելված N 4'!G41</f>
        <v>8945.1</v>
      </c>
      <c r="J79" s="15"/>
    </row>
    <row r="80" spans="1:10" s="10" customFormat="1" ht="33.35">
      <c r="A80" s="411"/>
      <c r="B80" s="411"/>
      <c r="C80" s="410" t="s">
        <v>72</v>
      </c>
      <c r="D80" s="51"/>
      <c r="E80" s="36"/>
      <c r="F80" s="74" t="s">
        <v>62</v>
      </c>
      <c r="G80" s="6">
        <f>+G82</f>
        <v>4890.4999999999945</v>
      </c>
      <c r="H80" s="6">
        <f>+H82</f>
        <v>4890.4999999999945</v>
      </c>
      <c r="I80" s="6">
        <f>+I82</f>
        <v>4890.4999999999945</v>
      </c>
    </row>
    <row r="81" spans="1:10" s="10" customFormat="1" ht="16.95" customHeight="1">
      <c r="A81" s="411"/>
      <c r="B81" s="411"/>
      <c r="C81" s="411"/>
      <c r="D81" s="51"/>
      <c r="E81" s="36"/>
      <c r="F81" s="18" t="s">
        <v>6</v>
      </c>
      <c r="G81" s="11"/>
      <c r="H81" s="6"/>
      <c r="I81" s="11"/>
    </row>
    <row r="82" spans="1:10" s="10" customFormat="1" ht="35.5">
      <c r="A82" s="411"/>
      <c r="B82" s="411"/>
      <c r="C82" s="411"/>
      <c r="D82" s="51"/>
      <c r="E82" s="36"/>
      <c r="F82" s="19" t="s">
        <v>12</v>
      </c>
      <c r="G82" s="11">
        <f>+G84</f>
        <v>4890.4999999999945</v>
      </c>
      <c r="H82" s="6">
        <f>+H84</f>
        <v>4890.4999999999945</v>
      </c>
      <c r="I82" s="11">
        <f>+I84</f>
        <v>4890.4999999999945</v>
      </c>
    </row>
    <row r="83" spans="1:10" s="10" customFormat="1" ht="16.95" customHeight="1">
      <c r="A83" s="411"/>
      <c r="B83" s="411"/>
      <c r="C83" s="411"/>
      <c r="D83" s="52"/>
      <c r="E83" s="53"/>
      <c r="F83" s="18" t="s">
        <v>6</v>
      </c>
      <c r="G83" s="11"/>
      <c r="H83" s="6"/>
      <c r="I83" s="11"/>
    </row>
    <row r="84" spans="1:10" s="10" customFormat="1" ht="18" customHeight="1">
      <c r="A84" s="411"/>
      <c r="B84" s="411"/>
      <c r="C84" s="411"/>
      <c r="D84" s="262">
        <v>1075</v>
      </c>
      <c r="E84" s="395" t="s">
        <v>69</v>
      </c>
      <c r="F84" s="395"/>
      <c r="G84" s="2">
        <f>+G86</f>
        <v>4890.4999999999945</v>
      </c>
      <c r="H84" s="2">
        <f t="shared" ref="H84:I84" si="14">+H86</f>
        <v>4890.4999999999945</v>
      </c>
      <c r="I84" s="2">
        <f t="shared" si="14"/>
        <v>4890.4999999999945</v>
      </c>
    </row>
    <row r="85" spans="1:10" s="10" customFormat="1" ht="16.95" customHeight="1">
      <c r="A85" s="411"/>
      <c r="B85" s="411"/>
      <c r="C85" s="411"/>
      <c r="D85" s="389"/>
      <c r="E85" s="20"/>
      <c r="F85" s="18" t="s">
        <v>6</v>
      </c>
      <c r="G85" s="2"/>
      <c r="H85" s="2"/>
      <c r="I85" s="2"/>
    </row>
    <row r="86" spans="1:10" s="10" customFormat="1">
      <c r="A86" s="411"/>
      <c r="B86" s="411"/>
      <c r="C86" s="411"/>
      <c r="D86" s="390"/>
      <c r="E86" s="86">
        <v>32010</v>
      </c>
      <c r="F86" s="70" t="s">
        <v>273</v>
      </c>
      <c r="G86" s="12">
        <f>+G88</f>
        <v>4890.4999999999945</v>
      </c>
      <c r="H86" s="12">
        <f>+H88</f>
        <v>4890.4999999999945</v>
      </c>
      <c r="I86" s="12">
        <f>+I88</f>
        <v>4890.4999999999945</v>
      </c>
    </row>
    <row r="87" spans="1:10" s="10" customFormat="1">
      <c r="A87" s="411"/>
      <c r="B87" s="411"/>
      <c r="C87" s="411"/>
      <c r="D87" s="390"/>
      <c r="E87" s="401"/>
      <c r="F87" s="65" t="s">
        <v>16</v>
      </c>
      <c r="G87" s="5"/>
      <c r="H87" s="6"/>
      <c r="I87" s="5"/>
    </row>
    <row r="88" spans="1:10" s="13" customFormat="1" ht="36.549999999999997" customHeight="1">
      <c r="A88" s="411"/>
      <c r="B88" s="411"/>
      <c r="C88" s="411"/>
      <c r="D88" s="390"/>
      <c r="E88" s="402"/>
      <c r="F88" s="83" t="s">
        <v>12</v>
      </c>
      <c r="G88" s="54">
        <f>+G90</f>
        <v>4890.4999999999945</v>
      </c>
      <c r="H88" s="54">
        <f>+H90</f>
        <v>4890.4999999999945</v>
      </c>
      <c r="I88" s="54">
        <f>+I90</f>
        <v>4890.4999999999945</v>
      </c>
    </row>
    <row r="89" spans="1:10" s="10" customFormat="1" ht="53.2">
      <c r="A89" s="411"/>
      <c r="B89" s="411"/>
      <c r="C89" s="411"/>
      <c r="D89" s="390"/>
      <c r="E89" s="402"/>
      <c r="F89" s="65" t="s">
        <v>13</v>
      </c>
      <c r="G89" s="5"/>
      <c r="H89" s="55"/>
      <c r="I89" s="5"/>
    </row>
    <row r="90" spans="1:10" s="10" customFormat="1" ht="16.95" customHeight="1">
      <c r="A90" s="411"/>
      <c r="B90" s="411"/>
      <c r="C90" s="411"/>
      <c r="D90" s="390"/>
      <c r="E90" s="402"/>
      <c r="F90" s="261" t="s">
        <v>7</v>
      </c>
      <c r="G90" s="6">
        <f>+G91</f>
        <v>4890.4999999999945</v>
      </c>
      <c r="H90" s="6">
        <f t="shared" ref="H90" si="15">+H91</f>
        <v>4890.4999999999945</v>
      </c>
      <c r="I90" s="6">
        <f t="shared" ref="I90" si="16">+I91</f>
        <v>4890.4999999999945</v>
      </c>
    </row>
    <row r="91" spans="1:10" s="10" customFormat="1" ht="16.95" customHeight="1">
      <c r="A91" s="411"/>
      <c r="B91" s="411"/>
      <c r="C91" s="411"/>
      <c r="D91" s="390"/>
      <c r="E91" s="402"/>
      <c r="F91" s="65" t="s">
        <v>74</v>
      </c>
      <c r="G91" s="7">
        <f t="shared" ref="G91:I93" si="17">+G92</f>
        <v>4890.4999999999945</v>
      </c>
      <c r="H91" s="7">
        <f t="shared" si="17"/>
        <v>4890.4999999999945</v>
      </c>
      <c r="I91" s="7">
        <f t="shared" si="17"/>
        <v>4890.4999999999945</v>
      </c>
    </row>
    <row r="92" spans="1:10" s="10" customFormat="1">
      <c r="A92" s="411"/>
      <c r="B92" s="411"/>
      <c r="C92" s="411"/>
      <c r="D92" s="390"/>
      <c r="E92" s="402"/>
      <c r="F92" s="65" t="s">
        <v>75</v>
      </c>
      <c r="G92" s="7">
        <f t="shared" si="17"/>
        <v>4890.4999999999945</v>
      </c>
      <c r="H92" s="55">
        <f t="shared" si="17"/>
        <v>4890.4999999999945</v>
      </c>
      <c r="I92" s="7">
        <f t="shared" si="17"/>
        <v>4890.4999999999945</v>
      </c>
      <c r="J92" s="14"/>
    </row>
    <row r="93" spans="1:10" s="10" customFormat="1" ht="35.5">
      <c r="A93" s="411"/>
      <c r="B93" s="411"/>
      <c r="C93" s="411"/>
      <c r="D93" s="390"/>
      <c r="E93" s="402"/>
      <c r="F93" s="65" t="s">
        <v>76</v>
      </c>
      <c r="G93" s="7">
        <f>+G94</f>
        <v>4890.4999999999945</v>
      </c>
      <c r="H93" s="7">
        <f t="shared" si="17"/>
        <v>4890.4999999999945</v>
      </c>
      <c r="I93" s="7">
        <f t="shared" si="17"/>
        <v>4890.4999999999945</v>
      </c>
      <c r="J93" s="15"/>
    </row>
    <row r="94" spans="1:10" s="10" customFormat="1" ht="35.5">
      <c r="A94" s="412"/>
      <c r="B94" s="412"/>
      <c r="C94" s="412"/>
      <c r="D94" s="391"/>
      <c r="E94" s="403"/>
      <c r="F94" s="276" t="s">
        <v>77</v>
      </c>
      <c r="G94" s="7">
        <f>+I94</f>
        <v>4890.4999999999945</v>
      </c>
      <c r="H94" s="55">
        <f>+I94</f>
        <v>4890.4999999999945</v>
      </c>
      <c r="I94" s="7">
        <f>+'Հավելված N 5'!G12</f>
        <v>4890.4999999999945</v>
      </c>
    </row>
    <row r="95" spans="1:10" s="10" customFormat="1" ht="17.600000000000001" customHeight="1">
      <c r="A95" s="410" t="s">
        <v>88</v>
      </c>
      <c r="B95" s="413"/>
      <c r="C95" s="381"/>
      <c r="D95" s="50"/>
      <c r="E95" s="35"/>
      <c r="F95" s="17" t="s">
        <v>92</v>
      </c>
      <c r="G95" s="2">
        <f>+G97+G114+G147+G164</f>
        <v>166915.5</v>
      </c>
      <c r="H95" s="2">
        <f>+H97+H114+H147+H164</f>
        <v>280669.60000000003</v>
      </c>
      <c r="I95" s="2">
        <f>+I97+I114+I147+I164</f>
        <v>379789.5</v>
      </c>
    </row>
    <row r="96" spans="1:10" s="10" customFormat="1" ht="16.95" customHeight="1">
      <c r="A96" s="411"/>
      <c r="B96" s="413"/>
      <c r="C96" s="414"/>
      <c r="D96" s="51"/>
      <c r="E96" s="36"/>
      <c r="F96" s="18" t="s">
        <v>6</v>
      </c>
      <c r="G96" s="5"/>
      <c r="H96" s="6"/>
      <c r="I96" s="5"/>
    </row>
    <row r="97" spans="1:10" s="10" customFormat="1" ht="33.35">
      <c r="A97" s="411"/>
      <c r="B97" s="416" t="s">
        <v>90</v>
      </c>
      <c r="C97" s="297"/>
      <c r="D97" s="51"/>
      <c r="E97" s="36"/>
      <c r="F97" s="298" t="s">
        <v>337</v>
      </c>
      <c r="G97" s="79">
        <f t="shared" ref="G97:I97" si="18">+G99</f>
        <v>0</v>
      </c>
      <c r="H97" s="79">
        <f t="shared" si="18"/>
        <v>26265.9</v>
      </c>
      <c r="I97" s="79">
        <f t="shared" si="18"/>
        <v>26265.9</v>
      </c>
    </row>
    <row r="98" spans="1:10" s="10" customFormat="1" ht="16.95" customHeight="1">
      <c r="A98" s="411"/>
      <c r="B98" s="417"/>
      <c r="C98" s="297"/>
      <c r="D98" s="51"/>
      <c r="E98" s="36"/>
      <c r="F98" s="305" t="s">
        <v>6</v>
      </c>
      <c r="G98" s="78"/>
      <c r="H98" s="79"/>
      <c r="I98" s="78"/>
    </row>
    <row r="99" spans="1:10" s="10" customFormat="1">
      <c r="A99" s="411"/>
      <c r="B99" s="417"/>
      <c r="C99" s="415" t="s">
        <v>90</v>
      </c>
      <c r="D99" s="51"/>
      <c r="E99" s="36"/>
      <c r="F99" s="298" t="s">
        <v>338</v>
      </c>
      <c r="G99" s="79">
        <f t="shared" ref="G99:I99" si="19">+G101</f>
        <v>0</v>
      </c>
      <c r="H99" s="79">
        <f t="shared" si="19"/>
        <v>26265.9</v>
      </c>
      <c r="I99" s="79">
        <f t="shared" si="19"/>
        <v>26265.9</v>
      </c>
    </row>
    <row r="100" spans="1:10" s="10" customFormat="1" ht="16.95" customHeight="1">
      <c r="A100" s="411"/>
      <c r="B100" s="417"/>
      <c r="C100" s="415"/>
      <c r="D100" s="51"/>
      <c r="E100" s="36"/>
      <c r="F100" s="305" t="s">
        <v>6</v>
      </c>
      <c r="G100" s="80"/>
      <c r="H100" s="79"/>
      <c r="I100" s="80"/>
    </row>
    <row r="101" spans="1:10" s="10" customFormat="1" ht="35.5">
      <c r="A101" s="411"/>
      <c r="B101" s="417"/>
      <c r="C101" s="415"/>
      <c r="D101" s="51"/>
      <c r="E101" s="36"/>
      <c r="F101" s="304" t="s">
        <v>12</v>
      </c>
      <c r="G101" s="79">
        <f t="shared" ref="G101:I101" si="20">+G103</f>
        <v>0</v>
      </c>
      <c r="H101" s="79">
        <f t="shared" si="20"/>
        <v>26265.9</v>
      </c>
      <c r="I101" s="79">
        <f t="shared" si="20"/>
        <v>26265.9</v>
      </c>
    </row>
    <row r="102" spans="1:10" s="10" customFormat="1" ht="16.95" customHeight="1">
      <c r="A102" s="411"/>
      <c r="B102" s="417"/>
      <c r="C102" s="415"/>
      <c r="D102" s="52"/>
      <c r="E102" s="53"/>
      <c r="F102" s="305" t="s">
        <v>6</v>
      </c>
      <c r="G102" s="79"/>
      <c r="H102" s="79"/>
      <c r="I102" s="79"/>
    </row>
    <row r="103" spans="1:10" s="10" customFormat="1" ht="39.5" customHeight="1">
      <c r="A103" s="411"/>
      <c r="B103" s="417"/>
      <c r="C103" s="415"/>
      <c r="D103" s="302">
        <v>1236</v>
      </c>
      <c r="E103" s="397" t="s">
        <v>93</v>
      </c>
      <c r="F103" s="397"/>
      <c r="G103" s="67">
        <f>+G105</f>
        <v>0</v>
      </c>
      <c r="H103" s="67">
        <f t="shared" ref="H103:I103" si="21">+H105</f>
        <v>26265.9</v>
      </c>
      <c r="I103" s="67">
        <f t="shared" si="21"/>
        <v>26265.9</v>
      </c>
    </row>
    <row r="104" spans="1:10" s="10" customFormat="1" ht="16.95" customHeight="1">
      <c r="A104" s="411"/>
      <c r="B104" s="417"/>
      <c r="C104" s="415"/>
      <c r="D104" s="418"/>
      <c r="E104" s="92"/>
      <c r="F104" s="305" t="s">
        <v>6</v>
      </c>
      <c r="G104" s="67"/>
      <c r="H104" s="67"/>
      <c r="I104" s="67"/>
    </row>
    <row r="105" spans="1:10" s="10" customFormat="1" ht="50">
      <c r="A105" s="411"/>
      <c r="B105" s="189"/>
      <c r="C105" s="415"/>
      <c r="D105" s="418"/>
      <c r="E105" s="302">
        <v>12001</v>
      </c>
      <c r="F105" s="301" t="s">
        <v>389</v>
      </c>
      <c r="G105" s="71">
        <f t="shared" ref="G105:I105" si="22">+G107</f>
        <v>0</v>
      </c>
      <c r="H105" s="71">
        <f t="shared" si="22"/>
        <v>26265.9</v>
      </c>
      <c r="I105" s="71">
        <f t="shared" si="22"/>
        <v>26265.9</v>
      </c>
    </row>
    <row r="106" spans="1:10" s="10" customFormat="1" ht="16.25" customHeight="1">
      <c r="A106" s="411"/>
      <c r="B106" s="189"/>
      <c r="C106" s="415"/>
      <c r="D106" s="418"/>
      <c r="E106" s="385"/>
      <c r="F106" s="305" t="s">
        <v>16</v>
      </c>
      <c r="G106" s="78"/>
      <c r="H106" s="79"/>
      <c r="I106" s="78"/>
    </row>
    <row r="107" spans="1:10" s="13" customFormat="1" ht="36.549999999999997" customHeight="1">
      <c r="A107" s="411"/>
      <c r="B107" s="189"/>
      <c r="C107" s="415"/>
      <c r="D107" s="418"/>
      <c r="E107" s="385"/>
      <c r="F107" s="83" t="s">
        <v>12</v>
      </c>
      <c r="G107" s="84">
        <f t="shared" ref="G107:I107" si="23">+G109</f>
        <v>0</v>
      </c>
      <c r="H107" s="84">
        <f t="shared" si="23"/>
        <v>26265.9</v>
      </c>
      <c r="I107" s="84">
        <f t="shared" si="23"/>
        <v>26265.9</v>
      </c>
    </row>
    <row r="108" spans="1:10" s="10" customFormat="1" ht="53.2">
      <c r="A108" s="411"/>
      <c r="B108" s="189"/>
      <c r="C108" s="415"/>
      <c r="D108" s="418"/>
      <c r="E108" s="385"/>
      <c r="F108" s="305" t="s">
        <v>13</v>
      </c>
      <c r="G108" s="78"/>
      <c r="H108" s="85"/>
      <c r="I108" s="78"/>
    </row>
    <row r="109" spans="1:10" s="10" customFormat="1" ht="16.95" customHeight="1">
      <c r="A109" s="411"/>
      <c r="B109" s="189"/>
      <c r="C109" s="415"/>
      <c r="D109" s="418"/>
      <c r="E109" s="385"/>
      <c r="F109" s="299" t="s">
        <v>7</v>
      </c>
      <c r="G109" s="79">
        <f t="shared" ref="G109:I109" si="24">G110</f>
        <v>0</v>
      </c>
      <c r="H109" s="79">
        <f t="shared" si="24"/>
        <v>26265.9</v>
      </c>
      <c r="I109" s="79">
        <f t="shared" si="24"/>
        <v>26265.9</v>
      </c>
    </row>
    <row r="110" spans="1:10" s="10" customFormat="1" ht="16.95" customHeight="1">
      <c r="A110" s="411"/>
      <c r="B110" s="189"/>
      <c r="C110" s="415"/>
      <c r="D110" s="418"/>
      <c r="E110" s="385"/>
      <c r="F110" s="305" t="s">
        <v>58</v>
      </c>
      <c r="G110" s="82">
        <f t="shared" ref="G110:I112" si="25">+G111</f>
        <v>0</v>
      </c>
      <c r="H110" s="85">
        <f t="shared" si="25"/>
        <v>26265.9</v>
      </c>
      <c r="I110" s="82">
        <f t="shared" si="25"/>
        <v>26265.9</v>
      </c>
    </row>
    <row r="111" spans="1:10" s="10" customFormat="1" ht="16.25" customHeight="1">
      <c r="A111" s="411"/>
      <c r="B111" s="189"/>
      <c r="C111" s="415"/>
      <c r="D111" s="418"/>
      <c r="E111" s="385"/>
      <c r="F111" s="305" t="s">
        <v>59</v>
      </c>
      <c r="G111" s="82">
        <f t="shared" si="25"/>
        <v>0</v>
      </c>
      <c r="H111" s="82">
        <f t="shared" si="25"/>
        <v>26265.9</v>
      </c>
      <c r="I111" s="82">
        <f t="shared" si="25"/>
        <v>26265.9</v>
      </c>
    </row>
    <row r="112" spans="1:10" s="10" customFormat="1" ht="16.25" customHeight="1">
      <c r="A112" s="411"/>
      <c r="B112" s="189"/>
      <c r="C112" s="415"/>
      <c r="D112" s="418"/>
      <c r="E112" s="385"/>
      <c r="F112" s="277" t="s">
        <v>60</v>
      </c>
      <c r="G112" s="82">
        <f t="shared" si="25"/>
        <v>0</v>
      </c>
      <c r="H112" s="85">
        <f t="shared" si="25"/>
        <v>26265.9</v>
      </c>
      <c r="I112" s="82">
        <f t="shared" si="25"/>
        <v>26265.9</v>
      </c>
      <c r="J112" s="15"/>
    </row>
    <row r="113" spans="1:10" s="10" customFormat="1" ht="16.25" customHeight="1">
      <c r="A113" s="411"/>
      <c r="B113" s="189"/>
      <c r="C113" s="415"/>
      <c r="D113" s="418"/>
      <c r="E113" s="385"/>
      <c r="F113" s="277" t="s">
        <v>105</v>
      </c>
      <c r="G113" s="82">
        <f>+'Հավելված N 4'!E53</f>
        <v>0</v>
      </c>
      <c r="H113" s="82">
        <f>+'Հավելված N 4'!F53</f>
        <v>26265.9</v>
      </c>
      <c r="I113" s="82">
        <f>+'Հավելված N 4'!G53</f>
        <v>26265.9</v>
      </c>
      <c r="J113" s="15"/>
    </row>
    <row r="114" spans="1:10" s="10" customFormat="1">
      <c r="A114" s="411"/>
      <c r="B114" s="410" t="s">
        <v>71</v>
      </c>
      <c r="C114" s="89"/>
      <c r="D114" s="88"/>
      <c r="E114" s="36"/>
      <c r="F114" s="68" t="s">
        <v>106</v>
      </c>
      <c r="G114" s="79">
        <f>+G116</f>
        <v>140662</v>
      </c>
      <c r="H114" s="79">
        <f>+H116</f>
        <v>510</v>
      </c>
      <c r="I114" s="79">
        <f>+I116</f>
        <v>510</v>
      </c>
    </row>
    <row r="115" spans="1:10" s="10" customFormat="1" ht="16.95" customHeight="1">
      <c r="A115" s="411"/>
      <c r="B115" s="411"/>
      <c r="C115" s="89"/>
      <c r="D115" s="88"/>
      <c r="E115" s="36"/>
      <c r="F115" s="65" t="s">
        <v>6</v>
      </c>
      <c r="G115" s="79"/>
      <c r="H115" s="79"/>
      <c r="I115" s="79"/>
    </row>
    <row r="116" spans="1:10" s="10" customFormat="1">
      <c r="A116" s="411"/>
      <c r="B116" s="411"/>
      <c r="C116" s="410" t="s">
        <v>90</v>
      </c>
      <c r="D116" s="88"/>
      <c r="E116" s="36"/>
      <c r="F116" s="68" t="s">
        <v>104</v>
      </c>
      <c r="G116" s="79">
        <f>+G118</f>
        <v>140662</v>
      </c>
      <c r="H116" s="79">
        <f>+H118</f>
        <v>510</v>
      </c>
      <c r="I116" s="79">
        <f>+I118</f>
        <v>510</v>
      </c>
    </row>
    <row r="117" spans="1:10" s="10" customFormat="1" ht="16.95" customHeight="1">
      <c r="A117" s="411"/>
      <c r="B117" s="411"/>
      <c r="C117" s="411"/>
      <c r="D117" s="88"/>
      <c r="E117" s="36"/>
      <c r="F117" s="65" t="s">
        <v>6</v>
      </c>
      <c r="G117" s="79"/>
      <c r="H117" s="79"/>
      <c r="I117" s="79"/>
    </row>
    <row r="118" spans="1:10" s="10" customFormat="1" ht="35.5">
      <c r="A118" s="411"/>
      <c r="B118" s="411"/>
      <c r="C118" s="411"/>
      <c r="D118" s="88"/>
      <c r="E118" s="36"/>
      <c r="F118" s="77" t="s">
        <v>12</v>
      </c>
      <c r="G118" s="79">
        <f>+G120</f>
        <v>140662</v>
      </c>
      <c r="H118" s="79">
        <f t="shared" ref="H118:I118" si="26">+H120</f>
        <v>510</v>
      </c>
      <c r="I118" s="79">
        <f t="shared" si="26"/>
        <v>510</v>
      </c>
    </row>
    <row r="119" spans="1:10" s="10" customFormat="1" ht="16.95" customHeight="1">
      <c r="A119" s="411"/>
      <c r="B119" s="411"/>
      <c r="C119" s="411"/>
      <c r="D119" s="88"/>
      <c r="E119" s="53"/>
      <c r="F119" s="65" t="s">
        <v>6</v>
      </c>
      <c r="G119" s="79"/>
      <c r="H119" s="79"/>
      <c r="I119" s="79"/>
    </row>
    <row r="120" spans="1:10" s="10" customFormat="1" ht="39.5" customHeight="1">
      <c r="A120" s="411"/>
      <c r="B120" s="411"/>
      <c r="C120" s="411"/>
      <c r="D120" s="262">
        <v>1236</v>
      </c>
      <c r="E120" s="397" t="s">
        <v>93</v>
      </c>
      <c r="F120" s="397"/>
      <c r="G120" s="2">
        <f>+G122+G131</f>
        <v>140662</v>
      </c>
      <c r="H120" s="2">
        <f>+H122+H131</f>
        <v>510</v>
      </c>
      <c r="I120" s="2">
        <f>+I122+I131</f>
        <v>510</v>
      </c>
    </row>
    <row r="121" spans="1:10" s="10" customFormat="1" ht="16.95" customHeight="1">
      <c r="A121" s="411"/>
      <c r="B121" s="411"/>
      <c r="C121" s="411"/>
      <c r="D121" s="389"/>
      <c r="E121" s="92"/>
      <c r="F121" s="65" t="s">
        <v>6</v>
      </c>
      <c r="G121" s="2"/>
      <c r="H121" s="2"/>
      <c r="I121" s="2"/>
    </row>
    <row r="122" spans="1:10" s="10" customFormat="1" ht="33.35">
      <c r="A122" s="411"/>
      <c r="B122" s="411"/>
      <c r="C122" s="411"/>
      <c r="D122" s="390"/>
      <c r="E122" s="337">
        <v>32004</v>
      </c>
      <c r="F122" s="336" t="s">
        <v>374</v>
      </c>
      <c r="G122" s="71">
        <f t="shared" ref="G122:I122" si="27">+G124</f>
        <v>140662</v>
      </c>
      <c r="H122" s="71">
        <f t="shared" si="27"/>
        <v>0</v>
      </c>
      <c r="I122" s="71">
        <f t="shared" si="27"/>
        <v>0</v>
      </c>
    </row>
    <row r="123" spans="1:10" s="10" customFormat="1" ht="16.25" customHeight="1">
      <c r="A123" s="411"/>
      <c r="B123" s="411"/>
      <c r="C123" s="411"/>
      <c r="D123" s="390"/>
      <c r="E123" s="392"/>
      <c r="F123" s="342" t="s">
        <v>16</v>
      </c>
      <c r="G123" s="78"/>
      <c r="H123" s="79"/>
      <c r="I123" s="78"/>
    </row>
    <row r="124" spans="1:10" s="13" customFormat="1" ht="36.549999999999997" customHeight="1">
      <c r="A124" s="411"/>
      <c r="B124" s="411"/>
      <c r="C124" s="411"/>
      <c r="D124" s="390"/>
      <c r="E124" s="393"/>
      <c r="F124" s="83" t="s">
        <v>12</v>
      </c>
      <c r="G124" s="84">
        <f t="shared" ref="G124:I124" si="28">+G126</f>
        <v>140662</v>
      </c>
      <c r="H124" s="84">
        <f t="shared" si="28"/>
        <v>0</v>
      </c>
      <c r="I124" s="84">
        <f t="shared" si="28"/>
        <v>0</v>
      </c>
    </row>
    <row r="125" spans="1:10" s="10" customFormat="1" ht="53.2">
      <c r="A125" s="411"/>
      <c r="B125" s="411"/>
      <c r="C125" s="411"/>
      <c r="D125" s="390"/>
      <c r="E125" s="393"/>
      <c r="F125" s="342" t="s">
        <v>13</v>
      </c>
      <c r="G125" s="78"/>
      <c r="H125" s="85"/>
      <c r="I125" s="78"/>
    </row>
    <row r="126" spans="1:10" s="10" customFormat="1" ht="16.95" customHeight="1">
      <c r="A126" s="411"/>
      <c r="B126" s="411"/>
      <c r="C126" s="411"/>
      <c r="D126" s="390"/>
      <c r="E126" s="393"/>
      <c r="F126" s="332" t="s">
        <v>7</v>
      </c>
      <c r="G126" s="79">
        <f t="shared" ref="G126:I126" si="29">G127</f>
        <v>140662</v>
      </c>
      <c r="H126" s="79">
        <f t="shared" si="29"/>
        <v>0</v>
      </c>
      <c r="I126" s="79">
        <f t="shared" si="29"/>
        <v>0</v>
      </c>
    </row>
    <row r="127" spans="1:10" s="10" customFormat="1" ht="16.95" customHeight="1">
      <c r="A127" s="411"/>
      <c r="B127" s="411"/>
      <c r="C127" s="411"/>
      <c r="D127" s="390"/>
      <c r="E127" s="393"/>
      <c r="F127" s="342" t="s">
        <v>58</v>
      </c>
      <c r="G127" s="82">
        <f t="shared" ref="G127:I129" si="30">+G128</f>
        <v>140662</v>
      </c>
      <c r="H127" s="82">
        <f t="shared" si="30"/>
        <v>0</v>
      </c>
      <c r="I127" s="82">
        <f t="shared" si="30"/>
        <v>0</v>
      </c>
    </row>
    <row r="128" spans="1:10" s="10" customFormat="1" ht="16.25" customHeight="1">
      <c r="A128" s="411"/>
      <c r="B128" s="411"/>
      <c r="C128" s="411"/>
      <c r="D128" s="390"/>
      <c r="E128" s="393"/>
      <c r="F128" s="342" t="s">
        <v>59</v>
      </c>
      <c r="G128" s="82">
        <f t="shared" si="30"/>
        <v>140662</v>
      </c>
      <c r="H128" s="82">
        <f t="shared" si="30"/>
        <v>0</v>
      </c>
      <c r="I128" s="82">
        <f t="shared" si="30"/>
        <v>0</v>
      </c>
    </row>
    <row r="129" spans="1:10" s="10" customFormat="1" ht="16.25" customHeight="1">
      <c r="A129" s="411"/>
      <c r="B129" s="411"/>
      <c r="C129" s="411"/>
      <c r="D129" s="390"/>
      <c r="E129" s="393"/>
      <c r="F129" s="277" t="s">
        <v>60</v>
      </c>
      <c r="G129" s="82">
        <f t="shared" si="30"/>
        <v>140662</v>
      </c>
      <c r="H129" s="82">
        <f t="shared" si="30"/>
        <v>0</v>
      </c>
      <c r="I129" s="82">
        <f t="shared" si="30"/>
        <v>0</v>
      </c>
      <c r="J129" s="15"/>
    </row>
    <row r="130" spans="1:10" s="10" customFormat="1" ht="16.25" customHeight="1">
      <c r="A130" s="411"/>
      <c r="B130" s="411"/>
      <c r="C130" s="411"/>
      <c r="D130" s="390"/>
      <c r="E130" s="394"/>
      <c r="F130" s="277" t="s">
        <v>105</v>
      </c>
      <c r="G130" s="82">
        <f>+'Հավելված N 4'!E56</f>
        <v>140662</v>
      </c>
      <c r="H130" s="82">
        <f>+'Հավելված N 4'!F56</f>
        <v>0</v>
      </c>
      <c r="I130" s="82">
        <f>+'Հավելված N 4'!G56</f>
        <v>0</v>
      </c>
      <c r="J130" s="15"/>
    </row>
    <row r="131" spans="1:10" s="10" customFormat="1" ht="50">
      <c r="A131" s="411"/>
      <c r="B131" s="411"/>
      <c r="C131" s="411"/>
      <c r="D131" s="390"/>
      <c r="E131" s="86">
        <v>32006</v>
      </c>
      <c r="F131" s="70" t="s">
        <v>123</v>
      </c>
      <c r="G131" s="12">
        <f>+G133+G140</f>
        <v>0</v>
      </c>
      <c r="H131" s="12">
        <f t="shared" ref="H131:I131" si="31">+H133+H140</f>
        <v>510</v>
      </c>
      <c r="I131" s="12">
        <f t="shared" si="31"/>
        <v>510</v>
      </c>
    </row>
    <row r="132" spans="1:10" s="10" customFormat="1">
      <c r="A132" s="411"/>
      <c r="B132" s="411"/>
      <c r="C132" s="411"/>
      <c r="D132" s="390"/>
      <c r="E132" s="406"/>
      <c r="F132" s="65" t="s">
        <v>16</v>
      </c>
      <c r="G132" s="5"/>
      <c r="H132" s="6"/>
      <c r="I132" s="5"/>
    </row>
    <row r="133" spans="1:10" s="13" customFormat="1" ht="36.549999999999997" customHeight="1">
      <c r="A133" s="411"/>
      <c r="B133" s="411"/>
      <c r="C133" s="411"/>
      <c r="D133" s="390"/>
      <c r="E133" s="407"/>
      <c r="F133" s="83" t="s">
        <v>262</v>
      </c>
      <c r="G133" s="54">
        <f>+G135</f>
        <v>0</v>
      </c>
      <c r="H133" s="54">
        <f>+H135</f>
        <v>320</v>
      </c>
      <c r="I133" s="54">
        <f>+I135</f>
        <v>320</v>
      </c>
    </row>
    <row r="134" spans="1:10" s="10" customFormat="1" ht="53.2">
      <c r="A134" s="411"/>
      <c r="B134" s="411"/>
      <c r="C134" s="411"/>
      <c r="D134" s="390"/>
      <c r="E134" s="407"/>
      <c r="F134" s="65" t="s">
        <v>13</v>
      </c>
      <c r="G134" s="5"/>
      <c r="H134" s="55"/>
      <c r="I134" s="5"/>
    </row>
    <row r="135" spans="1:10" s="10" customFormat="1" ht="16.95" customHeight="1">
      <c r="A135" s="411"/>
      <c r="B135" s="411"/>
      <c r="C135" s="411"/>
      <c r="D135" s="390"/>
      <c r="E135" s="407"/>
      <c r="F135" s="261" t="s">
        <v>7</v>
      </c>
      <c r="G135" s="6">
        <f>G136</f>
        <v>0</v>
      </c>
      <c r="H135" s="6">
        <f>H136</f>
        <v>320</v>
      </c>
      <c r="I135" s="6">
        <f>I136</f>
        <v>320</v>
      </c>
    </row>
    <row r="136" spans="1:10" s="10" customFormat="1" ht="16.95" customHeight="1">
      <c r="A136" s="411"/>
      <c r="B136" s="411"/>
      <c r="C136" s="411"/>
      <c r="D136" s="390"/>
      <c r="E136" s="407"/>
      <c r="F136" s="65" t="s">
        <v>74</v>
      </c>
      <c r="G136" s="7">
        <f t="shared" ref="G136:I138" si="32">+G137</f>
        <v>0</v>
      </c>
      <c r="H136" s="55">
        <f t="shared" si="32"/>
        <v>320</v>
      </c>
      <c r="I136" s="7">
        <f t="shared" si="32"/>
        <v>320</v>
      </c>
    </row>
    <row r="137" spans="1:10" s="10" customFormat="1">
      <c r="A137" s="411"/>
      <c r="B137" s="411"/>
      <c r="C137" s="411"/>
      <c r="D137" s="390"/>
      <c r="E137" s="407"/>
      <c r="F137" s="65" t="s">
        <v>75</v>
      </c>
      <c r="G137" s="7">
        <f t="shared" si="32"/>
        <v>0</v>
      </c>
      <c r="H137" s="7">
        <f t="shared" si="32"/>
        <v>320</v>
      </c>
      <c r="I137" s="7">
        <f t="shared" si="32"/>
        <v>320</v>
      </c>
    </row>
    <row r="138" spans="1:10" s="10" customFormat="1" ht="35.5">
      <c r="A138" s="411"/>
      <c r="B138" s="411"/>
      <c r="C138" s="411"/>
      <c r="D138" s="390"/>
      <c r="E138" s="407"/>
      <c r="F138" s="65" t="s">
        <v>76</v>
      </c>
      <c r="G138" s="37">
        <f t="shared" si="32"/>
        <v>0</v>
      </c>
      <c r="H138" s="37">
        <f t="shared" si="32"/>
        <v>320</v>
      </c>
      <c r="I138" s="37">
        <f t="shared" si="32"/>
        <v>320</v>
      </c>
      <c r="J138" s="15"/>
    </row>
    <row r="139" spans="1:10" s="10" customFormat="1" ht="35.5">
      <c r="A139" s="411"/>
      <c r="B139" s="411"/>
      <c r="C139" s="411"/>
      <c r="D139" s="390"/>
      <c r="E139" s="407"/>
      <c r="F139" s="276" t="s">
        <v>77</v>
      </c>
      <c r="G139" s="37">
        <v>0</v>
      </c>
      <c r="H139" s="37">
        <f>+I139</f>
        <v>320</v>
      </c>
      <c r="I139" s="37">
        <f>+'Հավելված N 5'!G27</f>
        <v>320</v>
      </c>
      <c r="J139" s="15"/>
    </row>
    <row r="140" spans="1:10" s="13" customFormat="1" ht="36.549999999999997" customHeight="1">
      <c r="A140" s="411"/>
      <c r="B140" s="411"/>
      <c r="C140" s="411"/>
      <c r="D140" s="390"/>
      <c r="E140" s="407"/>
      <c r="F140" s="83" t="s">
        <v>265</v>
      </c>
      <c r="G140" s="54">
        <f>+G142</f>
        <v>0</v>
      </c>
      <c r="H140" s="54">
        <f>+H142</f>
        <v>190</v>
      </c>
      <c r="I140" s="54">
        <f>+I142</f>
        <v>190</v>
      </c>
    </row>
    <row r="141" spans="1:10" s="10" customFormat="1" ht="53.2">
      <c r="A141" s="411"/>
      <c r="B141" s="411"/>
      <c r="C141" s="411"/>
      <c r="D141" s="390"/>
      <c r="E141" s="407"/>
      <c r="F141" s="65" t="s">
        <v>13</v>
      </c>
      <c r="G141" s="5"/>
      <c r="H141" s="55"/>
      <c r="I141" s="5"/>
    </row>
    <row r="142" spans="1:10" s="10" customFormat="1" ht="16.95" customHeight="1">
      <c r="A142" s="411"/>
      <c r="B142" s="411"/>
      <c r="C142" s="411"/>
      <c r="D142" s="390"/>
      <c r="E142" s="407"/>
      <c r="F142" s="261" t="s">
        <v>7</v>
      </c>
      <c r="G142" s="6">
        <f>G143</f>
        <v>0</v>
      </c>
      <c r="H142" s="6">
        <f>H143</f>
        <v>190</v>
      </c>
      <c r="I142" s="6">
        <f>I143</f>
        <v>190</v>
      </c>
    </row>
    <row r="143" spans="1:10" s="10" customFormat="1" ht="16.95" customHeight="1">
      <c r="A143" s="411"/>
      <c r="B143" s="411"/>
      <c r="C143" s="411"/>
      <c r="D143" s="390"/>
      <c r="E143" s="407"/>
      <c r="F143" s="65" t="s">
        <v>74</v>
      </c>
      <c r="G143" s="7">
        <f t="shared" ref="G143:I145" si="33">+G144</f>
        <v>0</v>
      </c>
      <c r="H143" s="55">
        <f t="shared" si="33"/>
        <v>190</v>
      </c>
      <c r="I143" s="7">
        <f t="shared" si="33"/>
        <v>190</v>
      </c>
    </row>
    <row r="144" spans="1:10" s="10" customFormat="1">
      <c r="A144" s="411"/>
      <c r="B144" s="411"/>
      <c r="C144" s="411"/>
      <c r="D144" s="390"/>
      <c r="E144" s="407"/>
      <c r="F144" s="65" t="s">
        <v>75</v>
      </c>
      <c r="G144" s="7">
        <f t="shared" si="33"/>
        <v>0</v>
      </c>
      <c r="H144" s="7">
        <f t="shared" si="33"/>
        <v>190</v>
      </c>
      <c r="I144" s="7">
        <f t="shared" si="33"/>
        <v>190</v>
      </c>
    </row>
    <row r="145" spans="1:10" s="10" customFormat="1" ht="35.5">
      <c r="A145" s="411"/>
      <c r="B145" s="411"/>
      <c r="C145" s="411"/>
      <c r="D145" s="390"/>
      <c r="E145" s="407"/>
      <c r="F145" s="65" t="s">
        <v>76</v>
      </c>
      <c r="G145" s="37">
        <f t="shared" si="33"/>
        <v>0</v>
      </c>
      <c r="H145" s="37">
        <f t="shared" si="33"/>
        <v>190</v>
      </c>
      <c r="I145" s="37">
        <f t="shared" si="33"/>
        <v>190</v>
      </c>
      <c r="J145" s="15"/>
    </row>
    <row r="146" spans="1:10" s="10" customFormat="1" ht="35.5">
      <c r="A146" s="411"/>
      <c r="B146" s="412"/>
      <c r="C146" s="412"/>
      <c r="D146" s="391"/>
      <c r="E146" s="408"/>
      <c r="F146" s="276" t="s">
        <v>77</v>
      </c>
      <c r="G146" s="37">
        <v>0</v>
      </c>
      <c r="H146" s="37">
        <f>+I146</f>
        <v>190</v>
      </c>
      <c r="I146" s="37">
        <f>+'Հավելված N 5'!G30</f>
        <v>190</v>
      </c>
      <c r="J146" s="15"/>
    </row>
    <row r="147" spans="1:10" s="10" customFormat="1">
      <c r="A147" s="411"/>
      <c r="B147" s="325" t="s">
        <v>274</v>
      </c>
      <c r="C147" s="381"/>
      <c r="D147" s="51"/>
      <c r="E147" s="36"/>
      <c r="F147" s="328" t="s">
        <v>375</v>
      </c>
      <c r="G147" s="6">
        <f>+G149</f>
        <v>26253.5</v>
      </c>
      <c r="H147" s="6">
        <f>+H149</f>
        <v>26253.5</v>
      </c>
      <c r="I147" s="6">
        <f>+I149</f>
        <v>26253.5</v>
      </c>
    </row>
    <row r="148" spans="1:10" s="10" customFormat="1" ht="16.95" customHeight="1">
      <c r="A148" s="411"/>
      <c r="B148" s="325"/>
      <c r="C148" s="382"/>
      <c r="D148" s="51"/>
      <c r="E148" s="36"/>
      <c r="F148" s="18" t="s">
        <v>6</v>
      </c>
      <c r="G148" s="5"/>
      <c r="H148" s="6"/>
      <c r="I148" s="5"/>
    </row>
    <row r="149" spans="1:10" s="10" customFormat="1">
      <c r="A149" s="411"/>
      <c r="B149" s="325"/>
      <c r="C149" s="325" t="s">
        <v>90</v>
      </c>
      <c r="D149" s="51"/>
      <c r="E149" s="36"/>
      <c r="F149" s="328" t="s">
        <v>344</v>
      </c>
      <c r="G149" s="6">
        <f>+G151</f>
        <v>26253.5</v>
      </c>
      <c r="H149" s="6">
        <f>+H151</f>
        <v>26253.5</v>
      </c>
      <c r="I149" s="6">
        <f>+I151</f>
        <v>26253.5</v>
      </c>
    </row>
    <row r="150" spans="1:10" s="10" customFormat="1" ht="16.95" customHeight="1">
      <c r="A150" s="411"/>
      <c r="B150" s="325"/>
      <c r="C150" s="325"/>
      <c r="D150" s="51"/>
      <c r="E150" s="36"/>
      <c r="F150" s="18" t="s">
        <v>6</v>
      </c>
      <c r="G150" s="11"/>
      <c r="H150" s="6"/>
      <c r="I150" s="11"/>
    </row>
    <row r="151" spans="1:10" s="10" customFormat="1" ht="35.5">
      <c r="A151" s="411"/>
      <c r="B151" s="325"/>
      <c r="C151" s="325"/>
      <c r="D151" s="51"/>
      <c r="E151" s="36"/>
      <c r="F151" s="341" t="s">
        <v>12</v>
      </c>
      <c r="G151" s="6">
        <f>+G153</f>
        <v>26253.5</v>
      </c>
      <c r="H151" s="6">
        <f t="shared" ref="H151:I151" si="34">+H153</f>
        <v>26253.5</v>
      </c>
      <c r="I151" s="6">
        <f t="shared" si="34"/>
        <v>26253.5</v>
      </c>
    </row>
    <row r="152" spans="1:10" s="10" customFormat="1" ht="16.95" customHeight="1">
      <c r="A152" s="411"/>
      <c r="B152" s="325"/>
      <c r="C152" s="325"/>
      <c r="D152" s="52"/>
      <c r="E152" s="53"/>
      <c r="F152" s="18" t="s">
        <v>6</v>
      </c>
      <c r="G152" s="6"/>
      <c r="H152" s="6"/>
      <c r="I152" s="6"/>
    </row>
    <row r="153" spans="1:10" s="10" customFormat="1" ht="39.5" customHeight="1">
      <c r="A153" s="411"/>
      <c r="B153" s="325"/>
      <c r="C153" s="325"/>
      <c r="D153" s="327">
        <v>1148</v>
      </c>
      <c r="E153" s="383" t="s">
        <v>376</v>
      </c>
      <c r="F153" s="384"/>
      <c r="G153" s="2">
        <f>+G155</f>
        <v>26253.5</v>
      </c>
      <c r="H153" s="2">
        <f t="shared" ref="H153:I153" si="35">+H155</f>
        <v>26253.5</v>
      </c>
      <c r="I153" s="2">
        <f t="shared" si="35"/>
        <v>26253.5</v>
      </c>
    </row>
    <row r="154" spans="1:10" s="10" customFormat="1" ht="16.95" customHeight="1">
      <c r="A154" s="411"/>
      <c r="B154" s="325"/>
      <c r="C154" s="325"/>
      <c r="D154" s="50"/>
      <c r="E154" s="350"/>
      <c r="F154" s="342" t="s">
        <v>6</v>
      </c>
      <c r="G154" s="2"/>
      <c r="H154" s="2"/>
      <c r="I154" s="2"/>
    </row>
    <row r="155" spans="1:10" s="10" customFormat="1" ht="33.35">
      <c r="A155" s="411"/>
      <c r="B155" s="325"/>
      <c r="C155" s="325"/>
      <c r="D155" s="51"/>
      <c r="E155" s="93">
        <v>32004</v>
      </c>
      <c r="F155" s="328" t="s">
        <v>377</v>
      </c>
      <c r="G155" s="71">
        <f t="shared" ref="G155:I155" si="36">+G157</f>
        <v>26253.5</v>
      </c>
      <c r="H155" s="71">
        <f t="shared" si="36"/>
        <v>26253.5</v>
      </c>
      <c r="I155" s="71">
        <f t="shared" si="36"/>
        <v>26253.5</v>
      </c>
    </row>
    <row r="156" spans="1:10" s="10" customFormat="1" ht="16.25" customHeight="1">
      <c r="A156" s="411"/>
      <c r="B156" s="325"/>
      <c r="C156" s="325"/>
      <c r="D156" s="51"/>
      <c r="E156" s="385"/>
      <c r="F156" s="342" t="s">
        <v>16</v>
      </c>
      <c r="G156" s="78"/>
      <c r="H156" s="79"/>
      <c r="I156" s="78"/>
    </row>
    <row r="157" spans="1:10" s="13" customFormat="1" ht="36.549999999999997" customHeight="1">
      <c r="A157" s="411"/>
      <c r="B157" s="325"/>
      <c r="C157" s="325"/>
      <c r="D157" s="51"/>
      <c r="E157" s="385"/>
      <c r="F157" s="83" t="s">
        <v>12</v>
      </c>
      <c r="G157" s="84">
        <f t="shared" ref="G157:I157" si="37">+G159</f>
        <v>26253.5</v>
      </c>
      <c r="H157" s="84">
        <f t="shared" si="37"/>
        <v>26253.5</v>
      </c>
      <c r="I157" s="84">
        <f t="shared" si="37"/>
        <v>26253.5</v>
      </c>
    </row>
    <row r="158" spans="1:10" s="10" customFormat="1" ht="53.2">
      <c r="A158" s="411"/>
      <c r="B158" s="325"/>
      <c r="C158" s="325"/>
      <c r="D158" s="51"/>
      <c r="E158" s="385"/>
      <c r="F158" s="342" t="s">
        <v>13</v>
      </c>
      <c r="G158" s="78"/>
      <c r="H158" s="85"/>
      <c r="I158" s="78"/>
    </row>
    <row r="159" spans="1:10" s="10" customFormat="1" ht="16.95" customHeight="1">
      <c r="A159" s="411"/>
      <c r="B159" s="325"/>
      <c r="C159" s="325"/>
      <c r="D159" s="51"/>
      <c r="E159" s="385"/>
      <c r="F159" s="332" t="s">
        <v>7</v>
      </c>
      <c r="G159" s="79">
        <f t="shared" ref="G159:I159" si="38">G160</f>
        <v>26253.5</v>
      </c>
      <c r="H159" s="79">
        <f t="shared" si="38"/>
        <v>26253.5</v>
      </c>
      <c r="I159" s="79">
        <f t="shared" si="38"/>
        <v>26253.5</v>
      </c>
    </row>
    <row r="160" spans="1:10" s="10" customFormat="1" ht="16.95" customHeight="1">
      <c r="A160" s="411"/>
      <c r="B160" s="325"/>
      <c r="C160" s="325"/>
      <c r="D160" s="51"/>
      <c r="E160" s="385"/>
      <c r="F160" s="342" t="s">
        <v>58</v>
      </c>
      <c r="G160" s="82">
        <f t="shared" ref="G160:I162" si="39">+G161</f>
        <v>26253.5</v>
      </c>
      <c r="H160" s="82">
        <f t="shared" si="39"/>
        <v>26253.5</v>
      </c>
      <c r="I160" s="82">
        <f t="shared" si="39"/>
        <v>26253.5</v>
      </c>
    </row>
    <row r="161" spans="1:10" s="10" customFormat="1" ht="16.25" customHeight="1">
      <c r="A161" s="411"/>
      <c r="B161" s="325"/>
      <c r="C161" s="325"/>
      <c r="D161" s="51"/>
      <c r="E161" s="385"/>
      <c r="F161" s="342" t="s">
        <v>59</v>
      </c>
      <c r="G161" s="82">
        <f t="shared" si="39"/>
        <v>26253.5</v>
      </c>
      <c r="H161" s="82">
        <f t="shared" si="39"/>
        <v>26253.5</v>
      </c>
      <c r="I161" s="82">
        <f t="shared" si="39"/>
        <v>26253.5</v>
      </c>
    </row>
    <row r="162" spans="1:10" s="10" customFormat="1" ht="16.25" customHeight="1">
      <c r="A162" s="411"/>
      <c r="B162" s="325"/>
      <c r="C162" s="325"/>
      <c r="D162" s="51"/>
      <c r="E162" s="385"/>
      <c r="F162" s="18" t="s">
        <v>127</v>
      </c>
      <c r="G162" s="82">
        <f t="shared" si="39"/>
        <v>26253.5</v>
      </c>
      <c r="H162" s="82">
        <f t="shared" si="39"/>
        <v>26253.5</v>
      </c>
      <c r="I162" s="82">
        <f t="shared" si="39"/>
        <v>26253.5</v>
      </c>
      <c r="J162" s="15"/>
    </row>
    <row r="163" spans="1:10" s="10" customFormat="1" ht="16.25" customHeight="1">
      <c r="A163" s="411"/>
      <c r="B163" s="325"/>
      <c r="C163" s="325"/>
      <c r="D163" s="52"/>
      <c r="E163" s="385"/>
      <c r="F163" s="34" t="s">
        <v>128</v>
      </c>
      <c r="G163" s="82">
        <f>+'Հավելված N 4'!E23</f>
        <v>26253.5</v>
      </c>
      <c r="H163" s="82">
        <f>+'Հավելված N 4'!F23</f>
        <v>26253.5</v>
      </c>
      <c r="I163" s="82">
        <f>+'Հավելված N 4'!G23</f>
        <v>26253.5</v>
      </c>
      <c r="J163" s="15"/>
    </row>
    <row r="164" spans="1:10" s="10" customFormat="1">
      <c r="A164" s="411"/>
      <c r="B164" s="410" t="s">
        <v>89</v>
      </c>
      <c r="C164" s="381"/>
      <c r="D164" s="51"/>
      <c r="E164" s="36"/>
      <c r="F164" s="74" t="s">
        <v>91</v>
      </c>
      <c r="G164" s="6">
        <f>+G166</f>
        <v>0</v>
      </c>
      <c r="H164" s="6">
        <f>+H166</f>
        <v>227640.2</v>
      </c>
      <c r="I164" s="6">
        <f>+I166</f>
        <v>326760.09999999998</v>
      </c>
    </row>
    <row r="165" spans="1:10" s="10" customFormat="1" ht="16.95" customHeight="1">
      <c r="A165" s="411"/>
      <c r="B165" s="411"/>
      <c r="C165" s="382"/>
      <c r="D165" s="51"/>
      <c r="E165" s="36"/>
      <c r="F165" s="18" t="s">
        <v>6</v>
      </c>
      <c r="G165" s="5"/>
      <c r="H165" s="6"/>
      <c r="I165" s="5"/>
    </row>
    <row r="166" spans="1:10" s="10" customFormat="1">
      <c r="A166" s="411"/>
      <c r="B166" s="411"/>
      <c r="C166" s="410" t="s">
        <v>90</v>
      </c>
      <c r="D166" s="51"/>
      <c r="E166" s="36"/>
      <c r="F166" s="17" t="s">
        <v>91</v>
      </c>
      <c r="G166" s="6">
        <f>+G168</f>
        <v>0</v>
      </c>
      <c r="H166" s="6">
        <f>+H168</f>
        <v>227640.2</v>
      </c>
      <c r="I166" s="6">
        <f>+I168</f>
        <v>326760.09999999998</v>
      </c>
    </row>
    <row r="167" spans="1:10" s="10" customFormat="1" ht="16.95" customHeight="1">
      <c r="A167" s="411"/>
      <c r="B167" s="411"/>
      <c r="C167" s="411"/>
      <c r="D167" s="51"/>
      <c r="E167" s="36"/>
      <c r="F167" s="18" t="s">
        <v>6</v>
      </c>
      <c r="G167" s="11"/>
      <c r="H167" s="6"/>
      <c r="I167" s="11"/>
    </row>
    <row r="168" spans="1:10" s="10" customFormat="1" ht="35.5">
      <c r="A168" s="411"/>
      <c r="B168" s="411"/>
      <c r="C168" s="411"/>
      <c r="D168" s="51"/>
      <c r="E168" s="36"/>
      <c r="F168" s="19" t="s">
        <v>12</v>
      </c>
      <c r="G168" s="6">
        <f>+G170+G181</f>
        <v>0</v>
      </c>
      <c r="H168" s="6">
        <f>+H170+H181</f>
        <v>227640.2</v>
      </c>
      <c r="I168" s="6">
        <f>+I170+I181</f>
        <v>326760.09999999998</v>
      </c>
    </row>
    <row r="169" spans="1:10" s="10" customFormat="1" ht="16.95" customHeight="1">
      <c r="A169" s="411"/>
      <c r="B169" s="411"/>
      <c r="C169" s="411"/>
      <c r="D169" s="52"/>
      <c r="E169" s="53"/>
      <c r="F169" s="18" t="s">
        <v>6</v>
      </c>
      <c r="G169" s="6"/>
      <c r="H169" s="6"/>
      <c r="I169" s="6"/>
    </row>
    <row r="170" spans="1:10" s="10" customFormat="1">
      <c r="A170" s="411"/>
      <c r="B170" s="411"/>
      <c r="C170" s="411"/>
      <c r="D170" s="262">
        <v>1045</v>
      </c>
      <c r="E170" s="395" t="s">
        <v>130</v>
      </c>
      <c r="F170" s="395"/>
      <c r="G170" s="2">
        <f>+G172</f>
        <v>0</v>
      </c>
      <c r="H170" s="2">
        <f t="shared" ref="H170:I170" si="40">+H172</f>
        <v>152054.6</v>
      </c>
      <c r="I170" s="2">
        <f t="shared" si="40"/>
        <v>251174.5</v>
      </c>
    </row>
    <row r="171" spans="1:10" s="10" customFormat="1" ht="16.95" customHeight="1">
      <c r="A171" s="411"/>
      <c r="B171" s="411"/>
      <c r="C171" s="411"/>
      <c r="D171" s="166"/>
      <c r="E171" s="20"/>
      <c r="F171" s="18" t="s">
        <v>6</v>
      </c>
      <c r="G171" s="2"/>
      <c r="H171" s="2"/>
      <c r="I171" s="2"/>
    </row>
    <row r="172" spans="1:10" s="10" customFormat="1" ht="33.35">
      <c r="A172" s="411"/>
      <c r="B172" s="411"/>
      <c r="C172" s="411"/>
      <c r="D172" s="88"/>
      <c r="E172" s="26">
        <v>32001</v>
      </c>
      <c r="F172" s="22" t="s">
        <v>117</v>
      </c>
      <c r="G172" s="12">
        <f>+G174</f>
        <v>0</v>
      </c>
      <c r="H172" s="12">
        <f>+H174</f>
        <v>152054.6</v>
      </c>
      <c r="I172" s="12">
        <f>+I174</f>
        <v>251174.5</v>
      </c>
    </row>
    <row r="173" spans="1:10" s="10" customFormat="1">
      <c r="A173" s="411"/>
      <c r="B173" s="411"/>
      <c r="C173" s="411"/>
      <c r="D173" s="88"/>
      <c r="E173" s="392"/>
      <c r="F173" s="18" t="s">
        <v>16</v>
      </c>
      <c r="G173" s="5"/>
      <c r="H173" s="6"/>
      <c r="I173" s="5"/>
    </row>
    <row r="174" spans="1:10" s="13" customFormat="1" ht="36.549999999999997" customHeight="1">
      <c r="A174" s="411"/>
      <c r="B174" s="411"/>
      <c r="C174" s="411"/>
      <c r="D174" s="88"/>
      <c r="E174" s="393"/>
      <c r="F174" s="21" t="s">
        <v>12</v>
      </c>
      <c r="G174" s="54">
        <f>+G176</f>
        <v>0</v>
      </c>
      <c r="H174" s="54">
        <f>+H176</f>
        <v>152054.6</v>
      </c>
      <c r="I174" s="54">
        <f>+I176</f>
        <v>251174.5</v>
      </c>
    </row>
    <row r="175" spans="1:10" s="10" customFormat="1" ht="53.2">
      <c r="A175" s="411"/>
      <c r="B175" s="411"/>
      <c r="C175" s="411"/>
      <c r="D175" s="88"/>
      <c r="E175" s="393"/>
      <c r="F175" s="18" t="s">
        <v>13</v>
      </c>
      <c r="G175" s="5"/>
      <c r="H175" s="55"/>
      <c r="I175" s="5"/>
    </row>
    <row r="176" spans="1:10" s="10" customFormat="1" ht="16.95" customHeight="1">
      <c r="A176" s="411"/>
      <c r="B176" s="411"/>
      <c r="C176" s="411"/>
      <c r="D176" s="88"/>
      <c r="E176" s="393"/>
      <c r="F176" s="264" t="s">
        <v>7</v>
      </c>
      <c r="G176" s="6">
        <f>G177</f>
        <v>0</v>
      </c>
      <c r="H176" s="6">
        <f>H177</f>
        <v>152054.6</v>
      </c>
      <c r="I176" s="6">
        <f>I177</f>
        <v>251174.5</v>
      </c>
    </row>
    <row r="177" spans="1:10" s="10" customFormat="1" ht="16.95" customHeight="1">
      <c r="A177" s="411"/>
      <c r="B177" s="411"/>
      <c r="C177" s="411"/>
      <c r="D177" s="88"/>
      <c r="E177" s="393"/>
      <c r="F177" s="65" t="s">
        <v>58</v>
      </c>
      <c r="G177" s="7">
        <f t="shared" ref="G177:I179" si="41">+G178</f>
        <v>0</v>
      </c>
      <c r="H177" s="55">
        <f t="shared" si="41"/>
        <v>152054.6</v>
      </c>
      <c r="I177" s="7">
        <f t="shared" si="41"/>
        <v>251174.5</v>
      </c>
    </row>
    <row r="178" spans="1:10" s="10" customFormat="1">
      <c r="A178" s="411"/>
      <c r="B178" s="411"/>
      <c r="C178" s="411"/>
      <c r="D178" s="88"/>
      <c r="E178" s="393"/>
      <c r="F178" s="65" t="s">
        <v>59</v>
      </c>
      <c r="G178" s="7">
        <f>+G179</f>
        <v>0</v>
      </c>
      <c r="H178" s="7">
        <f t="shared" si="41"/>
        <v>152054.6</v>
      </c>
      <c r="I178" s="7">
        <f t="shared" si="41"/>
        <v>251174.5</v>
      </c>
    </row>
    <row r="179" spans="1:10" s="10" customFormat="1">
      <c r="A179" s="411"/>
      <c r="B179" s="411"/>
      <c r="C179" s="411"/>
      <c r="D179" s="88"/>
      <c r="E179" s="393"/>
      <c r="F179" s="167" t="s">
        <v>60</v>
      </c>
      <c r="G179" s="37">
        <f t="shared" si="41"/>
        <v>0</v>
      </c>
      <c r="H179" s="23">
        <f t="shared" si="41"/>
        <v>152054.6</v>
      </c>
      <c r="I179" s="37">
        <f t="shared" si="41"/>
        <v>251174.5</v>
      </c>
      <c r="J179" s="15"/>
    </row>
    <row r="180" spans="1:10" s="10" customFormat="1">
      <c r="A180" s="411"/>
      <c r="B180" s="411"/>
      <c r="C180" s="411"/>
      <c r="D180" s="88"/>
      <c r="E180" s="393"/>
      <c r="F180" s="167" t="s">
        <v>105</v>
      </c>
      <c r="G180" s="37">
        <f>+'Հավելված N 4'!E15</f>
        <v>0</v>
      </c>
      <c r="H180" s="37">
        <f>+'Հավելված N 4'!F15</f>
        <v>152054.6</v>
      </c>
      <c r="I180" s="37">
        <f>+'Հավելված N 4'!G15</f>
        <v>251174.5</v>
      </c>
      <c r="J180" s="15"/>
    </row>
    <row r="181" spans="1:10" s="10" customFormat="1">
      <c r="A181" s="411"/>
      <c r="B181" s="411"/>
      <c r="C181" s="411"/>
      <c r="D181" s="262">
        <v>1183</v>
      </c>
      <c r="E181" s="395" t="s">
        <v>99</v>
      </c>
      <c r="F181" s="395"/>
      <c r="G181" s="2">
        <f>+G183+G192</f>
        <v>0</v>
      </c>
      <c r="H181" s="2">
        <f t="shared" ref="H181:I181" si="42">+H183+H192</f>
        <v>75585.599999999991</v>
      </c>
      <c r="I181" s="2">
        <f t="shared" si="42"/>
        <v>75585.599999999991</v>
      </c>
    </row>
    <row r="182" spans="1:10" s="10" customFormat="1" ht="16.95" customHeight="1">
      <c r="A182" s="411"/>
      <c r="B182" s="411"/>
      <c r="C182" s="411"/>
      <c r="D182" s="386"/>
      <c r="E182" s="20"/>
      <c r="F182" s="18" t="s">
        <v>6</v>
      </c>
      <c r="G182" s="2"/>
      <c r="H182" s="2"/>
      <c r="I182" s="2"/>
    </row>
    <row r="183" spans="1:10" s="10" customFormat="1" ht="33.35">
      <c r="A183" s="411"/>
      <c r="B183" s="411"/>
      <c r="C183" s="411"/>
      <c r="D183" s="387"/>
      <c r="E183" s="26">
        <v>32001</v>
      </c>
      <c r="F183" s="108" t="s">
        <v>267</v>
      </c>
      <c r="G183" s="12">
        <f>+G185</f>
        <v>0</v>
      </c>
      <c r="H183" s="12">
        <f>+H185</f>
        <v>289.39999999999998</v>
      </c>
      <c r="I183" s="12">
        <f>+I185</f>
        <v>289.39999999999998</v>
      </c>
    </row>
    <row r="184" spans="1:10" s="10" customFormat="1">
      <c r="A184" s="411"/>
      <c r="B184" s="411"/>
      <c r="C184" s="411"/>
      <c r="D184" s="387"/>
      <c r="E184" s="392"/>
      <c r="F184" s="18" t="s">
        <v>16</v>
      </c>
      <c r="G184" s="5"/>
      <c r="H184" s="6"/>
      <c r="I184" s="5"/>
    </row>
    <row r="185" spans="1:10" s="13" customFormat="1" ht="36.549999999999997" customHeight="1">
      <c r="A185" s="411"/>
      <c r="B185" s="411"/>
      <c r="C185" s="411"/>
      <c r="D185" s="387"/>
      <c r="E185" s="393"/>
      <c r="F185" s="21" t="s">
        <v>265</v>
      </c>
      <c r="G185" s="54">
        <f>+G187</f>
        <v>0</v>
      </c>
      <c r="H185" s="54">
        <f>+H187</f>
        <v>289.39999999999998</v>
      </c>
      <c r="I185" s="54">
        <f>+I187</f>
        <v>289.39999999999998</v>
      </c>
    </row>
    <row r="186" spans="1:10" s="10" customFormat="1" ht="53.2">
      <c r="A186" s="411"/>
      <c r="B186" s="411"/>
      <c r="C186" s="411"/>
      <c r="D186" s="387"/>
      <c r="E186" s="393"/>
      <c r="F186" s="18" t="s">
        <v>13</v>
      </c>
      <c r="G186" s="5"/>
      <c r="H186" s="55"/>
      <c r="I186" s="5"/>
    </row>
    <row r="187" spans="1:10" s="10" customFormat="1" ht="16.95" customHeight="1">
      <c r="A187" s="411"/>
      <c r="B187" s="411"/>
      <c r="C187" s="411"/>
      <c r="D187" s="387"/>
      <c r="E187" s="393"/>
      <c r="F187" s="264" t="s">
        <v>7</v>
      </c>
      <c r="G187" s="6">
        <f>G188</f>
        <v>0</v>
      </c>
      <c r="H187" s="6">
        <f>H188</f>
        <v>289.39999999999998</v>
      </c>
      <c r="I187" s="6">
        <f>I188</f>
        <v>289.39999999999998</v>
      </c>
    </row>
    <row r="188" spans="1:10" s="10" customFormat="1" ht="16.95" customHeight="1">
      <c r="A188" s="411"/>
      <c r="B188" s="411"/>
      <c r="C188" s="411"/>
      <c r="D188" s="387"/>
      <c r="E188" s="393"/>
      <c r="F188" s="65" t="s">
        <v>74</v>
      </c>
      <c r="G188" s="7">
        <f t="shared" ref="G188:I190" si="43">+G189</f>
        <v>0</v>
      </c>
      <c r="H188" s="55">
        <f t="shared" si="43"/>
        <v>289.39999999999998</v>
      </c>
      <c r="I188" s="7">
        <f t="shared" si="43"/>
        <v>289.39999999999998</v>
      </c>
    </row>
    <row r="189" spans="1:10" s="10" customFormat="1">
      <c r="A189" s="411"/>
      <c r="B189" s="411"/>
      <c r="C189" s="411"/>
      <c r="D189" s="387"/>
      <c r="E189" s="393"/>
      <c r="F189" s="65" t="s">
        <v>75</v>
      </c>
      <c r="G189" s="7">
        <f t="shared" si="43"/>
        <v>0</v>
      </c>
      <c r="H189" s="7">
        <f t="shared" si="43"/>
        <v>289.39999999999998</v>
      </c>
      <c r="I189" s="7">
        <f t="shared" si="43"/>
        <v>289.39999999999998</v>
      </c>
    </row>
    <row r="190" spans="1:10" s="10" customFormat="1" ht="35.5">
      <c r="A190" s="411"/>
      <c r="B190" s="411"/>
      <c r="C190" s="411"/>
      <c r="D190" s="387"/>
      <c r="E190" s="393"/>
      <c r="F190" s="65" t="s">
        <v>76</v>
      </c>
      <c r="G190" s="37">
        <f t="shared" si="43"/>
        <v>0</v>
      </c>
      <c r="H190" s="23">
        <f t="shared" si="43"/>
        <v>289.39999999999998</v>
      </c>
      <c r="I190" s="37">
        <f t="shared" si="43"/>
        <v>289.39999999999998</v>
      </c>
      <c r="J190" s="15"/>
    </row>
    <row r="191" spans="1:10" s="10" customFormat="1" ht="35.5">
      <c r="A191" s="411"/>
      <c r="B191" s="411"/>
      <c r="C191" s="411"/>
      <c r="D191" s="387"/>
      <c r="E191" s="394"/>
      <c r="F191" s="276" t="s">
        <v>77</v>
      </c>
      <c r="G191" s="37">
        <v>0</v>
      </c>
      <c r="H191" s="37">
        <f>+I191</f>
        <v>289.39999999999998</v>
      </c>
      <c r="I191" s="37">
        <f>+'Հավելված N 5'!G19</f>
        <v>289.39999999999998</v>
      </c>
      <c r="J191" s="15"/>
    </row>
    <row r="192" spans="1:10" s="10" customFormat="1" ht="50">
      <c r="A192" s="411"/>
      <c r="B192" s="411"/>
      <c r="C192" s="411"/>
      <c r="D192" s="387"/>
      <c r="E192" s="26">
        <v>32007</v>
      </c>
      <c r="F192" s="108" t="s">
        <v>223</v>
      </c>
      <c r="G192" s="12">
        <f>+G194</f>
        <v>0</v>
      </c>
      <c r="H192" s="12">
        <f>+H194</f>
        <v>75296.2</v>
      </c>
      <c r="I192" s="12">
        <f>+I194</f>
        <v>75296.2</v>
      </c>
    </row>
    <row r="193" spans="1:10" s="10" customFormat="1">
      <c r="A193" s="411"/>
      <c r="B193" s="411"/>
      <c r="C193" s="411"/>
      <c r="D193" s="387"/>
      <c r="E193" s="392"/>
      <c r="F193" s="18" t="s">
        <v>16</v>
      </c>
      <c r="G193" s="5"/>
      <c r="H193" s="6"/>
      <c r="I193" s="5"/>
    </row>
    <row r="194" spans="1:10" s="13" customFormat="1" ht="36.549999999999997" customHeight="1">
      <c r="A194" s="411"/>
      <c r="B194" s="411"/>
      <c r="C194" s="411"/>
      <c r="D194" s="387"/>
      <c r="E194" s="393"/>
      <c r="F194" s="21" t="s">
        <v>12</v>
      </c>
      <c r="G194" s="54">
        <f>+G196</f>
        <v>0</v>
      </c>
      <c r="H194" s="54">
        <f>+H196</f>
        <v>75296.2</v>
      </c>
      <c r="I194" s="54">
        <f>+I196</f>
        <v>75296.2</v>
      </c>
    </row>
    <row r="195" spans="1:10" s="10" customFormat="1" ht="53.2">
      <c r="A195" s="411"/>
      <c r="B195" s="411"/>
      <c r="C195" s="411"/>
      <c r="D195" s="387"/>
      <c r="E195" s="393"/>
      <c r="F195" s="18" t="s">
        <v>13</v>
      </c>
      <c r="G195" s="5"/>
      <c r="H195" s="55"/>
      <c r="I195" s="5"/>
    </row>
    <row r="196" spans="1:10" s="10" customFormat="1" ht="16.95" customHeight="1">
      <c r="A196" s="411"/>
      <c r="B196" s="411"/>
      <c r="C196" s="411"/>
      <c r="D196" s="387"/>
      <c r="E196" s="393"/>
      <c r="F196" s="264" t="s">
        <v>7</v>
      </c>
      <c r="G196" s="6">
        <f>G197</f>
        <v>0</v>
      </c>
      <c r="H196" s="6">
        <f>H197</f>
        <v>75296.2</v>
      </c>
      <c r="I196" s="6">
        <f>I197</f>
        <v>75296.2</v>
      </c>
    </row>
    <row r="197" spans="1:10" s="10" customFormat="1" ht="16.95" customHeight="1">
      <c r="A197" s="411"/>
      <c r="B197" s="411"/>
      <c r="C197" s="411"/>
      <c r="D197" s="387"/>
      <c r="E197" s="393"/>
      <c r="F197" s="65" t="s">
        <v>125</v>
      </c>
      <c r="G197" s="7">
        <f t="shared" ref="G197:I199" si="44">+G198</f>
        <v>0</v>
      </c>
      <c r="H197" s="55">
        <f t="shared" si="44"/>
        <v>75296.2</v>
      </c>
      <c r="I197" s="7">
        <f t="shared" si="44"/>
        <v>75296.2</v>
      </c>
    </row>
    <row r="198" spans="1:10" s="10" customFormat="1">
      <c r="A198" s="411"/>
      <c r="B198" s="411"/>
      <c r="C198" s="411"/>
      <c r="D198" s="387"/>
      <c r="E198" s="393"/>
      <c r="F198" s="65" t="s">
        <v>126</v>
      </c>
      <c r="G198" s="7">
        <f t="shared" si="44"/>
        <v>0</v>
      </c>
      <c r="H198" s="7">
        <f t="shared" si="44"/>
        <v>75296.2</v>
      </c>
      <c r="I198" s="7">
        <f t="shared" si="44"/>
        <v>75296.2</v>
      </c>
    </row>
    <row r="199" spans="1:10" s="10" customFormat="1">
      <c r="A199" s="411"/>
      <c r="B199" s="411"/>
      <c r="C199" s="411"/>
      <c r="D199" s="387"/>
      <c r="E199" s="393"/>
      <c r="F199" s="167" t="s">
        <v>272</v>
      </c>
      <c r="G199" s="37">
        <f t="shared" si="44"/>
        <v>0</v>
      </c>
      <c r="H199" s="23">
        <f t="shared" si="44"/>
        <v>75296.2</v>
      </c>
      <c r="I199" s="37">
        <f t="shared" si="44"/>
        <v>75296.2</v>
      </c>
      <c r="J199" s="15"/>
    </row>
    <row r="200" spans="1:10" s="10" customFormat="1">
      <c r="A200" s="412"/>
      <c r="B200" s="412"/>
      <c r="C200" s="412"/>
      <c r="D200" s="388"/>
      <c r="E200" s="394"/>
      <c r="F200" s="167" t="s">
        <v>50</v>
      </c>
      <c r="G200" s="37">
        <f>+'Հավելված N 4'!E47</f>
        <v>0</v>
      </c>
      <c r="H200" s="37">
        <f>+'Հավելված N 4'!F47</f>
        <v>75296.2</v>
      </c>
      <c r="I200" s="37">
        <f>+'Հավելված N 4'!G47</f>
        <v>75296.2</v>
      </c>
      <c r="J200" s="15"/>
    </row>
    <row r="202" spans="1:10" s="10" customFormat="1" ht="32.4" customHeight="1">
      <c r="A202" s="65"/>
      <c r="B202" s="65"/>
      <c r="C202" s="65"/>
      <c r="D202" s="64"/>
      <c r="E202" s="64"/>
      <c r="F202" s="68" t="s">
        <v>131</v>
      </c>
      <c r="G202" s="67">
        <f>+G203+G241</f>
        <v>0</v>
      </c>
      <c r="H202" s="67">
        <f>+ROUND(H203+H241,1)</f>
        <v>0</v>
      </c>
      <c r="I202" s="67">
        <f>+I203+I241</f>
        <v>0</v>
      </c>
    </row>
    <row r="203" spans="1:10" s="10" customFormat="1" ht="17.600000000000001" customHeight="1">
      <c r="A203" s="423" t="s">
        <v>132</v>
      </c>
      <c r="B203" s="424"/>
      <c r="C203" s="424"/>
      <c r="D203" s="420"/>
      <c r="E203" s="35"/>
      <c r="F203" s="68" t="s">
        <v>133</v>
      </c>
      <c r="G203" s="67">
        <f t="shared" ref="G203:I203" si="45">+G205</f>
        <v>0</v>
      </c>
      <c r="H203" s="67">
        <f t="shared" si="45"/>
        <v>0</v>
      </c>
      <c r="I203" s="67">
        <f t="shared" si="45"/>
        <v>0</v>
      </c>
    </row>
    <row r="204" spans="1:10" s="10" customFormat="1" ht="16.95" customHeight="1">
      <c r="A204" s="423"/>
      <c r="B204" s="424"/>
      <c r="C204" s="424"/>
      <c r="D204" s="421"/>
      <c r="E204" s="36"/>
      <c r="F204" s="65" t="s">
        <v>6</v>
      </c>
      <c r="G204" s="78"/>
      <c r="H204" s="79"/>
      <c r="I204" s="78"/>
    </row>
    <row r="205" spans="1:10" s="10" customFormat="1" ht="33.35">
      <c r="A205" s="423"/>
      <c r="B205" s="415" t="s">
        <v>90</v>
      </c>
      <c r="C205" s="424"/>
      <c r="D205" s="421"/>
      <c r="E205" s="36"/>
      <c r="F205" s="68" t="s">
        <v>134</v>
      </c>
      <c r="G205" s="79">
        <f t="shared" ref="G205:I205" si="46">+G207</f>
        <v>0</v>
      </c>
      <c r="H205" s="79">
        <f t="shared" si="46"/>
        <v>0</v>
      </c>
      <c r="I205" s="79">
        <f t="shared" si="46"/>
        <v>0</v>
      </c>
    </row>
    <row r="206" spans="1:10" s="10" customFormat="1" ht="16.95" customHeight="1">
      <c r="A206" s="423"/>
      <c r="B206" s="415"/>
      <c r="C206" s="424"/>
      <c r="D206" s="421"/>
      <c r="E206" s="36"/>
      <c r="F206" s="65" t="s">
        <v>6</v>
      </c>
      <c r="G206" s="78"/>
      <c r="H206" s="79"/>
      <c r="I206" s="78"/>
    </row>
    <row r="207" spans="1:10" s="10" customFormat="1">
      <c r="A207" s="423"/>
      <c r="B207" s="415"/>
      <c r="C207" s="415" t="s">
        <v>90</v>
      </c>
      <c r="D207" s="421"/>
      <c r="E207" s="36"/>
      <c r="F207" s="68" t="s">
        <v>135</v>
      </c>
      <c r="G207" s="79">
        <f t="shared" ref="G207:I207" si="47">+G209</f>
        <v>0</v>
      </c>
      <c r="H207" s="79">
        <f t="shared" si="47"/>
        <v>0</v>
      </c>
      <c r="I207" s="79">
        <f t="shared" si="47"/>
        <v>0</v>
      </c>
    </row>
    <row r="208" spans="1:10" s="10" customFormat="1" ht="16.95" customHeight="1">
      <c r="A208" s="423"/>
      <c r="B208" s="415"/>
      <c r="C208" s="415"/>
      <c r="D208" s="421"/>
      <c r="E208" s="36"/>
      <c r="F208" s="65" t="s">
        <v>6</v>
      </c>
      <c r="G208" s="80"/>
      <c r="H208" s="79"/>
      <c r="I208" s="80"/>
    </row>
    <row r="209" spans="1:10" s="10" customFormat="1" ht="35.5">
      <c r="A209" s="423"/>
      <c r="B209" s="415"/>
      <c r="C209" s="415"/>
      <c r="D209" s="421"/>
      <c r="E209" s="36"/>
      <c r="F209" s="77" t="s">
        <v>12</v>
      </c>
      <c r="G209" s="79">
        <f t="shared" ref="G209:I209" si="48">+G211</f>
        <v>0</v>
      </c>
      <c r="H209" s="79">
        <f t="shared" si="48"/>
        <v>0</v>
      </c>
      <c r="I209" s="79">
        <f t="shared" si="48"/>
        <v>0</v>
      </c>
    </row>
    <row r="210" spans="1:10" s="10" customFormat="1" ht="16.95" customHeight="1">
      <c r="A210" s="423"/>
      <c r="B210" s="415"/>
      <c r="C210" s="415"/>
      <c r="D210" s="422"/>
      <c r="E210" s="53"/>
      <c r="F210" s="65" t="s">
        <v>6</v>
      </c>
      <c r="G210" s="80"/>
      <c r="H210" s="79"/>
      <c r="I210" s="80"/>
    </row>
    <row r="211" spans="1:10" s="10" customFormat="1" ht="18" customHeight="1">
      <c r="A211" s="423"/>
      <c r="B211" s="415"/>
      <c r="C211" s="415"/>
      <c r="D211" s="418">
        <v>1139</v>
      </c>
      <c r="E211" s="397" t="s">
        <v>135</v>
      </c>
      <c r="F211" s="397"/>
      <c r="G211" s="67">
        <f>+G213+G221</f>
        <v>0</v>
      </c>
      <c r="H211" s="67">
        <f>+H213+H221</f>
        <v>0</v>
      </c>
      <c r="I211" s="67">
        <f>+I213+I221</f>
        <v>0</v>
      </c>
    </row>
    <row r="212" spans="1:10" s="10" customFormat="1" ht="16.95" customHeight="1">
      <c r="A212" s="423"/>
      <c r="B212" s="415"/>
      <c r="C212" s="415"/>
      <c r="D212" s="418"/>
      <c r="E212" s="92"/>
      <c r="F212" s="65" t="s">
        <v>6</v>
      </c>
      <c r="G212" s="67"/>
      <c r="H212" s="67"/>
      <c r="I212" s="67"/>
    </row>
    <row r="213" spans="1:10" s="10" customFormat="1">
      <c r="A213" s="423"/>
      <c r="B213" s="415"/>
      <c r="C213" s="415"/>
      <c r="D213" s="418"/>
      <c r="E213" s="86">
        <v>11001</v>
      </c>
      <c r="F213" s="70" t="s">
        <v>135</v>
      </c>
      <c r="G213" s="71">
        <f t="shared" ref="G213:I213" si="49">+G215</f>
        <v>26253.5</v>
      </c>
      <c r="H213" s="71">
        <f t="shared" si="49"/>
        <v>56079.600000000006</v>
      </c>
      <c r="I213" s="71">
        <f t="shared" si="49"/>
        <v>56079.600000000006</v>
      </c>
    </row>
    <row r="214" spans="1:10" s="10" customFormat="1" ht="15.6" customHeight="1">
      <c r="A214" s="423"/>
      <c r="B214" s="415"/>
      <c r="C214" s="415"/>
      <c r="D214" s="418"/>
      <c r="E214" s="401"/>
      <c r="F214" s="65" t="s">
        <v>16</v>
      </c>
      <c r="G214" s="78"/>
      <c r="H214" s="79"/>
      <c r="I214" s="78"/>
    </row>
    <row r="215" spans="1:10" s="13" customFormat="1" ht="36.549999999999997" customHeight="1">
      <c r="A215" s="423"/>
      <c r="B215" s="415"/>
      <c r="C215" s="415"/>
      <c r="D215" s="418"/>
      <c r="E215" s="402"/>
      <c r="F215" s="83" t="s">
        <v>28</v>
      </c>
      <c r="G215" s="84">
        <f t="shared" ref="G215:I215" si="50">+G217</f>
        <v>26253.5</v>
      </c>
      <c r="H215" s="84">
        <f t="shared" si="50"/>
        <v>56079.600000000006</v>
      </c>
      <c r="I215" s="84">
        <f t="shared" si="50"/>
        <v>56079.600000000006</v>
      </c>
    </row>
    <row r="216" spans="1:10" s="10" customFormat="1" ht="53.2">
      <c r="A216" s="423"/>
      <c r="B216" s="415"/>
      <c r="C216" s="415"/>
      <c r="D216" s="418"/>
      <c r="E216" s="402"/>
      <c r="F216" s="65" t="s">
        <v>13</v>
      </c>
      <c r="G216" s="78"/>
      <c r="H216" s="85"/>
      <c r="I216" s="78"/>
    </row>
    <row r="217" spans="1:10" s="10" customFormat="1" ht="16.95" customHeight="1">
      <c r="A217" s="423"/>
      <c r="B217" s="415"/>
      <c r="C217" s="415"/>
      <c r="D217" s="418"/>
      <c r="E217" s="402"/>
      <c r="F217" s="261" t="s">
        <v>7</v>
      </c>
      <c r="G217" s="79">
        <f t="shared" ref="G217:I219" si="51">+G218</f>
        <v>26253.5</v>
      </c>
      <c r="H217" s="79">
        <f t="shared" si="51"/>
        <v>56079.600000000006</v>
      </c>
      <c r="I217" s="79">
        <f t="shared" si="51"/>
        <v>56079.600000000006</v>
      </c>
    </row>
    <row r="218" spans="1:10" s="10" customFormat="1" ht="16.95" customHeight="1">
      <c r="A218" s="423"/>
      <c r="B218" s="415"/>
      <c r="C218" s="415"/>
      <c r="D218" s="418"/>
      <c r="E218" s="402"/>
      <c r="F218" s="65" t="s">
        <v>74</v>
      </c>
      <c r="G218" s="82">
        <f t="shared" si="51"/>
        <v>26253.5</v>
      </c>
      <c r="H218" s="85">
        <f t="shared" si="51"/>
        <v>56079.600000000006</v>
      </c>
      <c r="I218" s="82">
        <f t="shared" si="51"/>
        <v>56079.600000000006</v>
      </c>
    </row>
    <row r="219" spans="1:10" s="10" customFormat="1" ht="15.6" customHeight="1">
      <c r="A219" s="423"/>
      <c r="B219" s="415"/>
      <c r="C219" s="415"/>
      <c r="D219" s="418"/>
      <c r="E219" s="402"/>
      <c r="F219" s="65" t="s">
        <v>124</v>
      </c>
      <c r="G219" s="82">
        <f t="shared" si="51"/>
        <v>26253.5</v>
      </c>
      <c r="H219" s="82">
        <f t="shared" si="51"/>
        <v>56079.600000000006</v>
      </c>
      <c r="I219" s="82">
        <f t="shared" si="51"/>
        <v>56079.600000000006</v>
      </c>
    </row>
    <row r="220" spans="1:10" s="10" customFormat="1" ht="15.6" customHeight="1">
      <c r="A220" s="423"/>
      <c r="B220" s="415"/>
      <c r="C220" s="415"/>
      <c r="D220" s="418"/>
      <c r="E220" s="402"/>
      <c r="F220" s="167" t="s">
        <v>136</v>
      </c>
      <c r="G220" s="82">
        <f>+G43+G105+G155</f>
        <v>26253.5</v>
      </c>
      <c r="H220" s="82">
        <f>+H43+H105+H155</f>
        <v>56079.600000000006</v>
      </c>
      <c r="I220" s="82">
        <f>+I43+I105+I155</f>
        <v>56079.600000000006</v>
      </c>
      <c r="J220" s="15"/>
    </row>
    <row r="221" spans="1:10" s="10" customFormat="1">
      <c r="A221" s="423"/>
      <c r="B221" s="415"/>
      <c r="C221" s="415"/>
      <c r="D221" s="418"/>
      <c r="E221" s="86">
        <v>11001</v>
      </c>
      <c r="F221" s="70" t="s">
        <v>135</v>
      </c>
      <c r="G221" s="71">
        <f t="shared" ref="G221:I221" si="52">+G223</f>
        <v>-26253.5</v>
      </c>
      <c r="H221" s="71">
        <f t="shared" si="52"/>
        <v>-56079.600000000006</v>
      </c>
      <c r="I221" s="71">
        <f t="shared" si="52"/>
        <v>-56079.600000000006</v>
      </c>
    </row>
    <row r="222" spans="1:10" s="10" customFormat="1">
      <c r="A222" s="423"/>
      <c r="B222" s="415"/>
      <c r="C222" s="415"/>
      <c r="D222" s="418"/>
      <c r="E222" s="419"/>
      <c r="F222" s="65" t="s">
        <v>16</v>
      </c>
      <c r="G222" s="78"/>
      <c r="H222" s="79"/>
      <c r="I222" s="78"/>
    </row>
    <row r="223" spans="1:10" s="13" customFormat="1" ht="36.549999999999997" customHeight="1">
      <c r="A223" s="423"/>
      <c r="B223" s="415"/>
      <c r="C223" s="415"/>
      <c r="D223" s="418"/>
      <c r="E223" s="419"/>
      <c r="F223" s="83" t="s">
        <v>28</v>
      </c>
      <c r="G223" s="84">
        <f t="shared" ref="G223:I223" si="53">+G225</f>
        <v>-26253.5</v>
      </c>
      <c r="H223" s="84">
        <f t="shared" si="53"/>
        <v>-56079.600000000006</v>
      </c>
      <c r="I223" s="84">
        <f t="shared" si="53"/>
        <v>-56079.600000000006</v>
      </c>
    </row>
    <row r="224" spans="1:10" s="10" customFormat="1" ht="53.2">
      <c r="A224" s="423"/>
      <c r="B224" s="415"/>
      <c r="C224" s="415"/>
      <c r="D224" s="418"/>
      <c r="E224" s="419"/>
      <c r="F224" s="65" t="s">
        <v>13</v>
      </c>
      <c r="G224" s="78"/>
      <c r="H224" s="85"/>
      <c r="I224" s="78"/>
    </row>
    <row r="225" spans="1:10" s="10" customFormat="1" ht="16.95" customHeight="1">
      <c r="A225" s="423"/>
      <c r="B225" s="415"/>
      <c r="C225" s="415"/>
      <c r="D225" s="418"/>
      <c r="E225" s="419"/>
      <c r="F225" s="261" t="s">
        <v>7</v>
      </c>
      <c r="G225" s="79">
        <f t="shared" ref="G225:I227" si="54">+G226</f>
        <v>-26253.5</v>
      </c>
      <c r="H225" s="79">
        <f t="shared" si="54"/>
        <v>-56079.600000000006</v>
      </c>
      <c r="I225" s="79">
        <f t="shared" si="54"/>
        <v>-56079.600000000006</v>
      </c>
    </row>
    <row r="226" spans="1:10" s="10" customFormat="1" ht="16.95" customHeight="1">
      <c r="A226" s="423"/>
      <c r="B226" s="415"/>
      <c r="C226" s="415"/>
      <c r="D226" s="418"/>
      <c r="E226" s="419"/>
      <c r="F226" s="65" t="s">
        <v>74</v>
      </c>
      <c r="G226" s="82">
        <f t="shared" si="54"/>
        <v>-26253.5</v>
      </c>
      <c r="H226" s="85">
        <f t="shared" si="54"/>
        <v>-56079.600000000006</v>
      </c>
      <c r="I226" s="82">
        <f t="shared" si="54"/>
        <v>-56079.600000000006</v>
      </c>
    </row>
    <row r="227" spans="1:10" s="10" customFormat="1">
      <c r="A227" s="423"/>
      <c r="B227" s="415"/>
      <c r="C227" s="415"/>
      <c r="D227" s="418"/>
      <c r="E227" s="419"/>
      <c r="F227" s="65" t="s">
        <v>124</v>
      </c>
      <c r="G227" s="82">
        <f t="shared" si="54"/>
        <v>-26253.5</v>
      </c>
      <c r="H227" s="82">
        <f t="shared" si="54"/>
        <v>-56079.600000000006</v>
      </c>
      <c r="I227" s="82">
        <f t="shared" si="54"/>
        <v>-56079.600000000006</v>
      </c>
    </row>
    <row r="228" spans="1:10" s="10" customFormat="1">
      <c r="A228" s="423"/>
      <c r="B228" s="415"/>
      <c r="C228" s="415"/>
      <c r="D228" s="418"/>
      <c r="E228" s="419"/>
      <c r="F228" s="167" t="s">
        <v>136</v>
      </c>
      <c r="G228" s="82">
        <f t="shared" ref="G228:I228" si="55">-G220</f>
        <v>-26253.5</v>
      </c>
      <c r="H228" s="82">
        <f t="shared" si="55"/>
        <v>-56079.600000000006</v>
      </c>
      <c r="I228" s="82">
        <f t="shared" si="55"/>
        <v>-56079.600000000006</v>
      </c>
      <c r="J228" s="15"/>
    </row>
  </sheetData>
  <mergeCells count="67">
    <mergeCell ref="D104:D113"/>
    <mergeCell ref="E106:E113"/>
    <mergeCell ref="A95:A200"/>
    <mergeCell ref="D211:D228"/>
    <mergeCell ref="E211:F211"/>
    <mergeCell ref="E214:E220"/>
    <mergeCell ref="E222:E228"/>
    <mergeCell ref="D203:D210"/>
    <mergeCell ref="A203:A228"/>
    <mergeCell ref="B203:B204"/>
    <mergeCell ref="C203:C206"/>
    <mergeCell ref="B205:B228"/>
    <mergeCell ref="C207:C228"/>
    <mergeCell ref="B164:B200"/>
    <mergeCell ref="C166:C200"/>
    <mergeCell ref="E123:E130"/>
    <mergeCell ref="B16:B17"/>
    <mergeCell ref="B114:B146"/>
    <mergeCell ref="C20:C34"/>
    <mergeCell ref="B18:B34"/>
    <mergeCell ref="C16:C19"/>
    <mergeCell ref="C35:C36"/>
    <mergeCell ref="C52:C57"/>
    <mergeCell ref="C37:C42"/>
    <mergeCell ref="C99:C113"/>
    <mergeCell ref="C95:C96"/>
    <mergeCell ref="B95:B96"/>
    <mergeCell ref="B97:B104"/>
    <mergeCell ref="C116:C146"/>
    <mergeCell ref="F1:I1"/>
    <mergeCell ref="F2:I2"/>
    <mergeCell ref="E173:E180"/>
    <mergeCell ref="E120:F120"/>
    <mergeCell ref="G11:I11"/>
    <mergeCell ref="E132:E146"/>
    <mergeCell ref="E84:F84"/>
    <mergeCell ref="F3:I3"/>
    <mergeCell ref="A7:I7"/>
    <mergeCell ref="A11:C11"/>
    <mergeCell ref="D85:D94"/>
    <mergeCell ref="C80:C94"/>
    <mergeCell ref="A16:A94"/>
    <mergeCell ref="B35:B94"/>
    <mergeCell ref="E41:F41"/>
    <mergeCell ref="D11:E11"/>
    <mergeCell ref="F11:F12"/>
    <mergeCell ref="E103:F103"/>
    <mergeCell ref="E24:F24"/>
    <mergeCell ref="D25:D34"/>
    <mergeCell ref="E27:E34"/>
    <mergeCell ref="E87:E94"/>
    <mergeCell ref="E56:F56"/>
    <mergeCell ref="D42:D51"/>
    <mergeCell ref="E44:E51"/>
    <mergeCell ref="E72:E79"/>
    <mergeCell ref="D57:D79"/>
    <mergeCell ref="E59:E70"/>
    <mergeCell ref="C147:C148"/>
    <mergeCell ref="E153:F153"/>
    <mergeCell ref="E156:E163"/>
    <mergeCell ref="D182:D200"/>
    <mergeCell ref="D121:D146"/>
    <mergeCell ref="E193:E200"/>
    <mergeCell ref="E170:F170"/>
    <mergeCell ref="E181:F181"/>
    <mergeCell ref="E184:E191"/>
    <mergeCell ref="C164:C165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43"/>
  <sheetViews>
    <sheetView zoomScale="85" zoomScaleNormal="85" workbookViewId="0">
      <selection activeCell="I14" sqref="I14:I15"/>
    </sheetView>
  </sheetViews>
  <sheetFormatPr defaultColWidth="9.09765625" defaultRowHeight="17.75"/>
  <cols>
    <col min="1" max="1" width="9.09765625" style="97"/>
    <col min="2" max="2" width="9.09765625" style="97" customWidth="1"/>
    <col min="3" max="3" width="54.19921875" style="97" customWidth="1"/>
    <col min="4" max="4" width="16.3984375" style="97" customWidth="1"/>
    <col min="5" max="8" width="20.3984375" style="97" customWidth="1"/>
    <col min="9" max="9" width="15.3984375" style="97" bestFit="1" customWidth="1"/>
    <col min="10" max="10" width="13.69921875" style="97" bestFit="1" customWidth="1"/>
    <col min="11" max="16384" width="9.09765625" style="97"/>
  </cols>
  <sheetData>
    <row r="1" spans="1:10" s="280" customFormat="1" ht="26.6" customHeight="1">
      <c r="A1" s="278"/>
      <c r="B1" s="279"/>
      <c r="C1" s="279"/>
      <c r="D1" s="279"/>
      <c r="E1" s="278"/>
      <c r="F1" s="434" t="s">
        <v>21</v>
      </c>
      <c r="G1" s="434"/>
      <c r="H1" s="434"/>
    </row>
    <row r="2" spans="1:10" s="27" customFormat="1">
      <c r="A2" s="281"/>
      <c r="B2" s="281"/>
      <c r="C2" s="281"/>
      <c r="D2" s="281"/>
      <c r="E2" s="240"/>
      <c r="F2" s="435" t="s">
        <v>118</v>
      </c>
      <c r="G2" s="435"/>
      <c r="H2" s="435"/>
    </row>
    <row r="3" spans="1:10" s="27" customFormat="1">
      <c r="A3" s="281"/>
      <c r="B3" s="281"/>
      <c r="C3" s="281"/>
      <c r="D3" s="281"/>
      <c r="E3" s="240"/>
      <c r="F3" s="435" t="s">
        <v>20</v>
      </c>
      <c r="G3" s="435"/>
      <c r="H3" s="435"/>
    </row>
    <row r="4" spans="1:10" s="27" customFormat="1">
      <c r="A4" s="282"/>
      <c r="B4" s="282"/>
      <c r="C4" s="283"/>
      <c r="D4" s="240"/>
      <c r="E4" s="240"/>
      <c r="F4" s="240"/>
      <c r="G4" s="240"/>
      <c r="H4" s="240"/>
    </row>
    <row r="5" spans="1:10" s="27" customFormat="1" ht="37.5" customHeight="1">
      <c r="A5" s="436" t="s">
        <v>119</v>
      </c>
      <c r="B5" s="437"/>
      <c r="C5" s="437"/>
      <c r="D5" s="437"/>
      <c r="E5" s="437"/>
      <c r="F5" s="437"/>
      <c r="G5" s="437"/>
      <c r="H5" s="437"/>
    </row>
    <row r="6" spans="1:10" s="27" customFormat="1" ht="37.5" customHeight="1">
      <c r="A6" s="437"/>
      <c r="B6" s="437"/>
      <c r="C6" s="437"/>
      <c r="D6" s="437"/>
      <c r="E6" s="437"/>
      <c r="F6" s="437"/>
      <c r="G6" s="437"/>
      <c r="H6" s="437"/>
    </row>
    <row r="7" spans="1:10">
      <c r="E7" s="219"/>
      <c r="F7" s="219"/>
      <c r="G7" s="219"/>
    </row>
    <row r="8" spans="1:10" s="27" customFormat="1">
      <c r="A8" s="239"/>
      <c r="B8" s="239"/>
      <c r="C8" s="239"/>
      <c r="D8" s="235"/>
      <c r="E8" s="240"/>
      <c r="F8" s="240"/>
      <c r="G8" s="438" t="s">
        <v>9</v>
      </c>
      <c r="H8" s="438"/>
    </row>
    <row r="9" spans="1:10" s="27" customFormat="1" ht="45" customHeight="1">
      <c r="A9" s="425" t="s">
        <v>38</v>
      </c>
      <c r="B9" s="426"/>
      <c r="C9" s="427" t="s">
        <v>39</v>
      </c>
      <c r="D9" s="429" t="s">
        <v>40</v>
      </c>
      <c r="E9" s="431" t="s">
        <v>57</v>
      </c>
      <c r="F9" s="432"/>
      <c r="G9" s="432"/>
      <c r="H9" s="433"/>
    </row>
    <row r="10" spans="1:10" s="27" customFormat="1" ht="99.95">
      <c r="A10" s="241" t="s">
        <v>14</v>
      </c>
      <c r="B10" s="241" t="s">
        <v>15</v>
      </c>
      <c r="C10" s="428"/>
      <c r="D10" s="430"/>
      <c r="E10" s="242" t="s">
        <v>41</v>
      </c>
      <c r="F10" s="242" t="s">
        <v>42</v>
      </c>
      <c r="G10" s="242" t="s">
        <v>43</v>
      </c>
      <c r="H10" s="242" t="s">
        <v>44</v>
      </c>
    </row>
    <row r="11" spans="1:10" s="27" customFormat="1">
      <c r="A11" s="241"/>
      <c r="B11" s="241"/>
      <c r="C11" s="237" t="s">
        <v>45</v>
      </c>
      <c r="D11" s="30">
        <f>SUM(E11:H11)</f>
        <v>-45492.900000000031</v>
      </c>
      <c r="E11" s="222">
        <f>+E13</f>
        <v>-319488.2</v>
      </c>
      <c r="F11" s="222">
        <f>+F13</f>
        <v>238796.69999999998</v>
      </c>
      <c r="G11" s="222">
        <f>+G13</f>
        <v>0</v>
      </c>
      <c r="H11" s="222">
        <f>+H13</f>
        <v>35198.6</v>
      </c>
      <c r="I11" s="162"/>
      <c r="J11" s="162"/>
    </row>
    <row r="12" spans="1:10" s="27" customFormat="1">
      <c r="A12" s="241"/>
      <c r="B12" s="241"/>
      <c r="C12" s="237" t="s">
        <v>46</v>
      </c>
      <c r="D12" s="243"/>
      <c r="E12" s="222"/>
      <c r="F12" s="222"/>
      <c r="G12" s="222"/>
      <c r="H12" s="222"/>
      <c r="I12" s="162"/>
      <c r="J12" s="105"/>
    </row>
    <row r="13" spans="1:10" s="27" customFormat="1" ht="33.35">
      <c r="A13" s="238"/>
      <c r="B13" s="244"/>
      <c r="C13" s="244" t="s">
        <v>17</v>
      </c>
      <c r="D13" s="30">
        <f>SUM(E13:H13)</f>
        <v>-45492.900000000031</v>
      </c>
      <c r="E13" s="222">
        <f>+E15+E21+E25+E29+E33+E37+E41</f>
        <v>-319488.2</v>
      </c>
      <c r="F13" s="222">
        <f t="shared" ref="F13:H13" si="0">+F15+F21+F25+F29+F33+F37+F41</f>
        <v>238796.69999999998</v>
      </c>
      <c r="G13" s="222">
        <f t="shared" si="0"/>
        <v>0</v>
      </c>
      <c r="H13" s="222">
        <f t="shared" si="0"/>
        <v>35198.6</v>
      </c>
      <c r="I13" s="162"/>
    </row>
    <row r="14" spans="1:10" s="27" customFormat="1">
      <c r="A14" s="238"/>
      <c r="B14" s="238"/>
      <c r="C14" s="238" t="s">
        <v>47</v>
      </c>
      <c r="D14" s="245"/>
      <c r="E14" s="245"/>
      <c r="F14" s="245"/>
      <c r="G14" s="245"/>
      <c r="H14" s="245"/>
      <c r="I14" s="561"/>
    </row>
    <row r="15" spans="1:10" s="27" customFormat="1" ht="50">
      <c r="A15" s="107">
        <v>1045</v>
      </c>
      <c r="B15" s="107">
        <v>32001</v>
      </c>
      <c r="C15" s="108" t="s">
        <v>117</v>
      </c>
      <c r="D15" s="222">
        <f>SUM(E15:H15)</f>
        <v>251174.5</v>
      </c>
      <c r="E15" s="30">
        <f>+E17+E19</f>
        <v>0</v>
      </c>
      <c r="F15" s="30">
        <f t="shared" ref="F15:H15" si="1">+F17+F19</f>
        <v>251174.5</v>
      </c>
      <c r="G15" s="30">
        <f t="shared" si="1"/>
        <v>0</v>
      </c>
      <c r="H15" s="30">
        <f t="shared" si="1"/>
        <v>0</v>
      </c>
      <c r="I15" s="561"/>
    </row>
    <row r="16" spans="1:10" s="229" customFormat="1">
      <c r="A16" s="223"/>
      <c r="B16" s="223"/>
      <c r="C16" s="224" t="s">
        <v>6</v>
      </c>
      <c r="D16" s="225"/>
      <c r="E16" s="226"/>
      <c r="F16" s="227"/>
      <c r="G16" s="228"/>
      <c r="H16" s="227"/>
    </row>
    <row r="17" spans="1:10" s="31" customFormat="1" ht="16.95" customHeight="1">
      <c r="A17" s="72"/>
      <c r="B17" s="72"/>
      <c r="C17" s="109" t="s">
        <v>51</v>
      </c>
      <c r="D17" s="110">
        <f>SUM(E17:H17)</f>
        <v>110471.29999999999</v>
      </c>
      <c r="E17" s="110">
        <f>+E18</f>
        <v>0</v>
      </c>
      <c r="F17" s="110">
        <f t="shared" ref="F17:H17" si="2">+F18</f>
        <v>110471.29999999999</v>
      </c>
      <c r="G17" s="110">
        <f t="shared" si="2"/>
        <v>0</v>
      </c>
      <c r="H17" s="110">
        <f t="shared" si="2"/>
        <v>0</v>
      </c>
      <c r="I17" s="111"/>
      <c r="J17" s="111"/>
    </row>
    <row r="18" spans="1:10" s="32" customFormat="1" ht="35.5">
      <c r="A18" s="215"/>
      <c r="B18" s="215"/>
      <c r="C18" s="112" t="s">
        <v>110</v>
      </c>
      <c r="D18" s="101">
        <f>+E18+F18+G18+H18</f>
        <v>110471.29999999999</v>
      </c>
      <c r="E18" s="101"/>
      <c r="F18" s="101">
        <f>+'Հավելված N 9'!I77</f>
        <v>110471.29999999999</v>
      </c>
      <c r="G18" s="101"/>
      <c r="H18" s="101"/>
      <c r="I18" s="113"/>
      <c r="J18" s="113"/>
    </row>
    <row r="19" spans="1:10" s="31" customFormat="1" ht="16.95" customHeight="1">
      <c r="A19" s="72"/>
      <c r="B19" s="72"/>
      <c r="C19" s="109" t="s">
        <v>66</v>
      </c>
      <c r="D19" s="110">
        <f>SUM(E19:H19)</f>
        <v>140703.20000000001</v>
      </c>
      <c r="E19" s="110">
        <f>+E20</f>
        <v>0</v>
      </c>
      <c r="F19" s="110">
        <f t="shared" ref="F19" si="3">+F20</f>
        <v>140703.20000000001</v>
      </c>
      <c r="G19" s="110">
        <f t="shared" ref="G19" si="4">+G20</f>
        <v>0</v>
      </c>
      <c r="H19" s="110">
        <f t="shared" ref="H19" si="5">+H20</f>
        <v>0</v>
      </c>
      <c r="I19" s="111"/>
      <c r="J19" s="111"/>
    </row>
    <row r="20" spans="1:10" s="32" customFormat="1" ht="53.2">
      <c r="A20" s="216"/>
      <c r="B20" s="216"/>
      <c r="C20" s="112" t="s">
        <v>215</v>
      </c>
      <c r="D20" s="101">
        <f>+E20+F20+G20+H20</f>
        <v>140703.20000000001</v>
      </c>
      <c r="E20" s="101"/>
      <c r="F20" s="101">
        <f>+'Հավելված N 9'!I78+'Հավելված N 9'!I80+'Հավելված N 9'!I81</f>
        <v>140703.20000000001</v>
      </c>
      <c r="G20" s="101"/>
      <c r="H20" s="101"/>
      <c r="I20" s="113"/>
      <c r="J20" s="113"/>
    </row>
    <row r="21" spans="1:10" s="27" customFormat="1" ht="33.35">
      <c r="A21" s="107">
        <v>1163</v>
      </c>
      <c r="B21" s="107">
        <v>32003</v>
      </c>
      <c r="C21" s="108" t="s">
        <v>213</v>
      </c>
      <c r="D21" s="134">
        <f>SUM(E21:H21)</f>
        <v>-394784.4</v>
      </c>
      <c r="E21" s="134">
        <f>+E23</f>
        <v>-394784.4</v>
      </c>
      <c r="F21" s="134">
        <f>+F23</f>
        <v>0</v>
      </c>
      <c r="G21" s="134">
        <f t="shared" ref="G21:H21" si="6">+G23</f>
        <v>0</v>
      </c>
      <c r="H21" s="134">
        <f t="shared" si="6"/>
        <v>0</v>
      </c>
      <c r="I21" s="135"/>
      <c r="J21" s="135"/>
    </row>
    <row r="22" spans="1:10" s="3" customFormat="1">
      <c r="A22" s="136"/>
      <c r="B22" s="136"/>
      <c r="C22" s="137" t="s">
        <v>6</v>
      </c>
      <c r="D22" s="72"/>
      <c r="E22" s="138"/>
      <c r="F22" s="138"/>
      <c r="G22" s="138"/>
      <c r="H22" s="138"/>
      <c r="I22" s="135"/>
      <c r="J22" s="135"/>
    </row>
    <row r="23" spans="1:10" s="31" customFormat="1" ht="16.95" customHeight="1">
      <c r="A23" s="33"/>
      <c r="B23" s="33"/>
      <c r="C23" s="109" t="s">
        <v>65</v>
      </c>
      <c r="D23" s="110">
        <f>SUM(E23:H23)</f>
        <v>-394784.4</v>
      </c>
      <c r="E23" s="110">
        <f>+E24</f>
        <v>-394784.4</v>
      </c>
      <c r="F23" s="110">
        <f t="shared" ref="F23:H23" si="7">+F24</f>
        <v>0</v>
      </c>
      <c r="G23" s="110">
        <f t="shared" si="7"/>
        <v>0</v>
      </c>
      <c r="H23" s="110">
        <f t="shared" si="7"/>
        <v>0</v>
      </c>
      <c r="I23" s="111"/>
      <c r="J23" s="111"/>
    </row>
    <row r="24" spans="1:10" s="32" customFormat="1" ht="53.2" customHeight="1">
      <c r="A24" s="150"/>
      <c r="B24" s="150"/>
      <c r="C24" s="255" t="s">
        <v>214</v>
      </c>
      <c r="D24" s="101">
        <f>+E24+F24+G24+H24</f>
        <v>-394784.4</v>
      </c>
      <c r="E24" s="101">
        <f>+'Հավելված N 9'!I17+'Հավելված N 9'!I19+'Հավելված N 9'!I20</f>
        <v>-394784.4</v>
      </c>
      <c r="F24" s="101"/>
      <c r="G24" s="101"/>
      <c r="H24" s="101"/>
      <c r="I24" s="113"/>
      <c r="J24" s="113"/>
    </row>
    <row r="25" spans="1:10" s="27" customFormat="1" ht="33.35">
      <c r="A25" s="107">
        <v>1148</v>
      </c>
      <c r="B25" s="107">
        <v>32004</v>
      </c>
      <c r="C25" s="108" t="s">
        <v>371</v>
      </c>
      <c r="D25" s="134">
        <f>SUM(E25:H25)</f>
        <v>26253.5</v>
      </c>
      <c r="E25" s="134">
        <f>+E27</f>
        <v>0</v>
      </c>
      <c r="F25" s="134">
        <f>+F27</f>
        <v>0</v>
      </c>
      <c r="G25" s="134">
        <f t="shared" ref="G25:H25" si="8">+G27</f>
        <v>0</v>
      </c>
      <c r="H25" s="134">
        <f t="shared" si="8"/>
        <v>26253.5</v>
      </c>
      <c r="I25" s="135"/>
      <c r="J25" s="135"/>
    </row>
    <row r="26" spans="1:10" s="3" customFormat="1">
      <c r="A26" s="136"/>
      <c r="B26" s="136"/>
      <c r="C26" s="137" t="s">
        <v>6</v>
      </c>
      <c r="D26" s="72"/>
      <c r="E26" s="138"/>
      <c r="F26" s="138"/>
      <c r="G26" s="138"/>
      <c r="H26" s="138"/>
      <c r="I26" s="135"/>
      <c r="J26" s="135"/>
    </row>
    <row r="27" spans="1:10" s="31" customFormat="1" ht="16.95" customHeight="1">
      <c r="A27" s="33"/>
      <c r="B27" s="33"/>
      <c r="C27" s="109" t="s">
        <v>80</v>
      </c>
      <c r="D27" s="110">
        <f>SUM(E27:H27)</f>
        <v>26253.5</v>
      </c>
      <c r="E27" s="110">
        <f>+E28</f>
        <v>0</v>
      </c>
      <c r="F27" s="110">
        <f t="shared" ref="F27:H27" si="9">+F28</f>
        <v>0</v>
      </c>
      <c r="G27" s="110">
        <f t="shared" si="9"/>
        <v>0</v>
      </c>
      <c r="H27" s="110">
        <f t="shared" si="9"/>
        <v>26253.5</v>
      </c>
      <c r="I27" s="111"/>
      <c r="J27" s="111"/>
    </row>
    <row r="28" spans="1:10" s="32" customFormat="1" ht="35.5">
      <c r="A28" s="150"/>
      <c r="B28" s="150"/>
      <c r="C28" s="255" t="s">
        <v>372</v>
      </c>
      <c r="D28" s="101">
        <f>+E28+F28+G28+H28</f>
        <v>26253.5</v>
      </c>
      <c r="E28" s="101"/>
      <c r="F28" s="101"/>
      <c r="G28" s="101"/>
      <c r="H28" s="101">
        <f>+'Հավելված N 9'!I55</f>
        <v>26253.5</v>
      </c>
      <c r="I28" s="113"/>
      <c r="J28" s="113"/>
    </row>
    <row r="29" spans="1:10" s="27" customFormat="1" ht="50">
      <c r="A29" s="107">
        <v>1168</v>
      </c>
      <c r="B29" s="256">
        <v>32001</v>
      </c>
      <c r="C29" s="168" t="s">
        <v>245</v>
      </c>
      <c r="D29" s="134">
        <f>SUM(E29:H29)</f>
        <v>-38643.699999999997</v>
      </c>
      <c r="E29" s="134">
        <f>+E31</f>
        <v>0</v>
      </c>
      <c r="F29" s="134">
        <f t="shared" ref="F29:H29" si="10">+F31</f>
        <v>-38643.699999999997</v>
      </c>
      <c r="G29" s="134">
        <f t="shared" si="10"/>
        <v>0</v>
      </c>
      <c r="H29" s="134">
        <f t="shared" si="10"/>
        <v>0</v>
      </c>
      <c r="I29" s="135"/>
      <c r="J29" s="135"/>
    </row>
    <row r="30" spans="1:10" s="3" customFormat="1">
      <c r="A30" s="136"/>
      <c r="B30" s="136"/>
      <c r="C30" s="137" t="s">
        <v>6</v>
      </c>
      <c r="D30" s="72"/>
      <c r="E30" s="138"/>
      <c r="F30" s="138"/>
      <c r="G30" s="138"/>
      <c r="H30" s="138"/>
      <c r="I30" s="135"/>
      <c r="J30" s="135"/>
    </row>
    <row r="31" spans="1:10" s="31" customFormat="1" ht="16.95" customHeight="1">
      <c r="A31" s="33"/>
      <c r="B31" s="33"/>
      <c r="C31" s="109" t="s">
        <v>51</v>
      </c>
      <c r="D31" s="110">
        <f>SUM(E31:H31)</f>
        <v>-38643.699999999997</v>
      </c>
      <c r="E31" s="110">
        <f>+E32</f>
        <v>0</v>
      </c>
      <c r="F31" s="110">
        <f t="shared" ref="F31:H31" si="11">+F32</f>
        <v>-38643.699999999997</v>
      </c>
      <c r="G31" s="110">
        <f t="shared" si="11"/>
        <v>0</v>
      </c>
      <c r="H31" s="110">
        <f t="shared" si="11"/>
        <v>0</v>
      </c>
      <c r="I31" s="111"/>
      <c r="J31" s="111"/>
    </row>
    <row r="32" spans="1:10" s="32" customFormat="1" ht="35.5">
      <c r="A32" s="150"/>
      <c r="B32" s="150"/>
      <c r="C32" s="255" t="s">
        <v>246</v>
      </c>
      <c r="D32" s="101">
        <f t="shared" ref="D32" si="12">+E32+F32+G32+H32</f>
        <v>-38643.699999999997</v>
      </c>
      <c r="E32" s="101"/>
      <c r="F32" s="101">
        <f>+'Հավելված N 9'!I24+'Հավելված N 9'!I26</f>
        <v>-38643.699999999997</v>
      </c>
      <c r="G32" s="101"/>
      <c r="H32" s="101"/>
      <c r="I32" s="113"/>
      <c r="J32" s="113"/>
    </row>
    <row r="33" spans="1:10" s="27" customFormat="1" ht="33.35">
      <c r="A33" s="107">
        <v>1168</v>
      </c>
      <c r="B33" s="107">
        <v>32007</v>
      </c>
      <c r="C33" s="108" t="s">
        <v>225</v>
      </c>
      <c r="D33" s="134">
        <f>SUM(E33:H33)</f>
        <v>8945.1</v>
      </c>
      <c r="E33" s="134">
        <f>+E35</f>
        <v>0</v>
      </c>
      <c r="F33" s="134">
        <f t="shared" ref="F33:H33" si="13">+F35</f>
        <v>0</v>
      </c>
      <c r="G33" s="134">
        <f t="shared" si="13"/>
        <v>0</v>
      </c>
      <c r="H33" s="134">
        <f t="shared" si="13"/>
        <v>8945.1</v>
      </c>
      <c r="I33" s="135"/>
      <c r="J33" s="135"/>
    </row>
    <row r="34" spans="1:10" s="3" customFormat="1">
      <c r="A34" s="136"/>
      <c r="B34" s="136"/>
      <c r="C34" s="137" t="s">
        <v>6</v>
      </c>
      <c r="D34" s="72"/>
      <c r="E34" s="138"/>
      <c r="F34" s="138"/>
      <c r="G34" s="138"/>
      <c r="H34" s="138"/>
      <c r="I34" s="135"/>
      <c r="J34" s="135"/>
    </row>
    <row r="35" spans="1:10" s="31" customFormat="1" ht="16.95" customHeight="1">
      <c r="A35" s="33"/>
      <c r="B35" s="33"/>
      <c r="C35" s="109" t="s">
        <v>51</v>
      </c>
      <c r="D35" s="110">
        <f>SUM(E35:H35)</f>
        <v>8945.1</v>
      </c>
      <c r="E35" s="110">
        <f>SUM(E36:E36)</f>
        <v>0</v>
      </c>
      <c r="F35" s="110">
        <f>SUM(F36:F36)</f>
        <v>0</v>
      </c>
      <c r="G35" s="110">
        <f>SUM(G36:G36)</f>
        <v>0</v>
      </c>
      <c r="H35" s="110">
        <f>SUM(H36:H36)</f>
        <v>8945.1</v>
      </c>
      <c r="I35" s="111"/>
      <c r="J35" s="111"/>
    </row>
    <row r="36" spans="1:10" s="372" customFormat="1" ht="35.5">
      <c r="A36" s="361"/>
      <c r="B36" s="361"/>
      <c r="C36" s="369" t="s">
        <v>244</v>
      </c>
      <c r="D36" s="370">
        <f t="shared" ref="D36" si="14">+E36+F36+G36+H36</f>
        <v>8945.1</v>
      </c>
      <c r="E36" s="370"/>
      <c r="F36" s="370"/>
      <c r="G36" s="370"/>
      <c r="H36" s="370">
        <f>+'Հավելված N 9'!I29+'Հավելված N 9'!I30+'Հավելված N 9'!I31+'Հավելված N 9'!I32+'Հավելված N 9'!I33</f>
        <v>8945.1</v>
      </c>
      <c r="I36" s="371"/>
      <c r="J36" s="371"/>
    </row>
    <row r="37" spans="1:10" s="27" customFormat="1" ht="56.45" customHeight="1">
      <c r="A37" s="107">
        <v>1183</v>
      </c>
      <c r="B37" s="107">
        <v>32007</v>
      </c>
      <c r="C37" s="108" t="s">
        <v>223</v>
      </c>
      <c r="D37" s="134">
        <f>SUM(E37:H37)</f>
        <v>75296.2</v>
      </c>
      <c r="E37" s="134">
        <f>+E39</f>
        <v>75296.2</v>
      </c>
      <c r="F37" s="134">
        <f>+F39</f>
        <v>0</v>
      </c>
      <c r="G37" s="134">
        <f t="shared" ref="G37:H37" si="15">+G39</f>
        <v>0</v>
      </c>
      <c r="H37" s="134">
        <f t="shared" si="15"/>
        <v>0</v>
      </c>
      <c r="I37" s="135"/>
      <c r="J37" s="135"/>
    </row>
    <row r="38" spans="1:10" s="3" customFormat="1">
      <c r="A38" s="136"/>
      <c r="B38" s="136"/>
      <c r="C38" s="137" t="s">
        <v>6</v>
      </c>
      <c r="D38" s="72"/>
      <c r="E38" s="138"/>
      <c r="F38" s="138"/>
      <c r="G38" s="138"/>
      <c r="H38" s="138"/>
      <c r="I38" s="135"/>
      <c r="J38" s="135"/>
    </row>
    <row r="39" spans="1:10" s="31" customFormat="1" ht="16.95" customHeight="1">
      <c r="A39" s="33"/>
      <c r="B39" s="33"/>
      <c r="C39" s="109" t="s">
        <v>65</v>
      </c>
      <c r="D39" s="110">
        <f>SUM(E39:H39)</f>
        <v>75296.2</v>
      </c>
      <c r="E39" s="110">
        <f>+E40</f>
        <v>75296.2</v>
      </c>
      <c r="F39" s="110">
        <f t="shared" ref="F39:H39" si="16">+F40</f>
        <v>0</v>
      </c>
      <c r="G39" s="110">
        <f t="shared" si="16"/>
        <v>0</v>
      </c>
      <c r="H39" s="110">
        <f t="shared" si="16"/>
        <v>0</v>
      </c>
      <c r="I39" s="111"/>
      <c r="J39" s="111"/>
    </row>
    <row r="40" spans="1:10" s="32" customFormat="1" ht="35.5">
      <c r="A40" s="150"/>
      <c r="B40" s="150"/>
      <c r="C40" s="112" t="s">
        <v>224</v>
      </c>
      <c r="D40" s="101">
        <f t="shared" ref="D40" si="17">+E40+F40+G40+H40</f>
        <v>75296.2</v>
      </c>
      <c r="E40" s="101">
        <f>+'Հավելված N 9'!I84+'Հավելված N 9'!I86+'Հավելված N 9'!I87</f>
        <v>75296.2</v>
      </c>
      <c r="F40" s="101"/>
      <c r="G40" s="101"/>
      <c r="H40" s="101"/>
      <c r="I40" s="113"/>
      <c r="J40" s="113"/>
    </row>
    <row r="41" spans="1:10" s="27" customFormat="1" ht="70.400000000000006" customHeight="1">
      <c r="A41" s="107">
        <v>1236</v>
      </c>
      <c r="B41" s="107">
        <v>12001</v>
      </c>
      <c r="C41" s="108" t="s">
        <v>387</v>
      </c>
      <c r="D41" s="134">
        <f>SUM(E41:H41)</f>
        <v>26265.9</v>
      </c>
      <c r="E41" s="134">
        <f>+E43</f>
        <v>0</v>
      </c>
      <c r="F41" s="134">
        <f>+F43</f>
        <v>26265.9</v>
      </c>
      <c r="G41" s="134">
        <f t="shared" ref="G41:H41" si="18">+G43</f>
        <v>0</v>
      </c>
      <c r="H41" s="134">
        <f t="shared" si="18"/>
        <v>0</v>
      </c>
      <c r="I41" s="135"/>
      <c r="J41" s="135"/>
    </row>
    <row r="42" spans="1:10" s="3" customFormat="1">
      <c r="A42" s="136"/>
      <c r="B42" s="136"/>
      <c r="C42" s="137" t="s">
        <v>6</v>
      </c>
      <c r="D42" s="72"/>
      <c r="E42" s="138"/>
      <c r="F42" s="138"/>
      <c r="G42" s="138"/>
      <c r="H42" s="138"/>
      <c r="I42" s="135"/>
      <c r="J42" s="135"/>
    </row>
    <row r="43" spans="1:10" s="348" customFormat="1" ht="66.650000000000006">
      <c r="A43" s="345"/>
      <c r="B43" s="345"/>
      <c r="C43" s="109" t="s">
        <v>342</v>
      </c>
      <c r="D43" s="346">
        <f>SUM(E43:H43)</f>
        <v>26265.9</v>
      </c>
      <c r="E43" s="346">
        <v>0</v>
      </c>
      <c r="F43" s="346">
        <f>+'Հավելված N 9'!I36+'Հավելված N 9'!I42</f>
        <v>26265.9</v>
      </c>
      <c r="G43" s="346">
        <v>0</v>
      </c>
      <c r="H43" s="346">
        <v>0</v>
      </c>
      <c r="I43" s="347"/>
      <c r="J43" s="347"/>
    </row>
  </sheetData>
  <mergeCells count="9">
    <mergeCell ref="A9:B9"/>
    <mergeCell ref="C9:C10"/>
    <mergeCell ref="D9:D10"/>
    <mergeCell ref="E9:H9"/>
    <mergeCell ref="F1:H1"/>
    <mergeCell ref="F2:H2"/>
    <mergeCell ref="F3:H3"/>
    <mergeCell ref="A5:H6"/>
    <mergeCell ref="G8:H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K56"/>
  <sheetViews>
    <sheetView topLeftCell="A10" zoomScale="85" zoomScaleNormal="85" workbookViewId="0">
      <selection activeCell="D23" sqref="D23"/>
    </sheetView>
  </sheetViews>
  <sheetFormatPr defaultColWidth="9.09765625" defaultRowHeight="17.75"/>
  <cols>
    <col min="1" max="3" width="9.09765625" style="98"/>
    <col min="4" max="4" width="54.19921875" style="98" customWidth="1"/>
    <col min="5" max="7" width="18.8984375" style="98" customWidth="1"/>
    <col min="8" max="8" width="33.69921875" style="98" customWidth="1"/>
    <col min="9" max="9" width="13.8984375" style="98" bestFit="1" customWidth="1"/>
    <col min="10" max="10" width="11.3984375" style="98" bestFit="1" customWidth="1"/>
    <col min="11" max="11" width="12.19921875" style="98" customWidth="1"/>
    <col min="12" max="16384" width="9.09765625" style="98"/>
  </cols>
  <sheetData>
    <row r="1" spans="2:11" s="246" customFormat="1" ht="25.55" customHeight="1">
      <c r="E1" s="247"/>
      <c r="F1" s="439" t="s">
        <v>98</v>
      </c>
      <c r="G1" s="439"/>
    </row>
    <row r="2" spans="2:11" s="104" customFormat="1" ht="17.899999999999999" customHeight="1">
      <c r="D2" s="248"/>
      <c r="E2" s="435" t="s">
        <v>118</v>
      </c>
      <c r="F2" s="435"/>
      <c r="G2" s="435"/>
    </row>
    <row r="3" spans="2:11" s="104" customFormat="1">
      <c r="D3" s="248"/>
      <c r="E3" s="249"/>
      <c r="F3" s="440" t="s">
        <v>20</v>
      </c>
      <c r="G3" s="440"/>
    </row>
    <row r="4" spans="2:11" s="104" customFormat="1" ht="13.7" customHeight="1">
      <c r="D4" s="248"/>
      <c r="E4" s="248"/>
      <c r="F4" s="248"/>
      <c r="G4" s="248"/>
    </row>
    <row r="5" spans="2:11" s="104" customFormat="1" ht="13.7" customHeight="1">
      <c r="D5" s="248"/>
      <c r="E5" s="248"/>
      <c r="F5" s="248"/>
      <c r="G5" s="248"/>
    </row>
    <row r="6" spans="2:11" s="104" customFormat="1" ht="85.7" customHeight="1">
      <c r="B6" s="441" t="s">
        <v>120</v>
      </c>
      <c r="C6" s="441"/>
      <c r="D6" s="441"/>
      <c r="E6" s="441"/>
      <c r="F6" s="441"/>
      <c r="G6" s="441"/>
      <c r="H6" s="250"/>
    </row>
    <row r="7" spans="2:11" s="104" customFormat="1"/>
    <row r="8" spans="2:11" s="104" customFormat="1">
      <c r="E8" s="251"/>
      <c r="F8" s="251"/>
      <c r="G8" s="251" t="s">
        <v>9</v>
      </c>
    </row>
    <row r="9" spans="2:11" s="104" customFormat="1" ht="52.7" customHeight="1">
      <c r="B9" s="425" t="s">
        <v>38</v>
      </c>
      <c r="C9" s="426"/>
      <c r="D9" s="427" t="s">
        <v>39</v>
      </c>
      <c r="E9" s="442" t="s">
        <v>57</v>
      </c>
      <c r="F9" s="443"/>
      <c r="G9" s="433"/>
    </row>
    <row r="10" spans="2:11" s="104" customFormat="1" ht="88.55" customHeight="1">
      <c r="B10" s="241" t="s">
        <v>14</v>
      </c>
      <c r="C10" s="241" t="s">
        <v>15</v>
      </c>
      <c r="D10" s="428"/>
      <c r="E10" s="252" t="s">
        <v>49</v>
      </c>
      <c r="F10" s="252" t="s">
        <v>2</v>
      </c>
      <c r="G10" s="252" t="s">
        <v>3</v>
      </c>
    </row>
    <row r="11" spans="2:11" s="104" customFormat="1" ht="33.35">
      <c r="B11" s="241"/>
      <c r="C11" s="241"/>
      <c r="D11" s="253" t="s">
        <v>17</v>
      </c>
      <c r="E11" s="30">
        <f>+E13+E21+E27+E33+E39+E45+E51+E54</f>
        <v>-4890.5</v>
      </c>
      <c r="F11" s="30">
        <f t="shared" ref="F11:G11" si="0">+F13+F21+F27+F33+F39+F45+F51+F54</f>
        <v>-45492.899999999972</v>
      </c>
      <c r="G11" s="30">
        <f t="shared" si="0"/>
        <v>-45492.900000000031</v>
      </c>
      <c r="H11" s="128"/>
    </row>
    <row r="12" spans="2:11" s="104" customFormat="1">
      <c r="B12" s="241"/>
      <c r="C12" s="241"/>
      <c r="D12" s="254" t="s">
        <v>48</v>
      </c>
      <c r="E12" s="351"/>
      <c r="F12" s="351"/>
      <c r="G12" s="351"/>
      <c r="H12" s="128"/>
      <c r="I12" s="128"/>
      <c r="J12" s="128"/>
      <c r="K12" s="128"/>
    </row>
    <row r="13" spans="2:11" s="104" customFormat="1" ht="50">
      <c r="B13" s="107">
        <v>1045</v>
      </c>
      <c r="C13" s="107">
        <v>32001</v>
      </c>
      <c r="D13" s="132" t="s">
        <v>117</v>
      </c>
      <c r="E13" s="312">
        <f t="shared" ref="E13:G13" si="1">+E15</f>
        <v>0</v>
      </c>
      <c r="F13" s="312">
        <f t="shared" si="1"/>
        <v>152054.6</v>
      </c>
      <c r="G13" s="312">
        <f t="shared" si="1"/>
        <v>251174.5</v>
      </c>
      <c r="H13" s="128"/>
    </row>
    <row r="14" spans="2:11" s="104" customFormat="1">
      <c r="B14" s="125"/>
      <c r="C14" s="125"/>
      <c r="D14" s="129" t="s">
        <v>16</v>
      </c>
      <c r="E14" s="313"/>
      <c r="F14" s="313"/>
      <c r="G14" s="314"/>
      <c r="H14" s="128"/>
    </row>
    <row r="15" spans="2:11" s="104" customFormat="1" ht="33.35">
      <c r="B15" s="75"/>
      <c r="C15" s="75"/>
      <c r="D15" s="76" t="s">
        <v>12</v>
      </c>
      <c r="E15" s="315">
        <f>+E17+E19</f>
        <v>0</v>
      </c>
      <c r="F15" s="315">
        <f t="shared" ref="F15:G15" si="2">+F17+F19</f>
        <v>152054.6</v>
      </c>
      <c r="G15" s="315">
        <f t="shared" si="2"/>
        <v>251174.5</v>
      </c>
      <c r="H15" s="357"/>
    </row>
    <row r="16" spans="2:11" s="104" customFormat="1">
      <c r="B16" s="106"/>
      <c r="C16" s="106"/>
      <c r="D16" s="102" t="s">
        <v>116</v>
      </c>
      <c r="E16" s="316"/>
      <c r="F16" s="316"/>
      <c r="G16" s="314"/>
    </row>
    <row r="17" spans="2:8" s="131" customFormat="1">
      <c r="B17" s="130"/>
      <c r="C17" s="130"/>
      <c r="D17" s="126" t="s">
        <v>51</v>
      </c>
      <c r="E17" s="317">
        <f>+E18</f>
        <v>0</v>
      </c>
      <c r="F17" s="317">
        <f t="shared" ref="F17:G17" si="3">+F18</f>
        <v>66282.8</v>
      </c>
      <c r="G17" s="317">
        <f t="shared" si="3"/>
        <v>110471.29999999999</v>
      </c>
    </row>
    <row r="18" spans="2:8" s="104" customFormat="1" ht="35.5">
      <c r="B18" s="217"/>
      <c r="C18" s="217"/>
      <c r="D18" s="127" t="str">
        <f>+'Հավելված N 3'!C18</f>
        <v>«Երևանի հ․8 արհեստագործական պետական ուսումնարան» ՊՈԱԿ</v>
      </c>
      <c r="E18" s="318">
        <f>+'Հավելված N 3'!G18</f>
        <v>0</v>
      </c>
      <c r="F18" s="318">
        <f>+ROUND(G18*0.6,1)</f>
        <v>66282.8</v>
      </c>
      <c r="G18" s="318">
        <f>+'Հավելված N 3'!D18</f>
        <v>110471.29999999999</v>
      </c>
    </row>
    <row r="19" spans="2:8" s="131" customFormat="1">
      <c r="B19" s="130"/>
      <c r="C19" s="130"/>
      <c r="D19" s="126" t="s">
        <v>66</v>
      </c>
      <c r="E19" s="317">
        <f>+E20</f>
        <v>0</v>
      </c>
      <c r="F19" s="317">
        <f t="shared" ref="F19" si="4">+F20</f>
        <v>85771.8</v>
      </c>
      <c r="G19" s="317">
        <f>+G20</f>
        <v>140703.20000000001</v>
      </c>
    </row>
    <row r="20" spans="2:8" s="104" customFormat="1" ht="53.2">
      <c r="B20" s="218"/>
      <c r="C20" s="218"/>
      <c r="D20" s="127" t="str">
        <f>+'Հավելված N 3'!C20</f>
        <v xml:space="preserve">«Վանաձորի Կ. Ղարաքեշիշյանի անվան N 1 արհեստագործական պետական ուսումնարան» ՊՈԱԿ </v>
      </c>
      <c r="E20" s="318">
        <v>0</v>
      </c>
      <c r="F20" s="319">
        <f>69464.3+448+439.3+15420.2</f>
        <v>85771.8</v>
      </c>
      <c r="G20" s="318">
        <f>+'Հավելված N 3'!D20</f>
        <v>140703.20000000001</v>
      </c>
      <c r="H20" s="220"/>
    </row>
    <row r="21" spans="2:8" s="104" customFormat="1" ht="33.35">
      <c r="B21" s="107">
        <v>1148</v>
      </c>
      <c r="C21" s="107">
        <v>32004</v>
      </c>
      <c r="D21" s="108" t="s">
        <v>371</v>
      </c>
      <c r="E21" s="312">
        <f>+E23</f>
        <v>26253.5</v>
      </c>
      <c r="F21" s="312">
        <f>+F23</f>
        <v>26253.5</v>
      </c>
      <c r="G21" s="312">
        <f>+G23</f>
        <v>26253.5</v>
      </c>
      <c r="H21" s="128"/>
    </row>
    <row r="22" spans="2:8" s="104" customFormat="1">
      <c r="B22" s="125"/>
      <c r="C22" s="125"/>
      <c r="D22" s="129" t="s">
        <v>16</v>
      </c>
      <c r="E22" s="313"/>
      <c r="F22" s="313"/>
      <c r="G22" s="313"/>
      <c r="H22" s="128"/>
    </row>
    <row r="23" spans="2:8" s="104" customFormat="1" ht="33.35">
      <c r="B23" s="75"/>
      <c r="C23" s="75"/>
      <c r="D23" s="76" t="s">
        <v>12</v>
      </c>
      <c r="E23" s="315">
        <f>+E25</f>
        <v>26253.5</v>
      </c>
      <c r="F23" s="315">
        <f>+F25</f>
        <v>26253.5</v>
      </c>
      <c r="G23" s="315">
        <f>+G25</f>
        <v>26253.5</v>
      </c>
    </row>
    <row r="24" spans="2:8" s="104" customFormat="1">
      <c r="B24" s="106"/>
      <c r="C24" s="106"/>
      <c r="D24" s="102" t="s">
        <v>116</v>
      </c>
      <c r="E24" s="316"/>
      <c r="F24" s="316"/>
      <c r="G24" s="316"/>
    </row>
    <row r="25" spans="2:8" s="104" customFormat="1">
      <c r="B25" s="75"/>
      <c r="C25" s="75"/>
      <c r="D25" s="126" t="s">
        <v>80</v>
      </c>
      <c r="E25" s="321">
        <f>+E26</f>
        <v>26253.5</v>
      </c>
      <c r="F25" s="321">
        <f>+F26</f>
        <v>26253.5</v>
      </c>
      <c r="G25" s="321">
        <f>+G26</f>
        <v>26253.5</v>
      </c>
    </row>
    <row r="26" spans="2:8" s="104" customFormat="1" ht="35.5">
      <c r="B26" s="333"/>
      <c r="C26" s="333"/>
      <c r="D26" s="127" t="str">
        <f>+'Հավելված N 3'!C28</f>
        <v>Սևան համայնքի «Վալերի Սարգսյանի անվան երաժշտական դպրոց» ՀՈԱԿ</v>
      </c>
      <c r="E26" s="320">
        <f>+G26</f>
        <v>26253.5</v>
      </c>
      <c r="F26" s="320">
        <f>+G26</f>
        <v>26253.5</v>
      </c>
      <c r="G26" s="318">
        <f>+'Հավելված N 3'!D28</f>
        <v>26253.5</v>
      </c>
    </row>
    <row r="27" spans="2:8" s="104" customFormat="1" ht="33.35">
      <c r="B27" s="107">
        <v>1163</v>
      </c>
      <c r="C27" s="107">
        <v>32003</v>
      </c>
      <c r="D27" s="108" t="s">
        <v>213</v>
      </c>
      <c r="E27" s="312">
        <f>+E29</f>
        <v>-140891</v>
      </c>
      <c r="F27" s="312">
        <f>+F29</f>
        <v>-295664.5</v>
      </c>
      <c r="G27" s="312">
        <f>+G29</f>
        <v>-394784.4</v>
      </c>
      <c r="H27" s="128"/>
    </row>
    <row r="28" spans="2:8" s="104" customFormat="1">
      <c r="B28" s="125"/>
      <c r="C28" s="125"/>
      <c r="D28" s="129" t="s">
        <v>16</v>
      </c>
      <c r="E28" s="313"/>
      <c r="F28" s="313"/>
      <c r="G28" s="313"/>
      <c r="H28" s="128"/>
    </row>
    <row r="29" spans="2:8" s="104" customFormat="1" ht="33.35">
      <c r="B29" s="75"/>
      <c r="C29" s="75"/>
      <c r="D29" s="76" t="s">
        <v>12</v>
      </c>
      <c r="E29" s="315">
        <f>+E31</f>
        <v>-140891</v>
      </c>
      <c r="F29" s="315">
        <f>+F31</f>
        <v>-295664.5</v>
      </c>
      <c r="G29" s="315">
        <f>+G31</f>
        <v>-394784.4</v>
      </c>
    </row>
    <row r="30" spans="2:8" s="104" customFormat="1">
      <c r="B30" s="106"/>
      <c r="C30" s="106"/>
      <c r="D30" s="102" t="s">
        <v>116</v>
      </c>
      <c r="E30" s="316"/>
      <c r="F30" s="316"/>
      <c r="G30" s="316"/>
    </row>
    <row r="31" spans="2:8" s="104" customFormat="1">
      <c r="B31" s="75"/>
      <c r="C31" s="75"/>
      <c r="D31" s="126" t="s">
        <v>65</v>
      </c>
      <c r="E31" s="321">
        <f>+E32</f>
        <v>-140891</v>
      </c>
      <c r="F31" s="321">
        <f>+F32</f>
        <v>-295664.5</v>
      </c>
      <c r="G31" s="321">
        <f>+G32</f>
        <v>-394784.4</v>
      </c>
    </row>
    <row r="32" spans="2:8" s="104" customFormat="1" ht="60.75" customHeight="1">
      <c r="B32" s="218"/>
      <c r="C32" s="218"/>
      <c r="D32" s="127" t="str">
        <f>+'Հավելված N 3'!C24</f>
        <v>ՀՀ Կոտայքի մարզի Նաիրի համայնքում Զովունի գյուղում թեթև կոնստրուկցիաներով մարզադահլիճ</v>
      </c>
      <c r="E32" s="320">
        <v>-140891</v>
      </c>
      <c r="F32" s="320">
        <f>-288021.8-5879-1763.7</f>
        <v>-295664.5</v>
      </c>
      <c r="G32" s="318">
        <f>+'Հավելված N 3'!E24+'Հավելված N 3'!G24</f>
        <v>-394784.4</v>
      </c>
    </row>
    <row r="33" spans="2:8" s="104" customFormat="1" ht="50">
      <c r="B33" s="107">
        <v>1168</v>
      </c>
      <c r="C33" s="107">
        <v>32001</v>
      </c>
      <c r="D33" s="168" t="s">
        <v>245</v>
      </c>
      <c r="E33" s="312">
        <f>+E35</f>
        <v>-30915</v>
      </c>
      <c r="F33" s="312">
        <f>+F35</f>
        <v>-38643.699999999997</v>
      </c>
      <c r="G33" s="312">
        <f>+G35</f>
        <v>-38643.699999999997</v>
      </c>
      <c r="H33" s="128"/>
    </row>
    <row r="34" spans="2:8" s="104" customFormat="1">
      <c r="B34" s="125"/>
      <c r="C34" s="125"/>
      <c r="D34" s="129" t="s">
        <v>16</v>
      </c>
      <c r="E34" s="313"/>
      <c r="F34" s="313"/>
      <c r="G34" s="313"/>
      <c r="H34" s="128"/>
    </row>
    <row r="35" spans="2:8" s="104" customFormat="1" ht="33.35">
      <c r="B35" s="75"/>
      <c r="C35" s="75"/>
      <c r="D35" s="76" t="s">
        <v>12</v>
      </c>
      <c r="E35" s="315">
        <f>+E37</f>
        <v>-30915</v>
      </c>
      <c r="F35" s="315">
        <f>+F37</f>
        <v>-38643.699999999997</v>
      </c>
      <c r="G35" s="315">
        <f>+G37</f>
        <v>-38643.699999999997</v>
      </c>
    </row>
    <row r="36" spans="2:8" s="104" customFormat="1">
      <c r="B36" s="106"/>
      <c r="C36" s="106"/>
      <c r="D36" s="102" t="s">
        <v>116</v>
      </c>
      <c r="E36" s="316"/>
      <c r="F36" s="316"/>
      <c r="G36" s="316"/>
    </row>
    <row r="37" spans="2:8" s="104" customFormat="1">
      <c r="B37" s="75"/>
      <c r="C37" s="75"/>
      <c r="D37" s="126" t="s">
        <v>51</v>
      </c>
      <c r="E37" s="321">
        <f>+E38</f>
        <v>-30915</v>
      </c>
      <c r="F37" s="321">
        <f>+F38</f>
        <v>-38643.699999999997</v>
      </c>
      <c r="G37" s="321">
        <f>+G38</f>
        <v>-38643.699999999997</v>
      </c>
    </row>
    <row r="38" spans="2:8" s="104" customFormat="1" ht="35.5">
      <c r="B38" s="218"/>
      <c r="C38" s="218"/>
      <c r="D38" s="127" t="str">
        <f>+'Հավելված N 3'!C32</f>
        <v xml:space="preserve">«Հայաստանի ազգային ֆիլհարմոնիկ նվագախումբ» </v>
      </c>
      <c r="E38" s="320">
        <f>-30514-401</f>
        <v>-30915</v>
      </c>
      <c r="F38" s="320">
        <f>-38142.5-501.2</f>
        <v>-38643.699999999997</v>
      </c>
      <c r="G38" s="318">
        <f>+'Հավելված N 3'!D32</f>
        <v>-38643.699999999997</v>
      </c>
    </row>
    <row r="39" spans="2:8" s="104" customFormat="1" ht="33.35">
      <c r="B39" s="107">
        <v>1168</v>
      </c>
      <c r="C39" s="107">
        <v>32007</v>
      </c>
      <c r="D39" s="108" t="s">
        <v>225</v>
      </c>
      <c r="E39" s="312">
        <f>+E41</f>
        <v>0</v>
      </c>
      <c r="F39" s="312">
        <f t="shared" ref="F39:G39" si="5">+F41</f>
        <v>8945.1</v>
      </c>
      <c r="G39" s="312">
        <f t="shared" si="5"/>
        <v>8945.1</v>
      </c>
      <c r="H39" s="128"/>
    </row>
    <row r="40" spans="2:8" s="104" customFormat="1">
      <c r="B40" s="125"/>
      <c r="C40" s="125"/>
      <c r="D40" s="129" t="s">
        <v>16</v>
      </c>
      <c r="E40" s="313"/>
      <c r="F40" s="313"/>
      <c r="G40" s="313"/>
      <c r="H40" s="128"/>
    </row>
    <row r="41" spans="2:8" s="104" customFormat="1" ht="33.35">
      <c r="B41" s="75"/>
      <c r="C41" s="75"/>
      <c r="D41" s="76" t="s">
        <v>12</v>
      </c>
      <c r="E41" s="315">
        <f>+E43</f>
        <v>0</v>
      </c>
      <c r="F41" s="315">
        <f t="shared" ref="F41:G41" si="6">+F43</f>
        <v>8945.1</v>
      </c>
      <c r="G41" s="315">
        <f t="shared" si="6"/>
        <v>8945.1</v>
      </c>
    </row>
    <row r="42" spans="2:8" s="104" customFormat="1">
      <c r="B42" s="106"/>
      <c r="C42" s="106"/>
      <c r="D42" s="102" t="s">
        <v>116</v>
      </c>
      <c r="E42" s="316"/>
      <c r="F42" s="316"/>
      <c r="G42" s="316"/>
    </row>
    <row r="43" spans="2:8" s="104" customFormat="1">
      <c r="B43" s="75"/>
      <c r="C43" s="75"/>
      <c r="D43" s="126" t="s">
        <v>51</v>
      </c>
      <c r="E43" s="321">
        <f>SUM(E44:E44)</f>
        <v>0</v>
      </c>
      <c r="F43" s="321">
        <f>SUM(F44:F44)</f>
        <v>8945.1</v>
      </c>
      <c r="G43" s="321">
        <f>SUM(G44:G44)</f>
        <v>8945.1</v>
      </c>
    </row>
    <row r="44" spans="2:8" s="104" customFormat="1" ht="35.5">
      <c r="B44" s="362"/>
      <c r="C44" s="362"/>
      <c r="D44" s="127" t="str">
        <f>+'Հավելված N 3'!C36</f>
        <v>«Սոս Սարգսյանի անվան համազգային թատրոն» ՊՈԱԿ</v>
      </c>
      <c r="E44" s="320">
        <v>0</v>
      </c>
      <c r="F44" s="322">
        <f t="shared" ref="F44" si="7">+G44</f>
        <v>8945.1</v>
      </c>
      <c r="G44" s="318">
        <f>+'Հավելված N 3'!D36</f>
        <v>8945.1</v>
      </c>
    </row>
    <row r="45" spans="2:8" s="104" customFormat="1" ht="50">
      <c r="B45" s="107">
        <v>1183</v>
      </c>
      <c r="C45" s="107">
        <v>32007</v>
      </c>
      <c r="D45" s="108" t="s">
        <v>223</v>
      </c>
      <c r="E45" s="312">
        <f>+E47</f>
        <v>0</v>
      </c>
      <c r="F45" s="312">
        <f>+F47</f>
        <v>75296.2</v>
      </c>
      <c r="G45" s="312">
        <f>+G47</f>
        <v>75296.2</v>
      </c>
      <c r="H45" s="128"/>
    </row>
    <row r="46" spans="2:8" s="104" customFormat="1">
      <c r="B46" s="125"/>
      <c r="C46" s="125"/>
      <c r="D46" s="129" t="s">
        <v>16</v>
      </c>
      <c r="E46" s="313"/>
      <c r="F46" s="313"/>
      <c r="G46" s="313"/>
      <c r="H46" s="128"/>
    </row>
    <row r="47" spans="2:8" s="104" customFormat="1" ht="33.35">
      <c r="B47" s="75"/>
      <c r="C47" s="75"/>
      <c r="D47" s="76" t="s">
        <v>12</v>
      </c>
      <c r="E47" s="315">
        <f>+E49</f>
        <v>0</v>
      </c>
      <c r="F47" s="315">
        <f>+F49</f>
        <v>75296.2</v>
      </c>
      <c r="G47" s="315">
        <f>+G49</f>
        <v>75296.2</v>
      </c>
    </row>
    <row r="48" spans="2:8" s="104" customFormat="1">
      <c r="B48" s="106"/>
      <c r="C48" s="106"/>
      <c r="D48" s="102" t="s">
        <v>116</v>
      </c>
      <c r="E48" s="316"/>
      <c r="F48" s="316"/>
      <c r="G48" s="316"/>
    </row>
    <row r="49" spans="2:8" s="104" customFormat="1">
      <c r="B49" s="75"/>
      <c r="C49" s="75"/>
      <c r="D49" s="126" t="s">
        <v>65</v>
      </c>
      <c r="E49" s="321">
        <f>+E50</f>
        <v>0</v>
      </c>
      <c r="F49" s="321">
        <f>+F50</f>
        <v>75296.2</v>
      </c>
      <c r="G49" s="321">
        <f>+G50</f>
        <v>75296.2</v>
      </c>
    </row>
    <row r="50" spans="2:8" s="104" customFormat="1" ht="35.5">
      <c r="B50" s="218"/>
      <c r="C50" s="218"/>
      <c r="D50" s="127" t="str">
        <f>+'Հավելված N 3'!C40</f>
        <v>«Արամ Մանուկյանի անվան մարզառազմական մասնագիտացված դպրոց» ՊՈԱԿ</v>
      </c>
      <c r="E50" s="320">
        <v>0</v>
      </c>
      <c r="F50" s="322">
        <f>+G50</f>
        <v>75296.2</v>
      </c>
      <c r="G50" s="318">
        <f>+'Հավելված N 3'!D40</f>
        <v>75296.2</v>
      </c>
    </row>
    <row r="51" spans="2:8" s="104" customFormat="1" ht="50">
      <c r="B51" s="107">
        <v>1236</v>
      </c>
      <c r="C51" s="107">
        <v>12001</v>
      </c>
      <c r="D51" s="349" t="s">
        <v>387</v>
      </c>
      <c r="E51" s="312">
        <f>+E53</f>
        <v>0</v>
      </c>
      <c r="F51" s="312">
        <f>+F53</f>
        <v>26265.9</v>
      </c>
      <c r="G51" s="312">
        <f>+G53</f>
        <v>26265.9</v>
      </c>
      <c r="H51" s="128"/>
    </row>
    <row r="52" spans="2:8" s="104" customFormat="1">
      <c r="B52" s="125"/>
      <c r="C52" s="125"/>
      <c r="D52" s="129" t="s">
        <v>16</v>
      </c>
      <c r="E52" s="313"/>
      <c r="F52" s="313"/>
      <c r="G52" s="313"/>
      <c r="H52" s="128"/>
    </row>
    <row r="53" spans="2:8" s="104" customFormat="1" ht="33.35">
      <c r="B53" s="75"/>
      <c r="C53" s="75"/>
      <c r="D53" s="76" t="s">
        <v>12</v>
      </c>
      <c r="E53" s="315">
        <v>0</v>
      </c>
      <c r="F53" s="315">
        <f>+G53</f>
        <v>26265.9</v>
      </c>
      <c r="G53" s="315">
        <f>+'Հավելված N 3'!D43</f>
        <v>26265.9</v>
      </c>
    </row>
    <row r="54" spans="2:8" s="104" customFormat="1" ht="33.35">
      <c r="B54" s="107">
        <v>1236</v>
      </c>
      <c r="C54" s="107">
        <v>32004</v>
      </c>
      <c r="D54" s="349" t="s">
        <v>373</v>
      </c>
      <c r="E54" s="312">
        <f>+E56</f>
        <v>140662</v>
      </c>
      <c r="F54" s="312">
        <f>+F56</f>
        <v>0</v>
      </c>
      <c r="G54" s="312">
        <f>+G56</f>
        <v>0</v>
      </c>
      <c r="H54" s="128"/>
    </row>
    <row r="55" spans="2:8" s="104" customFormat="1">
      <c r="B55" s="125"/>
      <c r="C55" s="125"/>
      <c r="D55" s="129" t="s">
        <v>16</v>
      </c>
      <c r="E55" s="313"/>
      <c r="F55" s="313"/>
      <c r="G55" s="313"/>
      <c r="H55" s="128"/>
    </row>
    <row r="56" spans="2:8" s="104" customFormat="1" ht="33.35">
      <c r="B56" s="75"/>
      <c r="C56" s="75"/>
      <c r="D56" s="76" t="s">
        <v>12</v>
      </c>
      <c r="E56" s="315">
        <v>140662</v>
      </c>
      <c r="F56" s="315"/>
      <c r="G56" s="315">
        <v>0</v>
      </c>
    </row>
  </sheetData>
  <mergeCells count="7">
    <mergeCell ref="F1:G1"/>
    <mergeCell ref="F3:G3"/>
    <mergeCell ref="B6:G6"/>
    <mergeCell ref="B9:C9"/>
    <mergeCell ref="D9:D10"/>
    <mergeCell ref="E2:G2"/>
    <mergeCell ref="E9:G9"/>
  </mergeCells>
  <pageMargins left="0.25" right="0.25" top="0.75" bottom="0.75" header="0.3" footer="0.3"/>
  <pageSetup paperSize="9" scale="47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D31"/>
  <sheetViews>
    <sheetView zoomScale="70" zoomScaleNormal="70" workbookViewId="0">
      <selection activeCell="B25" sqref="B25:F25"/>
    </sheetView>
  </sheetViews>
  <sheetFormatPr defaultColWidth="9.09765625" defaultRowHeight="17.75"/>
  <cols>
    <col min="1" max="1" width="9.8984375" style="43" customWidth="1"/>
    <col min="2" max="2" width="14.69921875" style="43" bestFit="1" customWidth="1"/>
    <col min="3" max="3" width="8" style="43" customWidth="1"/>
    <col min="4" max="4" width="7.69921875" style="43" customWidth="1"/>
    <col min="5" max="5" width="39.09765625" style="43" customWidth="1"/>
    <col min="6" max="6" width="50.09765625" style="43" customWidth="1"/>
    <col min="7" max="7" width="35" style="43" customWidth="1"/>
    <col min="8" max="8" width="13.796875" style="43" bestFit="1" customWidth="1"/>
    <col min="9" max="10" width="9.09765625" style="43"/>
    <col min="11" max="11" width="12.09765625" style="43" customWidth="1"/>
    <col min="12" max="16384" width="9.09765625" style="43"/>
  </cols>
  <sheetData>
    <row r="1" spans="1:30" s="63" customFormat="1" ht="25.4" customHeight="1">
      <c r="F1" s="451" t="s">
        <v>97</v>
      </c>
      <c r="G1" s="451"/>
      <c r="AB1" s="451"/>
      <c r="AC1" s="451"/>
      <c r="AD1" s="451"/>
    </row>
    <row r="2" spans="1:30" s="1" customFormat="1">
      <c r="F2" s="468" t="s">
        <v>107</v>
      </c>
      <c r="G2" s="468"/>
      <c r="AA2" s="468"/>
      <c r="AB2" s="468"/>
      <c r="AC2" s="468"/>
      <c r="AD2" s="468"/>
    </row>
    <row r="3" spans="1:30" s="1" customFormat="1" ht="16" customHeight="1">
      <c r="F3" s="468" t="s">
        <v>0</v>
      </c>
      <c r="G3" s="468"/>
      <c r="Y3" s="468"/>
      <c r="Z3" s="468"/>
      <c r="AA3" s="468"/>
      <c r="AB3" s="468"/>
      <c r="AC3" s="468"/>
      <c r="AD3" s="468"/>
    </row>
    <row r="4" spans="1:30" s="1" customFormat="1">
      <c r="F4" s="38"/>
      <c r="G4" s="38"/>
      <c r="H4" s="38"/>
    </row>
    <row r="5" spans="1:30" s="1" customFormat="1" ht="16" customHeight="1">
      <c r="F5" s="38"/>
      <c r="G5" s="38"/>
      <c r="H5" s="38"/>
    </row>
    <row r="6" spans="1:30" s="1" customFormat="1" ht="67.7" customHeight="1">
      <c r="A6" s="452" t="s">
        <v>108</v>
      </c>
      <c r="B6" s="452"/>
      <c r="C6" s="452"/>
      <c r="D6" s="452"/>
      <c r="E6" s="452"/>
      <c r="F6" s="452"/>
      <c r="G6" s="452"/>
      <c r="H6" s="40"/>
    </row>
    <row r="7" spans="1:30" s="1" customFormat="1" ht="20.95" customHeight="1">
      <c r="A7" s="453" t="s">
        <v>67</v>
      </c>
      <c r="B7" s="453"/>
      <c r="C7" s="453"/>
      <c r="D7" s="453"/>
      <c r="E7" s="453"/>
      <c r="F7" s="453"/>
      <c r="G7" s="453"/>
      <c r="H7" s="40"/>
    </row>
    <row r="8" spans="1:30" ht="53.2" customHeight="1">
      <c r="A8" s="454" t="s">
        <v>1</v>
      </c>
      <c r="B8" s="454"/>
      <c r="C8" s="462" t="s">
        <v>269</v>
      </c>
      <c r="D8" s="463"/>
      <c r="E8" s="464"/>
      <c r="F8" s="455" t="s">
        <v>68</v>
      </c>
      <c r="G8" s="39" t="s">
        <v>22</v>
      </c>
    </row>
    <row r="9" spans="1:30" s="46" customFormat="1">
      <c r="A9" s="39" t="s">
        <v>14</v>
      </c>
      <c r="B9" s="39" t="s">
        <v>15</v>
      </c>
      <c r="C9" s="465"/>
      <c r="D9" s="466"/>
      <c r="E9" s="467"/>
      <c r="F9" s="456"/>
      <c r="G9" s="39" t="s">
        <v>3</v>
      </c>
    </row>
    <row r="10" spans="1:30" s="46" customFormat="1" ht="31.7" customHeight="1">
      <c r="A10" s="457" t="s">
        <v>12</v>
      </c>
      <c r="B10" s="458"/>
      <c r="C10" s="458"/>
      <c r="D10" s="458"/>
      <c r="E10" s="458"/>
      <c r="F10" s="459"/>
      <c r="G10" s="30">
        <f>+G11+G14+G17+G21+G25</f>
        <v>45492.899999999994</v>
      </c>
      <c r="H10" s="47"/>
    </row>
    <row r="11" spans="1:30" ht="24.05" customHeight="1">
      <c r="A11" s="48">
        <v>1075</v>
      </c>
      <c r="B11" s="460" t="s">
        <v>69</v>
      </c>
      <c r="C11" s="461"/>
      <c r="D11" s="461"/>
      <c r="E11" s="461"/>
      <c r="F11" s="446"/>
      <c r="G11" s="62">
        <f>+G12</f>
        <v>4890.4999999999945</v>
      </c>
      <c r="H11" s="296"/>
    </row>
    <row r="12" spans="1:30" ht="55.35" customHeight="1">
      <c r="A12" s="73"/>
      <c r="B12" s="93">
        <v>32010</v>
      </c>
      <c r="C12" s="447" t="s">
        <v>253</v>
      </c>
      <c r="D12" s="448"/>
      <c r="E12" s="450"/>
      <c r="F12" s="94" t="s">
        <v>12</v>
      </c>
      <c r="G12" s="95">
        <f>+G13</f>
        <v>4890.4999999999945</v>
      </c>
      <c r="H12" s="49"/>
    </row>
    <row r="13" spans="1:30" ht="53.2">
      <c r="A13" s="73"/>
      <c r="B13" s="73"/>
      <c r="C13" s="73"/>
      <c r="D13" s="90"/>
      <c r="E13" s="77"/>
      <c r="F13" s="45" t="s">
        <v>70</v>
      </c>
      <c r="G13" s="96">
        <f>118.2*58-(131317-129351.9)</f>
        <v>4890.4999999999945</v>
      </c>
      <c r="H13" s="257"/>
    </row>
    <row r="14" spans="1:30" ht="24.05" customHeight="1">
      <c r="A14" s="48">
        <v>1168</v>
      </c>
      <c r="B14" s="444" t="s">
        <v>254</v>
      </c>
      <c r="C14" s="445"/>
      <c r="D14" s="445"/>
      <c r="E14" s="445"/>
      <c r="F14" s="446"/>
      <c r="G14" s="62">
        <f>+G15</f>
        <v>36242.800000000003</v>
      </c>
    </row>
    <row r="15" spans="1:30" ht="55.35" customHeight="1">
      <c r="A15" s="73"/>
      <c r="B15" s="93">
        <v>32001</v>
      </c>
      <c r="C15" s="447" t="s">
        <v>245</v>
      </c>
      <c r="D15" s="448"/>
      <c r="E15" s="449"/>
      <c r="F15" s="94" t="s">
        <v>12</v>
      </c>
      <c r="G15" s="95">
        <f>+G16</f>
        <v>36242.800000000003</v>
      </c>
      <c r="H15" s="49"/>
    </row>
    <row r="16" spans="1:30" ht="88.7">
      <c r="A16" s="73"/>
      <c r="B16" s="73"/>
      <c r="C16" s="73"/>
      <c r="D16" s="90"/>
      <c r="E16" s="77" t="s">
        <v>256</v>
      </c>
      <c r="F16" s="45" t="s">
        <v>255</v>
      </c>
      <c r="G16" s="96">
        <v>36242.800000000003</v>
      </c>
    </row>
    <row r="17" spans="1:8" ht="24.05" customHeight="1">
      <c r="A17" s="48">
        <v>1183</v>
      </c>
      <c r="B17" s="444" t="s">
        <v>100</v>
      </c>
      <c r="C17" s="445"/>
      <c r="D17" s="445"/>
      <c r="E17" s="445"/>
      <c r="F17" s="446"/>
      <c r="G17" s="62">
        <f>+G18</f>
        <v>289.39999999999998</v>
      </c>
    </row>
    <row r="18" spans="1:8" ht="55.35" customHeight="1">
      <c r="A18" s="73"/>
      <c r="B18" s="93">
        <v>32001</v>
      </c>
      <c r="C18" s="447" t="s">
        <v>267</v>
      </c>
      <c r="D18" s="448"/>
      <c r="E18" s="449"/>
      <c r="F18" s="44"/>
      <c r="G18" s="95">
        <f>+G19</f>
        <v>289.39999999999998</v>
      </c>
      <c r="H18" s="49"/>
    </row>
    <row r="19" spans="1:8" ht="33.35">
      <c r="A19" s="73"/>
      <c r="B19" s="258"/>
      <c r="C19" s="258"/>
      <c r="D19" s="205"/>
      <c r="E19" s="77"/>
      <c r="F19" s="259" t="s">
        <v>265</v>
      </c>
      <c r="G19" s="95">
        <f>+G20</f>
        <v>289.39999999999998</v>
      </c>
    </row>
    <row r="20" spans="1:8" ht="35.5">
      <c r="A20" s="73"/>
      <c r="B20" s="73"/>
      <c r="C20" s="73"/>
      <c r="D20" s="205"/>
      <c r="E20" s="77"/>
      <c r="F20" s="260" t="s">
        <v>268</v>
      </c>
      <c r="G20" s="268">
        <f>258.4+31</f>
        <v>289.39999999999998</v>
      </c>
    </row>
    <row r="21" spans="1:8" ht="24.05" customHeight="1">
      <c r="A21" s="48">
        <v>1196</v>
      </c>
      <c r="B21" s="444" t="s">
        <v>257</v>
      </c>
      <c r="C21" s="445"/>
      <c r="D21" s="445"/>
      <c r="E21" s="445"/>
      <c r="F21" s="446"/>
      <c r="G21" s="62">
        <f>+G22</f>
        <v>3560.2</v>
      </c>
    </row>
    <row r="22" spans="1:8" ht="55.35" customHeight="1">
      <c r="A22" s="73"/>
      <c r="B22" s="93">
        <v>12001</v>
      </c>
      <c r="C22" s="447" t="s">
        <v>258</v>
      </c>
      <c r="D22" s="448"/>
      <c r="E22" s="449"/>
      <c r="F22" s="44"/>
      <c r="G22" s="95">
        <f>+G23</f>
        <v>3560.2</v>
      </c>
      <c r="H22" s="49"/>
    </row>
    <row r="23" spans="1:8">
      <c r="A23" s="73"/>
      <c r="B23" s="258"/>
      <c r="C23" s="258"/>
      <c r="D23" s="205"/>
      <c r="E23" s="77"/>
      <c r="F23" s="259" t="s">
        <v>259</v>
      </c>
      <c r="G23" s="95">
        <f>+G24</f>
        <v>3560.2</v>
      </c>
    </row>
    <row r="24" spans="1:8" ht="35.5">
      <c r="A24" s="73"/>
      <c r="B24" s="73"/>
      <c r="C24" s="73"/>
      <c r="D24" s="205"/>
      <c r="E24" s="77"/>
      <c r="F24" s="260" t="s">
        <v>260</v>
      </c>
      <c r="G24" s="268">
        <v>3560.2</v>
      </c>
    </row>
    <row r="25" spans="1:8" ht="24.05" customHeight="1">
      <c r="A25" s="48">
        <v>1236</v>
      </c>
      <c r="B25" s="444" t="s">
        <v>148</v>
      </c>
      <c r="C25" s="445"/>
      <c r="D25" s="445"/>
      <c r="E25" s="445"/>
      <c r="F25" s="446"/>
      <c r="G25" s="62">
        <f>+G26</f>
        <v>510</v>
      </c>
    </row>
    <row r="26" spans="1:8" ht="55.35" customHeight="1">
      <c r="A26" s="73"/>
      <c r="B26" s="93">
        <v>32006</v>
      </c>
      <c r="C26" s="447" t="s">
        <v>261</v>
      </c>
      <c r="D26" s="448"/>
      <c r="E26" s="449"/>
      <c r="F26" s="44"/>
      <c r="G26" s="95">
        <f>+G27+G30</f>
        <v>510</v>
      </c>
      <c r="H26" s="49"/>
    </row>
    <row r="27" spans="1:8" ht="34.950000000000003" customHeight="1">
      <c r="A27" s="73"/>
      <c r="B27" s="258"/>
      <c r="C27" s="258"/>
      <c r="D27" s="205"/>
      <c r="E27" s="77"/>
      <c r="F27" s="259" t="s">
        <v>262</v>
      </c>
      <c r="G27" s="95">
        <f>SUM(G28:G29)</f>
        <v>320</v>
      </c>
    </row>
    <row r="28" spans="1:8">
      <c r="A28" s="73"/>
      <c r="B28" s="73"/>
      <c r="C28" s="73"/>
      <c r="D28" s="205"/>
      <c r="E28" s="77"/>
      <c r="F28" s="260" t="s">
        <v>263</v>
      </c>
      <c r="G28" s="268">
        <v>80</v>
      </c>
    </row>
    <row r="29" spans="1:8" ht="35.5">
      <c r="A29" s="73"/>
      <c r="B29" s="73"/>
      <c r="C29" s="73"/>
      <c r="D29" s="205"/>
      <c r="E29" s="77"/>
      <c r="F29" s="260" t="s">
        <v>264</v>
      </c>
      <c r="G29" s="268">
        <v>240</v>
      </c>
    </row>
    <row r="30" spans="1:8" ht="34.950000000000003" customHeight="1">
      <c r="A30" s="73"/>
      <c r="B30" s="258"/>
      <c r="C30" s="258"/>
      <c r="D30" s="205"/>
      <c r="E30" s="77"/>
      <c r="F30" s="259" t="s">
        <v>265</v>
      </c>
      <c r="G30" s="95">
        <f>SUM(G31)</f>
        <v>190</v>
      </c>
    </row>
    <row r="31" spans="1:8" ht="35.5">
      <c r="A31" s="73"/>
      <c r="B31" s="73"/>
      <c r="C31" s="73"/>
      <c r="D31" s="205"/>
      <c r="E31" s="77"/>
      <c r="F31" s="260" t="s">
        <v>266</v>
      </c>
      <c r="G31" s="268">
        <v>190</v>
      </c>
    </row>
  </sheetData>
  <mergeCells count="22">
    <mergeCell ref="A10:F10"/>
    <mergeCell ref="B11:F11"/>
    <mergeCell ref="C8:E9"/>
    <mergeCell ref="AB1:AD1"/>
    <mergeCell ref="F2:G2"/>
    <mergeCell ref="AA2:AD2"/>
    <mergeCell ref="F3:G3"/>
    <mergeCell ref="Y3:AD3"/>
    <mergeCell ref="F1:G1"/>
    <mergeCell ref="A6:G6"/>
    <mergeCell ref="A7:G7"/>
    <mergeCell ref="A8:B8"/>
    <mergeCell ref="F8:F9"/>
    <mergeCell ref="B25:F25"/>
    <mergeCell ref="C26:E26"/>
    <mergeCell ref="B17:F17"/>
    <mergeCell ref="C18:E18"/>
    <mergeCell ref="C12:E12"/>
    <mergeCell ref="C15:E15"/>
    <mergeCell ref="B14:F14"/>
    <mergeCell ref="B21:F21"/>
    <mergeCell ref="C22:E22"/>
  </mergeCells>
  <pageMargins left="0.25" right="0.25" top="0.75" bottom="0.75" header="0.3" footer="0.3"/>
  <pageSetup paperSize="9" scale="37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D16"/>
  <sheetViews>
    <sheetView workbookViewId="0">
      <selection sqref="A1:XFD1048576"/>
    </sheetView>
  </sheetViews>
  <sheetFormatPr defaultColWidth="8.796875" defaultRowHeight="17.75"/>
  <cols>
    <col min="1" max="1" width="10.796875" style="1" customWidth="1"/>
    <col min="2" max="2" width="12.69921875" style="1" customWidth="1"/>
    <col min="3" max="3" width="60" style="1" customWidth="1"/>
    <col min="4" max="4" width="30.5" style="1" customWidth="1"/>
    <col min="5" max="16384" width="8.796875" style="1"/>
  </cols>
  <sheetData>
    <row r="1" spans="1:4" s="27" customFormat="1" ht="33.450000000000003" customHeight="1">
      <c r="A1" s="154"/>
      <c r="B1" s="156"/>
      <c r="C1" s="471" t="s">
        <v>37</v>
      </c>
      <c r="D1" s="471"/>
    </row>
    <row r="2" spans="1:4" s="27" customFormat="1">
      <c r="A2" s="154"/>
      <c r="B2" s="156"/>
      <c r="C2" s="472" t="s">
        <v>107</v>
      </c>
      <c r="D2" s="472"/>
    </row>
    <row r="3" spans="1:4" s="27" customFormat="1">
      <c r="A3" s="154"/>
      <c r="B3" s="156"/>
      <c r="C3" s="472" t="s">
        <v>0</v>
      </c>
      <c r="D3" s="472"/>
    </row>
    <row r="4" spans="1:4" s="27" customFormat="1">
      <c r="A4" s="154"/>
      <c r="B4" s="156"/>
      <c r="C4" s="156"/>
      <c r="D4" s="363"/>
    </row>
    <row r="5" spans="1:4" s="27" customFormat="1">
      <c r="A5" s="154"/>
      <c r="B5" s="154"/>
      <c r="C5" s="154"/>
      <c r="D5" s="154"/>
    </row>
    <row r="6" spans="1:4" s="27" customFormat="1" ht="32.25" customHeight="1">
      <c r="A6" s="473" t="s">
        <v>397</v>
      </c>
      <c r="B6" s="473"/>
      <c r="C6" s="473"/>
      <c r="D6" s="473"/>
    </row>
    <row r="7" spans="1:4" s="27" customFormat="1" ht="20.95" customHeight="1">
      <c r="A7" s="473"/>
      <c r="B7" s="473"/>
      <c r="C7" s="473"/>
      <c r="D7" s="473"/>
    </row>
    <row r="10" spans="1:4" ht="17.75" customHeight="1">
      <c r="C10" s="474" t="s">
        <v>9</v>
      </c>
      <c r="D10" s="474"/>
    </row>
    <row r="11" spans="1:4">
      <c r="A11" s="475" t="s">
        <v>1</v>
      </c>
      <c r="B11" s="475"/>
      <c r="C11" s="476" t="s">
        <v>398</v>
      </c>
      <c r="D11" s="477" t="s">
        <v>399</v>
      </c>
    </row>
    <row r="12" spans="1:4" ht="53.2">
      <c r="A12" s="364" t="s">
        <v>4</v>
      </c>
      <c r="B12" s="364" t="s">
        <v>102</v>
      </c>
      <c r="C12" s="476"/>
      <c r="D12" s="477"/>
    </row>
    <row r="13" spans="1:4">
      <c r="A13" s="469"/>
      <c r="B13" s="470"/>
      <c r="C13" s="360" t="s">
        <v>7</v>
      </c>
      <c r="D13" s="353">
        <f>+D15+D17+D19+D21+D27+D30+D43+D45+D48+D50+D52+D55</f>
        <v>320</v>
      </c>
    </row>
    <row r="14" spans="1:4">
      <c r="A14" s="364"/>
      <c r="B14" s="358"/>
      <c r="C14" s="368" t="s">
        <v>137</v>
      </c>
      <c r="D14" s="353"/>
    </row>
    <row r="15" spans="1:4" ht="37.65" customHeight="1">
      <c r="A15" s="366">
        <v>1236</v>
      </c>
      <c r="B15" s="359"/>
      <c r="C15" s="365" t="s">
        <v>93</v>
      </c>
      <c r="D15" s="354">
        <f>+D16</f>
        <v>320</v>
      </c>
    </row>
    <row r="16" spans="1:4" ht="35.5">
      <c r="A16" s="355"/>
      <c r="B16" s="358">
        <v>32006</v>
      </c>
      <c r="C16" s="368" t="s">
        <v>403</v>
      </c>
      <c r="D16" s="356">
        <f>+'Հավելված N 5'!G27</f>
        <v>320</v>
      </c>
    </row>
  </sheetData>
  <mergeCells count="9">
    <mergeCell ref="A13:B13"/>
    <mergeCell ref="C1:D1"/>
    <mergeCell ref="C2:D2"/>
    <mergeCell ref="C3:D3"/>
    <mergeCell ref="A6:D7"/>
    <mergeCell ref="C10:D10"/>
    <mergeCell ref="A11:B11"/>
    <mergeCell ref="C11:C12"/>
    <mergeCell ref="D11:D12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U105"/>
  <sheetViews>
    <sheetView topLeftCell="A79" zoomScale="70" zoomScaleNormal="70" workbookViewId="0">
      <selection activeCell="K61" sqref="K61"/>
    </sheetView>
  </sheetViews>
  <sheetFormatPr defaultColWidth="8.796875" defaultRowHeight="17.75"/>
  <cols>
    <col min="1" max="1" width="6.3984375" style="191" bestFit="1" customWidth="1"/>
    <col min="2" max="2" width="9.69921875" style="191" customWidth="1"/>
    <col min="3" max="3" width="13.09765625" style="191" customWidth="1"/>
    <col min="4" max="4" width="16.69921875" style="211" customWidth="1"/>
    <col min="5" max="5" width="13.09765625" style="191" customWidth="1"/>
    <col min="6" max="6" width="15.3984375" style="191" customWidth="1"/>
    <col min="7" max="7" width="10.3984375" style="191" customWidth="1"/>
    <col min="8" max="8" width="22.59765625" style="191" customWidth="1"/>
    <col min="9" max="9" width="46.296875" style="191" customWidth="1"/>
    <col min="10" max="12" width="20.69921875" style="191" customWidth="1"/>
    <col min="13" max="16384" width="8.796875" style="191"/>
  </cols>
  <sheetData>
    <row r="1" spans="1:21" ht="28.5" customHeight="1">
      <c r="D1" s="192"/>
      <c r="E1" s="192"/>
      <c r="F1" s="192"/>
      <c r="G1" s="494"/>
      <c r="H1" s="494"/>
      <c r="J1" s="494" t="s">
        <v>96</v>
      </c>
      <c r="K1" s="494"/>
      <c r="L1" s="494"/>
    </row>
    <row r="2" spans="1:21" ht="17.75" customHeight="1">
      <c r="D2" s="193"/>
      <c r="E2" s="193"/>
      <c r="F2" s="194"/>
      <c r="H2" s="195"/>
      <c r="I2" s="195"/>
      <c r="J2" s="495" t="s">
        <v>118</v>
      </c>
      <c r="K2" s="495"/>
      <c r="L2" s="495"/>
    </row>
    <row r="3" spans="1:21">
      <c r="D3" s="193"/>
      <c r="E3" s="193"/>
      <c r="F3" s="194"/>
      <c r="G3" s="495"/>
      <c r="H3" s="495"/>
      <c r="J3" s="495" t="s">
        <v>20</v>
      </c>
      <c r="K3" s="495"/>
      <c r="L3" s="495"/>
    </row>
    <row r="4" spans="1:21">
      <c r="D4" s="193"/>
      <c r="E4" s="193"/>
      <c r="F4" s="194"/>
      <c r="G4" s="195"/>
      <c r="H4" s="195"/>
      <c r="I4" s="195"/>
    </row>
    <row r="5" spans="1:21">
      <c r="D5" s="193"/>
      <c r="E5" s="193"/>
      <c r="F5" s="194"/>
      <c r="G5" s="195"/>
      <c r="H5" s="195"/>
      <c r="I5" s="195"/>
    </row>
    <row r="6" spans="1:21">
      <c r="A6" s="441" t="s">
        <v>177</v>
      </c>
      <c r="B6" s="441"/>
      <c r="C6" s="441"/>
      <c r="D6" s="441"/>
      <c r="E6" s="441"/>
      <c r="F6" s="441"/>
      <c r="G6" s="441"/>
      <c r="H6" s="441"/>
      <c r="I6" s="441"/>
      <c r="J6" s="441"/>
      <c r="K6" s="441"/>
      <c r="L6" s="441"/>
    </row>
    <row r="9" spans="1:21" ht="51.05" customHeight="1">
      <c r="A9" s="375" t="s">
        <v>178</v>
      </c>
      <c r="B9" s="375" t="s">
        <v>179</v>
      </c>
      <c r="C9" s="375"/>
      <c r="D9" s="375" t="s">
        <v>180</v>
      </c>
      <c r="E9" s="375"/>
      <c r="F9" s="375"/>
      <c r="G9" s="375"/>
      <c r="H9" s="375" t="s">
        <v>181</v>
      </c>
      <c r="I9" s="375" t="s">
        <v>182</v>
      </c>
      <c r="J9" s="496" t="s">
        <v>57</v>
      </c>
      <c r="K9" s="497"/>
      <c r="L9" s="498"/>
    </row>
    <row r="10" spans="1:21" ht="51.05" customHeight="1">
      <c r="A10" s="375"/>
      <c r="B10" s="173" t="s">
        <v>183</v>
      </c>
      <c r="C10" s="173" t="s">
        <v>184</v>
      </c>
      <c r="D10" s="173" t="s">
        <v>185</v>
      </c>
      <c r="E10" s="173" t="s">
        <v>184</v>
      </c>
      <c r="F10" s="173" t="s">
        <v>186</v>
      </c>
      <c r="G10" s="173" t="s">
        <v>187</v>
      </c>
      <c r="H10" s="375"/>
      <c r="I10" s="375"/>
      <c r="J10" s="173" t="s">
        <v>188</v>
      </c>
      <c r="K10" s="173" t="s">
        <v>189</v>
      </c>
      <c r="L10" s="173" t="s">
        <v>190</v>
      </c>
    </row>
    <row r="11" spans="1:21" s="197" customFormat="1" ht="48.5" customHeight="1">
      <c r="A11" s="499" t="s">
        <v>191</v>
      </c>
      <c r="B11" s="499"/>
      <c r="C11" s="499"/>
      <c r="D11" s="499"/>
      <c r="E11" s="499"/>
      <c r="F11" s="499"/>
      <c r="G11" s="499"/>
      <c r="H11" s="499"/>
      <c r="I11" s="499"/>
      <c r="J11" s="196">
        <f>+J13+J96</f>
        <v>0</v>
      </c>
      <c r="K11" s="196">
        <f>+K13+K96</f>
        <v>0</v>
      </c>
      <c r="L11" s="323">
        <f>+L13+L96</f>
        <v>0</v>
      </c>
      <c r="M11" s="289"/>
      <c r="N11" s="289"/>
      <c r="O11" s="289"/>
      <c r="P11" s="289"/>
      <c r="Q11" s="289"/>
      <c r="R11" s="289"/>
      <c r="S11" s="289"/>
      <c r="T11" s="289"/>
      <c r="U11" s="289"/>
    </row>
    <row r="12" spans="1:21" s="199" customFormat="1" ht="16.7">
      <c r="A12" s="500" t="s">
        <v>137</v>
      </c>
      <c r="B12" s="500"/>
      <c r="C12" s="500"/>
      <c r="D12" s="500"/>
      <c r="E12" s="500"/>
      <c r="F12" s="500"/>
      <c r="G12" s="500"/>
      <c r="H12" s="500"/>
      <c r="I12" s="500"/>
      <c r="J12" s="198"/>
      <c r="K12" s="198"/>
      <c r="L12" s="324"/>
      <c r="M12" s="290"/>
      <c r="N12" s="290"/>
      <c r="O12" s="290"/>
      <c r="P12" s="290"/>
      <c r="Q12" s="290"/>
      <c r="R12" s="290"/>
      <c r="S12" s="290"/>
      <c r="T12" s="290"/>
      <c r="U12" s="290"/>
    </row>
    <row r="13" spans="1:21" s="201" customFormat="1" ht="29.95" customHeight="1">
      <c r="A13" s="501" t="s">
        <v>192</v>
      </c>
      <c r="B13" s="501"/>
      <c r="C13" s="501"/>
      <c r="D13" s="501"/>
      <c r="E13" s="501"/>
      <c r="F13" s="501"/>
      <c r="G13" s="501"/>
      <c r="H13" s="501"/>
      <c r="I13" s="501"/>
      <c r="J13" s="200">
        <f>+J14+J20+J27+J38+J45+J52+J63+J74+J80</f>
        <v>0</v>
      </c>
      <c r="K13" s="200">
        <f>+K14+K20+K27+K38+K45+K52+K63+K74+K80</f>
        <v>0</v>
      </c>
      <c r="L13" s="200">
        <f>+L14+L20+L27+L38+L45+L52+L63+L74+L80</f>
        <v>0</v>
      </c>
      <c r="M13" s="10"/>
      <c r="N13" s="10"/>
      <c r="O13" s="10"/>
      <c r="P13" s="10"/>
      <c r="Q13" s="10"/>
      <c r="R13" s="10"/>
      <c r="S13" s="10"/>
      <c r="T13" s="10"/>
      <c r="U13" s="10"/>
    </row>
    <row r="14" spans="1:21">
      <c r="A14" s="481"/>
      <c r="B14" s="288">
        <v>1045</v>
      </c>
      <c r="C14" s="487" t="s">
        <v>130</v>
      </c>
      <c r="D14" s="487"/>
      <c r="E14" s="487"/>
      <c r="F14" s="487"/>
      <c r="G14" s="487"/>
      <c r="H14" s="487"/>
      <c r="I14" s="487"/>
      <c r="J14" s="198">
        <f>+J15</f>
        <v>0</v>
      </c>
      <c r="K14" s="198">
        <f t="shared" ref="K14:L14" si="0">+K15</f>
        <v>152054.6</v>
      </c>
      <c r="L14" s="198">
        <f t="shared" si="0"/>
        <v>251174.5</v>
      </c>
    </row>
    <row r="15" spans="1:21" s="204" customFormat="1" ht="33.049999999999997" customHeight="1">
      <c r="A15" s="481"/>
      <c r="B15" s="488"/>
      <c r="C15" s="489"/>
      <c r="D15" s="202" t="s">
        <v>159</v>
      </c>
      <c r="E15" s="487" t="s">
        <v>160</v>
      </c>
      <c r="F15" s="487"/>
      <c r="G15" s="487"/>
      <c r="H15" s="487"/>
      <c r="I15" s="487"/>
      <c r="J15" s="203">
        <f>+'Հավելված N 1'!G17</f>
        <v>0</v>
      </c>
      <c r="K15" s="203">
        <f>+'Հավելված N 1'!H17</f>
        <v>152054.6</v>
      </c>
      <c r="L15" s="203">
        <f>+'Հավելված N 1'!I17</f>
        <v>251174.5</v>
      </c>
    </row>
    <row r="16" spans="1:21" ht="33.35" customHeight="1">
      <c r="A16" s="481"/>
      <c r="B16" s="488"/>
      <c r="C16" s="490"/>
      <c r="D16" s="489"/>
      <c r="E16" s="489"/>
      <c r="F16" s="491" t="s">
        <v>199</v>
      </c>
      <c r="G16" s="492"/>
      <c r="H16" s="492"/>
      <c r="I16" s="492"/>
      <c r="J16" s="492"/>
      <c r="K16" s="492"/>
      <c r="L16" s="493"/>
    </row>
    <row r="17" spans="1:12" ht="33.35" customHeight="1">
      <c r="A17" s="481"/>
      <c r="B17" s="488"/>
      <c r="C17" s="490"/>
      <c r="D17" s="490"/>
      <c r="E17" s="490"/>
      <c r="F17" s="489"/>
      <c r="G17" s="491" t="s">
        <v>95</v>
      </c>
      <c r="H17" s="492"/>
      <c r="I17" s="492"/>
      <c r="J17" s="492"/>
      <c r="K17" s="492"/>
      <c r="L17" s="493"/>
    </row>
    <row r="18" spans="1:12" ht="33.35" customHeight="1">
      <c r="A18" s="481"/>
      <c r="B18" s="488"/>
      <c r="C18" s="490"/>
      <c r="D18" s="490"/>
      <c r="E18" s="490"/>
      <c r="F18" s="490"/>
      <c r="G18" s="273"/>
      <c r="H18" s="491" t="s">
        <v>200</v>
      </c>
      <c r="I18" s="492"/>
      <c r="J18" s="492"/>
      <c r="K18" s="492"/>
      <c r="L18" s="493"/>
    </row>
    <row r="19" spans="1:12" ht="8.6" customHeight="1">
      <c r="A19" s="481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206"/>
    </row>
    <row r="20" spans="1:12" s="208" customFormat="1">
      <c r="A20" s="481"/>
      <c r="B20" s="271">
        <v>1075</v>
      </c>
      <c r="C20" s="478" t="s">
        <v>202</v>
      </c>
      <c r="D20" s="478"/>
      <c r="E20" s="478"/>
      <c r="F20" s="478"/>
      <c r="G20" s="478"/>
      <c r="H20" s="478"/>
      <c r="I20" s="478"/>
      <c r="J20" s="198">
        <f>+J21</f>
        <v>4890.4999999999945</v>
      </c>
      <c r="K20" s="198">
        <f t="shared" ref="K20:L20" si="1">+K21</f>
        <v>4890.4999999999945</v>
      </c>
      <c r="L20" s="198">
        <f t="shared" si="1"/>
        <v>4890.4999999999945</v>
      </c>
    </row>
    <row r="21" spans="1:12" s="209" customFormat="1" ht="33.049999999999997" customHeight="1">
      <c r="A21" s="481"/>
      <c r="B21" s="479"/>
      <c r="C21" s="479"/>
      <c r="D21" s="86" t="s">
        <v>278</v>
      </c>
      <c r="E21" s="478" t="s">
        <v>253</v>
      </c>
      <c r="F21" s="478"/>
      <c r="G21" s="478"/>
      <c r="H21" s="478"/>
      <c r="I21" s="478"/>
      <c r="J21" s="174">
        <f>+'Հավելված N 2'!G86</f>
        <v>4890.4999999999945</v>
      </c>
      <c r="K21" s="174">
        <f>+'Հավելված N 2'!H86</f>
        <v>4890.4999999999945</v>
      </c>
      <c r="L21" s="174">
        <f>+'Հավելված N 2'!I86</f>
        <v>4890.4999999999945</v>
      </c>
    </row>
    <row r="22" spans="1:12" s="208" customFormat="1" ht="18" customHeight="1">
      <c r="A22" s="481"/>
      <c r="B22" s="479"/>
      <c r="C22" s="479"/>
      <c r="D22" s="479"/>
      <c r="E22" s="479"/>
      <c r="F22" s="480" t="s">
        <v>302</v>
      </c>
      <c r="G22" s="480"/>
      <c r="H22" s="480"/>
      <c r="I22" s="480"/>
      <c r="J22" s="480"/>
      <c r="K22" s="480"/>
      <c r="L22" s="480"/>
    </row>
    <row r="23" spans="1:12" s="208" customFormat="1" ht="17.75" customHeight="1">
      <c r="A23" s="481"/>
      <c r="B23" s="479"/>
      <c r="C23" s="479"/>
      <c r="D23" s="479"/>
      <c r="E23" s="479"/>
      <c r="F23" s="479"/>
      <c r="G23" s="448" t="s">
        <v>95</v>
      </c>
      <c r="H23" s="448"/>
      <c r="I23" s="448"/>
      <c r="J23" s="448"/>
      <c r="K23" s="448"/>
      <c r="L23" s="450"/>
    </row>
    <row r="24" spans="1:12" s="208" customFormat="1">
      <c r="A24" s="481"/>
      <c r="B24" s="479"/>
      <c r="C24" s="479"/>
      <c r="D24" s="479"/>
      <c r="E24" s="479"/>
      <c r="F24" s="479"/>
      <c r="G24" s="479"/>
      <c r="H24" s="447" t="s">
        <v>303</v>
      </c>
      <c r="I24" s="448"/>
      <c r="J24" s="448"/>
      <c r="K24" s="448"/>
      <c r="L24" s="450"/>
    </row>
    <row r="25" spans="1:12" ht="35.5">
      <c r="A25" s="481"/>
      <c r="B25" s="479"/>
      <c r="C25" s="479"/>
      <c r="D25" s="479"/>
      <c r="E25" s="479"/>
      <c r="F25" s="479"/>
      <c r="G25" s="479"/>
      <c r="H25" s="213"/>
      <c r="I25" s="205" t="s">
        <v>304</v>
      </c>
      <c r="J25" s="284">
        <v>118.2</v>
      </c>
      <c r="K25" s="284" t="s">
        <v>193</v>
      </c>
      <c r="L25" s="284">
        <v>118.2</v>
      </c>
    </row>
    <row r="26" spans="1:12" ht="8.6" customHeight="1">
      <c r="A26" s="481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206"/>
    </row>
    <row r="27" spans="1:12" s="208" customFormat="1" ht="36.549999999999997" customHeight="1">
      <c r="A27" s="481"/>
      <c r="B27" s="295">
        <v>1130</v>
      </c>
      <c r="C27" s="482" t="s">
        <v>326</v>
      </c>
      <c r="D27" s="482"/>
      <c r="E27" s="482"/>
      <c r="F27" s="482"/>
      <c r="G27" s="482"/>
      <c r="H27" s="482"/>
      <c r="I27" s="482"/>
      <c r="J27" s="198">
        <f>+J28</f>
        <v>0</v>
      </c>
      <c r="K27" s="198">
        <f t="shared" ref="K27:L27" si="2">+K28</f>
        <v>0</v>
      </c>
      <c r="L27" s="198">
        <f t="shared" si="2"/>
        <v>0</v>
      </c>
    </row>
    <row r="28" spans="1:12" s="209" customFormat="1" ht="34.950000000000003" customHeight="1">
      <c r="A28" s="481"/>
      <c r="B28" s="420"/>
      <c r="C28" s="420"/>
      <c r="D28" s="86" t="s">
        <v>327</v>
      </c>
      <c r="E28" s="482" t="s">
        <v>328</v>
      </c>
      <c r="F28" s="482"/>
      <c r="G28" s="482"/>
      <c r="H28" s="482"/>
      <c r="I28" s="482"/>
      <c r="J28" s="174">
        <v>0</v>
      </c>
      <c r="K28" s="174">
        <v>0</v>
      </c>
      <c r="L28" s="174">
        <v>0</v>
      </c>
    </row>
    <row r="29" spans="1:12" s="208" customFormat="1" ht="33.049999999999997" customHeight="1">
      <c r="A29" s="481"/>
      <c r="B29" s="421"/>
      <c r="C29" s="421"/>
      <c r="D29" s="420"/>
      <c r="E29" s="420"/>
      <c r="F29" s="480" t="s">
        <v>329</v>
      </c>
      <c r="G29" s="480"/>
      <c r="H29" s="480"/>
      <c r="I29" s="480"/>
      <c r="J29" s="480"/>
      <c r="K29" s="480"/>
      <c r="L29" s="480"/>
    </row>
    <row r="30" spans="1:12" s="208" customFormat="1" ht="17.75" customHeight="1">
      <c r="A30" s="481"/>
      <c r="B30" s="421"/>
      <c r="C30" s="421"/>
      <c r="D30" s="421"/>
      <c r="E30" s="421"/>
      <c r="F30" s="508"/>
      <c r="G30" s="480" t="s">
        <v>330</v>
      </c>
      <c r="H30" s="480"/>
      <c r="I30" s="480"/>
      <c r="J30" s="480"/>
      <c r="K30" s="480"/>
      <c r="L30" s="480"/>
    </row>
    <row r="31" spans="1:12" s="208" customFormat="1" ht="17.5" customHeight="1">
      <c r="A31" s="481"/>
      <c r="B31" s="421"/>
      <c r="C31" s="421"/>
      <c r="D31" s="421"/>
      <c r="E31" s="421"/>
      <c r="F31" s="509"/>
      <c r="G31" s="508"/>
      <c r="H31" s="480" t="s">
        <v>331</v>
      </c>
      <c r="I31" s="480"/>
      <c r="J31" s="480"/>
      <c r="K31" s="480"/>
      <c r="L31" s="480"/>
    </row>
    <row r="32" spans="1:12" ht="35.5">
      <c r="A32" s="481"/>
      <c r="B32" s="421"/>
      <c r="C32" s="421"/>
      <c r="D32" s="421"/>
      <c r="E32" s="421"/>
      <c r="F32" s="509"/>
      <c r="G32" s="509"/>
      <c r="H32" s="505"/>
      <c r="I32" s="205" t="s">
        <v>332</v>
      </c>
      <c r="J32" s="284"/>
      <c r="K32" s="284" t="s">
        <v>193</v>
      </c>
      <c r="L32" s="212">
        <v>1</v>
      </c>
    </row>
    <row r="33" spans="1:12" ht="35.5">
      <c r="A33" s="481"/>
      <c r="B33" s="421"/>
      <c r="C33" s="421"/>
      <c r="D33" s="421"/>
      <c r="E33" s="421"/>
      <c r="F33" s="509"/>
      <c r="G33" s="509"/>
      <c r="H33" s="506"/>
      <c r="I33" s="205" t="s">
        <v>333</v>
      </c>
      <c r="J33" s="284"/>
      <c r="K33" s="284" t="s">
        <v>193</v>
      </c>
      <c r="L33" s="212">
        <v>-19</v>
      </c>
    </row>
    <row r="34" spans="1:12" ht="35.5">
      <c r="A34" s="481"/>
      <c r="B34" s="421"/>
      <c r="C34" s="421"/>
      <c r="D34" s="421"/>
      <c r="E34" s="421"/>
      <c r="F34" s="509"/>
      <c r="G34" s="509"/>
      <c r="H34" s="506"/>
      <c r="I34" s="205" t="s">
        <v>334</v>
      </c>
      <c r="J34" s="284"/>
      <c r="K34" s="284" t="s">
        <v>193</v>
      </c>
      <c r="L34" s="212">
        <v>60</v>
      </c>
    </row>
    <row r="35" spans="1:12" ht="18" customHeight="1">
      <c r="A35" s="481"/>
      <c r="B35" s="421"/>
      <c r="C35" s="421"/>
      <c r="D35" s="421"/>
      <c r="E35" s="421"/>
      <c r="F35" s="509"/>
      <c r="G35" s="509"/>
      <c r="H35" s="506"/>
      <c r="I35" s="205" t="s">
        <v>335</v>
      </c>
      <c r="J35" s="284"/>
      <c r="K35" s="284" t="s">
        <v>193</v>
      </c>
      <c r="L35" s="212">
        <v>2</v>
      </c>
    </row>
    <row r="36" spans="1:12" ht="70.95">
      <c r="A36" s="481"/>
      <c r="B36" s="422"/>
      <c r="C36" s="422"/>
      <c r="D36" s="422"/>
      <c r="E36" s="422"/>
      <c r="F36" s="510"/>
      <c r="G36" s="510"/>
      <c r="H36" s="507"/>
      <c r="I36" s="205" t="s">
        <v>336</v>
      </c>
      <c r="J36" s="284"/>
      <c r="K36" s="284" t="s">
        <v>193</v>
      </c>
      <c r="L36" s="212">
        <v>7</v>
      </c>
    </row>
    <row r="37" spans="1:12" ht="8.6" customHeight="1">
      <c r="A37" s="481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206"/>
    </row>
    <row r="38" spans="1:12" s="208" customFormat="1">
      <c r="A38" s="481"/>
      <c r="B38" s="335">
        <v>1148</v>
      </c>
      <c r="C38" s="478" t="s">
        <v>390</v>
      </c>
      <c r="D38" s="478"/>
      <c r="E38" s="478"/>
      <c r="F38" s="478"/>
      <c r="G38" s="478"/>
      <c r="H38" s="478"/>
      <c r="I38" s="478"/>
      <c r="J38" s="198">
        <f>+J39</f>
        <v>26253.5</v>
      </c>
      <c r="K38" s="198">
        <f t="shared" ref="K38:L38" si="3">+K39</f>
        <v>26253.5</v>
      </c>
      <c r="L38" s="198">
        <f t="shared" si="3"/>
        <v>26253.5</v>
      </c>
    </row>
    <row r="39" spans="1:12" s="209" customFormat="1" ht="34.950000000000003" customHeight="1">
      <c r="A39" s="481"/>
      <c r="B39" s="459"/>
      <c r="C39" s="479"/>
      <c r="D39" s="337" t="s">
        <v>381</v>
      </c>
      <c r="E39" s="478" t="s">
        <v>382</v>
      </c>
      <c r="F39" s="478"/>
      <c r="G39" s="478"/>
      <c r="H39" s="478"/>
      <c r="I39" s="478"/>
      <c r="J39" s="174">
        <f>+'Հավելված N 1'!G21</f>
        <v>26253.5</v>
      </c>
      <c r="K39" s="174">
        <f>+'Հավելված N 1'!H21</f>
        <v>26253.5</v>
      </c>
      <c r="L39" s="174">
        <f>+'Հավելված N 1'!I21</f>
        <v>26253.5</v>
      </c>
    </row>
    <row r="40" spans="1:12" s="208" customFormat="1" ht="37.1" customHeight="1">
      <c r="A40" s="481"/>
      <c r="B40" s="459"/>
      <c r="C40" s="479"/>
      <c r="D40" s="479"/>
      <c r="E40" s="479"/>
      <c r="F40" s="478" t="s">
        <v>391</v>
      </c>
      <c r="G40" s="478"/>
      <c r="H40" s="478"/>
      <c r="I40" s="478"/>
      <c r="J40" s="478"/>
      <c r="K40" s="478"/>
      <c r="L40" s="478"/>
    </row>
    <row r="41" spans="1:12" s="208" customFormat="1" ht="17.75" customHeight="1">
      <c r="A41" s="481"/>
      <c r="B41" s="459"/>
      <c r="C41" s="479"/>
      <c r="D41" s="479"/>
      <c r="E41" s="479"/>
      <c r="F41" s="479"/>
      <c r="G41" s="478" t="s">
        <v>95</v>
      </c>
      <c r="H41" s="478"/>
      <c r="I41" s="478"/>
      <c r="J41" s="478"/>
      <c r="K41" s="478"/>
      <c r="L41" s="478"/>
    </row>
    <row r="42" spans="1:12" s="208" customFormat="1">
      <c r="A42" s="481"/>
      <c r="B42" s="459"/>
      <c r="C42" s="479"/>
      <c r="D42" s="479"/>
      <c r="E42" s="479"/>
      <c r="F42" s="479"/>
      <c r="G42" s="479"/>
      <c r="H42" s="478" t="s">
        <v>392</v>
      </c>
      <c r="I42" s="478"/>
      <c r="J42" s="478"/>
      <c r="K42" s="478"/>
      <c r="L42" s="478"/>
    </row>
    <row r="43" spans="1:12" ht="35.5">
      <c r="A43" s="481"/>
      <c r="B43" s="459"/>
      <c r="C43" s="479"/>
      <c r="D43" s="479"/>
      <c r="E43" s="479"/>
      <c r="F43" s="479"/>
      <c r="G43" s="479"/>
      <c r="H43" s="338"/>
      <c r="I43" s="205" t="s">
        <v>393</v>
      </c>
      <c r="J43" s="212">
        <v>1</v>
      </c>
      <c r="K43" s="212"/>
      <c r="L43" s="212">
        <v>1</v>
      </c>
    </row>
    <row r="44" spans="1:12" ht="8.6" customHeight="1">
      <c r="A44" s="481"/>
      <c r="B44" s="133"/>
      <c r="C44" s="133"/>
      <c r="D44" s="133"/>
      <c r="E44" s="133"/>
      <c r="F44" s="133"/>
      <c r="G44" s="133"/>
      <c r="H44" s="133"/>
      <c r="I44" s="133"/>
      <c r="J44" s="133"/>
      <c r="K44" s="133"/>
      <c r="L44" s="206"/>
    </row>
    <row r="45" spans="1:12" s="208" customFormat="1">
      <c r="A45" s="481"/>
      <c r="B45" s="271">
        <v>1163</v>
      </c>
      <c r="C45" s="478" t="s">
        <v>270</v>
      </c>
      <c r="D45" s="478"/>
      <c r="E45" s="478"/>
      <c r="F45" s="478"/>
      <c r="G45" s="478"/>
      <c r="H45" s="478"/>
      <c r="I45" s="478"/>
      <c r="J45" s="198">
        <f>+J46</f>
        <v>-140891</v>
      </c>
      <c r="K45" s="198">
        <f t="shared" ref="K45:L45" si="4">+K46</f>
        <v>-295664.5</v>
      </c>
      <c r="L45" s="198">
        <f t="shared" si="4"/>
        <v>-394784.4</v>
      </c>
    </row>
    <row r="46" spans="1:12" s="209" customFormat="1" ht="34.950000000000003" customHeight="1">
      <c r="A46" s="481"/>
      <c r="B46" s="459"/>
      <c r="C46" s="479"/>
      <c r="D46" s="86" t="s">
        <v>280</v>
      </c>
      <c r="E46" s="478" t="s">
        <v>213</v>
      </c>
      <c r="F46" s="478"/>
      <c r="G46" s="478"/>
      <c r="H46" s="478"/>
      <c r="I46" s="478"/>
      <c r="J46" s="174">
        <f>+'Հավելված N 1'!G23</f>
        <v>-140891</v>
      </c>
      <c r="K46" s="174">
        <f>+'Հավելված N 1'!H23</f>
        <v>-295664.5</v>
      </c>
      <c r="L46" s="174">
        <f>+'Հավելված N 1'!I23</f>
        <v>-394784.4</v>
      </c>
    </row>
    <row r="47" spans="1:12" s="208" customFormat="1" ht="18" customHeight="1">
      <c r="A47" s="481"/>
      <c r="B47" s="459"/>
      <c r="C47" s="479"/>
      <c r="D47" s="479"/>
      <c r="E47" s="479"/>
      <c r="F47" s="478" t="s">
        <v>305</v>
      </c>
      <c r="G47" s="478"/>
      <c r="H47" s="478"/>
      <c r="I47" s="478"/>
      <c r="J47" s="478"/>
      <c r="K47" s="478"/>
      <c r="L47" s="478"/>
    </row>
    <row r="48" spans="1:12" s="208" customFormat="1" ht="17.75" customHeight="1">
      <c r="A48" s="481"/>
      <c r="B48" s="459"/>
      <c r="C48" s="479"/>
      <c r="D48" s="479"/>
      <c r="E48" s="479"/>
      <c r="F48" s="479"/>
      <c r="G48" s="478" t="s">
        <v>95</v>
      </c>
      <c r="H48" s="478"/>
      <c r="I48" s="478"/>
      <c r="J48" s="478"/>
      <c r="K48" s="478"/>
      <c r="L48" s="478"/>
    </row>
    <row r="49" spans="1:12" s="208" customFormat="1">
      <c r="A49" s="481"/>
      <c r="B49" s="459"/>
      <c r="C49" s="479"/>
      <c r="D49" s="479"/>
      <c r="E49" s="479"/>
      <c r="F49" s="479"/>
      <c r="G49" s="479"/>
      <c r="H49" s="478" t="s">
        <v>306</v>
      </c>
      <c r="I49" s="478"/>
      <c r="J49" s="478"/>
      <c r="K49" s="478"/>
      <c r="L49" s="478"/>
    </row>
    <row r="50" spans="1:12" ht="35.5">
      <c r="A50" s="481"/>
      <c r="B50" s="459"/>
      <c r="C50" s="479"/>
      <c r="D50" s="479"/>
      <c r="E50" s="479"/>
      <c r="F50" s="479"/>
      <c r="G50" s="479"/>
      <c r="H50" s="338"/>
      <c r="I50" s="205" t="s">
        <v>307</v>
      </c>
      <c r="J50" s="212">
        <v>-1</v>
      </c>
      <c r="K50" s="212"/>
      <c r="L50" s="212">
        <v>-1</v>
      </c>
    </row>
    <row r="51" spans="1:12" ht="8.6" customHeight="1">
      <c r="A51" s="481"/>
      <c r="B51" s="133"/>
      <c r="C51" s="133"/>
      <c r="D51" s="133"/>
      <c r="E51" s="133"/>
      <c r="F51" s="133"/>
      <c r="G51" s="133"/>
      <c r="H51" s="133"/>
      <c r="I51" s="133"/>
      <c r="J51" s="133"/>
      <c r="K51" s="133"/>
      <c r="L51" s="206"/>
    </row>
    <row r="52" spans="1:12" s="208" customFormat="1">
      <c r="A52" s="481"/>
      <c r="B52" s="271">
        <v>1168</v>
      </c>
      <c r="C52" s="478" t="s">
        <v>308</v>
      </c>
      <c r="D52" s="478"/>
      <c r="E52" s="478"/>
      <c r="F52" s="478"/>
      <c r="G52" s="478"/>
      <c r="H52" s="478"/>
      <c r="I52" s="478"/>
      <c r="J52" s="198">
        <f>+J53+J57</f>
        <v>-30915</v>
      </c>
      <c r="K52" s="198">
        <f>+K53+K57</f>
        <v>6544.2000000000062</v>
      </c>
      <c r="L52" s="198">
        <f>+L53+L57</f>
        <v>6544.2000000000062</v>
      </c>
    </row>
    <row r="53" spans="1:12" s="209" customFormat="1" ht="34.950000000000003" customHeight="1">
      <c r="A53" s="481"/>
      <c r="B53" s="504"/>
      <c r="C53" s="481"/>
      <c r="D53" s="271" t="s">
        <v>286</v>
      </c>
      <c r="E53" s="478" t="s">
        <v>245</v>
      </c>
      <c r="F53" s="478"/>
      <c r="G53" s="478"/>
      <c r="H53" s="478"/>
      <c r="I53" s="478"/>
      <c r="J53" s="174">
        <f>+'Հավելված N 1'!G25</f>
        <v>-30915</v>
      </c>
      <c r="K53" s="174">
        <f>+'Հավելված N 1'!H25</f>
        <v>-2400.8999999999942</v>
      </c>
      <c r="L53" s="174">
        <f>+'Հավելված N 1'!I25</f>
        <v>-2400.8999999999942</v>
      </c>
    </row>
    <row r="54" spans="1:12" s="208" customFormat="1" ht="33.85" customHeight="1">
      <c r="A54" s="481"/>
      <c r="B54" s="504"/>
      <c r="C54" s="481"/>
      <c r="D54" s="484"/>
      <c r="E54" s="420"/>
      <c r="F54" s="478" t="s">
        <v>309</v>
      </c>
      <c r="G54" s="478"/>
      <c r="H54" s="478"/>
      <c r="I54" s="478"/>
      <c r="J54" s="478"/>
      <c r="K54" s="478"/>
      <c r="L54" s="478"/>
    </row>
    <row r="55" spans="1:12" s="208" customFormat="1" ht="17.75" customHeight="1">
      <c r="A55" s="481"/>
      <c r="B55" s="504"/>
      <c r="C55" s="481"/>
      <c r="D55" s="485"/>
      <c r="E55" s="421"/>
      <c r="F55" s="420"/>
      <c r="G55" s="478" t="s">
        <v>95</v>
      </c>
      <c r="H55" s="478"/>
      <c r="I55" s="478"/>
      <c r="J55" s="478"/>
      <c r="K55" s="478"/>
      <c r="L55" s="478"/>
    </row>
    <row r="56" spans="1:12" s="208" customFormat="1">
      <c r="A56" s="481"/>
      <c r="B56" s="504"/>
      <c r="C56" s="481"/>
      <c r="D56" s="485"/>
      <c r="E56" s="421"/>
      <c r="F56" s="421"/>
      <c r="G56" s="331"/>
      <c r="H56" s="447" t="s">
        <v>310</v>
      </c>
      <c r="I56" s="448"/>
      <c r="J56" s="448"/>
      <c r="K56" s="448"/>
      <c r="L56" s="450"/>
    </row>
    <row r="57" spans="1:12" s="209" customFormat="1" ht="17.75" customHeight="1">
      <c r="A57" s="481"/>
      <c r="B57" s="504"/>
      <c r="C57" s="481"/>
      <c r="D57" s="271" t="s">
        <v>288</v>
      </c>
      <c r="E57" s="482" t="s">
        <v>289</v>
      </c>
      <c r="F57" s="482"/>
      <c r="G57" s="482"/>
      <c r="H57" s="482"/>
      <c r="I57" s="482"/>
      <c r="J57" s="174">
        <f>+'Հավելված N 1'!G26</f>
        <v>0</v>
      </c>
      <c r="K57" s="174">
        <f>+'Հավելված N 1'!H26</f>
        <v>8945.1</v>
      </c>
      <c r="L57" s="174">
        <f>+'Հավելված N 1'!I26</f>
        <v>8945.1</v>
      </c>
    </row>
    <row r="58" spans="1:12" s="208" customFormat="1" ht="17.5" customHeight="1">
      <c r="A58" s="481"/>
      <c r="B58" s="504"/>
      <c r="C58" s="481"/>
      <c r="D58" s="459"/>
      <c r="E58" s="479"/>
      <c r="F58" s="483" t="s">
        <v>311</v>
      </c>
      <c r="G58" s="482"/>
      <c r="H58" s="482"/>
      <c r="I58" s="482"/>
      <c r="J58" s="482"/>
      <c r="K58" s="482"/>
      <c r="L58" s="482"/>
    </row>
    <row r="59" spans="1:12" s="208" customFormat="1" ht="17.75" customHeight="1">
      <c r="A59" s="481"/>
      <c r="B59" s="504"/>
      <c r="C59" s="481"/>
      <c r="D59" s="459"/>
      <c r="E59" s="479"/>
      <c r="F59" s="486"/>
      <c r="G59" s="483" t="s">
        <v>95</v>
      </c>
      <c r="H59" s="482"/>
      <c r="I59" s="482"/>
      <c r="J59" s="482"/>
      <c r="K59" s="482"/>
      <c r="L59" s="482"/>
    </row>
    <row r="60" spans="1:12" s="208" customFormat="1" ht="18" customHeight="1">
      <c r="A60" s="481"/>
      <c r="B60" s="504"/>
      <c r="C60" s="481"/>
      <c r="D60" s="459"/>
      <c r="E60" s="479"/>
      <c r="F60" s="486"/>
      <c r="G60" s="486"/>
      <c r="H60" s="483" t="s">
        <v>312</v>
      </c>
      <c r="I60" s="482"/>
      <c r="J60" s="482"/>
      <c r="K60" s="482"/>
      <c r="L60" s="482"/>
    </row>
    <row r="61" spans="1:12" ht="35.5">
      <c r="A61" s="481"/>
      <c r="B61" s="504"/>
      <c r="C61" s="481"/>
      <c r="D61" s="459"/>
      <c r="E61" s="479"/>
      <c r="F61" s="486"/>
      <c r="G61" s="486"/>
      <c r="H61" s="367"/>
      <c r="I61" s="87" t="s">
        <v>313</v>
      </c>
      <c r="J61" s="284"/>
      <c r="K61" s="284" t="s">
        <v>193</v>
      </c>
      <c r="L61" s="212">
        <v>1</v>
      </c>
    </row>
    <row r="62" spans="1:12" ht="8.6" customHeight="1">
      <c r="A62" s="481"/>
      <c r="B62" s="133"/>
      <c r="C62" s="133"/>
      <c r="D62" s="133"/>
      <c r="E62" s="133"/>
      <c r="F62" s="133"/>
      <c r="G62" s="133"/>
      <c r="H62" s="133"/>
      <c r="I62" s="133"/>
      <c r="J62" s="133"/>
      <c r="K62" s="133"/>
      <c r="L62" s="206"/>
    </row>
    <row r="63" spans="1:12" s="208" customFormat="1">
      <c r="A63" s="481"/>
      <c r="B63" s="271">
        <v>1183</v>
      </c>
      <c r="C63" s="478" t="s">
        <v>99</v>
      </c>
      <c r="D63" s="478"/>
      <c r="E63" s="478"/>
      <c r="F63" s="478"/>
      <c r="G63" s="478"/>
      <c r="H63" s="478"/>
      <c r="I63" s="478"/>
      <c r="J63" s="198">
        <f>+J64+J69</f>
        <v>0</v>
      </c>
      <c r="K63" s="198">
        <f t="shared" ref="K63:L63" si="5">+K64+K69</f>
        <v>75585.599999999991</v>
      </c>
      <c r="L63" s="198">
        <f t="shared" si="5"/>
        <v>75585.599999999991</v>
      </c>
    </row>
    <row r="64" spans="1:12" s="209" customFormat="1" ht="34.950000000000003" customHeight="1">
      <c r="A64" s="481"/>
      <c r="B64" s="504"/>
      <c r="C64" s="481"/>
      <c r="D64" s="207" t="s">
        <v>291</v>
      </c>
      <c r="E64" s="478" t="s">
        <v>295</v>
      </c>
      <c r="F64" s="478"/>
      <c r="G64" s="478"/>
      <c r="H64" s="478"/>
      <c r="I64" s="478"/>
      <c r="J64" s="174">
        <f>+'Հավելված N 1'!G28</f>
        <v>0</v>
      </c>
      <c r="K64" s="174">
        <f>+'Հավելված N 1'!H28</f>
        <v>289.39999999999998</v>
      </c>
      <c r="L64" s="174">
        <f>+'Հավելված N 1'!I28</f>
        <v>289.39999999999998</v>
      </c>
    </row>
    <row r="65" spans="1:12" s="208" customFormat="1" ht="33.85" customHeight="1">
      <c r="A65" s="481"/>
      <c r="B65" s="504"/>
      <c r="C65" s="481"/>
      <c r="D65" s="420"/>
      <c r="E65" s="420"/>
      <c r="F65" s="478" t="s">
        <v>314</v>
      </c>
      <c r="G65" s="478"/>
      <c r="H65" s="478"/>
      <c r="I65" s="478"/>
      <c r="J65" s="478"/>
      <c r="K65" s="478"/>
      <c r="L65" s="478"/>
    </row>
    <row r="66" spans="1:12" s="208" customFormat="1" ht="17.75" customHeight="1">
      <c r="A66" s="481"/>
      <c r="B66" s="504"/>
      <c r="C66" s="481"/>
      <c r="D66" s="421"/>
      <c r="E66" s="421"/>
      <c r="F66" s="420"/>
      <c r="G66" s="478" t="s">
        <v>95</v>
      </c>
      <c r="H66" s="478"/>
      <c r="I66" s="478"/>
      <c r="J66" s="478"/>
      <c r="K66" s="478"/>
      <c r="L66" s="478"/>
    </row>
    <row r="67" spans="1:12" s="208" customFormat="1">
      <c r="A67" s="481"/>
      <c r="B67" s="504"/>
      <c r="C67" s="481"/>
      <c r="D67" s="421"/>
      <c r="E67" s="421"/>
      <c r="F67" s="421"/>
      <c r="G67" s="420"/>
      <c r="H67" s="447" t="s">
        <v>203</v>
      </c>
      <c r="I67" s="448"/>
      <c r="J67" s="448"/>
      <c r="K67" s="448"/>
      <c r="L67" s="450"/>
    </row>
    <row r="68" spans="1:12" ht="35.5">
      <c r="A68" s="481"/>
      <c r="B68" s="504"/>
      <c r="C68" s="481"/>
      <c r="D68" s="422"/>
      <c r="E68" s="422"/>
      <c r="F68" s="422"/>
      <c r="G68" s="422"/>
      <c r="H68" s="269"/>
      <c r="I68" s="87" t="s">
        <v>201</v>
      </c>
      <c r="J68" s="212"/>
      <c r="K68" s="284" t="s">
        <v>193</v>
      </c>
      <c r="L68" s="212">
        <v>1</v>
      </c>
    </row>
    <row r="69" spans="1:12" s="209" customFormat="1" ht="36" customHeight="1">
      <c r="A69" s="481"/>
      <c r="B69" s="504"/>
      <c r="C69" s="481"/>
      <c r="D69" s="207" t="s">
        <v>292</v>
      </c>
      <c r="E69" s="512" t="s">
        <v>223</v>
      </c>
      <c r="F69" s="512"/>
      <c r="G69" s="512"/>
      <c r="H69" s="512"/>
      <c r="I69" s="512"/>
      <c r="J69" s="285">
        <f>+'Հավելված N 1'!G29</f>
        <v>0</v>
      </c>
      <c r="K69" s="285">
        <f>+'Հավելված N 1'!H29</f>
        <v>75296.2</v>
      </c>
      <c r="L69" s="285">
        <f>+'Հավելված N 1'!I29</f>
        <v>75296.2</v>
      </c>
    </row>
    <row r="70" spans="1:12" s="208" customFormat="1" ht="33.85" customHeight="1">
      <c r="A70" s="481"/>
      <c r="B70" s="504"/>
      <c r="C70" s="481"/>
      <c r="D70" s="484"/>
      <c r="E70" s="513"/>
      <c r="F70" s="482" t="s">
        <v>315</v>
      </c>
      <c r="G70" s="482"/>
      <c r="H70" s="482"/>
      <c r="I70" s="482"/>
      <c r="J70" s="482"/>
      <c r="K70" s="482"/>
      <c r="L70" s="482"/>
    </row>
    <row r="71" spans="1:12" s="208" customFormat="1" ht="17.75" customHeight="1">
      <c r="A71" s="481"/>
      <c r="B71" s="504"/>
      <c r="C71" s="481"/>
      <c r="D71" s="485"/>
      <c r="E71" s="421"/>
      <c r="F71" s="514"/>
      <c r="G71" s="483" t="s">
        <v>95</v>
      </c>
      <c r="H71" s="482"/>
      <c r="I71" s="482"/>
      <c r="J71" s="482"/>
      <c r="K71" s="482"/>
      <c r="L71" s="482"/>
    </row>
    <row r="72" spans="1:12" s="208" customFormat="1" ht="18" customHeight="1">
      <c r="A72" s="481"/>
      <c r="B72" s="504"/>
      <c r="C72" s="481"/>
      <c r="D72" s="485"/>
      <c r="E72" s="421"/>
      <c r="F72" s="514"/>
      <c r="G72" s="199"/>
      <c r="H72" s="482" t="s">
        <v>203</v>
      </c>
      <c r="I72" s="482"/>
      <c r="J72" s="482"/>
      <c r="K72" s="482"/>
      <c r="L72" s="482"/>
    </row>
    <row r="73" spans="1:12" ht="8.6" customHeight="1">
      <c r="A73" s="481"/>
      <c r="B73" s="133"/>
      <c r="C73" s="133"/>
      <c r="D73" s="133"/>
      <c r="E73" s="133"/>
      <c r="F73" s="133"/>
      <c r="G73" s="133"/>
      <c r="H73" s="286"/>
      <c r="I73" s="286"/>
      <c r="J73" s="286"/>
      <c r="K73" s="286"/>
      <c r="L73" s="287"/>
    </row>
    <row r="74" spans="1:12" s="208" customFormat="1">
      <c r="A74" s="481"/>
      <c r="B74" s="271">
        <v>1196</v>
      </c>
      <c r="C74" s="478" t="s">
        <v>316</v>
      </c>
      <c r="D74" s="478"/>
      <c r="E74" s="478"/>
      <c r="F74" s="478"/>
      <c r="G74" s="478"/>
      <c r="H74" s="478"/>
      <c r="I74" s="478"/>
      <c r="J74" s="198">
        <f>+J75</f>
        <v>0</v>
      </c>
      <c r="K74" s="198">
        <f t="shared" ref="K74:L74" si="6">+K75</f>
        <v>3560.2</v>
      </c>
      <c r="L74" s="198">
        <f t="shared" si="6"/>
        <v>3560.2</v>
      </c>
    </row>
    <row r="75" spans="1:12" s="209" customFormat="1" ht="34.950000000000003" customHeight="1">
      <c r="A75" s="481"/>
      <c r="B75" s="504"/>
      <c r="C75" s="481"/>
      <c r="D75" s="207" t="s">
        <v>298</v>
      </c>
      <c r="E75" s="478" t="s">
        <v>317</v>
      </c>
      <c r="F75" s="478"/>
      <c r="G75" s="478"/>
      <c r="H75" s="478"/>
      <c r="I75" s="478"/>
      <c r="J75" s="174">
        <f>+'Հավելված N 1'!G31</f>
        <v>0</v>
      </c>
      <c r="K75" s="174">
        <f>+'Հավելված N 1'!H31</f>
        <v>3560.2</v>
      </c>
      <c r="L75" s="174">
        <f>+'Հավելված N 1'!I31</f>
        <v>3560.2</v>
      </c>
    </row>
    <row r="76" spans="1:12" s="208" customFormat="1">
      <c r="A76" s="481"/>
      <c r="B76" s="504"/>
      <c r="C76" s="481"/>
      <c r="D76" s="511"/>
      <c r="E76" s="479"/>
      <c r="F76" s="478" t="s">
        <v>318</v>
      </c>
      <c r="G76" s="478"/>
      <c r="H76" s="478"/>
      <c r="I76" s="478"/>
      <c r="J76" s="478"/>
      <c r="K76" s="478"/>
      <c r="L76" s="478"/>
    </row>
    <row r="77" spans="1:12" s="208" customFormat="1" ht="17.75" customHeight="1">
      <c r="A77" s="481"/>
      <c r="B77" s="504"/>
      <c r="C77" s="481"/>
      <c r="D77" s="511"/>
      <c r="E77" s="479"/>
      <c r="F77" s="479"/>
      <c r="G77" s="478" t="s">
        <v>319</v>
      </c>
      <c r="H77" s="478"/>
      <c r="I77" s="478"/>
      <c r="J77" s="478"/>
      <c r="K77" s="478"/>
      <c r="L77" s="478"/>
    </row>
    <row r="78" spans="1:12" s="208" customFormat="1">
      <c r="A78" s="481"/>
      <c r="B78" s="504"/>
      <c r="C78" s="481"/>
      <c r="D78" s="511"/>
      <c r="E78" s="479"/>
      <c r="F78" s="479"/>
      <c r="G78" s="86"/>
      <c r="H78" s="447" t="s">
        <v>320</v>
      </c>
      <c r="I78" s="448"/>
      <c r="J78" s="448"/>
      <c r="K78" s="448"/>
      <c r="L78" s="450"/>
    </row>
    <row r="79" spans="1:12" ht="8.6" customHeight="1">
      <c r="A79" s="481"/>
      <c r="B79" s="133"/>
      <c r="C79" s="133"/>
      <c r="D79" s="133"/>
      <c r="E79" s="133"/>
      <c r="F79" s="133"/>
      <c r="G79" s="133"/>
      <c r="H79" s="133"/>
      <c r="I79" s="133"/>
      <c r="J79" s="133"/>
      <c r="K79" s="133"/>
      <c r="L79" s="206"/>
    </row>
    <row r="80" spans="1:12" s="208" customFormat="1">
      <c r="A80" s="481"/>
      <c r="B80" s="271">
        <v>1236</v>
      </c>
      <c r="C80" s="478" t="s">
        <v>94</v>
      </c>
      <c r="D80" s="478"/>
      <c r="E80" s="478"/>
      <c r="F80" s="478"/>
      <c r="G80" s="478"/>
      <c r="H80" s="478"/>
      <c r="I80" s="478"/>
      <c r="J80" s="198">
        <f>+J81+J86+J90</f>
        <v>140662</v>
      </c>
      <c r="K80" s="198">
        <f t="shared" ref="K80:L80" si="7">+K81+K86+K90</f>
        <v>26775.9</v>
      </c>
      <c r="L80" s="198">
        <f t="shared" si="7"/>
        <v>26775.9</v>
      </c>
    </row>
    <row r="81" spans="1:21" s="209" customFormat="1" ht="34.950000000000003" customHeight="1">
      <c r="A81" s="481"/>
      <c r="B81" s="420"/>
      <c r="C81" s="420"/>
      <c r="D81" s="335" t="s">
        <v>384</v>
      </c>
      <c r="E81" s="478" t="s">
        <v>387</v>
      </c>
      <c r="F81" s="478"/>
      <c r="G81" s="478"/>
      <c r="H81" s="478"/>
      <c r="I81" s="478"/>
      <c r="J81" s="174">
        <f>+'Հավելված N 1'!G33</f>
        <v>0</v>
      </c>
      <c r="K81" s="174">
        <f>+'Հավելված N 1'!H33</f>
        <v>26265.9</v>
      </c>
      <c r="L81" s="174">
        <f>+'Հավելված N 1'!I33</f>
        <v>26265.9</v>
      </c>
    </row>
    <row r="82" spans="1:21" s="208" customFormat="1" ht="50" customHeight="1">
      <c r="A82" s="481"/>
      <c r="B82" s="421"/>
      <c r="C82" s="421"/>
      <c r="D82" s="459"/>
      <c r="E82" s="479"/>
      <c r="F82" s="449" t="s">
        <v>394</v>
      </c>
      <c r="G82" s="478"/>
      <c r="H82" s="478"/>
      <c r="I82" s="478"/>
      <c r="J82" s="478"/>
      <c r="K82" s="478"/>
      <c r="L82" s="478"/>
    </row>
    <row r="83" spans="1:21" s="208" customFormat="1" ht="17.75" customHeight="1">
      <c r="A83" s="481"/>
      <c r="B83" s="421"/>
      <c r="C83" s="421"/>
      <c r="D83" s="459"/>
      <c r="E83" s="479"/>
      <c r="F83" s="479"/>
      <c r="G83" s="449" t="s">
        <v>319</v>
      </c>
      <c r="H83" s="478"/>
      <c r="I83" s="478"/>
      <c r="J83" s="478"/>
      <c r="K83" s="478"/>
      <c r="L83" s="478"/>
    </row>
    <row r="84" spans="1:21" s="208" customFormat="1" ht="17.75" customHeight="1">
      <c r="A84" s="481"/>
      <c r="B84" s="421"/>
      <c r="C84" s="421"/>
      <c r="D84" s="459"/>
      <c r="E84" s="479"/>
      <c r="F84" s="479"/>
      <c r="G84" s="479"/>
      <c r="H84" s="478" t="s">
        <v>339</v>
      </c>
      <c r="I84" s="478"/>
      <c r="J84" s="478"/>
      <c r="K84" s="478"/>
      <c r="L84" s="478"/>
    </row>
    <row r="85" spans="1:21" s="208" customFormat="1" ht="70.95">
      <c r="A85" s="481"/>
      <c r="B85" s="421"/>
      <c r="C85" s="421"/>
      <c r="D85" s="459"/>
      <c r="E85" s="479"/>
      <c r="F85" s="479"/>
      <c r="G85" s="479"/>
      <c r="H85" s="334"/>
      <c r="I85" s="343" t="s">
        <v>395</v>
      </c>
      <c r="J85" s="293"/>
      <c r="K85" s="294" t="s">
        <v>193</v>
      </c>
      <c r="L85" s="293">
        <v>5</v>
      </c>
    </row>
    <row r="86" spans="1:21" s="209" customFormat="1" ht="17.75" customHeight="1">
      <c r="A86" s="481"/>
      <c r="B86" s="421"/>
      <c r="C86" s="421"/>
      <c r="D86" s="300" t="s">
        <v>385</v>
      </c>
      <c r="E86" s="478" t="s">
        <v>373</v>
      </c>
      <c r="F86" s="478"/>
      <c r="G86" s="478"/>
      <c r="H86" s="478"/>
      <c r="I86" s="478"/>
      <c r="J86" s="174">
        <f>+'Հավելված N 1'!G34</f>
        <v>140662</v>
      </c>
      <c r="K86" s="174">
        <f>+'Հավելված N 1'!H34</f>
        <v>0</v>
      </c>
      <c r="L86" s="174">
        <f>+'Հավելված N 1'!I34</f>
        <v>0</v>
      </c>
    </row>
    <row r="87" spans="1:21" s="208" customFormat="1" ht="33.85" customHeight="1">
      <c r="A87" s="481"/>
      <c r="B87" s="421"/>
      <c r="C87" s="421"/>
      <c r="D87" s="459"/>
      <c r="E87" s="479"/>
      <c r="F87" s="449" t="s">
        <v>396</v>
      </c>
      <c r="G87" s="478"/>
      <c r="H87" s="478"/>
      <c r="I87" s="478"/>
      <c r="J87" s="478"/>
      <c r="K87" s="478"/>
      <c r="L87" s="478"/>
    </row>
    <row r="88" spans="1:21" s="208" customFormat="1" ht="17.75" customHeight="1">
      <c r="A88" s="481"/>
      <c r="B88" s="421"/>
      <c r="C88" s="421"/>
      <c r="D88" s="459"/>
      <c r="E88" s="479"/>
      <c r="F88" s="479"/>
      <c r="G88" s="449" t="s">
        <v>95</v>
      </c>
      <c r="H88" s="478"/>
      <c r="I88" s="478"/>
      <c r="J88" s="478"/>
      <c r="K88" s="478"/>
      <c r="L88" s="478"/>
    </row>
    <row r="89" spans="1:21" s="208" customFormat="1" ht="17.75" customHeight="1">
      <c r="A89" s="481"/>
      <c r="B89" s="421"/>
      <c r="C89" s="421"/>
      <c r="D89" s="459"/>
      <c r="E89" s="479"/>
      <c r="F89" s="479"/>
      <c r="G89" s="337"/>
      <c r="H89" s="449" t="s">
        <v>203</v>
      </c>
      <c r="I89" s="478"/>
      <c r="J89" s="478"/>
      <c r="K89" s="478"/>
      <c r="L89" s="478"/>
    </row>
    <row r="90" spans="1:21" s="209" customFormat="1" ht="17.75" customHeight="1">
      <c r="A90" s="481"/>
      <c r="B90" s="421"/>
      <c r="C90" s="421"/>
      <c r="D90" s="271" t="s">
        <v>166</v>
      </c>
      <c r="E90" s="447" t="s">
        <v>123</v>
      </c>
      <c r="F90" s="448"/>
      <c r="G90" s="448"/>
      <c r="H90" s="448"/>
      <c r="I90" s="449"/>
      <c r="J90" s="174">
        <f>+'Հավելված N 1'!G35</f>
        <v>0</v>
      </c>
      <c r="K90" s="174">
        <f>+'Հավելված N 1'!H35</f>
        <v>510</v>
      </c>
      <c r="L90" s="174">
        <f>+'Հավելված N 1'!I35</f>
        <v>510</v>
      </c>
    </row>
    <row r="91" spans="1:21" s="208" customFormat="1" ht="33.85" customHeight="1">
      <c r="A91" s="481"/>
      <c r="B91" s="421"/>
      <c r="C91" s="421"/>
      <c r="D91" s="479"/>
      <c r="E91" s="479"/>
      <c r="F91" s="449" t="s">
        <v>204</v>
      </c>
      <c r="G91" s="478"/>
      <c r="H91" s="478"/>
      <c r="I91" s="478"/>
      <c r="J91" s="478"/>
      <c r="K91" s="478"/>
      <c r="L91" s="478"/>
    </row>
    <row r="92" spans="1:21" s="208" customFormat="1" ht="17.75" customHeight="1">
      <c r="A92" s="481"/>
      <c r="B92" s="421"/>
      <c r="C92" s="421"/>
      <c r="D92" s="479"/>
      <c r="E92" s="479"/>
      <c r="F92" s="479"/>
      <c r="G92" s="449" t="s">
        <v>95</v>
      </c>
      <c r="H92" s="478"/>
      <c r="I92" s="478"/>
      <c r="J92" s="478"/>
      <c r="K92" s="478"/>
      <c r="L92" s="478"/>
    </row>
    <row r="93" spans="1:21" s="208" customFormat="1">
      <c r="A93" s="481"/>
      <c r="B93" s="421"/>
      <c r="C93" s="421"/>
      <c r="D93" s="479"/>
      <c r="E93" s="479"/>
      <c r="F93" s="479"/>
      <c r="G93" s="479"/>
      <c r="H93" s="449" t="s">
        <v>205</v>
      </c>
      <c r="I93" s="478"/>
      <c r="J93" s="478"/>
      <c r="K93" s="478"/>
      <c r="L93" s="478"/>
    </row>
    <row r="94" spans="1:21" ht="35.5">
      <c r="A94" s="481"/>
      <c r="B94" s="422"/>
      <c r="C94" s="422"/>
      <c r="D94" s="479"/>
      <c r="E94" s="479"/>
      <c r="F94" s="479"/>
      <c r="G94" s="479"/>
      <c r="H94" s="270"/>
      <c r="I94" s="87" t="s">
        <v>321</v>
      </c>
      <c r="J94" s="212">
        <v>3</v>
      </c>
      <c r="K94" s="284" t="s">
        <v>193</v>
      </c>
      <c r="L94" s="212">
        <v>3</v>
      </c>
    </row>
    <row r="96" spans="1:21" s="201" customFormat="1" ht="29.95" customHeight="1">
      <c r="A96" s="501" t="s">
        <v>151</v>
      </c>
      <c r="B96" s="501"/>
      <c r="C96" s="501"/>
      <c r="D96" s="501"/>
      <c r="E96" s="501"/>
      <c r="F96" s="501"/>
      <c r="G96" s="501"/>
      <c r="H96" s="501"/>
      <c r="I96" s="501"/>
      <c r="J96" s="200">
        <f>+J97+J111+J117</f>
        <v>0</v>
      </c>
      <c r="K96" s="200">
        <f>+K97+K111+K117</f>
        <v>0</v>
      </c>
      <c r="L96" s="200">
        <f>+L97+L111+L117</f>
        <v>0</v>
      </c>
      <c r="M96" s="10"/>
      <c r="N96" s="10"/>
      <c r="O96" s="10"/>
      <c r="P96" s="10"/>
      <c r="Q96" s="10"/>
      <c r="R96" s="10"/>
      <c r="S96" s="10"/>
      <c r="T96" s="10"/>
      <c r="U96" s="10"/>
    </row>
    <row r="97" spans="1:12">
      <c r="A97" s="481"/>
      <c r="B97" s="202">
        <v>1139</v>
      </c>
      <c r="C97" s="502" t="s">
        <v>195</v>
      </c>
      <c r="D97" s="502"/>
      <c r="E97" s="502"/>
      <c r="F97" s="502"/>
      <c r="G97" s="502"/>
      <c r="H97" s="502"/>
      <c r="I97" s="502"/>
      <c r="J97" s="210">
        <f>+J98+J102</f>
        <v>0</v>
      </c>
      <c r="K97" s="210">
        <f>+K98+K102</f>
        <v>0</v>
      </c>
      <c r="L97" s="210">
        <f>+L98+L102</f>
        <v>0</v>
      </c>
    </row>
    <row r="98" spans="1:12" s="204" customFormat="1" ht="33.049999999999997" customHeight="1">
      <c r="A98" s="481"/>
      <c r="B98" s="503"/>
      <c r="C98" s="481"/>
      <c r="D98" s="202" t="s">
        <v>196</v>
      </c>
      <c r="E98" s="487" t="s">
        <v>152</v>
      </c>
      <c r="F98" s="487"/>
      <c r="G98" s="487"/>
      <c r="H98" s="487"/>
      <c r="I98" s="487"/>
      <c r="J98" s="203">
        <f>+'Հավելված N 1'!G39</f>
        <v>26253.5</v>
      </c>
      <c r="K98" s="203">
        <f>+'Հավելված N 1'!H39</f>
        <v>56079.600000000006</v>
      </c>
      <c r="L98" s="203">
        <f>+'Հավելված N 1'!I39</f>
        <v>56079.600000000006</v>
      </c>
    </row>
    <row r="99" spans="1:12" ht="33.35" customHeight="1">
      <c r="A99" s="481"/>
      <c r="B99" s="503"/>
      <c r="C99" s="481"/>
      <c r="D99" s="503"/>
      <c r="E99" s="503"/>
      <c r="F99" s="487" t="s">
        <v>197</v>
      </c>
      <c r="G99" s="487"/>
      <c r="H99" s="487"/>
      <c r="I99" s="487"/>
      <c r="J99" s="487"/>
      <c r="K99" s="487"/>
      <c r="L99" s="487"/>
    </row>
    <row r="100" spans="1:12" ht="33.35" customHeight="1">
      <c r="A100" s="481"/>
      <c r="B100" s="503"/>
      <c r="C100" s="481"/>
      <c r="D100" s="503"/>
      <c r="E100" s="503"/>
      <c r="F100" s="503"/>
      <c r="G100" s="487" t="s">
        <v>194</v>
      </c>
      <c r="H100" s="487"/>
      <c r="I100" s="487"/>
      <c r="J100" s="487"/>
      <c r="K100" s="487"/>
      <c r="L100" s="487"/>
    </row>
    <row r="101" spans="1:12" ht="33.35" customHeight="1">
      <c r="A101" s="481"/>
      <c r="B101" s="503"/>
      <c r="C101" s="481"/>
      <c r="D101" s="503"/>
      <c r="E101" s="503"/>
      <c r="F101" s="503"/>
      <c r="G101" s="202"/>
      <c r="H101" s="487" t="s">
        <v>198</v>
      </c>
      <c r="I101" s="487"/>
      <c r="J101" s="487"/>
      <c r="K101" s="487"/>
      <c r="L101" s="487"/>
    </row>
    <row r="102" spans="1:12" s="204" customFormat="1" ht="33.049999999999997" customHeight="1">
      <c r="A102" s="481"/>
      <c r="B102" s="503"/>
      <c r="C102" s="481"/>
      <c r="D102" s="202" t="s">
        <v>196</v>
      </c>
      <c r="E102" s="487" t="s">
        <v>152</v>
      </c>
      <c r="F102" s="487"/>
      <c r="G102" s="487"/>
      <c r="H102" s="487"/>
      <c r="I102" s="487"/>
      <c r="J102" s="203">
        <f>+'Հավելված N 1'!G40</f>
        <v>-26253.5</v>
      </c>
      <c r="K102" s="203">
        <f>+'Հավելված N 1'!H40</f>
        <v>-56079.600000000006</v>
      </c>
      <c r="L102" s="203">
        <f>+'Հավելված N 1'!I40</f>
        <v>-56079.600000000006</v>
      </c>
    </row>
    <row r="103" spans="1:12" ht="33.35" customHeight="1">
      <c r="A103" s="481"/>
      <c r="B103" s="503"/>
      <c r="C103" s="481"/>
      <c r="D103" s="503"/>
      <c r="E103" s="503"/>
      <c r="F103" s="487" t="s">
        <v>197</v>
      </c>
      <c r="G103" s="487"/>
      <c r="H103" s="487"/>
      <c r="I103" s="487"/>
      <c r="J103" s="487"/>
      <c r="K103" s="487"/>
      <c r="L103" s="487"/>
    </row>
    <row r="104" spans="1:12" ht="33.35" customHeight="1">
      <c r="A104" s="481"/>
      <c r="B104" s="503"/>
      <c r="C104" s="481"/>
      <c r="D104" s="503"/>
      <c r="E104" s="503"/>
      <c r="F104" s="503"/>
      <c r="G104" s="487" t="s">
        <v>194</v>
      </c>
      <c r="H104" s="487"/>
      <c r="I104" s="487"/>
      <c r="J104" s="487"/>
      <c r="K104" s="487"/>
      <c r="L104" s="487"/>
    </row>
    <row r="105" spans="1:12" ht="33.35" customHeight="1">
      <c r="A105" s="481"/>
      <c r="B105" s="503"/>
      <c r="C105" s="481"/>
      <c r="D105" s="503"/>
      <c r="E105" s="503"/>
      <c r="F105" s="503"/>
      <c r="G105" s="202"/>
      <c r="H105" s="487" t="s">
        <v>198</v>
      </c>
      <c r="I105" s="487"/>
      <c r="J105" s="487"/>
      <c r="K105" s="487"/>
      <c r="L105" s="487"/>
    </row>
  </sheetData>
  <mergeCells count="162">
    <mergeCell ref="B53:B61"/>
    <mergeCell ref="G67:G68"/>
    <mergeCell ref="F66:F68"/>
    <mergeCell ref="B75:B78"/>
    <mergeCell ref="C75:C78"/>
    <mergeCell ref="E75:I75"/>
    <mergeCell ref="D76:D78"/>
    <mergeCell ref="E76:E78"/>
    <mergeCell ref="F76:L76"/>
    <mergeCell ref="F77:F78"/>
    <mergeCell ref="E69:I69"/>
    <mergeCell ref="D70:D72"/>
    <mergeCell ref="E70:E72"/>
    <mergeCell ref="F70:L70"/>
    <mergeCell ref="F71:F72"/>
    <mergeCell ref="G71:L71"/>
    <mergeCell ref="H72:L72"/>
    <mergeCell ref="G77:L77"/>
    <mergeCell ref="H78:L78"/>
    <mergeCell ref="C74:I74"/>
    <mergeCell ref="F23:F25"/>
    <mergeCell ref="G23:L23"/>
    <mergeCell ref="G24:G25"/>
    <mergeCell ref="H24:L24"/>
    <mergeCell ref="B64:B72"/>
    <mergeCell ref="C64:C72"/>
    <mergeCell ref="C27:I27"/>
    <mergeCell ref="D29:D36"/>
    <mergeCell ref="C28:C36"/>
    <mergeCell ref="B28:B36"/>
    <mergeCell ref="H31:L31"/>
    <mergeCell ref="G30:L30"/>
    <mergeCell ref="H32:H36"/>
    <mergeCell ref="G31:G36"/>
    <mergeCell ref="F30:F36"/>
    <mergeCell ref="E29:E36"/>
    <mergeCell ref="E28:I28"/>
    <mergeCell ref="F29:L29"/>
    <mergeCell ref="C63:I63"/>
    <mergeCell ref="E64:I64"/>
    <mergeCell ref="F65:L65"/>
    <mergeCell ref="G66:L66"/>
    <mergeCell ref="H67:L67"/>
    <mergeCell ref="B46:B50"/>
    <mergeCell ref="C20:I20"/>
    <mergeCell ref="A96:I96"/>
    <mergeCell ref="A97:A105"/>
    <mergeCell ref="C97:I97"/>
    <mergeCell ref="B98:B105"/>
    <mergeCell ref="C98:C105"/>
    <mergeCell ref="E98:I98"/>
    <mergeCell ref="D99:D101"/>
    <mergeCell ref="E99:E101"/>
    <mergeCell ref="F99:L99"/>
    <mergeCell ref="F100:F101"/>
    <mergeCell ref="G100:L100"/>
    <mergeCell ref="H101:L101"/>
    <mergeCell ref="E102:I102"/>
    <mergeCell ref="D103:D105"/>
    <mergeCell ref="E103:E105"/>
    <mergeCell ref="F103:L103"/>
    <mergeCell ref="F104:F105"/>
    <mergeCell ref="G104:L104"/>
    <mergeCell ref="F59:F61"/>
    <mergeCell ref="E58:E61"/>
    <mergeCell ref="D58:D61"/>
    <mergeCell ref="A14:A94"/>
    <mergeCell ref="H105:L105"/>
    <mergeCell ref="J1:L1"/>
    <mergeCell ref="J2:L2"/>
    <mergeCell ref="G3:H3"/>
    <mergeCell ref="J3:L3"/>
    <mergeCell ref="A6:L6"/>
    <mergeCell ref="J9:L9"/>
    <mergeCell ref="A11:I11"/>
    <mergeCell ref="A12:I12"/>
    <mergeCell ref="A13:I13"/>
    <mergeCell ref="A9:A10"/>
    <mergeCell ref="B9:C9"/>
    <mergeCell ref="D9:G9"/>
    <mergeCell ref="H9:H10"/>
    <mergeCell ref="I9:I10"/>
    <mergeCell ref="G1:H1"/>
    <mergeCell ref="C14:I14"/>
    <mergeCell ref="B15:B18"/>
    <mergeCell ref="C15:C18"/>
    <mergeCell ref="E15:I15"/>
    <mergeCell ref="D16:D18"/>
    <mergeCell ref="E16:E18"/>
    <mergeCell ref="F16:L16"/>
    <mergeCell ref="F17:F18"/>
    <mergeCell ref="G17:L17"/>
    <mergeCell ref="H18:L18"/>
    <mergeCell ref="G93:G94"/>
    <mergeCell ref="F92:F94"/>
    <mergeCell ref="E91:E94"/>
    <mergeCell ref="D91:D94"/>
    <mergeCell ref="C53:C61"/>
    <mergeCell ref="C52:I52"/>
    <mergeCell ref="E53:I53"/>
    <mergeCell ref="F54:L54"/>
    <mergeCell ref="G55:L55"/>
    <mergeCell ref="H56:L56"/>
    <mergeCell ref="E57:I57"/>
    <mergeCell ref="F58:L58"/>
    <mergeCell ref="G59:L59"/>
    <mergeCell ref="H60:L60"/>
    <mergeCell ref="F55:F56"/>
    <mergeCell ref="E54:E56"/>
    <mergeCell ref="D54:D56"/>
    <mergeCell ref="G60:G61"/>
    <mergeCell ref="F88:F89"/>
    <mergeCell ref="E90:I90"/>
    <mergeCell ref="F91:L91"/>
    <mergeCell ref="G92:L92"/>
    <mergeCell ref="H93:L93"/>
    <mergeCell ref="C80:I80"/>
    <mergeCell ref="C45:I45"/>
    <mergeCell ref="E46:I46"/>
    <mergeCell ref="F47:L47"/>
    <mergeCell ref="G48:L48"/>
    <mergeCell ref="H49:L49"/>
    <mergeCell ref="G49:G50"/>
    <mergeCell ref="F48:F50"/>
    <mergeCell ref="E47:E50"/>
    <mergeCell ref="D47:D50"/>
    <mergeCell ref="C46:C50"/>
    <mergeCell ref="B81:B94"/>
    <mergeCell ref="B21:B25"/>
    <mergeCell ref="C21:C25"/>
    <mergeCell ref="E21:I21"/>
    <mergeCell ref="D22:D25"/>
    <mergeCell ref="E22:E25"/>
    <mergeCell ref="F22:L22"/>
    <mergeCell ref="E65:E68"/>
    <mergeCell ref="D65:D68"/>
    <mergeCell ref="E81:I81"/>
    <mergeCell ref="D82:D85"/>
    <mergeCell ref="E82:E85"/>
    <mergeCell ref="F82:L82"/>
    <mergeCell ref="F83:F85"/>
    <mergeCell ref="G83:L83"/>
    <mergeCell ref="G84:G85"/>
    <mergeCell ref="H84:L84"/>
    <mergeCell ref="C81:C94"/>
    <mergeCell ref="E86:I86"/>
    <mergeCell ref="F87:L87"/>
    <mergeCell ref="G88:L88"/>
    <mergeCell ref="H89:L89"/>
    <mergeCell ref="D87:D89"/>
    <mergeCell ref="E87:E89"/>
    <mergeCell ref="C38:I38"/>
    <mergeCell ref="B39:B43"/>
    <mergeCell ref="C39:C43"/>
    <mergeCell ref="E39:I39"/>
    <mergeCell ref="D40:D43"/>
    <mergeCell ref="E40:E43"/>
    <mergeCell ref="F40:L40"/>
    <mergeCell ref="F41:F43"/>
    <mergeCell ref="G41:L41"/>
    <mergeCell ref="G42:G43"/>
    <mergeCell ref="H42:L4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Y119"/>
  <sheetViews>
    <sheetView topLeftCell="A10" zoomScale="70" zoomScaleNormal="70" workbookViewId="0">
      <selection activeCell="A6" sqref="A6:L6"/>
    </sheetView>
  </sheetViews>
  <sheetFormatPr defaultColWidth="8.796875" defaultRowHeight="17.75"/>
  <cols>
    <col min="1" max="1" width="6.3984375" style="191" bestFit="1" customWidth="1"/>
    <col min="2" max="2" width="9.69921875" style="191" customWidth="1"/>
    <col min="3" max="3" width="13.09765625" style="191" customWidth="1"/>
    <col min="4" max="4" width="16.69921875" style="211" customWidth="1"/>
    <col min="5" max="5" width="13.09765625" style="191" customWidth="1"/>
    <col min="6" max="6" width="15.3984375" style="191" customWidth="1"/>
    <col min="7" max="7" width="10.3984375" style="191" customWidth="1"/>
    <col min="8" max="8" width="22.59765625" style="191" customWidth="1"/>
    <col min="9" max="9" width="46.296875" style="191" customWidth="1"/>
    <col min="10" max="12" width="20.69921875" style="191" customWidth="1"/>
    <col min="13" max="16384" width="8.796875" style="191"/>
  </cols>
  <sheetData>
    <row r="1" spans="1:25" ht="28.5" customHeight="1">
      <c r="D1" s="192"/>
      <c r="E1" s="192"/>
      <c r="F1" s="192"/>
      <c r="G1" s="494"/>
      <c r="H1" s="494"/>
      <c r="J1" s="494" t="s">
        <v>402</v>
      </c>
      <c r="K1" s="494"/>
      <c r="L1" s="494"/>
    </row>
    <row r="2" spans="1:25" ht="17.75" customHeight="1">
      <c r="D2" s="193"/>
      <c r="E2" s="193"/>
      <c r="F2" s="194"/>
      <c r="H2" s="195"/>
      <c r="I2" s="195"/>
      <c r="J2" s="495" t="s">
        <v>118</v>
      </c>
      <c r="K2" s="495"/>
      <c r="L2" s="495"/>
    </row>
    <row r="3" spans="1:25">
      <c r="D3" s="193"/>
      <c r="E3" s="193"/>
      <c r="F3" s="194"/>
      <c r="G3" s="495"/>
      <c r="H3" s="495"/>
      <c r="J3" s="495" t="s">
        <v>20</v>
      </c>
      <c r="K3" s="495"/>
      <c r="L3" s="495"/>
    </row>
    <row r="4" spans="1:25">
      <c r="D4" s="193"/>
      <c r="E4" s="193"/>
      <c r="F4" s="194"/>
      <c r="G4" s="195"/>
      <c r="H4" s="195"/>
      <c r="I4" s="195"/>
    </row>
    <row r="5" spans="1:25">
      <c r="D5" s="193"/>
      <c r="E5" s="193"/>
      <c r="F5" s="194"/>
      <c r="G5" s="195"/>
      <c r="H5" s="195"/>
      <c r="I5" s="195"/>
    </row>
    <row r="6" spans="1:25" ht="39.25" customHeight="1">
      <c r="A6" s="441" t="s">
        <v>206</v>
      </c>
      <c r="B6" s="441"/>
      <c r="C6" s="441"/>
      <c r="D6" s="441"/>
      <c r="E6" s="441"/>
      <c r="F6" s="441"/>
      <c r="G6" s="441"/>
      <c r="H6" s="441"/>
      <c r="I6" s="441"/>
      <c r="J6" s="441"/>
      <c r="K6" s="441"/>
      <c r="L6" s="441"/>
    </row>
    <row r="9" spans="1:25" ht="51.05" customHeight="1">
      <c r="A9" s="375" t="s">
        <v>322</v>
      </c>
      <c r="B9" s="375" t="s">
        <v>179</v>
      </c>
      <c r="C9" s="375"/>
      <c r="D9" s="375" t="s">
        <v>180</v>
      </c>
      <c r="E9" s="375"/>
      <c r="F9" s="375"/>
      <c r="G9" s="375"/>
      <c r="H9" s="375" t="s">
        <v>181</v>
      </c>
      <c r="I9" s="375" t="s">
        <v>182</v>
      </c>
      <c r="J9" s="496" t="s">
        <v>57</v>
      </c>
      <c r="K9" s="497"/>
      <c r="L9" s="498"/>
    </row>
    <row r="10" spans="1:25" ht="51.05" customHeight="1">
      <c r="A10" s="375"/>
      <c r="B10" s="173" t="s">
        <v>183</v>
      </c>
      <c r="C10" s="173" t="s">
        <v>184</v>
      </c>
      <c r="D10" s="173" t="s">
        <v>185</v>
      </c>
      <c r="E10" s="173" t="s">
        <v>184</v>
      </c>
      <c r="F10" s="173" t="s">
        <v>186</v>
      </c>
      <c r="G10" s="173" t="s">
        <v>187</v>
      </c>
      <c r="H10" s="375"/>
      <c r="I10" s="375"/>
      <c r="J10" s="173" t="s">
        <v>188</v>
      </c>
      <c r="K10" s="173" t="s">
        <v>189</v>
      </c>
      <c r="L10" s="173" t="s">
        <v>190</v>
      </c>
    </row>
    <row r="11" spans="1:25" s="197" customFormat="1" ht="48.5" customHeight="1">
      <c r="A11" s="499" t="s">
        <v>191</v>
      </c>
      <c r="B11" s="499"/>
      <c r="C11" s="499"/>
      <c r="D11" s="499"/>
      <c r="E11" s="499"/>
      <c r="F11" s="499"/>
      <c r="G11" s="499"/>
      <c r="H11" s="499"/>
      <c r="I11" s="499"/>
      <c r="J11" s="196">
        <f>+J13+J80+J88+J103+J110</f>
        <v>0</v>
      </c>
      <c r="K11" s="196">
        <f>+K13+K80+K88+K103+K110</f>
        <v>1.5916157281026244E-11</v>
      </c>
      <c r="L11" s="323">
        <f>+L13+L80+L88+L103+L110</f>
        <v>-1.3187673175707459E-11</v>
      </c>
      <c r="M11" s="289"/>
      <c r="N11" s="289"/>
      <c r="O11" s="289"/>
      <c r="P11" s="289"/>
      <c r="Q11" s="289"/>
      <c r="R11" s="289"/>
      <c r="S11" s="289"/>
      <c r="T11" s="289"/>
      <c r="U11" s="289"/>
      <c r="V11" s="289"/>
      <c r="W11" s="289"/>
      <c r="X11" s="289"/>
      <c r="Y11" s="289"/>
    </row>
    <row r="12" spans="1:25" s="199" customFormat="1" ht="16.7">
      <c r="A12" s="500" t="s">
        <v>137</v>
      </c>
      <c r="B12" s="500"/>
      <c r="C12" s="500"/>
      <c r="D12" s="500"/>
      <c r="E12" s="500"/>
      <c r="F12" s="500"/>
      <c r="G12" s="500"/>
      <c r="H12" s="500"/>
      <c r="I12" s="500"/>
      <c r="J12" s="198"/>
      <c r="K12" s="198"/>
      <c r="L12" s="198"/>
      <c r="M12" s="290"/>
      <c r="N12" s="290"/>
      <c r="O12" s="290"/>
      <c r="P12" s="290"/>
      <c r="Q12" s="290"/>
      <c r="R12" s="290"/>
      <c r="S12" s="290"/>
      <c r="T12" s="290"/>
      <c r="U12" s="290"/>
      <c r="V12" s="290"/>
      <c r="W12" s="290"/>
      <c r="X12" s="290"/>
      <c r="Y12" s="290"/>
    </row>
    <row r="13" spans="1:25" s="201" customFormat="1" ht="29.95" customHeight="1">
      <c r="A13" s="501" t="s">
        <v>192</v>
      </c>
      <c r="B13" s="501"/>
      <c r="C13" s="501"/>
      <c r="D13" s="501"/>
      <c r="E13" s="501"/>
      <c r="F13" s="501"/>
      <c r="G13" s="501"/>
      <c r="H13" s="501"/>
      <c r="I13" s="501"/>
      <c r="J13" s="200">
        <f>+J14+J20+J27+J38+J45+J52+J63+J69</f>
        <v>0</v>
      </c>
      <c r="K13" s="200">
        <f>+K14+K20+K27+K38+K45+K52+K63+K69</f>
        <v>-4359.599999999984</v>
      </c>
      <c r="L13" s="200">
        <f>+L14+L20+L27+L38+L45+L52+L63+L69</f>
        <v>-4359.6000000000131</v>
      </c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</row>
    <row r="14" spans="1:25">
      <c r="A14" s="481"/>
      <c r="B14" s="288">
        <v>1045</v>
      </c>
      <c r="C14" s="487" t="s">
        <v>130</v>
      </c>
      <c r="D14" s="487"/>
      <c r="E14" s="487"/>
      <c r="F14" s="487"/>
      <c r="G14" s="487"/>
      <c r="H14" s="487"/>
      <c r="I14" s="487"/>
      <c r="J14" s="198">
        <f>+J15</f>
        <v>0</v>
      </c>
      <c r="K14" s="198">
        <f t="shared" ref="K14:L14" si="0">+K15</f>
        <v>152054.6</v>
      </c>
      <c r="L14" s="198">
        <f t="shared" si="0"/>
        <v>251174.5</v>
      </c>
    </row>
    <row r="15" spans="1:25" s="204" customFormat="1" ht="33.049999999999997" customHeight="1">
      <c r="A15" s="481"/>
      <c r="B15" s="488"/>
      <c r="C15" s="489"/>
      <c r="D15" s="202" t="s">
        <v>159</v>
      </c>
      <c r="E15" s="487" t="s">
        <v>160</v>
      </c>
      <c r="F15" s="487"/>
      <c r="G15" s="487"/>
      <c r="H15" s="487"/>
      <c r="I15" s="487"/>
      <c r="J15" s="203">
        <f>+'Հավելված N 2'!G174</f>
        <v>0</v>
      </c>
      <c r="K15" s="203">
        <f>+'Հավելված N 2'!H174</f>
        <v>152054.6</v>
      </c>
      <c r="L15" s="203">
        <f>+'Հավելված N 2'!I174</f>
        <v>251174.5</v>
      </c>
    </row>
    <row r="16" spans="1:25" ht="33.35" customHeight="1">
      <c r="A16" s="481"/>
      <c r="B16" s="488"/>
      <c r="C16" s="490"/>
      <c r="D16" s="489"/>
      <c r="E16" s="489"/>
      <c r="F16" s="491" t="s">
        <v>199</v>
      </c>
      <c r="G16" s="492"/>
      <c r="H16" s="492"/>
      <c r="I16" s="492"/>
      <c r="J16" s="492"/>
      <c r="K16" s="492"/>
      <c r="L16" s="493"/>
    </row>
    <row r="17" spans="1:12" ht="33.35" customHeight="1">
      <c r="A17" s="481"/>
      <c r="B17" s="488"/>
      <c r="C17" s="490"/>
      <c r="D17" s="490"/>
      <c r="E17" s="490"/>
      <c r="F17" s="489"/>
      <c r="G17" s="491" t="s">
        <v>95</v>
      </c>
      <c r="H17" s="492"/>
      <c r="I17" s="492"/>
      <c r="J17" s="492"/>
      <c r="K17" s="492"/>
      <c r="L17" s="493"/>
    </row>
    <row r="18" spans="1:12" ht="33.35" customHeight="1">
      <c r="A18" s="481"/>
      <c r="B18" s="488"/>
      <c r="C18" s="490"/>
      <c r="D18" s="490"/>
      <c r="E18" s="490"/>
      <c r="F18" s="490"/>
      <c r="G18" s="273"/>
      <c r="H18" s="491" t="s">
        <v>200</v>
      </c>
      <c r="I18" s="492"/>
      <c r="J18" s="492"/>
      <c r="K18" s="492"/>
      <c r="L18" s="493"/>
    </row>
    <row r="19" spans="1:12" ht="8.6" customHeight="1">
      <c r="A19" s="481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206"/>
    </row>
    <row r="20" spans="1:12" s="208" customFormat="1">
      <c r="A20" s="481"/>
      <c r="B20" s="271">
        <v>1075</v>
      </c>
      <c r="C20" s="478" t="s">
        <v>202</v>
      </c>
      <c r="D20" s="478"/>
      <c r="E20" s="478"/>
      <c r="F20" s="478"/>
      <c r="G20" s="478"/>
      <c r="H20" s="478"/>
      <c r="I20" s="478"/>
      <c r="J20" s="198">
        <f>+J21</f>
        <v>4890.4999999999945</v>
      </c>
      <c r="K20" s="198">
        <f t="shared" ref="K20:L20" si="1">+K21</f>
        <v>4890.4999999999945</v>
      </c>
      <c r="L20" s="198">
        <f t="shared" si="1"/>
        <v>4890.4999999999945</v>
      </c>
    </row>
    <row r="21" spans="1:12" s="209" customFormat="1" ht="33.049999999999997" customHeight="1">
      <c r="A21" s="481"/>
      <c r="B21" s="459"/>
      <c r="C21" s="479"/>
      <c r="D21" s="86" t="s">
        <v>278</v>
      </c>
      <c r="E21" s="478" t="s">
        <v>253</v>
      </c>
      <c r="F21" s="478"/>
      <c r="G21" s="478"/>
      <c r="H21" s="478"/>
      <c r="I21" s="478"/>
      <c r="J21" s="174">
        <f>+'Հավելված N 2'!G88</f>
        <v>4890.4999999999945</v>
      </c>
      <c r="K21" s="174">
        <f>+'Հավելված N 2'!H88</f>
        <v>4890.4999999999945</v>
      </c>
      <c r="L21" s="174">
        <f>+'Հավելված N 2'!I88</f>
        <v>4890.4999999999945</v>
      </c>
    </row>
    <row r="22" spans="1:12" s="208" customFormat="1" ht="18" customHeight="1">
      <c r="A22" s="481"/>
      <c r="B22" s="459"/>
      <c r="C22" s="479"/>
      <c r="D22" s="479"/>
      <c r="E22" s="479"/>
      <c r="F22" s="480" t="s">
        <v>302</v>
      </c>
      <c r="G22" s="480"/>
      <c r="H22" s="480"/>
      <c r="I22" s="480"/>
      <c r="J22" s="480"/>
      <c r="K22" s="480"/>
      <c r="L22" s="480"/>
    </row>
    <row r="23" spans="1:12" s="208" customFormat="1" ht="17.75" customHeight="1">
      <c r="A23" s="481"/>
      <c r="B23" s="459"/>
      <c r="C23" s="479"/>
      <c r="D23" s="479"/>
      <c r="E23" s="479"/>
      <c r="F23" s="479"/>
      <c r="G23" s="448" t="s">
        <v>95</v>
      </c>
      <c r="H23" s="448"/>
      <c r="I23" s="448"/>
      <c r="J23" s="448"/>
      <c r="K23" s="448"/>
      <c r="L23" s="450"/>
    </row>
    <row r="24" spans="1:12" s="208" customFormat="1">
      <c r="A24" s="481"/>
      <c r="B24" s="459"/>
      <c r="C24" s="479"/>
      <c r="D24" s="479"/>
      <c r="E24" s="479"/>
      <c r="F24" s="479"/>
      <c r="G24" s="479"/>
      <c r="H24" s="447" t="s">
        <v>303</v>
      </c>
      <c r="I24" s="448"/>
      <c r="J24" s="448"/>
      <c r="K24" s="448"/>
      <c r="L24" s="450"/>
    </row>
    <row r="25" spans="1:12" ht="35.5">
      <c r="A25" s="481"/>
      <c r="B25" s="459"/>
      <c r="C25" s="479"/>
      <c r="D25" s="479"/>
      <c r="E25" s="479"/>
      <c r="F25" s="479"/>
      <c r="G25" s="479"/>
      <c r="H25" s="213"/>
      <c r="I25" s="205" t="s">
        <v>304</v>
      </c>
      <c r="J25" s="284">
        <v>118.2</v>
      </c>
      <c r="K25" s="284" t="s">
        <v>193</v>
      </c>
      <c r="L25" s="284">
        <v>118.2</v>
      </c>
    </row>
    <row r="26" spans="1:12" ht="8.6" customHeight="1">
      <c r="A26" s="481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206"/>
    </row>
    <row r="27" spans="1:12" s="208" customFormat="1" ht="36.549999999999997" customHeight="1">
      <c r="A27" s="481"/>
      <c r="B27" s="295">
        <v>1130</v>
      </c>
      <c r="C27" s="482" t="s">
        <v>326</v>
      </c>
      <c r="D27" s="482"/>
      <c r="E27" s="482"/>
      <c r="F27" s="482"/>
      <c r="G27" s="482"/>
      <c r="H27" s="482"/>
      <c r="I27" s="482"/>
      <c r="J27" s="198">
        <f>+J28</f>
        <v>0</v>
      </c>
      <c r="K27" s="198">
        <f t="shared" ref="K27:L27" si="2">+K28</f>
        <v>0</v>
      </c>
      <c r="L27" s="198">
        <f t="shared" si="2"/>
        <v>0</v>
      </c>
    </row>
    <row r="28" spans="1:12" s="209" customFormat="1" ht="34.950000000000003" customHeight="1">
      <c r="A28" s="481"/>
      <c r="B28" s="484"/>
      <c r="C28" s="420"/>
      <c r="D28" s="86" t="s">
        <v>327</v>
      </c>
      <c r="E28" s="482" t="s">
        <v>328</v>
      </c>
      <c r="F28" s="482"/>
      <c r="G28" s="482"/>
      <c r="H28" s="482"/>
      <c r="I28" s="482"/>
      <c r="J28" s="174">
        <v>0</v>
      </c>
      <c r="K28" s="174">
        <v>0</v>
      </c>
      <c r="L28" s="174">
        <v>0</v>
      </c>
    </row>
    <row r="29" spans="1:12" s="208" customFormat="1" ht="33.049999999999997" customHeight="1">
      <c r="A29" s="481"/>
      <c r="B29" s="485"/>
      <c r="C29" s="421"/>
      <c r="D29" s="420"/>
      <c r="E29" s="420"/>
      <c r="F29" s="480" t="s">
        <v>329</v>
      </c>
      <c r="G29" s="480"/>
      <c r="H29" s="480"/>
      <c r="I29" s="480"/>
      <c r="J29" s="480"/>
      <c r="K29" s="480"/>
      <c r="L29" s="480"/>
    </row>
    <row r="30" spans="1:12" s="208" customFormat="1" ht="17.75" customHeight="1">
      <c r="A30" s="481"/>
      <c r="B30" s="485"/>
      <c r="C30" s="421"/>
      <c r="D30" s="421"/>
      <c r="E30" s="421"/>
      <c r="F30" s="508"/>
      <c r="G30" s="480" t="s">
        <v>330</v>
      </c>
      <c r="H30" s="480"/>
      <c r="I30" s="480"/>
      <c r="J30" s="480"/>
      <c r="K30" s="480"/>
      <c r="L30" s="480"/>
    </row>
    <row r="31" spans="1:12" s="208" customFormat="1" ht="17.5" customHeight="1">
      <c r="A31" s="481"/>
      <c r="B31" s="485"/>
      <c r="C31" s="421"/>
      <c r="D31" s="421"/>
      <c r="E31" s="421"/>
      <c r="F31" s="509"/>
      <c r="G31" s="508"/>
      <c r="H31" s="480" t="s">
        <v>331</v>
      </c>
      <c r="I31" s="480"/>
      <c r="J31" s="480"/>
      <c r="K31" s="480"/>
      <c r="L31" s="480"/>
    </row>
    <row r="32" spans="1:12" ht="35.5">
      <c r="A32" s="481"/>
      <c r="B32" s="485"/>
      <c r="C32" s="421"/>
      <c r="D32" s="421"/>
      <c r="E32" s="421"/>
      <c r="F32" s="509"/>
      <c r="G32" s="509"/>
      <c r="H32" s="505"/>
      <c r="I32" s="205" t="s">
        <v>332</v>
      </c>
      <c r="J32" s="284"/>
      <c r="K32" s="284" t="s">
        <v>193</v>
      </c>
      <c r="L32" s="212">
        <v>1</v>
      </c>
    </row>
    <row r="33" spans="1:12" ht="35.5">
      <c r="A33" s="481"/>
      <c r="B33" s="485"/>
      <c r="C33" s="421"/>
      <c r="D33" s="421"/>
      <c r="E33" s="421"/>
      <c r="F33" s="509"/>
      <c r="G33" s="509"/>
      <c r="H33" s="506"/>
      <c r="I33" s="205" t="s">
        <v>333</v>
      </c>
      <c r="J33" s="284"/>
      <c r="K33" s="284" t="s">
        <v>193</v>
      </c>
      <c r="L33" s="212">
        <v>-19</v>
      </c>
    </row>
    <row r="34" spans="1:12" ht="35.5">
      <c r="A34" s="481"/>
      <c r="B34" s="485"/>
      <c r="C34" s="421"/>
      <c r="D34" s="421"/>
      <c r="E34" s="421"/>
      <c r="F34" s="509"/>
      <c r="G34" s="509"/>
      <c r="H34" s="506"/>
      <c r="I34" s="205" t="s">
        <v>334</v>
      </c>
      <c r="J34" s="284"/>
      <c r="K34" s="284" t="s">
        <v>193</v>
      </c>
      <c r="L34" s="212">
        <v>60</v>
      </c>
    </row>
    <row r="35" spans="1:12" ht="18" customHeight="1">
      <c r="A35" s="481"/>
      <c r="B35" s="485"/>
      <c r="C35" s="421"/>
      <c r="D35" s="421"/>
      <c r="E35" s="421"/>
      <c r="F35" s="509"/>
      <c r="G35" s="509"/>
      <c r="H35" s="506"/>
      <c r="I35" s="205" t="s">
        <v>335</v>
      </c>
      <c r="J35" s="284"/>
      <c r="K35" s="284" t="s">
        <v>193</v>
      </c>
      <c r="L35" s="212">
        <v>2</v>
      </c>
    </row>
    <row r="36" spans="1:12" ht="70.95">
      <c r="A36" s="481"/>
      <c r="B36" s="517"/>
      <c r="C36" s="422"/>
      <c r="D36" s="422"/>
      <c r="E36" s="422"/>
      <c r="F36" s="510"/>
      <c r="G36" s="510"/>
      <c r="H36" s="507"/>
      <c r="I36" s="205" t="s">
        <v>336</v>
      </c>
      <c r="J36" s="284"/>
      <c r="K36" s="284" t="s">
        <v>193</v>
      </c>
      <c r="L36" s="212">
        <v>7</v>
      </c>
    </row>
    <row r="37" spans="1:12" ht="8.6" customHeight="1">
      <c r="A37" s="481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206"/>
    </row>
    <row r="38" spans="1:12" s="208" customFormat="1">
      <c r="A38" s="481"/>
      <c r="B38" s="335">
        <v>1148</v>
      </c>
      <c r="C38" s="478" t="s">
        <v>390</v>
      </c>
      <c r="D38" s="478"/>
      <c r="E38" s="478"/>
      <c r="F38" s="478"/>
      <c r="G38" s="478"/>
      <c r="H38" s="478"/>
      <c r="I38" s="478"/>
      <c r="J38" s="198">
        <f>+J39</f>
        <v>26253.5</v>
      </c>
      <c r="K38" s="198">
        <f t="shared" ref="K38:L38" si="3">+K39</f>
        <v>26253.5</v>
      </c>
      <c r="L38" s="198">
        <f t="shared" si="3"/>
        <v>26253.5</v>
      </c>
    </row>
    <row r="39" spans="1:12" s="209" customFormat="1" ht="34.950000000000003" customHeight="1">
      <c r="A39" s="481"/>
      <c r="B39" s="459"/>
      <c r="C39" s="479"/>
      <c r="D39" s="337" t="s">
        <v>381</v>
      </c>
      <c r="E39" s="478" t="s">
        <v>382</v>
      </c>
      <c r="F39" s="478"/>
      <c r="G39" s="478"/>
      <c r="H39" s="478"/>
      <c r="I39" s="478"/>
      <c r="J39" s="174">
        <f>+'Հավելված N 2'!G157</f>
        <v>26253.5</v>
      </c>
      <c r="K39" s="174">
        <f>+'Հավելված N 2'!H157</f>
        <v>26253.5</v>
      </c>
      <c r="L39" s="174">
        <f>+'Հավելված N 2'!I157</f>
        <v>26253.5</v>
      </c>
    </row>
    <row r="40" spans="1:12" s="208" customFormat="1" ht="37.1" customHeight="1">
      <c r="A40" s="481"/>
      <c r="B40" s="459"/>
      <c r="C40" s="479"/>
      <c r="D40" s="479"/>
      <c r="E40" s="479"/>
      <c r="F40" s="478" t="s">
        <v>391</v>
      </c>
      <c r="G40" s="478"/>
      <c r="H40" s="478"/>
      <c r="I40" s="478"/>
      <c r="J40" s="478"/>
      <c r="K40" s="478"/>
      <c r="L40" s="478"/>
    </row>
    <row r="41" spans="1:12" s="208" customFormat="1" ht="17.75" customHeight="1">
      <c r="A41" s="481"/>
      <c r="B41" s="459"/>
      <c r="C41" s="479"/>
      <c r="D41" s="479"/>
      <c r="E41" s="479"/>
      <c r="F41" s="479"/>
      <c r="G41" s="478" t="s">
        <v>95</v>
      </c>
      <c r="H41" s="478"/>
      <c r="I41" s="478"/>
      <c r="J41" s="478"/>
      <c r="K41" s="478"/>
      <c r="L41" s="478"/>
    </row>
    <row r="42" spans="1:12" s="208" customFormat="1">
      <c r="A42" s="481"/>
      <c r="B42" s="459"/>
      <c r="C42" s="479"/>
      <c r="D42" s="479"/>
      <c r="E42" s="479"/>
      <c r="F42" s="479"/>
      <c r="G42" s="479"/>
      <c r="H42" s="478" t="s">
        <v>392</v>
      </c>
      <c r="I42" s="478"/>
      <c r="J42" s="478"/>
      <c r="K42" s="478"/>
      <c r="L42" s="478"/>
    </row>
    <row r="43" spans="1:12" ht="35.5">
      <c r="A43" s="481"/>
      <c r="B43" s="459"/>
      <c r="C43" s="479"/>
      <c r="D43" s="479"/>
      <c r="E43" s="479"/>
      <c r="F43" s="479"/>
      <c r="G43" s="479"/>
      <c r="H43" s="338"/>
      <c r="I43" s="205" t="s">
        <v>393</v>
      </c>
      <c r="J43" s="212">
        <v>1</v>
      </c>
      <c r="K43" s="212"/>
      <c r="L43" s="212">
        <v>1</v>
      </c>
    </row>
    <row r="44" spans="1:12" ht="8.6" customHeight="1">
      <c r="A44" s="481"/>
      <c r="B44" s="133"/>
      <c r="C44" s="133"/>
      <c r="D44" s="133"/>
      <c r="E44" s="133"/>
      <c r="F44" s="133"/>
      <c r="G44" s="133"/>
      <c r="H44" s="133"/>
      <c r="I44" s="133"/>
      <c r="J44" s="133"/>
      <c r="K44" s="133"/>
      <c r="L44" s="206"/>
    </row>
    <row r="45" spans="1:12" s="208" customFormat="1">
      <c r="A45" s="481"/>
      <c r="B45" s="271">
        <v>1163</v>
      </c>
      <c r="C45" s="478" t="s">
        <v>270</v>
      </c>
      <c r="D45" s="478"/>
      <c r="E45" s="478"/>
      <c r="F45" s="478"/>
      <c r="G45" s="478"/>
      <c r="H45" s="478"/>
      <c r="I45" s="478"/>
      <c r="J45" s="198">
        <f>+J46</f>
        <v>-140891</v>
      </c>
      <c r="K45" s="198">
        <f t="shared" ref="K45:L45" si="4">+K46</f>
        <v>-295664.5</v>
      </c>
      <c r="L45" s="198">
        <f t="shared" si="4"/>
        <v>-394784.4</v>
      </c>
    </row>
    <row r="46" spans="1:12" s="209" customFormat="1" ht="34.950000000000003" customHeight="1">
      <c r="A46" s="481"/>
      <c r="B46" s="459"/>
      <c r="C46" s="479"/>
      <c r="D46" s="86" t="s">
        <v>280</v>
      </c>
      <c r="E46" s="478" t="s">
        <v>213</v>
      </c>
      <c r="F46" s="478"/>
      <c r="G46" s="478"/>
      <c r="H46" s="478"/>
      <c r="I46" s="478"/>
      <c r="J46" s="174">
        <f>+'Հավելված N 2'!G28</f>
        <v>-140891</v>
      </c>
      <c r="K46" s="174">
        <f>+'Հավելված N 2'!H28</f>
        <v>-295664.5</v>
      </c>
      <c r="L46" s="174">
        <f>+'Հավելված N 2'!I28</f>
        <v>-394784.4</v>
      </c>
    </row>
    <row r="47" spans="1:12" s="208" customFormat="1" ht="18" customHeight="1">
      <c r="A47" s="481"/>
      <c r="B47" s="459"/>
      <c r="C47" s="479"/>
      <c r="D47" s="479"/>
      <c r="E47" s="479"/>
      <c r="F47" s="478" t="s">
        <v>305</v>
      </c>
      <c r="G47" s="478"/>
      <c r="H47" s="478"/>
      <c r="I47" s="478"/>
      <c r="J47" s="478"/>
      <c r="K47" s="478"/>
      <c r="L47" s="478"/>
    </row>
    <row r="48" spans="1:12" s="208" customFormat="1" ht="17.75" customHeight="1">
      <c r="A48" s="481"/>
      <c r="B48" s="459"/>
      <c r="C48" s="479"/>
      <c r="D48" s="479"/>
      <c r="E48" s="479"/>
      <c r="F48" s="479"/>
      <c r="G48" s="478" t="s">
        <v>95</v>
      </c>
      <c r="H48" s="478"/>
      <c r="I48" s="478"/>
      <c r="J48" s="478"/>
      <c r="K48" s="478"/>
      <c r="L48" s="478"/>
    </row>
    <row r="49" spans="1:12" s="208" customFormat="1">
      <c r="A49" s="481"/>
      <c r="B49" s="459"/>
      <c r="C49" s="479"/>
      <c r="D49" s="479"/>
      <c r="E49" s="479"/>
      <c r="F49" s="479"/>
      <c r="G49" s="479"/>
      <c r="H49" s="478" t="s">
        <v>306</v>
      </c>
      <c r="I49" s="478"/>
      <c r="J49" s="478"/>
      <c r="K49" s="478"/>
      <c r="L49" s="478"/>
    </row>
    <row r="50" spans="1:12" ht="35.5">
      <c r="A50" s="481"/>
      <c r="B50" s="459"/>
      <c r="C50" s="479"/>
      <c r="D50" s="479"/>
      <c r="E50" s="479"/>
      <c r="F50" s="479"/>
      <c r="G50" s="479"/>
      <c r="H50" s="338"/>
      <c r="I50" s="205" t="s">
        <v>307</v>
      </c>
      <c r="J50" s="212">
        <v>-1</v>
      </c>
      <c r="K50" s="212"/>
      <c r="L50" s="212">
        <v>-1</v>
      </c>
    </row>
    <row r="51" spans="1:12" ht="8.6" customHeight="1">
      <c r="A51" s="481"/>
      <c r="B51" s="133"/>
      <c r="C51" s="133"/>
      <c r="D51" s="133"/>
      <c r="E51" s="133"/>
      <c r="F51" s="133"/>
      <c r="G51" s="133"/>
      <c r="H51" s="133"/>
      <c r="I51" s="133"/>
      <c r="J51" s="133"/>
      <c r="K51" s="133"/>
      <c r="L51" s="206"/>
    </row>
    <row r="52" spans="1:12" s="208" customFormat="1">
      <c r="A52" s="481"/>
      <c r="B52" s="271">
        <v>1168</v>
      </c>
      <c r="C52" s="478" t="s">
        <v>308</v>
      </c>
      <c r="D52" s="478"/>
      <c r="E52" s="478"/>
      <c r="F52" s="478"/>
      <c r="G52" s="478"/>
      <c r="H52" s="478"/>
      <c r="I52" s="478"/>
      <c r="J52" s="198">
        <f>+J53+J57</f>
        <v>-30915</v>
      </c>
      <c r="K52" s="198">
        <f>+K53+K57</f>
        <v>6544.2000000000062</v>
      </c>
      <c r="L52" s="198">
        <f>+L53+L57</f>
        <v>6544.2000000000062</v>
      </c>
    </row>
    <row r="53" spans="1:12" s="209" customFormat="1" ht="34.950000000000003" customHeight="1">
      <c r="A53" s="481"/>
      <c r="B53" s="504"/>
      <c r="C53" s="481"/>
      <c r="D53" s="271" t="s">
        <v>286</v>
      </c>
      <c r="E53" s="478" t="s">
        <v>245</v>
      </c>
      <c r="F53" s="478"/>
      <c r="G53" s="478"/>
      <c r="H53" s="478"/>
      <c r="I53" s="478"/>
      <c r="J53" s="174">
        <f>+'Հավելված N 2'!G60</f>
        <v>-30915</v>
      </c>
      <c r="K53" s="174">
        <f>+'Հավելված N 2'!H60</f>
        <v>-2400.8999999999942</v>
      </c>
      <c r="L53" s="174">
        <f>+'Հավելված N 2'!I60</f>
        <v>-2400.8999999999942</v>
      </c>
    </row>
    <row r="54" spans="1:12" s="208" customFormat="1" ht="33.85" customHeight="1">
      <c r="A54" s="481"/>
      <c r="B54" s="504"/>
      <c r="C54" s="481"/>
      <c r="D54" s="484"/>
      <c r="E54" s="420"/>
      <c r="F54" s="478" t="s">
        <v>309</v>
      </c>
      <c r="G54" s="478"/>
      <c r="H54" s="478"/>
      <c r="I54" s="478"/>
      <c r="J54" s="478"/>
      <c r="K54" s="478"/>
      <c r="L54" s="478"/>
    </row>
    <row r="55" spans="1:12" s="208" customFormat="1" ht="17.75" customHeight="1">
      <c r="A55" s="481"/>
      <c r="B55" s="504"/>
      <c r="C55" s="481"/>
      <c r="D55" s="485"/>
      <c r="E55" s="421"/>
      <c r="F55" s="420"/>
      <c r="G55" s="478" t="s">
        <v>95</v>
      </c>
      <c r="H55" s="478"/>
      <c r="I55" s="478"/>
      <c r="J55" s="478"/>
      <c r="K55" s="478"/>
      <c r="L55" s="478"/>
    </row>
    <row r="56" spans="1:12" s="208" customFormat="1">
      <c r="A56" s="481"/>
      <c r="B56" s="504"/>
      <c r="C56" s="481"/>
      <c r="D56" s="485"/>
      <c r="E56" s="421"/>
      <c r="F56" s="421"/>
      <c r="G56" s="331"/>
      <c r="H56" s="447" t="s">
        <v>310</v>
      </c>
      <c r="I56" s="448"/>
      <c r="J56" s="448"/>
      <c r="K56" s="448"/>
      <c r="L56" s="450"/>
    </row>
    <row r="57" spans="1:12" s="209" customFormat="1" ht="17.75" customHeight="1">
      <c r="A57" s="481"/>
      <c r="B57" s="504"/>
      <c r="C57" s="481"/>
      <c r="D57" s="271" t="s">
        <v>288</v>
      </c>
      <c r="E57" s="482" t="s">
        <v>289</v>
      </c>
      <c r="F57" s="482"/>
      <c r="G57" s="482"/>
      <c r="H57" s="482"/>
      <c r="I57" s="482"/>
      <c r="J57" s="174">
        <f>+'Հավելված N 2'!G73</f>
        <v>0</v>
      </c>
      <c r="K57" s="174">
        <f>+'Հավելված N 2'!H73</f>
        <v>8945.1</v>
      </c>
      <c r="L57" s="174">
        <f>+'Հավելված N 2'!I73</f>
        <v>8945.1</v>
      </c>
    </row>
    <row r="58" spans="1:12" s="208" customFormat="1" ht="17.5" customHeight="1">
      <c r="A58" s="481"/>
      <c r="B58" s="504"/>
      <c r="C58" s="481"/>
      <c r="D58" s="459"/>
      <c r="E58" s="479"/>
      <c r="F58" s="483" t="s">
        <v>311</v>
      </c>
      <c r="G58" s="482"/>
      <c r="H58" s="482"/>
      <c r="I58" s="482"/>
      <c r="J58" s="482"/>
      <c r="K58" s="482"/>
      <c r="L58" s="482"/>
    </row>
    <row r="59" spans="1:12" s="208" customFormat="1" ht="17.75" customHeight="1">
      <c r="A59" s="481"/>
      <c r="B59" s="504"/>
      <c r="C59" s="481"/>
      <c r="D59" s="459"/>
      <c r="E59" s="479"/>
      <c r="F59" s="486"/>
      <c r="G59" s="483" t="s">
        <v>95</v>
      </c>
      <c r="H59" s="482"/>
      <c r="I59" s="482"/>
      <c r="J59" s="482"/>
      <c r="K59" s="482"/>
      <c r="L59" s="482"/>
    </row>
    <row r="60" spans="1:12" s="208" customFormat="1" ht="18" customHeight="1">
      <c r="A60" s="481"/>
      <c r="B60" s="504"/>
      <c r="C60" s="481"/>
      <c r="D60" s="459"/>
      <c r="E60" s="479"/>
      <c r="F60" s="486"/>
      <c r="G60" s="486"/>
      <c r="H60" s="483" t="s">
        <v>312</v>
      </c>
      <c r="I60" s="482"/>
      <c r="J60" s="482"/>
      <c r="K60" s="482"/>
      <c r="L60" s="482"/>
    </row>
    <row r="61" spans="1:12" ht="35.5">
      <c r="A61" s="481"/>
      <c r="B61" s="504"/>
      <c r="C61" s="481"/>
      <c r="D61" s="459"/>
      <c r="E61" s="479"/>
      <c r="F61" s="486"/>
      <c r="G61" s="486"/>
      <c r="H61" s="367"/>
      <c r="I61" s="87" t="s">
        <v>313</v>
      </c>
      <c r="J61" s="284"/>
      <c r="K61" s="284" t="s">
        <v>193</v>
      </c>
      <c r="L61" s="212">
        <v>1</v>
      </c>
    </row>
    <row r="62" spans="1:12" ht="8.6" customHeight="1">
      <c r="A62" s="481"/>
      <c r="B62" s="133"/>
      <c r="C62" s="133"/>
      <c r="D62" s="133"/>
      <c r="E62" s="133"/>
      <c r="F62" s="133"/>
      <c r="G62" s="133"/>
      <c r="H62" s="133"/>
      <c r="I62" s="133"/>
      <c r="J62" s="133"/>
      <c r="K62" s="133"/>
      <c r="L62" s="206"/>
    </row>
    <row r="63" spans="1:12" s="208" customFormat="1">
      <c r="A63" s="481"/>
      <c r="B63" s="271">
        <v>1183</v>
      </c>
      <c r="C63" s="478" t="s">
        <v>99</v>
      </c>
      <c r="D63" s="478"/>
      <c r="E63" s="478"/>
      <c r="F63" s="478"/>
      <c r="G63" s="478"/>
      <c r="H63" s="478"/>
      <c r="I63" s="478"/>
      <c r="J63" s="198">
        <f>+J64</f>
        <v>0</v>
      </c>
      <c r="K63" s="198">
        <f t="shared" ref="K63:L63" si="5">+K64</f>
        <v>75296.2</v>
      </c>
      <c r="L63" s="198">
        <f t="shared" si="5"/>
        <v>75296.2</v>
      </c>
    </row>
    <row r="64" spans="1:12" s="209" customFormat="1" ht="36" customHeight="1">
      <c r="A64" s="481"/>
      <c r="B64" s="504"/>
      <c r="C64" s="481"/>
      <c r="D64" s="207" t="s">
        <v>292</v>
      </c>
      <c r="E64" s="512" t="s">
        <v>223</v>
      </c>
      <c r="F64" s="512"/>
      <c r="G64" s="512"/>
      <c r="H64" s="512"/>
      <c r="I64" s="512"/>
      <c r="J64" s="285">
        <f>+'Հավելված N 2'!G194</f>
        <v>0</v>
      </c>
      <c r="K64" s="285">
        <f>+'Հավելված N 2'!H194</f>
        <v>75296.2</v>
      </c>
      <c r="L64" s="285">
        <f>+'Հավելված N 2'!I194</f>
        <v>75296.2</v>
      </c>
    </row>
    <row r="65" spans="1:25" s="208" customFormat="1" ht="33.85" customHeight="1">
      <c r="A65" s="481"/>
      <c r="B65" s="504"/>
      <c r="C65" s="481"/>
      <c r="D65" s="479"/>
      <c r="E65" s="479"/>
      <c r="F65" s="482" t="s">
        <v>315</v>
      </c>
      <c r="G65" s="482"/>
      <c r="H65" s="482"/>
      <c r="I65" s="482"/>
      <c r="J65" s="482"/>
      <c r="K65" s="482"/>
      <c r="L65" s="482"/>
    </row>
    <row r="66" spans="1:25" s="208" customFormat="1" ht="17.75" customHeight="1">
      <c r="A66" s="481"/>
      <c r="B66" s="504"/>
      <c r="C66" s="481"/>
      <c r="D66" s="479"/>
      <c r="E66" s="479"/>
      <c r="F66" s="514"/>
      <c r="G66" s="482" t="s">
        <v>95</v>
      </c>
      <c r="H66" s="482"/>
      <c r="I66" s="482"/>
      <c r="J66" s="482"/>
      <c r="K66" s="482"/>
      <c r="L66" s="482"/>
    </row>
    <row r="67" spans="1:25" s="208" customFormat="1" ht="18" customHeight="1">
      <c r="A67" s="481"/>
      <c r="B67" s="504"/>
      <c r="C67" s="481"/>
      <c r="D67" s="479"/>
      <c r="E67" s="479"/>
      <c r="F67" s="514"/>
      <c r="G67" s="272"/>
      <c r="H67" s="482" t="s">
        <v>203</v>
      </c>
      <c r="I67" s="482"/>
      <c r="J67" s="482"/>
      <c r="K67" s="482"/>
      <c r="L67" s="482"/>
    </row>
    <row r="68" spans="1:25" ht="8.6" customHeight="1">
      <c r="A68" s="481"/>
      <c r="B68" s="133"/>
      <c r="C68" s="133"/>
      <c r="D68" s="133"/>
      <c r="E68" s="133"/>
      <c r="F68" s="133"/>
      <c r="G68" s="133"/>
      <c r="H68" s="133"/>
      <c r="I68" s="133"/>
      <c r="J68" s="133"/>
      <c r="K68" s="133"/>
      <c r="L68" s="206"/>
    </row>
    <row r="69" spans="1:25" s="208" customFormat="1">
      <c r="A69" s="481"/>
      <c r="B69" s="335">
        <v>1236</v>
      </c>
      <c r="C69" s="478" t="s">
        <v>94</v>
      </c>
      <c r="D69" s="478"/>
      <c r="E69" s="478"/>
      <c r="F69" s="478"/>
      <c r="G69" s="478"/>
      <c r="H69" s="478"/>
      <c r="I69" s="478"/>
      <c r="J69" s="198">
        <f>+J70+J75</f>
        <v>140662</v>
      </c>
      <c r="K69" s="198">
        <f t="shared" ref="K69:L69" si="6">+K70+K75</f>
        <v>26265.9</v>
      </c>
      <c r="L69" s="198">
        <f t="shared" si="6"/>
        <v>26265.9</v>
      </c>
    </row>
    <row r="70" spans="1:25" s="209" customFormat="1" ht="34.950000000000003" customHeight="1">
      <c r="A70" s="481"/>
      <c r="B70" s="479"/>
      <c r="C70" s="479"/>
      <c r="D70" s="335" t="s">
        <v>384</v>
      </c>
      <c r="E70" s="478" t="s">
        <v>387</v>
      </c>
      <c r="F70" s="478"/>
      <c r="G70" s="478"/>
      <c r="H70" s="478"/>
      <c r="I70" s="478"/>
      <c r="J70" s="174">
        <f>+'Հավելված N 2'!G107</f>
        <v>0</v>
      </c>
      <c r="K70" s="174">
        <f>+'Հավելված N 2'!H107</f>
        <v>26265.9</v>
      </c>
      <c r="L70" s="174">
        <f>+'Հավելված N 2'!I107</f>
        <v>26265.9</v>
      </c>
    </row>
    <row r="71" spans="1:25" s="208" customFormat="1" ht="50" customHeight="1">
      <c r="A71" s="481"/>
      <c r="B71" s="479"/>
      <c r="C71" s="479"/>
      <c r="D71" s="459"/>
      <c r="E71" s="479"/>
      <c r="F71" s="449" t="s">
        <v>394</v>
      </c>
      <c r="G71" s="478"/>
      <c r="H71" s="478"/>
      <c r="I71" s="478"/>
      <c r="J71" s="478"/>
      <c r="K71" s="478"/>
      <c r="L71" s="478"/>
    </row>
    <row r="72" spans="1:25" s="208" customFormat="1" ht="17.75" customHeight="1">
      <c r="A72" s="481"/>
      <c r="B72" s="479"/>
      <c r="C72" s="479"/>
      <c r="D72" s="459"/>
      <c r="E72" s="479"/>
      <c r="F72" s="479"/>
      <c r="G72" s="449" t="s">
        <v>319</v>
      </c>
      <c r="H72" s="478"/>
      <c r="I72" s="478"/>
      <c r="J72" s="478"/>
      <c r="K72" s="478"/>
      <c r="L72" s="478"/>
    </row>
    <row r="73" spans="1:25" s="208" customFormat="1" ht="17.75" customHeight="1">
      <c r="A73" s="481"/>
      <c r="B73" s="479"/>
      <c r="C73" s="479"/>
      <c r="D73" s="459"/>
      <c r="E73" s="479"/>
      <c r="F73" s="479"/>
      <c r="G73" s="479"/>
      <c r="H73" s="478" t="s">
        <v>339</v>
      </c>
      <c r="I73" s="478"/>
      <c r="J73" s="478"/>
      <c r="K73" s="478"/>
      <c r="L73" s="478"/>
    </row>
    <row r="74" spans="1:25" s="208" customFormat="1" ht="70.95">
      <c r="A74" s="481"/>
      <c r="B74" s="479"/>
      <c r="C74" s="479"/>
      <c r="D74" s="459"/>
      <c r="E74" s="479"/>
      <c r="F74" s="479"/>
      <c r="G74" s="479"/>
      <c r="H74" s="334"/>
      <c r="I74" s="343" t="s">
        <v>395</v>
      </c>
      <c r="J74" s="293"/>
      <c r="K74" s="294" t="s">
        <v>193</v>
      </c>
      <c r="L74" s="293">
        <v>5</v>
      </c>
    </row>
    <row r="75" spans="1:25" s="209" customFormat="1" ht="17.75" customHeight="1">
      <c r="A75" s="481"/>
      <c r="B75" s="479"/>
      <c r="C75" s="479"/>
      <c r="D75" s="335" t="s">
        <v>385</v>
      </c>
      <c r="E75" s="478" t="s">
        <v>373</v>
      </c>
      <c r="F75" s="478"/>
      <c r="G75" s="478"/>
      <c r="H75" s="478"/>
      <c r="I75" s="478"/>
      <c r="J75" s="174">
        <f>+'Հավելված N 2'!G124</f>
        <v>140662</v>
      </c>
      <c r="K75" s="174">
        <f>+'Հավելված N 2'!H124</f>
        <v>0</v>
      </c>
      <c r="L75" s="174">
        <f>+'Հավելված N 2'!I124</f>
        <v>0</v>
      </c>
    </row>
    <row r="76" spans="1:25" s="208" customFormat="1" ht="39.25" customHeight="1">
      <c r="A76" s="481"/>
      <c r="B76" s="479"/>
      <c r="C76" s="479"/>
      <c r="D76" s="479"/>
      <c r="E76" s="479"/>
      <c r="F76" s="449" t="s">
        <v>396</v>
      </c>
      <c r="G76" s="478"/>
      <c r="H76" s="478"/>
      <c r="I76" s="478"/>
      <c r="J76" s="478"/>
      <c r="K76" s="478"/>
      <c r="L76" s="478"/>
    </row>
    <row r="77" spans="1:25" s="208" customFormat="1" ht="17.75" customHeight="1">
      <c r="A77" s="481"/>
      <c r="B77" s="479"/>
      <c r="C77" s="479"/>
      <c r="D77" s="479"/>
      <c r="E77" s="479"/>
      <c r="F77" s="479"/>
      <c r="G77" s="449" t="s">
        <v>95</v>
      </c>
      <c r="H77" s="478"/>
      <c r="I77" s="478"/>
      <c r="J77" s="478"/>
      <c r="K77" s="478"/>
      <c r="L77" s="478"/>
    </row>
    <row r="78" spans="1:25" s="208" customFormat="1" ht="17.75" customHeight="1">
      <c r="A78" s="481"/>
      <c r="B78" s="479"/>
      <c r="C78" s="479"/>
      <c r="D78" s="479"/>
      <c r="E78" s="479"/>
      <c r="F78" s="479"/>
      <c r="G78" s="337"/>
      <c r="H78" s="449" t="s">
        <v>203</v>
      </c>
      <c r="I78" s="478"/>
      <c r="J78" s="478"/>
      <c r="K78" s="478"/>
      <c r="L78" s="478"/>
    </row>
    <row r="80" spans="1:25" s="201" customFormat="1" ht="29.95" customHeight="1">
      <c r="A80" s="501" t="s">
        <v>323</v>
      </c>
      <c r="B80" s="501"/>
      <c r="C80" s="501"/>
      <c r="D80" s="501"/>
      <c r="E80" s="501"/>
      <c r="F80" s="501"/>
      <c r="G80" s="501"/>
      <c r="H80" s="501"/>
      <c r="I80" s="501"/>
      <c r="J80" s="200">
        <f>+J81</f>
        <v>0</v>
      </c>
      <c r="K80" s="200">
        <f t="shared" ref="K80:L80" si="7">+K81</f>
        <v>320</v>
      </c>
      <c r="L80" s="200">
        <f t="shared" si="7"/>
        <v>320</v>
      </c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</row>
    <row r="81" spans="1:25" s="208" customFormat="1">
      <c r="A81" s="505"/>
      <c r="B81" s="271">
        <v>1236</v>
      </c>
      <c r="C81" s="478" t="s">
        <v>94</v>
      </c>
      <c r="D81" s="478"/>
      <c r="E81" s="478"/>
      <c r="F81" s="478"/>
      <c r="G81" s="478"/>
      <c r="H81" s="478"/>
      <c r="I81" s="478"/>
      <c r="J81" s="198">
        <f>+J82</f>
        <v>0</v>
      </c>
      <c r="K81" s="198">
        <f t="shared" ref="K81:L81" si="8">+K82</f>
        <v>320</v>
      </c>
      <c r="L81" s="198">
        <f t="shared" si="8"/>
        <v>320</v>
      </c>
    </row>
    <row r="82" spans="1:25" s="209" customFormat="1" ht="17.75" customHeight="1">
      <c r="A82" s="506"/>
      <c r="B82" s="479"/>
      <c r="C82" s="479"/>
      <c r="D82" s="271" t="s">
        <v>166</v>
      </c>
      <c r="E82" s="478" t="s">
        <v>123</v>
      </c>
      <c r="F82" s="478"/>
      <c r="G82" s="478"/>
      <c r="H82" s="478"/>
      <c r="I82" s="478"/>
      <c r="J82" s="174">
        <f>+'Հավելված N 2'!G133</f>
        <v>0</v>
      </c>
      <c r="K82" s="174">
        <f>+'Հավելված N 2'!H133</f>
        <v>320</v>
      </c>
      <c r="L82" s="174">
        <f>+'Հավելված N 2'!I133</f>
        <v>320</v>
      </c>
    </row>
    <row r="83" spans="1:25" s="208" customFormat="1" ht="33.85" customHeight="1">
      <c r="A83" s="506"/>
      <c r="B83" s="479"/>
      <c r="C83" s="479"/>
      <c r="D83" s="479"/>
      <c r="E83" s="479"/>
      <c r="F83" s="449" t="s">
        <v>204</v>
      </c>
      <c r="G83" s="478"/>
      <c r="H83" s="478"/>
      <c r="I83" s="478"/>
      <c r="J83" s="478"/>
      <c r="K83" s="478"/>
      <c r="L83" s="478"/>
    </row>
    <row r="84" spans="1:25" s="208" customFormat="1" ht="17.75" customHeight="1">
      <c r="A84" s="506"/>
      <c r="B84" s="479"/>
      <c r="C84" s="479"/>
      <c r="D84" s="479"/>
      <c r="E84" s="479"/>
      <c r="F84" s="479"/>
      <c r="G84" s="449" t="s">
        <v>95</v>
      </c>
      <c r="H84" s="478"/>
      <c r="I84" s="478"/>
      <c r="J84" s="478"/>
      <c r="K84" s="478"/>
      <c r="L84" s="478"/>
    </row>
    <row r="85" spans="1:25" s="208" customFormat="1">
      <c r="A85" s="506"/>
      <c r="B85" s="479"/>
      <c r="C85" s="479"/>
      <c r="D85" s="479"/>
      <c r="E85" s="479"/>
      <c r="F85" s="479"/>
      <c r="G85" s="479"/>
      <c r="H85" s="449" t="s">
        <v>205</v>
      </c>
      <c r="I85" s="478"/>
      <c r="J85" s="478"/>
      <c r="K85" s="478"/>
      <c r="L85" s="478"/>
    </row>
    <row r="86" spans="1:25" s="208" customFormat="1" ht="35.5">
      <c r="A86" s="507"/>
      <c r="B86" s="479"/>
      <c r="C86" s="479"/>
      <c r="D86" s="479"/>
      <c r="E86" s="479"/>
      <c r="F86" s="479"/>
      <c r="G86" s="479"/>
      <c r="H86" s="270"/>
      <c r="I86" s="87" t="s">
        <v>321</v>
      </c>
      <c r="J86" s="293">
        <v>2</v>
      </c>
      <c r="K86" s="294" t="s">
        <v>193</v>
      </c>
      <c r="L86" s="293">
        <v>2</v>
      </c>
    </row>
    <row r="87" spans="1:25" s="208" customFormat="1">
      <c r="D87" s="292"/>
    </row>
    <row r="88" spans="1:25" s="201" customFormat="1" ht="29.95" customHeight="1">
      <c r="A88" s="501" t="s">
        <v>324</v>
      </c>
      <c r="B88" s="501"/>
      <c r="C88" s="501"/>
      <c r="D88" s="501"/>
      <c r="E88" s="501"/>
      <c r="F88" s="501"/>
      <c r="G88" s="501"/>
      <c r="H88" s="501"/>
      <c r="I88" s="501"/>
      <c r="J88" s="200">
        <f>+J89+J96</f>
        <v>0</v>
      </c>
      <c r="K88" s="200">
        <f t="shared" ref="K88:L88" si="9">+K89+K96</f>
        <v>479.4</v>
      </c>
      <c r="L88" s="200">
        <f t="shared" si="9"/>
        <v>479.4</v>
      </c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</row>
    <row r="89" spans="1:25" s="208" customFormat="1">
      <c r="A89" s="475"/>
      <c r="B89" s="86">
        <v>1183</v>
      </c>
      <c r="C89" s="478" t="s">
        <v>99</v>
      </c>
      <c r="D89" s="478"/>
      <c r="E89" s="478"/>
      <c r="F89" s="478"/>
      <c r="G89" s="478"/>
      <c r="H89" s="478"/>
      <c r="I89" s="478"/>
      <c r="J89" s="198">
        <f>+J90</f>
        <v>0</v>
      </c>
      <c r="K89" s="198">
        <f t="shared" ref="K89:L89" si="10">+K90</f>
        <v>289.39999999999998</v>
      </c>
      <c r="L89" s="198">
        <f t="shared" si="10"/>
        <v>289.39999999999998</v>
      </c>
    </row>
    <row r="90" spans="1:25" s="209" customFormat="1" ht="34.950000000000003" customHeight="1">
      <c r="A90" s="475"/>
      <c r="B90" s="420"/>
      <c r="C90" s="420"/>
      <c r="D90" s="86" t="s">
        <v>291</v>
      </c>
      <c r="E90" s="478" t="s">
        <v>295</v>
      </c>
      <c r="F90" s="478"/>
      <c r="G90" s="478"/>
      <c r="H90" s="478"/>
      <c r="I90" s="478"/>
      <c r="J90" s="174">
        <f>+'Հավելված N 2'!G185</f>
        <v>0</v>
      </c>
      <c r="K90" s="174">
        <f>+'Հավելված N 2'!H185</f>
        <v>289.39999999999998</v>
      </c>
      <c r="L90" s="174">
        <f>+'Հավելված N 2'!I185</f>
        <v>289.39999999999998</v>
      </c>
    </row>
    <row r="91" spans="1:25" s="208" customFormat="1" ht="33.85" customHeight="1">
      <c r="A91" s="475"/>
      <c r="B91" s="421"/>
      <c r="C91" s="421"/>
      <c r="D91" s="479"/>
      <c r="E91" s="479"/>
      <c r="F91" s="478" t="s">
        <v>314</v>
      </c>
      <c r="G91" s="478"/>
      <c r="H91" s="478"/>
      <c r="I91" s="478"/>
      <c r="J91" s="478"/>
      <c r="K91" s="478"/>
      <c r="L91" s="478"/>
    </row>
    <row r="92" spans="1:25" s="208" customFormat="1" ht="17.75" customHeight="1">
      <c r="A92" s="475"/>
      <c r="B92" s="421"/>
      <c r="C92" s="421"/>
      <c r="D92" s="479"/>
      <c r="E92" s="479"/>
      <c r="F92" s="479"/>
      <c r="G92" s="478" t="s">
        <v>95</v>
      </c>
      <c r="H92" s="478"/>
      <c r="I92" s="478"/>
      <c r="J92" s="478"/>
      <c r="K92" s="478"/>
      <c r="L92" s="478"/>
    </row>
    <row r="93" spans="1:25" s="208" customFormat="1">
      <c r="A93" s="475"/>
      <c r="B93" s="421"/>
      <c r="C93" s="421"/>
      <c r="D93" s="479"/>
      <c r="E93" s="479"/>
      <c r="F93" s="479"/>
      <c r="G93" s="479"/>
      <c r="H93" s="478" t="s">
        <v>203</v>
      </c>
      <c r="I93" s="478"/>
      <c r="J93" s="478"/>
      <c r="K93" s="478"/>
      <c r="L93" s="478"/>
    </row>
    <row r="94" spans="1:25" s="208" customFormat="1" ht="35.5">
      <c r="A94" s="475"/>
      <c r="B94" s="422"/>
      <c r="C94" s="422"/>
      <c r="D94" s="479"/>
      <c r="E94" s="479"/>
      <c r="F94" s="479"/>
      <c r="G94" s="479"/>
      <c r="H94" s="70"/>
      <c r="I94" s="87" t="s">
        <v>201</v>
      </c>
      <c r="J94" s="293"/>
      <c r="K94" s="294" t="s">
        <v>193</v>
      </c>
      <c r="L94" s="293">
        <v>1</v>
      </c>
    </row>
    <row r="95" spans="1:25" s="208" customFormat="1" ht="8.6" customHeight="1">
      <c r="A95" s="475"/>
      <c r="B95" s="90"/>
      <c r="C95" s="90"/>
      <c r="D95" s="90"/>
      <c r="E95" s="90"/>
      <c r="F95" s="90"/>
      <c r="G95" s="90"/>
      <c r="H95" s="90"/>
      <c r="I95" s="90"/>
      <c r="J95" s="90"/>
      <c r="K95" s="90"/>
      <c r="L95" s="90"/>
    </row>
    <row r="96" spans="1:25" s="208" customFormat="1">
      <c r="A96" s="475"/>
      <c r="B96" s="86">
        <v>1236</v>
      </c>
      <c r="C96" s="478" t="s">
        <v>94</v>
      </c>
      <c r="D96" s="478"/>
      <c r="E96" s="478"/>
      <c r="F96" s="478"/>
      <c r="G96" s="478"/>
      <c r="H96" s="478"/>
      <c r="I96" s="478"/>
      <c r="J96" s="198">
        <f>+J97</f>
        <v>0</v>
      </c>
      <c r="K96" s="198">
        <f t="shared" ref="K96" si="11">+K97</f>
        <v>190</v>
      </c>
      <c r="L96" s="198">
        <f t="shared" ref="L96" si="12">+L97</f>
        <v>190</v>
      </c>
    </row>
    <row r="97" spans="1:25" s="209" customFormat="1" ht="17.75" customHeight="1">
      <c r="A97" s="475"/>
      <c r="B97" s="479"/>
      <c r="C97" s="479"/>
      <c r="D97" s="86" t="s">
        <v>166</v>
      </c>
      <c r="E97" s="478" t="s">
        <v>123</v>
      </c>
      <c r="F97" s="478"/>
      <c r="G97" s="478"/>
      <c r="H97" s="478"/>
      <c r="I97" s="478"/>
      <c r="J97" s="174">
        <f>+'Հավելված N 2'!G140</f>
        <v>0</v>
      </c>
      <c r="K97" s="174">
        <f>+'Հավելված N 2'!H140</f>
        <v>190</v>
      </c>
      <c r="L97" s="174">
        <f>+'Հավելված N 2'!I140</f>
        <v>190</v>
      </c>
    </row>
    <row r="98" spans="1:25" s="208" customFormat="1" ht="33.85" customHeight="1">
      <c r="A98" s="475"/>
      <c r="B98" s="479"/>
      <c r="C98" s="479"/>
      <c r="D98" s="479"/>
      <c r="E98" s="479"/>
      <c r="F98" s="478" t="s">
        <v>204</v>
      </c>
      <c r="G98" s="478"/>
      <c r="H98" s="478"/>
      <c r="I98" s="478"/>
      <c r="J98" s="478"/>
      <c r="K98" s="478"/>
      <c r="L98" s="478"/>
    </row>
    <row r="99" spans="1:25" s="208" customFormat="1" ht="17.75" customHeight="1">
      <c r="A99" s="475"/>
      <c r="B99" s="479"/>
      <c r="C99" s="479"/>
      <c r="D99" s="479"/>
      <c r="E99" s="479"/>
      <c r="F99" s="479"/>
      <c r="G99" s="478" t="s">
        <v>95</v>
      </c>
      <c r="H99" s="478"/>
      <c r="I99" s="478"/>
      <c r="J99" s="478"/>
      <c r="K99" s="478"/>
      <c r="L99" s="478"/>
    </row>
    <row r="100" spans="1:25" s="208" customFormat="1">
      <c r="A100" s="475"/>
      <c r="B100" s="479"/>
      <c r="C100" s="479"/>
      <c r="D100" s="479"/>
      <c r="E100" s="479"/>
      <c r="F100" s="479"/>
      <c r="G100" s="479"/>
      <c r="H100" s="478" t="s">
        <v>205</v>
      </c>
      <c r="I100" s="478"/>
      <c r="J100" s="478"/>
      <c r="K100" s="478"/>
      <c r="L100" s="478"/>
    </row>
    <row r="101" spans="1:25" s="208" customFormat="1" ht="35.5">
      <c r="A101" s="475"/>
      <c r="B101" s="479"/>
      <c r="C101" s="479"/>
      <c r="D101" s="479"/>
      <c r="E101" s="479"/>
      <c r="F101" s="479"/>
      <c r="G101" s="479"/>
      <c r="H101" s="70"/>
      <c r="I101" s="87" t="s">
        <v>321</v>
      </c>
      <c r="J101" s="293">
        <v>1</v>
      </c>
      <c r="K101" s="294" t="s">
        <v>193</v>
      </c>
      <c r="L101" s="293">
        <v>1</v>
      </c>
    </row>
    <row r="103" spans="1:25" s="201" customFormat="1" ht="29.95" customHeight="1">
      <c r="A103" s="501" t="s">
        <v>325</v>
      </c>
      <c r="B103" s="501"/>
      <c r="C103" s="501"/>
      <c r="D103" s="501"/>
      <c r="E103" s="501"/>
      <c r="F103" s="501"/>
      <c r="G103" s="501"/>
      <c r="H103" s="501"/>
      <c r="I103" s="501"/>
      <c r="J103" s="200">
        <f>+J104</f>
        <v>0</v>
      </c>
      <c r="K103" s="200">
        <f t="shared" ref="K103:L104" si="13">+K104</f>
        <v>3560.2</v>
      </c>
      <c r="L103" s="200">
        <f t="shared" si="13"/>
        <v>3560.2</v>
      </c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</row>
    <row r="104" spans="1:25" s="208" customFormat="1">
      <c r="A104" s="475"/>
      <c r="B104" s="274">
        <v>1196</v>
      </c>
      <c r="C104" s="515" t="s">
        <v>316</v>
      </c>
      <c r="D104" s="515"/>
      <c r="E104" s="515"/>
      <c r="F104" s="515"/>
      <c r="G104" s="515"/>
      <c r="H104" s="515"/>
      <c r="I104" s="515"/>
      <c r="J104" s="291">
        <f>+J105</f>
        <v>0</v>
      </c>
      <c r="K104" s="291">
        <f t="shared" si="13"/>
        <v>3560.2</v>
      </c>
      <c r="L104" s="291">
        <f t="shared" si="13"/>
        <v>3560.2</v>
      </c>
    </row>
    <row r="105" spans="1:25" s="209" customFormat="1" ht="34.950000000000003" customHeight="1">
      <c r="A105" s="475"/>
      <c r="B105" s="378"/>
      <c r="C105" s="475"/>
      <c r="D105" s="207" t="s">
        <v>298</v>
      </c>
      <c r="E105" s="478" t="s">
        <v>317</v>
      </c>
      <c r="F105" s="478"/>
      <c r="G105" s="478"/>
      <c r="H105" s="478"/>
      <c r="I105" s="478"/>
      <c r="J105" s="174">
        <f>+'Հավելված N 2'!G45</f>
        <v>0</v>
      </c>
      <c r="K105" s="174">
        <f>+'Հավելված N 2'!H45</f>
        <v>3560.2</v>
      </c>
      <c r="L105" s="174">
        <f>+'Հավելված N 2'!I45</f>
        <v>3560.2</v>
      </c>
    </row>
    <row r="106" spans="1:25" s="208" customFormat="1">
      <c r="A106" s="475"/>
      <c r="B106" s="378"/>
      <c r="C106" s="475"/>
      <c r="D106" s="511"/>
      <c r="E106" s="479"/>
      <c r="F106" s="478" t="s">
        <v>318</v>
      </c>
      <c r="G106" s="478"/>
      <c r="H106" s="478"/>
      <c r="I106" s="478"/>
      <c r="J106" s="478"/>
      <c r="K106" s="478"/>
      <c r="L106" s="478"/>
    </row>
    <row r="107" spans="1:25" s="208" customFormat="1" ht="17.75" customHeight="1">
      <c r="A107" s="475"/>
      <c r="B107" s="378"/>
      <c r="C107" s="475"/>
      <c r="D107" s="511"/>
      <c r="E107" s="479"/>
      <c r="F107" s="479"/>
      <c r="G107" s="478" t="s">
        <v>319</v>
      </c>
      <c r="H107" s="478"/>
      <c r="I107" s="478"/>
      <c r="J107" s="478"/>
      <c r="K107" s="478"/>
      <c r="L107" s="478"/>
    </row>
    <row r="108" spans="1:25" s="208" customFormat="1">
      <c r="A108" s="475"/>
      <c r="B108" s="378"/>
      <c r="C108" s="475"/>
      <c r="D108" s="511"/>
      <c r="E108" s="479"/>
      <c r="F108" s="479"/>
      <c r="G108" s="86"/>
      <c r="H108" s="447" t="s">
        <v>320</v>
      </c>
      <c r="I108" s="448"/>
      <c r="J108" s="448"/>
      <c r="K108" s="448"/>
      <c r="L108" s="450"/>
    </row>
    <row r="110" spans="1:25" s="201" customFormat="1" ht="29.95" customHeight="1">
      <c r="A110" s="501" t="s">
        <v>151</v>
      </c>
      <c r="B110" s="501"/>
      <c r="C110" s="501"/>
      <c r="D110" s="501"/>
      <c r="E110" s="501"/>
      <c r="F110" s="501"/>
      <c r="G110" s="501"/>
      <c r="H110" s="501"/>
      <c r="I110" s="501"/>
      <c r="J110" s="200">
        <f>+J111</f>
        <v>0</v>
      </c>
      <c r="K110" s="200">
        <f t="shared" ref="K110:L110" si="14">+K111</f>
        <v>0</v>
      </c>
      <c r="L110" s="200">
        <f t="shared" si="14"/>
        <v>0</v>
      </c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</row>
    <row r="111" spans="1:25">
      <c r="A111" s="481"/>
      <c r="B111" s="288">
        <v>1139</v>
      </c>
      <c r="C111" s="502" t="s">
        <v>195</v>
      </c>
      <c r="D111" s="502"/>
      <c r="E111" s="502"/>
      <c r="F111" s="502"/>
      <c r="G111" s="502"/>
      <c r="H111" s="502"/>
      <c r="I111" s="502"/>
      <c r="J111" s="210">
        <f>+J112+J116</f>
        <v>0</v>
      </c>
      <c r="K111" s="210">
        <f>+K112+K116</f>
        <v>0</v>
      </c>
      <c r="L111" s="210">
        <f>+L112+L116</f>
        <v>0</v>
      </c>
    </row>
    <row r="112" spans="1:25" s="204" customFormat="1" ht="33.049999999999997" customHeight="1">
      <c r="A112" s="481"/>
      <c r="B112" s="516"/>
      <c r="C112" s="481"/>
      <c r="D112" s="202" t="s">
        <v>196</v>
      </c>
      <c r="E112" s="487" t="s">
        <v>152</v>
      </c>
      <c r="F112" s="487"/>
      <c r="G112" s="487"/>
      <c r="H112" s="487"/>
      <c r="I112" s="487"/>
      <c r="J112" s="203">
        <f>+'Հավելված N 2'!G215</f>
        <v>26253.5</v>
      </c>
      <c r="K112" s="203">
        <f>+'Հավելված N 2'!H215</f>
        <v>56079.600000000006</v>
      </c>
      <c r="L112" s="203">
        <f>+'Հավելված N 2'!I215</f>
        <v>56079.600000000006</v>
      </c>
    </row>
    <row r="113" spans="1:12" ht="33.35" customHeight="1">
      <c r="A113" s="481"/>
      <c r="B113" s="516"/>
      <c r="C113" s="481"/>
      <c r="D113" s="503"/>
      <c r="E113" s="503"/>
      <c r="F113" s="487" t="s">
        <v>197</v>
      </c>
      <c r="G113" s="487"/>
      <c r="H113" s="487"/>
      <c r="I113" s="487"/>
      <c r="J113" s="487"/>
      <c r="K113" s="487"/>
      <c r="L113" s="487"/>
    </row>
    <row r="114" spans="1:12" ht="33.35" customHeight="1">
      <c r="A114" s="481"/>
      <c r="B114" s="516"/>
      <c r="C114" s="481"/>
      <c r="D114" s="503"/>
      <c r="E114" s="503"/>
      <c r="F114" s="503"/>
      <c r="G114" s="487" t="s">
        <v>194</v>
      </c>
      <c r="H114" s="487"/>
      <c r="I114" s="487"/>
      <c r="J114" s="487"/>
      <c r="K114" s="487"/>
      <c r="L114" s="487"/>
    </row>
    <row r="115" spans="1:12" ht="33.35" customHeight="1">
      <c r="A115" s="481"/>
      <c r="B115" s="516"/>
      <c r="C115" s="481"/>
      <c r="D115" s="503"/>
      <c r="E115" s="503"/>
      <c r="F115" s="503"/>
      <c r="G115" s="202"/>
      <c r="H115" s="487" t="s">
        <v>198</v>
      </c>
      <c r="I115" s="487"/>
      <c r="J115" s="487"/>
      <c r="K115" s="487"/>
      <c r="L115" s="487"/>
    </row>
    <row r="116" spans="1:12" s="204" customFormat="1" ht="33.049999999999997" customHeight="1">
      <c r="A116" s="481"/>
      <c r="B116" s="516"/>
      <c r="C116" s="481"/>
      <c r="D116" s="202" t="s">
        <v>196</v>
      </c>
      <c r="E116" s="487" t="s">
        <v>152</v>
      </c>
      <c r="F116" s="487"/>
      <c r="G116" s="487"/>
      <c r="H116" s="487"/>
      <c r="I116" s="487"/>
      <c r="J116" s="203">
        <f>+'Հավելված N 2'!G223</f>
        <v>-26253.5</v>
      </c>
      <c r="K116" s="203">
        <f>+'Հավելված N 2'!H223</f>
        <v>-56079.600000000006</v>
      </c>
      <c r="L116" s="203">
        <f>+'Հավելված N 2'!I223</f>
        <v>-56079.600000000006</v>
      </c>
    </row>
    <row r="117" spans="1:12" ht="33.35" customHeight="1">
      <c r="A117" s="481"/>
      <c r="B117" s="516"/>
      <c r="C117" s="481"/>
      <c r="D117" s="503"/>
      <c r="E117" s="503"/>
      <c r="F117" s="487" t="s">
        <v>197</v>
      </c>
      <c r="G117" s="487"/>
      <c r="H117" s="487"/>
      <c r="I117" s="487"/>
      <c r="J117" s="487"/>
      <c r="K117" s="487"/>
      <c r="L117" s="487"/>
    </row>
    <row r="118" spans="1:12" ht="33.35" customHeight="1">
      <c r="A118" s="481"/>
      <c r="B118" s="516"/>
      <c r="C118" s="481"/>
      <c r="D118" s="503"/>
      <c r="E118" s="503"/>
      <c r="F118" s="503"/>
      <c r="G118" s="487" t="s">
        <v>194</v>
      </c>
      <c r="H118" s="487"/>
      <c r="I118" s="487"/>
      <c r="J118" s="487"/>
      <c r="K118" s="487"/>
      <c r="L118" s="487"/>
    </row>
    <row r="119" spans="1:12" ht="33.35" customHeight="1">
      <c r="A119" s="481"/>
      <c r="B119" s="516"/>
      <c r="C119" s="481"/>
      <c r="D119" s="503"/>
      <c r="E119" s="503"/>
      <c r="F119" s="503"/>
      <c r="G119" s="202"/>
      <c r="H119" s="487" t="s">
        <v>198</v>
      </c>
      <c r="I119" s="487"/>
      <c r="J119" s="487"/>
      <c r="K119" s="487"/>
      <c r="L119" s="487"/>
    </row>
  </sheetData>
  <mergeCells count="185">
    <mergeCell ref="G1:H1"/>
    <mergeCell ref="J1:L1"/>
    <mergeCell ref="J2:L2"/>
    <mergeCell ref="G3:H3"/>
    <mergeCell ref="J3:L3"/>
    <mergeCell ref="A6:L6"/>
    <mergeCell ref="C27:I27"/>
    <mergeCell ref="B28:B36"/>
    <mergeCell ref="C28:C36"/>
    <mergeCell ref="E28:I28"/>
    <mergeCell ref="D29:D36"/>
    <mergeCell ref="E29:E36"/>
    <mergeCell ref="F29:L29"/>
    <mergeCell ref="F30:F36"/>
    <mergeCell ref="G30:L30"/>
    <mergeCell ref="G31:G36"/>
    <mergeCell ref="H31:L31"/>
    <mergeCell ref="H32:H36"/>
    <mergeCell ref="A9:A10"/>
    <mergeCell ref="B9:C9"/>
    <mergeCell ref="D9:G9"/>
    <mergeCell ref="H9:H10"/>
    <mergeCell ref="I9:I10"/>
    <mergeCell ref="J9:L9"/>
    <mergeCell ref="A11:I11"/>
    <mergeCell ref="A12:I12"/>
    <mergeCell ref="A13:I13"/>
    <mergeCell ref="C14:I14"/>
    <mergeCell ref="B15:B18"/>
    <mergeCell ref="C15:C18"/>
    <mergeCell ref="E15:I15"/>
    <mergeCell ref="D16:D18"/>
    <mergeCell ref="E16:E18"/>
    <mergeCell ref="F16:L16"/>
    <mergeCell ref="F17:F18"/>
    <mergeCell ref="G17:L17"/>
    <mergeCell ref="H18:L18"/>
    <mergeCell ref="C20:I20"/>
    <mergeCell ref="E21:I21"/>
    <mergeCell ref="D22:D25"/>
    <mergeCell ref="E22:E25"/>
    <mergeCell ref="F22:L22"/>
    <mergeCell ref="F23:F25"/>
    <mergeCell ref="G23:L23"/>
    <mergeCell ref="G24:G25"/>
    <mergeCell ref="H24:L24"/>
    <mergeCell ref="B46:B50"/>
    <mergeCell ref="C46:C50"/>
    <mergeCell ref="E46:I46"/>
    <mergeCell ref="D47:D50"/>
    <mergeCell ref="E47:E50"/>
    <mergeCell ref="F47:L47"/>
    <mergeCell ref="F48:F50"/>
    <mergeCell ref="G48:L48"/>
    <mergeCell ref="G49:G50"/>
    <mergeCell ref="H49:L49"/>
    <mergeCell ref="B53:B61"/>
    <mergeCell ref="C53:C61"/>
    <mergeCell ref="E53:I53"/>
    <mergeCell ref="D54:D56"/>
    <mergeCell ref="E54:E56"/>
    <mergeCell ref="F54:L54"/>
    <mergeCell ref="F55:F56"/>
    <mergeCell ref="B64:B67"/>
    <mergeCell ref="C64:C67"/>
    <mergeCell ref="G55:L55"/>
    <mergeCell ref="H56:L56"/>
    <mergeCell ref="E57:I57"/>
    <mergeCell ref="D58:D61"/>
    <mergeCell ref="E58:E61"/>
    <mergeCell ref="F58:L58"/>
    <mergeCell ref="F59:F61"/>
    <mergeCell ref="G59:L59"/>
    <mergeCell ref="G60:G61"/>
    <mergeCell ref="E64:I64"/>
    <mergeCell ref="D65:D67"/>
    <mergeCell ref="E65:E67"/>
    <mergeCell ref="F65:L65"/>
    <mergeCell ref="F66:F67"/>
    <mergeCell ref="G66:L66"/>
    <mergeCell ref="D98:D101"/>
    <mergeCell ref="E98:E101"/>
    <mergeCell ref="A110:I110"/>
    <mergeCell ref="C111:I111"/>
    <mergeCell ref="B112:B119"/>
    <mergeCell ref="C112:C119"/>
    <mergeCell ref="E112:I112"/>
    <mergeCell ref="D113:D115"/>
    <mergeCell ref="E113:E115"/>
    <mergeCell ref="F113:L113"/>
    <mergeCell ref="F114:F115"/>
    <mergeCell ref="G114:L114"/>
    <mergeCell ref="H115:L115"/>
    <mergeCell ref="E116:I116"/>
    <mergeCell ref="D117:D119"/>
    <mergeCell ref="E117:E119"/>
    <mergeCell ref="F117:L117"/>
    <mergeCell ref="F118:F119"/>
    <mergeCell ref="G118:L118"/>
    <mergeCell ref="H119:L119"/>
    <mergeCell ref="A111:A119"/>
    <mergeCell ref="B97:B101"/>
    <mergeCell ref="C97:C101"/>
    <mergeCell ref="D106:D108"/>
    <mergeCell ref="E106:E108"/>
    <mergeCell ref="F106:L106"/>
    <mergeCell ref="F107:F108"/>
    <mergeCell ref="G107:L107"/>
    <mergeCell ref="H108:L108"/>
    <mergeCell ref="C89:I89"/>
    <mergeCell ref="E90:I90"/>
    <mergeCell ref="D91:D94"/>
    <mergeCell ref="E91:E94"/>
    <mergeCell ref="F91:L91"/>
    <mergeCell ref="F92:F94"/>
    <mergeCell ref="G92:L92"/>
    <mergeCell ref="G93:G94"/>
    <mergeCell ref="H93:L93"/>
    <mergeCell ref="A103:I103"/>
    <mergeCell ref="A104:A108"/>
    <mergeCell ref="H100:L100"/>
    <mergeCell ref="C104:I104"/>
    <mergeCell ref="B105:B108"/>
    <mergeCell ref="C105:C108"/>
    <mergeCell ref="E97:I97"/>
    <mergeCell ref="C63:I63"/>
    <mergeCell ref="C70:C78"/>
    <mergeCell ref="G99:L99"/>
    <mergeCell ref="G100:G101"/>
    <mergeCell ref="C81:I81"/>
    <mergeCell ref="E105:I105"/>
    <mergeCell ref="A14:A78"/>
    <mergeCell ref="C21:C25"/>
    <mergeCell ref="B21:B25"/>
    <mergeCell ref="C38:I38"/>
    <mergeCell ref="B39:B43"/>
    <mergeCell ref="C39:C43"/>
    <mergeCell ref="E39:I39"/>
    <mergeCell ref="D40:D43"/>
    <mergeCell ref="E40:E43"/>
    <mergeCell ref="F40:L40"/>
    <mergeCell ref="F41:F43"/>
    <mergeCell ref="A80:I80"/>
    <mergeCell ref="A81:A86"/>
    <mergeCell ref="A88:I88"/>
    <mergeCell ref="A89:A101"/>
    <mergeCell ref="B82:B86"/>
    <mergeCell ref="C82:C86"/>
    <mergeCell ref="C96:I96"/>
    <mergeCell ref="F98:L98"/>
    <mergeCell ref="F99:F101"/>
    <mergeCell ref="F76:L76"/>
    <mergeCell ref="G77:L77"/>
    <mergeCell ref="H78:L78"/>
    <mergeCell ref="F77:F78"/>
    <mergeCell ref="E76:E78"/>
    <mergeCell ref="D76:D78"/>
    <mergeCell ref="G41:L41"/>
    <mergeCell ref="G42:G43"/>
    <mergeCell ref="H42:L42"/>
    <mergeCell ref="C69:I69"/>
    <mergeCell ref="E70:I70"/>
    <mergeCell ref="D71:D74"/>
    <mergeCell ref="E71:E74"/>
    <mergeCell ref="F71:L71"/>
    <mergeCell ref="F72:F74"/>
    <mergeCell ref="G72:L72"/>
    <mergeCell ref="G73:G74"/>
    <mergeCell ref="H73:L73"/>
    <mergeCell ref="C52:I52"/>
    <mergeCell ref="C45:I45"/>
    <mergeCell ref="H67:L67"/>
    <mergeCell ref="H60:L60"/>
    <mergeCell ref="B70:B78"/>
    <mergeCell ref="C90:C94"/>
    <mergeCell ref="B90:B94"/>
    <mergeCell ref="E82:I82"/>
    <mergeCell ref="D83:D86"/>
    <mergeCell ref="E83:E86"/>
    <mergeCell ref="F83:L83"/>
    <mergeCell ref="F84:F86"/>
    <mergeCell ref="G84:L84"/>
    <mergeCell ref="G85:G86"/>
    <mergeCell ref="H85:L85"/>
    <mergeCell ref="E75:I7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87"/>
  <sheetViews>
    <sheetView topLeftCell="A10" zoomScale="85" zoomScaleNormal="85" workbookViewId="0">
      <selection activeCell="I20" sqref="I20"/>
    </sheetView>
  </sheetViews>
  <sheetFormatPr defaultColWidth="9.09765625" defaultRowHeight="17.75"/>
  <cols>
    <col min="1" max="4" width="18.19921875" style="97" customWidth="1"/>
    <col min="5" max="6" width="14.3984375" style="99" customWidth="1"/>
    <col min="7" max="7" width="17.69921875" style="100" customWidth="1"/>
    <col min="8" max="8" width="14.3984375" style="100" customWidth="1"/>
    <col min="9" max="9" width="30.19921875" style="99" customWidth="1"/>
    <col min="10" max="10" width="18" style="97" customWidth="1"/>
    <col min="11" max="11" width="37.09765625" style="97" customWidth="1"/>
    <col min="12" max="12" width="20.19921875" style="97" customWidth="1"/>
    <col min="13" max="13" width="14" style="97" bestFit="1" customWidth="1"/>
    <col min="14" max="16384" width="9.09765625" style="97"/>
  </cols>
  <sheetData>
    <row r="1" spans="1:10" s="27" customFormat="1" ht="33.450000000000003" customHeight="1">
      <c r="A1" s="154"/>
      <c r="B1" s="154"/>
      <c r="C1" s="154"/>
      <c r="D1" s="154"/>
      <c r="E1" s="155"/>
      <c r="F1" s="155"/>
      <c r="G1" s="156"/>
      <c r="H1" s="471" t="s">
        <v>401</v>
      </c>
      <c r="I1" s="471"/>
    </row>
    <row r="2" spans="1:10" s="27" customFormat="1">
      <c r="A2" s="154"/>
      <c r="B2" s="154"/>
      <c r="C2" s="154"/>
      <c r="D2" s="154"/>
      <c r="E2" s="155"/>
      <c r="F2" s="155"/>
      <c r="G2" s="156"/>
      <c r="H2" s="472" t="s">
        <v>107</v>
      </c>
      <c r="I2" s="472"/>
    </row>
    <row r="3" spans="1:10" s="27" customFormat="1">
      <c r="A3" s="154"/>
      <c r="B3" s="154"/>
      <c r="C3" s="154"/>
      <c r="D3" s="154"/>
      <c r="E3" s="155"/>
      <c r="F3" s="155"/>
      <c r="G3" s="156"/>
      <c r="H3" s="472" t="s">
        <v>0</v>
      </c>
      <c r="I3" s="472"/>
    </row>
    <row r="4" spans="1:10" s="27" customFormat="1">
      <c r="A4" s="154"/>
      <c r="B4" s="154"/>
      <c r="C4" s="154"/>
      <c r="D4" s="154"/>
      <c r="E4" s="155"/>
      <c r="F4" s="155"/>
      <c r="G4" s="156"/>
      <c r="H4" s="156"/>
      <c r="I4" s="157"/>
    </row>
    <row r="5" spans="1:10" s="27" customFormat="1">
      <c r="A5" s="154"/>
      <c r="B5" s="154"/>
      <c r="C5" s="154"/>
      <c r="D5" s="154"/>
      <c r="E5" s="155"/>
      <c r="F5" s="155"/>
      <c r="G5" s="156"/>
      <c r="H5" s="156"/>
      <c r="I5" s="157"/>
    </row>
    <row r="6" spans="1:10" s="27" customFormat="1" ht="32.25" customHeight="1">
      <c r="A6" s="545" t="s">
        <v>121</v>
      </c>
      <c r="B6" s="545"/>
      <c r="C6" s="545"/>
      <c r="D6" s="545"/>
      <c r="E6" s="545"/>
      <c r="F6" s="545"/>
      <c r="G6" s="545"/>
      <c r="H6" s="545"/>
      <c r="I6" s="545"/>
    </row>
    <row r="7" spans="1:10" s="27" customFormat="1" ht="20.95" customHeight="1">
      <c r="A7" s="545"/>
      <c r="B7" s="545"/>
      <c r="C7" s="545"/>
      <c r="D7" s="545"/>
      <c r="E7" s="545"/>
      <c r="F7" s="545"/>
      <c r="G7" s="545"/>
      <c r="H7" s="545"/>
      <c r="I7" s="545"/>
    </row>
    <row r="8" spans="1:10" s="27" customFormat="1" ht="20.95" customHeight="1">
      <c r="A8" s="158"/>
      <c r="B8" s="158"/>
      <c r="C8" s="158"/>
      <c r="D8" s="158"/>
      <c r="E8" s="158"/>
      <c r="F8" s="158"/>
      <c r="G8" s="158"/>
      <c r="H8" s="158"/>
      <c r="I8" s="158"/>
    </row>
    <row r="9" spans="1:10" s="27" customFormat="1" ht="20.95" customHeight="1">
      <c r="A9" s="158"/>
      <c r="B9" s="158"/>
      <c r="C9" s="158"/>
      <c r="D9" s="158"/>
      <c r="E9" s="158"/>
      <c r="F9" s="158"/>
      <c r="G9" s="158"/>
      <c r="H9" s="158"/>
      <c r="I9" s="158"/>
    </row>
    <row r="10" spans="1:10" s="27" customFormat="1" ht="73.75" customHeight="1">
      <c r="A10" s="546" t="s">
        <v>29</v>
      </c>
      <c r="B10" s="546" t="s">
        <v>30</v>
      </c>
      <c r="C10" s="546"/>
      <c r="D10" s="546"/>
      <c r="E10" s="546" t="s">
        <v>31</v>
      </c>
      <c r="F10" s="546" t="s">
        <v>32</v>
      </c>
      <c r="G10" s="546" t="s">
        <v>33</v>
      </c>
      <c r="H10" s="454" t="s">
        <v>79</v>
      </c>
      <c r="I10" s="454"/>
    </row>
    <row r="11" spans="1:10" s="27" customFormat="1" ht="20.95" customHeight="1">
      <c r="A11" s="546"/>
      <c r="B11" s="546"/>
      <c r="C11" s="546"/>
      <c r="D11" s="546"/>
      <c r="E11" s="546"/>
      <c r="F11" s="546"/>
      <c r="G11" s="546"/>
      <c r="H11" s="159" t="s">
        <v>34</v>
      </c>
      <c r="I11" s="160" t="s">
        <v>35</v>
      </c>
    </row>
    <row r="12" spans="1:10" s="27" customFormat="1">
      <c r="A12" s="161">
        <v>1</v>
      </c>
      <c r="B12" s="541">
        <v>2</v>
      </c>
      <c r="C12" s="542"/>
      <c r="D12" s="543"/>
      <c r="E12" s="159">
        <v>3</v>
      </c>
      <c r="F12" s="159">
        <v>4</v>
      </c>
      <c r="G12" s="159">
        <v>5</v>
      </c>
      <c r="H12" s="159">
        <v>6</v>
      </c>
      <c r="I12" s="159">
        <v>7</v>
      </c>
      <c r="J12" s="162"/>
    </row>
    <row r="13" spans="1:10" s="27" customFormat="1" ht="44.9" customHeight="1">
      <c r="A13" s="544" t="s">
        <v>12</v>
      </c>
      <c r="B13" s="544"/>
      <c r="C13" s="544"/>
      <c r="D13" s="544"/>
      <c r="E13" s="544"/>
      <c r="F13" s="544"/>
      <c r="G13" s="544"/>
      <c r="H13" s="544"/>
      <c r="I13" s="163">
        <f>+I14+I21+I34+I53+I74</f>
        <v>-45492.899999999965</v>
      </c>
      <c r="J13" s="164"/>
    </row>
    <row r="14" spans="1:10" s="56" customFormat="1">
      <c r="A14" s="139" t="s">
        <v>36</v>
      </c>
      <c r="B14" s="139" t="s">
        <v>207</v>
      </c>
      <c r="C14" s="139" t="s">
        <v>84</v>
      </c>
      <c r="D14" s="529" t="s">
        <v>209</v>
      </c>
      <c r="E14" s="530"/>
      <c r="F14" s="530"/>
      <c r="G14" s="530"/>
      <c r="H14" s="531"/>
      <c r="I14" s="140">
        <f>+I15</f>
        <v>-394784.4</v>
      </c>
      <c r="J14" s="141"/>
    </row>
    <row r="15" spans="1:10" s="27" customFormat="1" ht="54.8" customHeight="1">
      <c r="A15" s="142" t="s">
        <v>210</v>
      </c>
      <c r="B15" s="524" t="s">
        <v>211</v>
      </c>
      <c r="C15" s="525"/>
      <c r="D15" s="525"/>
      <c r="E15" s="525"/>
      <c r="F15" s="525"/>
      <c r="G15" s="525"/>
      <c r="H15" s="526"/>
      <c r="I15" s="143">
        <f>+I16+I18</f>
        <v>-394784.4</v>
      </c>
      <c r="J15" s="105"/>
    </row>
    <row r="16" spans="1:10" s="61" customFormat="1" ht="20.95" customHeight="1">
      <c r="A16" s="77"/>
      <c r="B16" s="376" t="s">
        <v>52</v>
      </c>
      <c r="C16" s="377"/>
      <c r="D16" s="527"/>
      <c r="E16" s="115" t="s">
        <v>87</v>
      </c>
      <c r="F16" s="115" t="s">
        <v>87</v>
      </c>
      <c r="G16" s="115" t="s">
        <v>87</v>
      </c>
      <c r="H16" s="124"/>
      <c r="I16" s="116">
        <f>+I17</f>
        <v>-384620.4</v>
      </c>
      <c r="J16" s="144"/>
    </row>
    <row r="17" spans="1:10" s="61" customFormat="1" ht="35.6" customHeight="1">
      <c r="A17" s="77" t="s">
        <v>208</v>
      </c>
      <c r="B17" s="528" t="s">
        <v>212</v>
      </c>
      <c r="C17" s="528"/>
      <c r="D17" s="528"/>
      <c r="E17" s="64" t="s">
        <v>109</v>
      </c>
      <c r="F17" s="64" t="s">
        <v>53</v>
      </c>
      <c r="G17" s="103"/>
      <c r="H17" s="41"/>
      <c r="I17" s="42">
        <v>-384620.4</v>
      </c>
      <c r="J17" s="144"/>
    </row>
    <row r="18" spans="1:10" s="27" customFormat="1" ht="16.55" customHeight="1">
      <c r="A18" s="145"/>
      <c r="B18" s="534" t="s">
        <v>54</v>
      </c>
      <c r="C18" s="535"/>
      <c r="D18" s="536"/>
      <c r="E18" s="146"/>
      <c r="F18" s="146"/>
      <c r="G18" s="147"/>
      <c r="H18" s="147"/>
      <c r="I18" s="148">
        <f>SUM(I19:I20)</f>
        <v>-10164</v>
      </c>
    </row>
    <row r="19" spans="1:10" s="29" customFormat="1" ht="17.75" customHeight="1">
      <c r="A19" s="87" t="s">
        <v>114</v>
      </c>
      <c r="B19" s="537" t="s">
        <v>63</v>
      </c>
      <c r="C19" s="537"/>
      <c r="D19" s="537"/>
      <c r="E19" s="118" t="s">
        <v>55</v>
      </c>
      <c r="F19" s="118" t="s">
        <v>81</v>
      </c>
      <c r="G19" s="149"/>
      <c r="H19" s="41"/>
      <c r="I19" s="42">
        <v>-7818.5</v>
      </c>
    </row>
    <row r="20" spans="1:10" s="29" customFormat="1" ht="17.75" customHeight="1">
      <c r="A20" s="87" t="s">
        <v>115</v>
      </c>
      <c r="B20" s="537" t="s">
        <v>64</v>
      </c>
      <c r="C20" s="537"/>
      <c r="D20" s="537"/>
      <c r="E20" s="118" t="s">
        <v>56</v>
      </c>
      <c r="F20" s="118" t="s">
        <v>81</v>
      </c>
      <c r="G20" s="149"/>
      <c r="H20" s="41"/>
      <c r="I20" s="42">
        <v>-2345.5</v>
      </c>
    </row>
    <row r="21" spans="1:10" s="56" customFormat="1">
      <c r="A21" s="139" t="s">
        <v>36</v>
      </c>
      <c r="B21" s="139" t="s">
        <v>61</v>
      </c>
      <c r="C21" s="139" t="s">
        <v>226</v>
      </c>
      <c r="D21" s="529" t="s">
        <v>227</v>
      </c>
      <c r="E21" s="530"/>
      <c r="F21" s="530"/>
      <c r="G21" s="530"/>
      <c r="H21" s="531"/>
      <c r="I21" s="140">
        <f>+I22+I27</f>
        <v>-29698.6</v>
      </c>
      <c r="J21" s="141"/>
    </row>
    <row r="22" spans="1:10" s="27" customFormat="1" ht="54.8" customHeight="1">
      <c r="A22" s="233" t="s">
        <v>247</v>
      </c>
      <c r="B22" s="538" t="s">
        <v>248</v>
      </c>
      <c r="C22" s="539"/>
      <c r="D22" s="539"/>
      <c r="E22" s="539"/>
      <c r="F22" s="539"/>
      <c r="G22" s="539"/>
      <c r="H22" s="540"/>
      <c r="I22" s="234">
        <f>+I23+I25</f>
        <v>-38643.699999999997</v>
      </c>
    </row>
    <row r="23" spans="1:10" s="61" customFormat="1" ht="20.95" customHeight="1">
      <c r="A23" s="77"/>
      <c r="B23" s="376" t="s">
        <v>52</v>
      </c>
      <c r="C23" s="377"/>
      <c r="D23" s="527"/>
      <c r="E23" s="115"/>
      <c r="F23" s="115"/>
      <c r="G23" s="115"/>
      <c r="H23" s="124"/>
      <c r="I23" s="116">
        <f>SUM(I24:I24)</f>
        <v>-38142.5</v>
      </c>
    </row>
    <row r="24" spans="1:10" s="61" customFormat="1" ht="18" customHeight="1">
      <c r="A24" s="19" t="s">
        <v>251</v>
      </c>
      <c r="B24" s="532" t="s">
        <v>249</v>
      </c>
      <c r="C24" s="532"/>
      <c r="D24" s="532"/>
      <c r="E24" s="59" t="s">
        <v>250</v>
      </c>
      <c r="F24" s="59" t="s">
        <v>81</v>
      </c>
      <c r="G24" s="60"/>
      <c r="H24" s="28"/>
      <c r="I24" s="42">
        <f>-3723.6-34418.9</f>
        <v>-38142.5</v>
      </c>
    </row>
    <row r="25" spans="1:10" s="27" customFormat="1" ht="16.55" customHeight="1">
      <c r="A25" s="145"/>
      <c r="B25" s="534" t="s">
        <v>54</v>
      </c>
      <c r="C25" s="535"/>
      <c r="D25" s="536"/>
      <c r="E25" s="146"/>
      <c r="F25" s="146"/>
      <c r="G25" s="147"/>
      <c r="H25" s="147"/>
      <c r="I25" s="148">
        <f>+I26</f>
        <v>-501.2</v>
      </c>
    </row>
    <row r="26" spans="1:10" s="29" customFormat="1" ht="17.75" customHeight="1">
      <c r="A26" s="87" t="s">
        <v>252</v>
      </c>
      <c r="B26" s="537" t="s">
        <v>63</v>
      </c>
      <c r="C26" s="537"/>
      <c r="D26" s="537"/>
      <c r="E26" s="118" t="s">
        <v>55</v>
      </c>
      <c r="F26" s="118" t="s">
        <v>81</v>
      </c>
      <c r="G26" s="149"/>
      <c r="H26" s="41"/>
      <c r="I26" s="42">
        <v>-501.2</v>
      </c>
    </row>
    <row r="27" spans="1:10" s="27" customFormat="1" ht="54.8" customHeight="1">
      <c r="A27" s="142" t="s">
        <v>228</v>
      </c>
      <c r="B27" s="524" t="s">
        <v>229</v>
      </c>
      <c r="C27" s="525"/>
      <c r="D27" s="525"/>
      <c r="E27" s="525"/>
      <c r="F27" s="525"/>
      <c r="G27" s="525"/>
      <c r="H27" s="526"/>
      <c r="I27" s="143">
        <f>+I28</f>
        <v>8945.1</v>
      </c>
      <c r="J27" s="105"/>
    </row>
    <row r="28" spans="1:10" s="61" customFormat="1" ht="20.95" customHeight="1">
      <c r="A28" s="77"/>
      <c r="B28" s="376" t="s">
        <v>230</v>
      </c>
      <c r="C28" s="377"/>
      <c r="D28" s="527"/>
      <c r="E28" s="115" t="s">
        <v>87</v>
      </c>
      <c r="F28" s="115" t="s">
        <v>87</v>
      </c>
      <c r="G28" s="115" t="s">
        <v>87</v>
      </c>
      <c r="H28" s="124"/>
      <c r="I28" s="116">
        <f>SUM(I29:I33)</f>
        <v>8945.1</v>
      </c>
      <c r="J28" s="144"/>
    </row>
    <row r="29" spans="1:10" s="61" customFormat="1">
      <c r="A29" s="77" t="s">
        <v>235</v>
      </c>
      <c r="B29" s="532" t="s">
        <v>233</v>
      </c>
      <c r="C29" s="532" t="s">
        <v>231</v>
      </c>
      <c r="D29" s="532" t="s">
        <v>234</v>
      </c>
      <c r="E29" s="59" t="s">
        <v>231</v>
      </c>
      <c r="F29" s="59" t="s">
        <v>234</v>
      </c>
      <c r="G29" s="103">
        <v>7521.35</v>
      </c>
      <c r="H29" s="41">
        <v>206.08</v>
      </c>
      <c r="I29" s="42">
        <f t="shared" ref="I29:I33" si="0">+ROUNDUP(H29*G29/1000,1)</f>
        <v>1550</v>
      </c>
      <c r="J29" s="144"/>
    </row>
    <row r="30" spans="1:10" s="61" customFormat="1">
      <c r="A30" s="77" t="s">
        <v>236</v>
      </c>
      <c r="B30" s="532" t="s">
        <v>233</v>
      </c>
      <c r="C30" s="532" t="s">
        <v>231</v>
      </c>
      <c r="D30" s="532" t="s">
        <v>234</v>
      </c>
      <c r="E30" s="59" t="s">
        <v>231</v>
      </c>
      <c r="F30" s="59" t="s">
        <v>234</v>
      </c>
      <c r="G30" s="103">
        <v>51150</v>
      </c>
      <c r="H30" s="41">
        <v>30</v>
      </c>
      <c r="I30" s="42">
        <f t="shared" si="0"/>
        <v>1534.5</v>
      </c>
      <c r="J30" s="144"/>
    </row>
    <row r="31" spans="1:10" s="61" customFormat="1">
      <c r="A31" s="77" t="s">
        <v>239</v>
      </c>
      <c r="B31" s="532" t="s">
        <v>237</v>
      </c>
      <c r="C31" s="532" t="s">
        <v>231</v>
      </c>
      <c r="D31" s="532" t="s">
        <v>238</v>
      </c>
      <c r="E31" s="59" t="s">
        <v>231</v>
      </c>
      <c r="F31" s="59" t="s">
        <v>234</v>
      </c>
      <c r="G31" s="103">
        <v>7586.95</v>
      </c>
      <c r="H31" s="41">
        <v>650</v>
      </c>
      <c r="I31" s="42">
        <f t="shared" si="0"/>
        <v>4931.6000000000004</v>
      </c>
      <c r="J31" s="144"/>
    </row>
    <row r="32" spans="1:10" s="61" customFormat="1">
      <c r="A32" s="77" t="s">
        <v>241</v>
      </c>
      <c r="B32" s="532" t="s">
        <v>240</v>
      </c>
      <c r="C32" s="532" t="s">
        <v>231</v>
      </c>
      <c r="D32" s="532" t="s">
        <v>232</v>
      </c>
      <c r="E32" s="59" t="s">
        <v>231</v>
      </c>
      <c r="F32" s="59" t="s">
        <v>232</v>
      </c>
      <c r="G32" s="103">
        <v>35750</v>
      </c>
      <c r="H32" s="41">
        <v>24</v>
      </c>
      <c r="I32" s="42">
        <f t="shared" si="0"/>
        <v>858</v>
      </c>
      <c r="J32" s="144"/>
    </row>
    <row r="33" spans="1:10" s="61" customFormat="1">
      <c r="A33" s="77" t="s">
        <v>242</v>
      </c>
      <c r="B33" s="532" t="s">
        <v>243</v>
      </c>
      <c r="C33" s="532" t="s">
        <v>231</v>
      </c>
      <c r="D33" s="532" t="s">
        <v>232</v>
      </c>
      <c r="E33" s="59" t="s">
        <v>231</v>
      </c>
      <c r="F33" s="59" t="s">
        <v>232</v>
      </c>
      <c r="G33" s="103">
        <v>70994.100000000006</v>
      </c>
      <c r="H33" s="41">
        <v>1</v>
      </c>
      <c r="I33" s="42">
        <f t="shared" si="0"/>
        <v>71</v>
      </c>
      <c r="J33" s="144"/>
    </row>
    <row r="34" spans="1:10" s="56" customFormat="1">
      <c r="A34" s="230" t="s">
        <v>82</v>
      </c>
      <c r="B34" s="230" t="s">
        <v>207</v>
      </c>
      <c r="C34" s="230" t="s">
        <v>84</v>
      </c>
      <c r="D34" s="521" t="s">
        <v>338</v>
      </c>
      <c r="E34" s="522"/>
      <c r="F34" s="522"/>
      <c r="G34" s="522"/>
      <c r="H34" s="523"/>
      <c r="I34" s="231">
        <f>+I35</f>
        <v>26265.9</v>
      </c>
      <c r="J34" s="232"/>
    </row>
    <row r="35" spans="1:10" s="27" customFormat="1" ht="54.8" customHeight="1">
      <c r="A35" s="233" t="s">
        <v>340</v>
      </c>
      <c r="B35" s="538" t="s">
        <v>389</v>
      </c>
      <c r="C35" s="539"/>
      <c r="D35" s="539"/>
      <c r="E35" s="539"/>
      <c r="F35" s="539"/>
      <c r="G35" s="539"/>
      <c r="H35" s="540"/>
      <c r="I35" s="234">
        <f>+I36+I42</f>
        <v>26265.9</v>
      </c>
    </row>
    <row r="36" spans="1:10" s="61" customFormat="1" ht="20.95" customHeight="1">
      <c r="A36" s="340"/>
      <c r="B36" s="376" t="s">
        <v>52</v>
      </c>
      <c r="C36" s="377"/>
      <c r="D36" s="527"/>
      <c r="E36" s="115"/>
      <c r="F36" s="115"/>
      <c r="G36" s="115"/>
      <c r="H36" s="124"/>
      <c r="I36" s="116">
        <f>SUM(I37:I41)</f>
        <v>25600.100000000002</v>
      </c>
    </row>
    <row r="37" spans="1:10" s="29" customFormat="1" ht="34.950000000000003" customHeight="1">
      <c r="A37" s="340">
        <v>45211228</v>
      </c>
      <c r="B37" s="528" t="s">
        <v>341</v>
      </c>
      <c r="C37" s="528"/>
      <c r="D37" s="528"/>
      <c r="E37" s="339" t="s">
        <v>109</v>
      </c>
      <c r="F37" s="339" t="s">
        <v>81</v>
      </c>
      <c r="G37" s="60">
        <v>10456630</v>
      </c>
      <c r="H37" s="41">
        <v>1</v>
      </c>
      <c r="I37" s="42">
        <f t="shared" ref="I37" si="1">+ROUNDUP(H37*G37/1000,1)</f>
        <v>10456.700000000001</v>
      </c>
      <c r="J37" s="236"/>
    </row>
    <row r="38" spans="1:10" s="29" customFormat="1" ht="34.950000000000003" customHeight="1">
      <c r="A38" s="340">
        <v>45211228</v>
      </c>
      <c r="B38" s="528" t="s">
        <v>341</v>
      </c>
      <c r="C38" s="528"/>
      <c r="D38" s="528"/>
      <c r="E38" s="339" t="s">
        <v>109</v>
      </c>
      <c r="F38" s="339" t="s">
        <v>81</v>
      </c>
      <c r="G38" s="60">
        <v>2871618</v>
      </c>
      <c r="H38" s="41">
        <v>1</v>
      </c>
      <c r="I38" s="42">
        <f t="shared" ref="I38:I41" si="2">+ROUNDUP(H38*G38/1000,1)</f>
        <v>2871.7</v>
      </c>
      <c r="J38" s="236"/>
    </row>
    <row r="39" spans="1:10" s="29" customFormat="1" ht="34.950000000000003" customHeight="1">
      <c r="A39" s="340">
        <v>45211228</v>
      </c>
      <c r="B39" s="528" t="s">
        <v>341</v>
      </c>
      <c r="C39" s="528"/>
      <c r="D39" s="528"/>
      <c r="E39" s="339" t="s">
        <v>109</v>
      </c>
      <c r="F39" s="339" t="s">
        <v>81</v>
      </c>
      <c r="G39" s="60">
        <v>751583</v>
      </c>
      <c r="H39" s="41">
        <v>1</v>
      </c>
      <c r="I39" s="42">
        <f t="shared" si="2"/>
        <v>751.6</v>
      </c>
      <c r="J39" s="236"/>
    </row>
    <row r="40" spans="1:10" s="29" customFormat="1" ht="34.950000000000003" customHeight="1">
      <c r="A40" s="340">
        <v>45211228</v>
      </c>
      <c r="B40" s="528" t="s">
        <v>341</v>
      </c>
      <c r="C40" s="528"/>
      <c r="D40" s="528"/>
      <c r="E40" s="339" t="s">
        <v>109</v>
      </c>
      <c r="F40" s="339" t="s">
        <v>81</v>
      </c>
      <c r="G40" s="60">
        <v>9845250</v>
      </c>
      <c r="H40" s="41">
        <v>1</v>
      </c>
      <c r="I40" s="42">
        <f t="shared" si="2"/>
        <v>9845.3000000000011</v>
      </c>
      <c r="J40" s="236"/>
    </row>
    <row r="41" spans="1:10" s="29" customFormat="1" ht="34.950000000000003" customHeight="1">
      <c r="A41" s="340">
        <v>45211228</v>
      </c>
      <c r="B41" s="528" t="s">
        <v>341</v>
      </c>
      <c r="C41" s="528"/>
      <c r="D41" s="528"/>
      <c r="E41" s="339" t="s">
        <v>109</v>
      </c>
      <c r="F41" s="339" t="s">
        <v>81</v>
      </c>
      <c r="G41" s="60">
        <v>1674780</v>
      </c>
      <c r="H41" s="41">
        <v>1</v>
      </c>
      <c r="I41" s="42">
        <f t="shared" si="2"/>
        <v>1674.8</v>
      </c>
      <c r="J41" s="236"/>
    </row>
    <row r="42" spans="1:10" s="61" customFormat="1" ht="20.95" customHeight="1">
      <c r="A42" s="340"/>
      <c r="B42" s="376" t="s">
        <v>54</v>
      </c>
      <c r="C42" s="377"/>
      <c r="D42" s="527"/>
      <c r="E42" s="115" t="s">
        <v>87</v>
      </c>
      <c r="F42" s="115" t="s">
        <v>87</v>
      </c>
      <c r="G42" s="115" t="s">
        <v>87</v>
      </c>
      <c r="H42" s="124"/>
      <c r="I42" s="116">
        <f>SUM(I43:I52)</f>
        <v>665.80000000000007</v>
      </c>
    </row>
    <row r="43" spans="1:10" s="61" customFormat="1">
      <c r="A43" s="340">
        <v>71351540</v>
      </c>
      <c r="B43" s="528" t="s">
        <v>63</v>
      </c>
      <c r="C43" s="528"/>
      <c r="D43" s="528"/>
      <c r="E43" s="339" t="s">
        <v>55</v>
      </c>
      <c r="F43" s="339" t="s">
        <v>53</v>
      </c>
      <c r="G43" s="103">
        <v>208827</v>
      </c>
      <c r="H43" s="41">
        <v>1</v>
      </c>
      <c r="I43" s="42">
        <f t="shared" ref="I43:I48" si="3">+ROUNDUP(H43*G43/1000,1)</f>
        <v>208.9</v>
      </c>
      <c r="J43" s="122"/>
    </row>
    <row r="44" spans="1:10" s="61" customFormat="1">
      <c r="A44" s="340">
        <v>71351540</v>
      </c>
      <c r="B44" s="528" t="s">
        <v>63</v>
      </c>
      <c r="C44" s="528"/>
      <c r="D44" s="528"/>
      <c r="E44" s="339" t="s">
        <v>55</v>
      </c>
      <c r="F44" s="339" t="s">
        <v>53</v>
      </c>
      <c r="G44" s="103">
        <v>57432</v>
      </c>
      <c r="H44" s="41">
        <v>1</v>
      </c>
      <c r="I44" s="42">
        <f t="shared" ref="I44" si="4">+ROUNDUP(H44*G44/1000,1)</f>
        <v>57.5</v>
      </c>
      <c r="J44" s="122"/>
    </row>
    <row r="45" spans="1:10" s="61" customFormat="1">
      <c r="A45" s="340">
        <v>71351540</v>
      </c>
      <c r="B45" s="528" t="s">
        <v>63</v>
      </c>
      <c r="C45" s="528"/>
      <c r="D45" s="528"/>
      <c r="E45" s="339" t="s">
        <v>55</v>
      </c>
      <c r="F45" s="339" t="s">
        <v>53</v>
      </c>
      <c r="G45" s="103">
        <v>15032</v>
      </c>
      <c r="H45" s="41">
        <v>1</v>
      </c>
      <c r="I45" s="42">
        <f t="shared" ref="I45" si="5">+ROUNDUP(H45*G45/1000,1)</f>
        <v>15.1</v>
      </c>
      <c r="J45" s="122"/>
    </row>
    <row r="46" spans="1:10" s="61" customFormat="1">
      <c r="A46" s="340">
        <v>71351540</v>
      </c>
      <c r="B46" s="528" t="s">
        <v>63</v>
      </c>
      <c r="C46" s="528"/>
      <c r="D46" s="528"/>
      <c r="E46" s="339" t="s">
        <v>55</v>
      </c>
      <c r="F46" s="339" t="s">
        <v>53</v>
      </c>
      <c r="G46" s="103">
        <v>196910</v>
      </c>
      <c r="H46" s="41">
        <v>1</v>
      </c>
      <c r="I46" s="42">
        <f t="shared" ref="I46" si="6">+ROUNDUP(H46*G46/1000,1)</f>
        <v>197</v>
      </c>
      <c r="J46" s="122"/>
    </row>
    <row r="47" spans="1:10" s="61" customFormat="1">
      <c r="A47" s="340">
        <v>71351540</v>
      </c>
      <c r="B47" s="528" t="s">
        <v>63</v>
      </c>
      <c r="C47" s="528"/>
      <c r="D47" s="528"/>
      <c r="E47" s="339" t="s">
        <v>55</v>
      </c>
      <c r="F47" s="339" t="s">
        <v>53</v>
      </c>
      <c r="G47" s="103">
        <v>33496</v>
      </c>
      <c r="H47" s="41">
        <v>1</v>
      </c>
      <c r="I47" s="42">
        <f t="shared" ref="I47" si="7">+ROUNDUP(H47*G47/1000,1)</f>
        <v>33.5</v>
      </c>
      <c r="J47" s="122"/>
    </row>
    <row r="48" spans="1:10" s="61" customFormat="1">
      <c r="A48" s="340">
        <v>98111140</v>
      </c>
      <c r="B48" s="528" t="s">
        <v>64</v>
      </c>
      <c r="C48" s="528"/>
      <c r="D48" s="528"/>
      <c r="E48" s="339" t="s">
        <v>56</v>
      </c>
      <c r="F48" s="339" t="s">
        <v>53</v>
      </c>
      <c r="G48" s="103">
        <v>62648</v>
      </c>
      <c r="H48" s="41">
        <v>1</v>
      </c>
      <c r="I48" s="42">
        <f t="shared" si="3"/>
        <v>62.7</v>
      </c>
      <c r="J48" s="122"/>
    </row>
    <row r="49" spans="1:10" s="61" customFormat="1">
      <c r="A49" s="340">
        <v>98111140</v>
      </c>
      <c r="B49" s="528" t="s">
        <v>64</v>
      </c>
      <c r="C49" s="528"/>
      <c r="D49" s="528"/>
      <c r="E49" s="339" t="s">
        <v>56</v>
      </c>
      <c r="F49" s="339" t="s">
        <v>53</v>
      </c>
      <c r="G49" s="103">
        <v>17230</v>
      </c>
      <c r="H49" s="41">
        <v>1</v>
      </c>
      <c r="I49" s="42">
        <f t="shared" ref="I49" si="8">+ROUNDUP(H49*G49/1000,1)</f>
        <v>17.3</v>
      </c>
      <c r="J49" s="122"/>
    </row>
    <row r="50" spans="1:10" s="61" customFormat="1">
      <c r="A50" s="340">
        <v>98111140</v>
      </c>
      <c r="B50" s="528" t="s">
        <v>64</v>
      </c>
      <c r="C50" s="528"/>
      <c r="D50" s="528"/>
      <c r="E50" s="339" t="s">
        <v>56</v>
      </c>
      <c r="F50" s="339" t="s">
        <v>53</v>
      </c>
      <c r="G50" s="103">
        <v>4509</v>
      </c>
      <c r="H50" s="41">
        <v>1</v>
      </c>
      <c r="I50" s="42">
        <f t="shared" ref="I50" si="9">+ROUNDUP(H50*G50/1000,1)</f>
        <v>4.5999999999999996</v>
      </c>
      <c r="J50" s="122"/>
    </row>
    <row r="51" spans="1:10" s="61" customFormat="1">
      <c r="A51" s="340">
        <v>98111140</v>
      </c>
      <c r="B51" s="528" t="s">
        <v>64</v>
      </c>
      <c r="C51" s="528"/>
      <c r="D51" s="528"/>
      <c r="E51" s="339" t="s">
        <v>56</v>
      </c>
      <c r="F51" s="339" t="s">
        <v>53</v>
      </c>
      <c r="G51" s="103">
        <v>59070</v>
      </c>
      <c r="H51" s="41">
        <v>1</v>
      </c>
      <c r="I51" s="42">
        <f t="shared" ref="I51" si="10">+ROUNDUP(H51*G51/1000,1)</f>
        <v>59.1</v>
      </c>
      <c r="J51" s="122"/>
    </row>
    <row r="52" spans="1:10" s="61" customFormat="1">
      <c r="A52" s="340">
        <v>98111140</v>
      </c>
      <c r="B52" s="528" t="s">
        <v>64</v>
      </c>
      <c r="C52" s="528"/>
      <c r="D52" s="528"/>
      <c r="E52" s="339" t="s">
        <v>56</v>
      </c>
      <c r="F52" s="339" t="s">
        <v>53</v>
      </c>
      <c r="G52" s="103">
        <v>10049</v>
      </c>
      <c r="H52" s="41">
        <v>1</v>
      </c>
      <c r="I52" s="42">
        <f t="shared" ref="I52" si="11">+ROUNDUP(H52*G52/1000,1)</f>
        <v>10.1</v>
      </c>
      <c r="J52" s="122"/>
    </row>
    <row r="53" spans="1:10" s="3" customFormat="1">
      <c r="A53" s="57" t="s">
        <v>82</v>
      </c>
      <c r="B53" s="57" t="s">
        <v>343</v>
      </c>
      <c r="C53" s="57" t="s">
        <v>84</v>
      </c>
      <c r="D53" s="521" t="s">
        <v>344</v>
      </c>
      <c r="E53" s="522"/>
      <c r="F53" s="522"/>
      <c r="G53" s="522"/>
      <c r="H53" s="523"/>
      <c r="I53" s="66">
        <f>+I54</f>
        <v>26253.5</v>
      </c>
    </row>
    <row r="54" spans="1:10" s="27" customFormat="1" ht="54.8" customHeight="1">
      <c r="A54" s="142" t="s">
        <v>346</v>
      </c>
      <c r="B54" s="524" t="s">
        <v>345</v>
      </c>
      <c r="C54" s="525"/>
      <c r="D54" s="525"/>
      <c r="E54" s="525"/>
      <c r="F54" s="525"/>
      <c r="G54" s="525"/>
      <c r="H54" s="526"/>
      <c r="I54" s="143">
        <f>+I55</f>
        <v>26253.5</v>
      </c>
      <c r="J54" s="105"/>
    </row>
    <row r="55" spans="1:10" s="61" customFormat="1" ht="20.95" customHeight="1">
      <c r="A55" s="340"/>
      <c r="B55" s="376" t="s">
        <v>230</v>
      </c>
      <c r="C55" s="377"/>
      <c r="D55" s="527"/>
      <c r="E55" s="115" t="s">
        <v>87</v>
      </c>
      <c r="F55" s="115" t="s">
        <v>87</v>
      </c>
      <c r="G55" s="115" t="s">
        <v>87</v>
      </c>
      <c r="H55" s="124"/>
      <c r="I55" s="116">
        <f>SUM(I56:I73)</f>
        <v>26253.5</v>
      </c>
      <c r="J55" s="144"/>
    </row>
    <row r="56" spans="1:10" s="61" customFormat="1" ht="37.1" customHeight="1">
      <c r="A56" s="340">
        <v>37321170</v>
      </c>
      <c r="B56" s="518" t="s">
        <v>359</v>
      </c>
      <c r="C56" s="519"/>
      <c r="D56" s="520"/>
      <c r="E56" s="59" t="s">
        <v>55</v>
      </c>
      <c r="F56" s="59" t="s">
        <v>232</v>
      </c>
      <c r="G56" s="103">
        <v>15500</v>
      </c>
      <c r="H56" s="41">
        <v>23</v>
      </c>
      <c r="I56" s="42">
        <f>+ROUNDUP(H56*G56/1000,1)</f>
        <v>356.5</v>
      </c>
      <c r="J56" s="144"/>
    </row>
    <row r="57" spans="1:10" s="61" customFormat="1" ht="33.35" customHeight="1">
      <c r="A57" s="340">
        <v>37321170</v>
      </c>
      <c r="B57" s="518" t="s">
        <v>359</v>
      </c>
      <c r="C57" s="519" t="s">
        <v>347</v>
      </c>
      <c r="D57" s="520" t="s">
        <v>347</v>
      </c>
      <c r="E57" s="59" t="s">
        <v>55</v>
      </c>
      <c r="F57" s="59" t="s">
        <v>232</v>
      </c>
      <c r="G57" s="103">
        <v>10500</v>
      </c>
      <c r="H57" s="41">
        <v>23</v>
      </c>
      <c r="I57" s="42">
        <f t="shared" ref="I57:I64" si="12">+ROUNDUP(H57*G57/1000,1)</f>
        <v>241.5</v>
      </c>
      <c r="J57" s="144"/>
    </row>
    <row r="58" spans="1:10" s="61" customFormat="1" ht="17.75" customHeight="1">
      <c r="A58" s="340">
        <v>30211280</v>
      </c>
      <c r="B58" s="518" t="s">
        <v>348</v>
      </c>
      <c r="C58" s="519" t="s">
        <v>348</v>
      </c>
      <c r="D58" s="520" t="s">
        <v>348</v>
      </c>
      <c r="E58" s="59" t="s">
        <v>231</v>
      </c>
      <c r="F58" s="59" t="s">
        <v>232</v>
      </c>
      <c r="G58" s="103">
        <v>375500</v>
      </c>
      <c r="H58" s="41">
        <v>4</v>
      </c>
      <c r="I58" s="42">
        <f t="shared" si="12"/>
        <v>1502</v>
      </c>
      <c r="J58" s="144"/>
    </row>
    <row r="59" spans="1:10" s="61" customFormat="1" ht="17.75" customHeight="1">
      <c r="A59" s="340">
        <v>32341110</v>
      </c>
      <c r="B59" s="518" t="s">
        <v>360</v>
      </c>
      <c r="C59" s="519" t="s">
        <v>349</v>
      </c>
      <c r="D59" s="520" t="s">
        <v>349</v>
      </c>
      <c r="E59" s="59" t="s">
        <v>231</v>
      </c>
      <c r="F59" s="59" t="s">
        <v>232</v>
      </c>
      <c r="G59" s="103">
        <v>191000</v>
      </c>
      <c r="H59" s="41">
        <v>3</v>
      </c>
      <c r="I59" s="42">
        <f t="shared" si="12"/>
        <v>573</v>
      </c>
      <c r="J59" s="144"/>
    </row>
    <row r="60" spans="1:10" s="61" customFormat="1" ht="17.75" customHeight="1">
      <c r="A60" s="340">
        <v>32341110</v>
      </c>
      <c r="B60" s="518" t="s">
        <v>360</v>
      </c>
      <c r="C60" s="519" t="s">
        <v>349</v>
      </c>
      <c r="D60" s="520" t="s">
        <v>349</v>
      </c>
      <c r="E60" s="59" t="s">
        <v>231</v>
      </c>
      <c r="F60" s="59" t="s">
        <v>232</v>
      </c>
      <c r="G60" s="103">
        <v>310300</v>
      </c>
      <c r="H60" s="41">
        <v>2</v>
      </c>
      <c r="I60" s="42">
        <f t="shared" si="12"/>
        <v>620.6</v>
      </c>
      <c r="J60" s="144"/>
    </row>
    <row r="61" spans="1:10" s="61" customFormat="1" ht="17.75" customHeight="1">
      <c r="A61" s="340">
        <v>32341111</v>
      </c>
      <c r="B61" s="518" t="s">
        <v>350</v>
      </c>
      <c r="C61" s="519" t="s">
        <v>350</v>
      </c>
      <c r="D61" s="520" t="s">
        <v>350</v>
      </c>
      <c r="E61" s="59" t="s">
        <v>231</v>
      </c>
      <c r="F61" s="59" t="s">
        <v>232</v>
      </c>
      <c r="G61" s="103">
        <v>27000</v>
      </c>
      <c r="H61" s="41">
        <v>2</v>
      </c>
      <c r="I61" s="42">
        <f t="shared" si="12"/>
        <v>54</v>
      </c>
      <c r="J61" s="144"/>
    </row>
    <row r="62" spans="1:10" s="61" customFormat="1" ht="17.75" customHeight="1">
      <c r="A62" s="340">
        <v>32341200</v>
      </c>
      <c r="B62" s="518" t="s">
        <v>362</v>
      </c>
      <c r="C62" s="519" t="s">
        <v>351</v>
      </c>
      <c r="D62" s="520" t="s">
        <v>351</v>
      </c>
      <c r="E62" s="59" t="s">
        <v>231</v>
      </c>
      <c r="F62" s="59" t="s">
        <v>232</v>
      </c>
      <c r="G62" s="103">
        <v>147000</v>
      </c>
      <c r="H62" s="41">
        <v>1</v>
      </c>
      <c r="I62" s="42">
        <f t="shared" si="12"/>
        <v>147</v>
      </c>
      <c r="J62" s="144"/>
    </row>
    <row r="63" spans="1:10" s="61" customFormat="1" ht="17.75" customHeight="1">
      <c r="A63" s="340">
        <v>32341100</v>
      </c>
      <c r="B63" s="518" t="s">
        <v>361</v>
      </c>
      <c r="C63" s="519" t="s">
        <v>352</v>
      </c>
      <c r="D63" s="520" t="s">
        <v>352</v>
      </c>
      <c r="E63" s="59" t="s">
        <v>231</v>
      </c>
      <c r="F63" s="59" t="s">
        <v>232</v>
      </c>
      <c r="G63" s="103">
        <v>215000</v>
      </c>
      <c r="H63" s="41">
        <v>1</v>
      </c>
      <c r="I63" s="42">
        <f t="shared" si="12"/>
        <v>215</v>
      </c>
      <c r="J63" s="144"/>
    </row>
    <row r="64" spans="1:10" s="61" customFormat="1" ht="17.75" customHeight="1">
      <c r="A64" s="340">
        <v>32341111</v>
      </c>
      <c r="B64" s="518" t="s">
        <v>350</v>
      </c>
      <c r="C64" s="519" t="s">
        <v>350</v>
      </c>
      <c r="D64" s="520" t="s">
        <v>350</v>
      </c>
      <c r="E64" s="59" t="s">
        <v>231</v>
      </c>
      <c r="F64" s="59" t="s">
        <v>232</v>
      </c>
      <c r="G64" s="103">
        <v>16000</v>
      </c>
      <c r="H64" s="41">
        <v>1</v>
      </c>
      <c r="I64" s="42">
        <f t="shared" si="12"/>
        <v>16</v>
      </c>
      <c r="J64" s="144"/>
    </row>
    <row r="65" spans="1:10" s="61" customFormat="1" ht="17.75" customHeight="1">
      <c r="A65" s="340">
        <v>31221230</v>
      </c>
      <c r="B65" s="518" t="s">
        <v>363</v>
      </c>
      <c r="C65" s="519" t="s">
        <v>353</v>
      </c>
      <c r="D65" s="520" t="s">
        <v>353</v>
      </c>
      <c r="E65" s="59" t="s">
        <v>231</v>
      </c>
      <c r="F65" s="59" t="s">
        <v>232</v>
      </c>
      <c r="G65" s="103">
        <v>3500</v>
      </c>
      <c r="H65" s="41">
        <v>2</v>
      </c>
      <c r="I65" s="42">
        <f t="shared" ref="I65:I70" si="13">+ROUNDUP(H65*G65/1000,1)</f>
        <v>7</v>
      </c>
      <c r="J65" s="144"/>
    </row>
    <row r="66" spans="1:10" s="61" customFormat="1" ht="17.75" customHeight="1">
      <c r="A66" s="340">
        <v>38651200</v>
      </c>
      <c r="B66" s="518" t="s">
        <v>364</v>
      </c>
      <c r="C66" s="519" t="s">
        <v>354</v>
      </c>
      <c r="D66" s="520" t="s">
        <v>354</v>
      </c>
      <c r="E66" s="59" t="s">
        <v>231</v>
      </c>
      <c r="F66" s="59" t="s">
        <v>232</v>
      </c>
      <c r="G66" s="103">
        <v>340000</v>
      </c>
      <c r="H66" s="41">
        <v>1</v>
      </c>
      <c r="I66" s="42">
        <f t="shared" si="13"/>
        <v>340</v>
      </c>
      <c r="J66" s="144"/>
    </row>
    <row r="67" spans="1:10" s="61" customFormat="1" ht="17.75" customHeight="1">
      <c r="A67" s="340">
        <v>38651300</v>
      </c>
      <c r="B67" s="518" t="s">
        <v>365</v>
      </c>
      <c r="C67" s="519" t="s">
        <v>355</v>
      </c>
      <c r="D67" s="520" t="s">
        <v>355</v>
      </c>
      <c r="E67" s="59" t="s">
        <v>231</v>
      </c>
      <c r="F67" s="59" t="s">
        <v>232</v>
      </c>
      <c r="G67" s="103">
        <v>28000</v>
      </c>
      <c r="H67" s="41">
        <v>1</v>
      </c>
      <c r="I67" s="42">
        <f t="shared" si="13"/>
        <v>28</v>
      </c>
      <c r="J67" s="144"/>
    </row>
    <row r="68" spans="1:10" s="61" customFormat="1" ht="17.75" customHeight="1">
      <c r="A68" s="340">
        <v>30239170</v>
      </c>
      <c r="B68" s="518" t="s">
        <v>356</v>
      </c>
      <c r="C68" s="519" t="s">
        <v>356</v>
      </c>
      <c r="D68" s="520" t="s">
        <v>356</v>
      </c>
      <c r="E68" s="59" t="s">
        <v>231</v>
      </c>
      <c r="F68" s="59" t="s">
        <v>232</v>
      </c>
      <c r="G68" s="103">
        <v>231250</v>
      </c>
      <c r="H68" s="41">
        <v>1</v>
      </c>
      <c r="I68" s="42">
        <f t="shared" si="13"/>
        <v>231.29999999999998</v>
      </c>
      <c r="J68" s="144"/>
    </row>
    <row r="69" spans="1:10" s="61" customFormat="1" ht="17.75" customHeight="1">
      <c r="A69" s="340">
        <v>39111170</v>
      </c>
      <c r="B69" s="518" t="s">
        <v>357</v>
      </c>
      <c r="C69" s="519" t="s">
        <v>357</v>
      </c>
      <c r="D69" s="520" t="s">
        <v>357</v>
      </c>
      <c r="E69" s="59" t="s">
        <v>231</v>
      </c>
      <c r="F69" s="59" t="s">
        <v>232</v>
      </c>
      <c r="G69" s="103">
        <v>53330</v>
      </c>
      <c r="H69" s="41">
        <v>6</v>
      </c>
      <c r="I69" s="42">
        <f t="shared" si="13"/>
        <v>320</v>
      </c>
      <c r="J69" s="144"/>
    </row>
    <row r="70" spans="1:10" s="61" customFormat="1" ht="17.75" customHeight="1">
      <c r="A70" s="340">
        <v>39132220</v>
      </c>
      <c r="B70" s="518" t="s">
        <v>366</v>
      </c>
      <c r="C70" s="519" t="s">
        <v>358</v>
      </c>
      <c r="D70" s="520" t="s">
        <v>358</v>
      </c>
      <c r="E70" s="59" t="s">
        <v>231</v>
      </c>
      <c r="F70" s="59" t="s">
        <v>232</v>
      </c>
      <c r="G70" s="103">
        <v>16400</v>
      </c>
      <c r="H70" s="41">
        <v>4</v>
      </c>
      <c r="I70" s="42">
        <f t="shared" si="13"/>
        <v>65.599999999999994</v>
      </c>
      <c r="J70" s="144"/>
    </row>
    <row r="71" spans="1:10" s="61" customFormat="1" ht="17.75" customHeight="1">
      <c r="A71" s="340">
        <v>37311140</v>
      </c>
      <c r="B71" s="518" t="s">
        <v>369</v>
      </c>
      <c r="C71" s="519"/>
      <c r="D71" s="520"/>
      <c r="E71" s="59" t="s">
        <v>55</v>
      </c>
      <c r="F71" s="59" t="s">
        <v>232</v>
      </c>
      <c r="G71" s="103">
        <v>459789</v>
      </c>
      <c r="H71" s="41">
        <v>19</v>
      </c>
      <c r="I71" s="42">
        <f t="shared" ref="I71:I72" si="14">+ROUNDUP(H71*G71/1000,1)</f>
        <v>8736</v>
      </c>
      <c r="J71" s="144"/>
    </row>
    <row r="72" spans="1:10" s="61" customFormat="1" ht="17.75" customHeight="1">
      <c r="A72" s="340">
        <v>37311140</v>
      </c>
      <c r="B72" s="518" t="s">
        <v>369</v>
      </c>
      <c r="C72" s="519"/>
      <c r="D72" s="520"/>
      <c r="E72" s="59" t="s">
        <v>370</v>
      </c>
      <c r="F72" s="59" t="s">
        <v>232</v>
      </c>
      <c r="G72" s="103">
        <v>7800000</v>
      </c>
      <c r="H72" s="41">
        <v>1</v>
      </c>
      <c r="I72" s="42">
        <f t="shared" si="14"/>
        <v>7800</v>
      </c>
      <c r="J72" s="144"/>
    </row>
    <row r="73" spans="1:10" s="61" customFormat="1" ht="17.75" customHeight="1">
      <c r="A73" s="340" t="s">
        <v>367</v>
      </c>
      <c r="B73" s="518" t="s">
        <v>368</v>
      </c>
      <c r="C73" s="519" t="s">
        <v>358</v>
      </c>
      <c r="D73" s="520" t="s">
        <v>358</v>
      </c>
      <c r="E73" s="59" t="s">
        <v>370</v>
      </c>
      <c r="F73" s="59" t="s">
        <v>232</v>
      </c>
      <c r="G73" s="103">
        <v>5000000</v>
      </c>
      <c r="H73" s="41">
        <v>1</v>
      </c>
      <c r="I73" s="42">
        <f t="shared" ref="I73" si="15">+ROUNDUP(H73*G73/1000,1)</f>
        <v>5000</v>
      </c>
      <c r="J73" s="144"/>
    </row>
    <row r="74" spans="1:10" s="3" customFormat="1">
      <c r="A74" s="57" t="s">
        <v>82</v>
      </c>
      <c r="B74" s="57" t="s">
        <v>83</v>
      </c>
      <c r="C74" s="57" t="s">
        <v>84</v>
      </c>
      <c r="D74" s="521" t="s">
        <v>85</v>
      </c>
      <c r="E74" s="522"/>
      <c r="F74" s="522"/>
      <c r="G74" s="522"/>
      <c r="H74" s="523"/>
      <c r="I74" s="66">
        <f>+I75+I82</f>
        <v>326470.7</v>
      </c>
    </row>
    <row r="75" spans="1:10" s="58" customFormat="1" ht="54.95" customHeight="1">
      <c r="A75" s="81" t="s">
        <v>111</v>
      </c>
      <c r="B75" s="533" t="s">
        <v>117</v>
      </c>
      <c r="C75" s="533"/>
      <c r="D75" s="533"/>
      <c r="E75" s="533"/>
      <c r="F75" s="533"/>
      <c r="G75" s="533"/>
      <c r="H75" s="533"/>
      <c r="I75" s="114">
        <f>+I76+I79</f>
        <v>251174.5</v>
      </c>
      <c r="J75" s="151"/>
    </row>
    <row r="76" spans="1:10" s="24" customFormat="1" ht="20.95" customHeight="1">
      <c r="A76" s="152"/>
      <c r="B76" s="376" t="s">
        <v>86</v>
      </c>
      <c r="C76" s="377"/>
      <c r="D76" s="527"/>
      <c r="E76" s="115"/>
      <c r="F76" s="115"/>
      <c r="G76" s="115"/>
      <c r="H76" s="153"/>
      <c r="I76" s="116">
        <f>SUM(I77:I78)</f>
        <v>249399.8</v>
      </c>
    </row>
    <row r="77" spans="1:10" s="122" customFormat="1" ht="18" customHeight="1">
      <c r="A77" s="214" t="s">
        <v>112</v>
      </c>
      <c r="B77" s="380" t="s">
        <v>113</v>
      </c>
      <c r="C77" s="380"/>
      <c r="D77" s="380"/>
      <c r="E77" s="117" t="s">
        <v>109</v>
      </c>
      <c r="F77" s="118" t="s">
        <v>81</v>
      </c>
      <c r="G77" s="119"/>
      <c r="H77" s="120"/>
      <c r="I77" s="121">
        <f>76785.2+33686.1</f>
        <v>110471.29999999999</v>
      </c>
    </row>
    <row r="78" spans="1:10" s="122" customFormat="1" ht="18" customHeight="1">
      <c r="A78" s="214" t="s">
        <v>216</v>
      </c>
      <c r="B78" s="380" t="s">
        <v>113</v>
      </c>
      <c r="C78" s="380"/>
      <c r="D78" s="380"/>
      <c r="E78" s="117" t="s">
        <v>109</v>
      </c>
      <c r="F78" s="118" t="s">
        <v>81</v>
      </c>
      <c r="G78" s="119"/>
      <c r="H78" s="120"/>
      <c r="I78" s="121">
        <v>138928.5</v>
      </c>
    </row>
    <row r="79" spans="1:10" s="61" customFormat="1" ht="20.95" customHeight="1">
      <c r="A79" s="77"/>
      <c r="B79" s="376" t="s">
        <v>54</v>
      </c>
      <c r="C79" s="377"/>
      <c r="D79" s="527"/>
      <c r="E79" s="115" t="s">
        <v>87</v>
      </c>
      <c r="F79" s="115" t="s">
        <v>87</v>
      </c>
      <c r="G79" s="115" t="s">
        <v>87</v>
      </c>
      <c r="H79" s="124"/>
      <c r="I79" s="116">
        <f>SUM(I80:I81)</f>
        <v>1774.7</v>
      </c>
    </row>
    <row r="80" spans="1:10" s="61" customFormat="1">
      <c r="A80" s="77" t="s">
        <v>217</v>
      </c>
      <c r="B80" s="528" t="s">
        <v>63</v>
      </c>
      <c r="C80" s="528"/>
      <c r="D80" s="528"/>
      <c r="E80" s="64" t="s">
        <v>55</v>
      </c>
      <c r="F80" s="64" t="s">
        <v>53</v>
      </c>
      <c r="G80" s="103"/>
      <c r="H80" s="123"/>
      <c r="I80" s="121">
        <v>896.2</v>
      </c>
      <c r="J80" s="122"/>
    </row>
    <row r="81" spans="1:10" s="61" customFormat="1">
      <c r="A81" s="77" t="s">
        <v>218</v>
      </c>
      <c r="B81" s="528" t="s">
        <v>64</v>
      </c>
      <c r="C81" s="528"/>
      <c r="D81" s="528"/>
      <c r="E81" s="64" t="s">
        <v>56</v>
      </c>
      <c r="F81" s="64" t="s">
        <v>53</v>
      </c>
      <c r="G81" s="103"/>
      <c r="H81" s="123"/>
      <c r="I81" s="121">
        <v>878.5</v>
      </c>
      <c r="J81" s="122"/>
    </row>
    <row r="82" spans="1:10" s="58" customFormat="1" ht="54.95" customHeight="1">
      <c r="A82" s="81" t="s">
        <v>219</v>
      </c>
      <c r="B82" s="550" t="s">
        <v>220</v>
      </c>
      <c r="C82" s="551"/>
      <c r="D82" s="551"/>
      <c r="E82" s="551"/>
      <c r="F82" s="551"/>
      <c r="G82" s="551"/>
      <c r="H82" s="552"/>
      <c r="I82" s="114">
        <f>+I83+I85</f>
        <v>75296.200000000012</v>
      </c>
      <c r="J82" s="151"/>
    </row>
    <row r="83" spans="1:10" s="24" customFormat="1" ht="20.95" customHeight="1">
      <c r="A83" s="152"/>
      <c r="B83" s="376" t="s">
        <v>86</v>
      </c>
      <c r="C83" s="377"/>
      <c r="D83" s="378"/>
      <c r="E83" s="115"/>
      <c r="F83" s="115"/>
      <c r="G83" s="115"/>
      <c r="H83" s="153"/>
      <c r="I83" s="116">
        <f>SUM(I84:I84)</f>
        <v>76566.100000000006</v>
      </c>
    </row>
    <row r="84" spans="1:10" s="122" customFormat="1" ht="36" customHeight="1">
      <c r="A84" s="214" t="s">
        <v>221</v>
      </c>
      <c r="B84" s="547" t="s">
        <v>222</v>
      </c>
      <c r="C84" s="548"/>
      <c r="D84" s="549"/>
      <c r="E84" s="117" t="s">
        <v>109</v>
      </c>
      <c r="F84" s="118" t="s">
        <v>81</v>
      </c>
      <c r="G84" s="119"/>
      <c r="H84" s="120"/>
      <c r="I84" s="221">
        <v>76566.100000000006</v>
      </c>
    </row>
    <row r="85" spans="1:10" s="61" customFormat="1" ht="20.95" customHeight="1">
      <c r="A85" s="77"/>
      <c r="B85" s="376" t="s">
        <v>54</v>
      </c>
      <c r="C85" s="377"/>
      <c r="D85" s="527"/>
      <c r="E85" s="115" t="s">
        <v>87</v>
      </c>
      <c r="F85" s="115" t="s">
        <v>87</v>
      </c>
      <c r="G85" s="115" t="s">
        <v>87</v>
      </c>
      <c r="H85" s="124"/>
      <c r="I85" s="116">
        <f>SUM(I86:I87)</f>
        <v>-1269.9000000000001</v>
      </c>
    </row>
    <row r="86" spans="1:10" s="61" customFormat="1">
      <c r="A86" s="77" t="s">
        <v>114</v>
      </c>
      <c r="B86" s="528" t="s">
        <v>63</v>
      </c>
      <c r="C86" s="528"/>
      <c r="D86" s="528"/>
      <c r="E86" s="64" t="s">
        <v>55</v>
      </c>
      <c r="F86" s="64" t="s">
        <v>53</v>
      </c>
      <c r="G86" s="103"/>
      <c r="H86" s="123"/>
      <c r="I86" s="221">
        <v>-1534.3</v>
      </c>
      <c r="J86" s="122"/>
    </row>
    <row r="87" spans="1:10" s="61" customFormat="1">
      <c r="A87" s="77" t="s">
        <v>115</v>
      </c>
      <c r="B87" s="528" t="s">
        <v>64</v>
      </c>
      <c r="C87" s="528"/>
      <c r="D87" s="528"/>
      <c r="E87" s="64" t="s">
        <v>56</v>
      </c>
      <c r="F87" s="64" t="s">
        <v>53</v>
      </c>
      <c r="G87" s="103"/>
      <c r="H87" s="123"/>
      <c r="I87" s="221">
        <v>264.39999999999998</v>
      </c>
      <c r="J87" s="122"/>
    </row>
  </sheetData>
  <mergeCells count="86">
    <mergeCell ref="B84:D84"/>
    <mergeCell ref="D14:H14"/>
    <mergeCell ref="B15:H15"/>
    <mergeCell ref="B16:D16"/>
    <mergeCell ref="B17:D17"/>
    <mergeCell ref="B18:D18"/>
    <mergeCell ref="B82:H82"/>
    <mergeCell ref="B83:D83"/>
    <mergeCell ref="B79:D79"/>
    <mergeCell ref="D74:H74"/>
    <mergeCell ref="B80:D80"/>
    <mergeCell ref="B19:D19"/>
    <mergeCell ref="B20:D20"/>
    <mergeCell ref="B22:H22"/>
    <mergeCell ref="B23:D23"/>
    <mergeCell ref="B24:D24"/>
    <mergeCell ref="B12:D12"/>
    <mergeCell ref="A13:H13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B81:D81"/>
    <mergeCell ref="B75:H75"/>
    <mergeCell ref="B76:D76"/>
    <mergeCell ref="B77:D77"/>
    <mergeCell ref="B25:D25"/>
    <mergeCell ref="B26:D26"/>
    <mergeCell ref="D34:H34"/>
    <mergeCell ref="B35:H35"/>
    <mergeCell ref="B36:D36"/>
    <mergeCell ref="B37:D37"/>
    <mergeCell ref="B42:D42"/>
    <mergeCell ref="B43:D43"/>
    <mergeCell ref="B44:D44"/>
    <mergeCell ref="B49:D49"/>
    <mergeCell ref="B45:D45"/>
    <mergeCell ref="B50:D50"/>
    <mergeCell ref="B85:D85"/>
    <mergeCell ref="B86:D86"/>
    <mergeCell ref="B87:D87"/>
    <mergeCell ref="D21:H21"/>
    <mergeCell ref="B27:H27"/>
    <mergeCell ref="B28:D28"/>
    <mergeCell ref="B29:D29"/>
    <mergeCell ref="B30:D30"/>
    <mergeCell ref="B31:D31"/>
    <mergeCell ref="B32:D32"/>
    <mergeCell ref="B33:D33"/>
    <mergeCell ref="B78:D78"/>
    <mergeCell ref="B38:D38"/>
    <mergeCell ref="B39:D39"/>
    <mergeCell ref="B40:D40"/>
    <mergeCell ref="B41:D41"/>
    <mergeCell ref="B46:D46"/>
    <mergeCell ref="B51:D51"/>
    <mergeCell ref="B47:D47"/>
    <mergeCell ref="B48:D48"/>
    <mergeCell ref="B52:D52"/>
    <mergeCell ref="D53:H53"/>
    <mergeCell ref="B54:H54"/>
    <mergeCell ref="B55:D55"/>
    <mergeCell ref="B56:D56"/>
    <mergeCell ref="B57:D57"/>
    <mergeCell ref="B58:D58"/>
    <mergeCell ref="B59:D59"/>
    <mergeCell ref="B60:D60"/>
    <mergeCell ref="B61:D61"/>
    <mergeCell ref="B73:D73"/>
    <mergeCell ref="B62:D62"/>
    <mergeCell ref="B63:D63"/>
    <mergeCell ref="B64:D64"/>
    <mergeCell ref="B65:D65"/>
    <mergeCell ref="B66:D66"/>
    <mergeCell ref="B71:D71"/>
    <mergeCell ref="B72:D72"/>
    <mergeCell ref="B67:D67"/>
    <mergeCell ref="B68:D68"/>
    <mergeCell ref="B69:D69"/>
    <mergeCell ref="B70:D70"/>
  </mergeCells>
  <conditionalFormatting sqref="B56">
    <cfRule type="expression" dxfId="17" priority="19">
      <formula>A56=""</formula>
    </cfRule>
  </conditionalFormatting>
  <conditionalFormatting sqref="B57">
    <cfRule type="expression" dxfId="16" priority="18">
      <formula>A57=""</formula>
    </cfRule>
  </conditionalFormatting>
  <conditionalFormatting sqref="B58">
    <cfRule type="expression" dxfId="15" priority="17">
      <formula>A58=""</formula>
    </cfRule>
  </conditionalFormatting>
  <conditionalFormatting sqref="B59">
    <cfRule type="expression" dxfId="14" priority="16">
      <formula>A59=""</formula>
    </cfRule>
  </conditionalFormatting>
  <conditionalFormatting sqref="B60">
    <cfRule type="expression" dxfId="13" priority="15">
      <formula>A60=""</formula>
    </cfRule>
  </conditionalFormatting>
  <conditionalFormatting sqref="B61">
    <cfRule type="expression" dxfId="12" priority="14">
      <formula>A61=""</formula>
    </cfRule>
  </conditionalFormatting>
  <conditionalFormatting sqref="B62">
    <cfRule type="expression" dxfId="11" priority="13">
      <formula>A62=""</formula>
    </cfRule>
  </conditionalFormatting>
  <conditionalFormatting sqref="B63">
    <cfRule type="expression" dxfId="10" priority="12">
      <formula>A63=""</formula>
    </cfRule>
  </conditionalFormatting>
  <conditionalFormatting sqref="B64">
    <cfRule type="expression" dxfId="9" priority="11">
      <formula>A64=""</formula>
    </cfRule>
  </conditionalFormatting>
  <conditionalFormatting sqref="B65">
    <cfRule type="expression" dxfId="8" priority="10">
      <formula>A65=""</formula>
    </cfRule>
  </conditionalFormatting>
  <conditionalFormatting sqref="B66">
    <cfRule type="expression" dxfId="7" priority="9">
      <formula>A66=""</formula>
    </cfRule>
  </conditionalFormatting>
  <conditionalFormatting sqref="B67">
    <cfRule type="expression" dxfId="6" priority="8">
      <formula>A67=""</formula>
    </cfRule>
  </conditionalFormatting>
  <conditionalFormatting sqref="B68">
    <cfRule type="expression" dxfId="5" priority="7">
      <formula>A68=""</formula>
    </cfRule>
  </conditionalFormatting>
  <conditionalFormatting sqref="B69">
    <cfRule type="expression" dxfId="4" priority="6">
      <formula>A69=""</formula>
    </cfRule>
  </conditionalFormatting>
  <conditionalFormatting sqref="B70">
    <cfRule type="expression" dxfId="3" priority="5">
      <formula>A70=""</formula>
    </cfRule>
  </conditionalFormatting>
  <conditionalFormatting sqref="B73">
    <cfRule type="expression" dxfId="2" priority="4">
      <formula>A73=""</formula>
    </cfRule>
  </conditionalFormatting>
  <conditionalFormatting sqref="B72">
    <cfRule type="expression" dxfId="1" priority="1">
      <formula>A72=""</formula>
    </cfRule>
  </conditionalFormatting>
  <conditionalFormatting sqref="B71">
    <cfRule type="expression" dxfId="0" priority="2">
      <formula>A71=""</formula>
    </cfRule>
  </conditionalFormatting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88"/>
  <sheetViews>
    <sheetView tabSelected="1" zoomScale="70" zoomScaleNormal="70" zoomScaleSheetLayoutView="100" workbookViewId="0">
      <selection activeCell="F1" sqref="F1:I1"/>
    </sheetView>
  </sheetViews>
  <sheetFormatPr defaultColWidth="9.09765625" defaultRowHeight="17.75"/>
  <cols>
    <col min="1" max="3" width="8.8984375" style="3" customWidth="1"/>
    <col min="4" max="4" width="10.296875" style="3" customWidth="1"/>
    <col min="5" max="5" width="14.59765625" style="3" customWidth="1"/>
    <col min="6" max="6" width="62.09765625" style="3" customWidth="1"/>
    <col min="7" max="9" width="19" style="3" customWidth="1"/>
    <col min="10" max="10" width="49.8984375" style="3" customWidth="1"/>
    <col min="11" max="11" width="14.296875" style="3" customWidth="1"/>
    <col min="12" max="16384" width="9.09765625" style="3"/>
  </cols>
  <sheetData>
    <row r="1" spans="1:9" ht="38.15" customHeight="1">
      <c r="F1" s="451" t="s">
        <v>400</v>
      </c>
      <c r="G1" s="451"/>
      <c r="H1" s="451"/>
      <c r="I1" s="451"/>
    </row>
    <row r="2" spans="1:9" ht="17.600000000000001" customHeight="1">
      <c r="G2" s="25"/>
      <c r="H2" s="25"/>
      <c r="I2" s="25" t="s">
        <v>107</v>
      </c>
    </row>
    <row r="3" spans="1:9" ht="17.600000000000001" customHeight="1">
      <c r="G3" s="25"/>
      <c r="H3" s="25"/>
      <c r="I3" s="25" t="s">
        <v>0</v>
      </c>
    </row>
    <row r="6" spans="1:9" ht="52.55" customHeight="1">
      <c r="A6" s="409" t="s">
        <v>168</v>
      </c>
      <c r="B6" s="409"/>
      <c r="C6" s="409"/>
      <c r="D6" s="409"/>
      <c r="E6" s="409"/>
      <c r="F6" s="409"/>
      <c r="G6" s="409"/>
      <c r="H6" s="409"/>
      <c r="I6" s="409"/>
    </row>
    <row r="8" spans="1:9">
      <c r="G8" s="175"/>
      <c r="H8" s="175"/>
      <c r="I8" s="175"/>
    </row>
    <row r="9" spans="1:9" s="10" customFormat="1" ht="56.05" customHeight="1">
      <c r="A9" s="475" t="s">
        <v>10</v>
      </c>
      <c r="B9" s="475"/>
      <c r="C9" s="475"/>
      <c r="D9" s="475" t="s">
        <v>1</v>
      </c>
      <c r="E9" s="475"/>
      <c r="F9" s="475" t="s">
        <v>5</v>
      </c>
      <c r="G9" s="376" t="s">
        <v>169</v>
      </c>
      <c r="H9" s="377"/>
      <c r="I9" s="378"/>
    </row>
    <row r="10" spans="1:9" s="10" customFormat="1" ht="45" customHeight="1">
      <c r="A10" s="64" t="s">
        <v>170</v>
      </c>
      <c r="B10" s="64" t="s">
        <v>171</v>
      </c>
      <c r="C10" s="64" t="s">
        <v>11</v>
      </c>
      <c r="D10" s="64" t="s">
        <v>4</v>
      </c>
      <c r="E10" s="64" t="s">
        <v>102</v>
      </c>
      <c r="F10" s="475"/>
      <c r="G10" s="64" t="s">
        <v>49</v>
      </c>
      <c r="H10" s="64" t="s">
        <v>2</v>
      </c>
      <c r="I10" s="64" t="s">
        <v>3</v>
      </c>
    </row>
    <row r="11" spans="1:9" s="10" customFormat="1" ht="22.7" customHeight="1">
      <c r="A11" s="65"/>
      <c r="B11" s="65"/>
      <c r="C11" s="65"/>
      <c r="D11" s="64"/>
      <c r="E11" s="64"/>
      <c r="F11" s="68" t="s">
        <v>8</v>
      </c>
      <c r="G11" s="67">
        <f>+G13+G33</f>
        <v>0</v>
      </c>
      <c r="H11" s="67">
        <f>+H13+H33</f>
        <v>0</v>
      </c>
      <c r="I11" s="67">
        <f>+I13+I33</f>
        <v>0</v>
      </c>
    </row>
    <row r="12" spans="1:9" s="10" customFormat="1" ht="22.7" customHeight="1">
      <c r="A12" s="65"/>
      <c r="B12" s="65"/>
      <c r="C12" s="65"/>
      <c r="D12" s="64"/>
      <c r="E12" s="64"/>
      <c r="F12" s="65" t="s">
        <v>103</v>
      </c>
      <c r="G12" s="67"/>
      <c r="H12" s="67"/>
      <c r="I12" s="67"/>
    </row>
    <row r="13" spans="1:9" s="61" customFormat="1" ht="27" customHeight="1">
      <c r="A13" s="77"/>
      <c r="B13" s="77"/>
      <c r="C13" s="77"/>
      <c r="D13" s="64"/>
      <c r="E13" s="64"/>
      <c r="F13" s="68" t="s">
        <v>151</v>
      </c>
      <c r="G13" s="67">
        <f t="shared" ref="G13:I13" si="0">+G14</f>
        <v>-26253.5</v>
      </c>
      <c r="H13" s="67">
        <f t="shared" si="0"/>
        <v>-56079.600000000006</v>
      </c>
      <c r="I13" s="67">
        <f t="shared" si="0"/>
        <v>-56079.600000000006</v>
      </c>
    </row>
    <row r="14" spans="1:9" ht="33.35">
      <c r="A14" s="556" t="s">
        <v>172</v>
      </c>
      <c r="B14" s="556"/>
      <c r="C14" s="556"/>
      <c r="D14" s="556"/>
      <c r="E14" s="556"/>
      <c r="F14" s="70" t="s">
        <v>133</v>
      </c>
      <c r="G14" s="67">
        <f t="shared" ref="G14:I14" si="1">+G16</f>
        <v>-26253.5</v>
      </c>
      <c r="H14" s="67">
        <f t="shared" si="1"/>
        <v>-56079.600000000006</v>
      </c>
      <c r="I14" s="67">
        <f t="shared" si="1"/>
        <v>-56079.600000000006</v>
      </c>
    </row>
    <row r="15" spans="1:9">
      <c r="A15" s="556"/>
      <c r="B15" s="556"/>
      <c r="C15" s="556"/>
      <c r="D15" s="556"/>
      <c r="E15" s="556"/>
      <c r="F15" s="65" t="s">
        <v>6</v>
      </c>
      <c r="G15" s="177"/>
      <c r="H15" s="177"/>
      <c r="I15" s="177"/>
    </row>
    <row r="16" spans="1:9" ht="33.35">
      <c r="A16" s="556"/>
      <c r="B16" s="556" t="s">
        <v>173</v>
      </c>
      <c r="C16" s="556"/>
      <c r="D16" s="556"/>
      <c r="E16" s="556"/>
      <c r="F16" s="70" t="s">
        <v>134</v>
      </c>
      <c r="G16" s="67">
        <f t="shared" ref="G16:I16" si="2">+G18</f>
        <v>-26253.5</v>
      </c>
      <c r="H16" s="67">
        <f t="shared" si="2"/>
        <v>-56079.600000000006</v>
      </c>
      <c r="I16" s="67">
        <f t="shared" si="2"/>
        <v>-56079.600000000006</v>
      </c>
    </row>
    <row r="17" spans="1:9">
      <c r="A17" s="556"/>
      <c r="B17" s="556"/>
      <c r="C17" s="556"/>
      <c r="D17" s="556"/>
      <c r="E17" s="556"/>
      <c r="F17" s="65" t="s">
        <v>6</v>
      </c>
      <c r="G17" s="177"/>
      <c r="H17" s="177"/>
      <c r="I17" s="177"/>
    </row>
    <row r="18" spans="1:9">
      <c r="A18" s="556"/>
      <c r="B18" s="556"/>
      <c r="C18" s="556" t="s">
        <v>173</v>
      </c>
      <c r="D18" s="556"/>
      <c r="E18" s="556"/>
      <c r="F18" s="68" t="s">
        <v>135</v>
      </c>
      <c r="G18" s="178">
        <f t="shared" ref="G18:I18" si="3">+G20</f>
        <v>-26253.5</v>
      </c>
      <c r="H18" s="178">
        <f t="shared" si="3"/>
        <v>-56079.600000000006</v>
      </c>
      <c r="I18" s="178">
        <f t="shared" si="3"/>
        <v>-56079.600000000006</v>
      </c>
    </row>
    <row r="19" spans="1:9" ht="18" customHeight="1">
      <c r="A19" s="556"/>
      <c r="B19" s="556"/>
      <c r="C19" s="556"/>
      <c r="D19" s="556"/>
      <c r="E19" s="556"/>
      <c r="F19" s="65" t="s">
        <v>6</v>
      </c>
      <c r="G19" s="179"/>
      <c r="H19" s="179"/>
      <c r="I19" s="179"/>
    </row>
    <row r="20" spans="1:9">
      <c r="A20" s="556"/>
      <c r="B20" s="556"/>
      <c r="C20" s="556"/>
      <c r="D20" s="556"/>
      <c r="E20" s="556"/>
      <c r="F20" s="65" t="s">
        <v>174</v>
      </c>
      <c r="G20" s="178">
        <f t="shared" ref="G20:I20" si="4">+G22</f>
        <v>-26253.5</v>
      </c>
      <c r="H20" s="178">
        <f t="shared" si="4"/>
        <v>-56079.600000000006</v>
      </c>
      <c r="I20" s="178">
        <f t="shared" si="4"/>
        <v>-56079.600000000006</v>
      </c>
    </row>
    <row r="21" spans="1:9">
      <c r="A21" s="556"/>
      <c r="B21" s="556"/>
      <c r="C21" s="556"/>
      <c r="D21" s="556"/>
      <c r="E21" s="556"/>
      <c r="F21" s="65" t="s">
        <v>6</v>
      </c>
      <c r="G21" s="180"/>
      <c r="H21" s="180"/>
      <c r="I21" s="180"/>
    </row>
    <row r="22" spans="1:9" s="24" customFormat="1" ht="22.7" customHeight="1">
      <c r="A22" s="556"/>
      <c r="B22" s="556"/>
      <c r="C22" s="556"/>
      <c r="D22" s="176" t="s">
        <v>175</v>
      </c>
      <c r="E22" s="478" t="s">
        <v>152</v>
      </c>
      <c r="F22" s="478" t="s">
        <v>135</v>
      </c>
      <c r="G22" s="178">
        <f t="shared" ref="G22:I22" si="5">+G24</f>
        <v>-26253.5</v>
      </c>
      <c r="H22" s="178">
        <f t="shared" si="5"/>
        <v>-56079.600000000006</v>
      </c>
      <c r="I22" s="178">
        <f t="shared" si="5"/>
        <v>-56079.600000000006</v>
      </c>
    </row>
    <row r="23" spans="1:9" ht="17.75" customHeight="1">
      <c r="A23" s="556"/>
      <c r="B23" s="556"/>
      <c r="C23" s="556"/>
      <c r="D23" s="558"/>
      <c r="E23" s="181"/>
      <c r="F23" s="65" t="s">
        <v>6</v>
      </c>
      <c r="G23" s="103"/>
      <c r="H23" s="103"/>
      <c r="I23" s="103"/>
    </row>
    <row r="24" spans="1:9" ht="20.149999999999999" customHeight="1">
      <c r="A24" s="556"/>
      <c r="B24" s="556"/>
      <c r="C24" s="556"/>
      <c r="D24" s="559"/>
      <c r="E24" s="169" t="s">
        <v>176</v>
      </c>
      <c r="F24" s="68" t="s">
        <v>135</v>
      </c>
      <c r="G24" s="182">
        <f t="shared" ref="G24:I24" si="6">+G26</f>
        <v>-26253.5</v>
      </c>
      <c r="H24" s="182">
        <f t="shared" si="6"/>
        <v>-56079.600000000006</v>
      </c>
      <c r="I24" s="182">
        <f t="shared" si="6"/>
        <v>-56079.600000000006</v>
      </c>
    </row>
    <row r="25" spans="1:9" ht="17.75" customHeight="1">
      <c r="A25" s="556"/>
      <c r="B25" s="556"/>
      <c r="C25" s="556"/>
      <c r="D25" s="559"/>
      <c r="E25" s="557"/>
      <c r="F25" s="65" t="s">
        <v>16</v>
      </c>
      <c r="G25" s="183"/>
      <c r="H25" s="183"/>
      <c r="I25" s="183"/>
    </row>
    <row r="26" spans="1:9">
      <c r="A26" s="556"/>
      <c r="B26" s="556"/>
      <c r="C26" s="556"/>
      <c r="D26" s="559"/>
      <c r="E26" s="557"/>
      <c r="F26" s="69" t="s">
        <v>174</v>
      </c>
      <c r="G26" s="184">
        <f t="shared" ref="G26:I26" si="7">+G28</f>
        <v>-26253.5</v>
      </c>
      <c r="H26" s="184">
        <f t="shared" si="7"/>
        <v>-56079.600000000006</v>
      </c>
      <c r="I26" s="184">
        <f t="shared" si="7"/>
        <v>-56079.600000000006</v>
      </c>
    </row>
    <row r="27" spans="1:9" ht="53.2">
      <c r="A27" s="556"/>
      <c r="B27" s="556"/>
      <c r="C27" s="556"/>
      <c r="D27" s="559"/>
      <c r="E27" s="557"/>
      <c r="F27" s="65" t="s">
        <v>13</v>
      </c>
      <c r="G27" s="183"/>
      <c r="H27" s="183"/>
      <c r="I27" s="183"/>
    </row>
    <row r="28" spans="1:9" ht="17.75" customHeight="1">
      <c r="A28" s="556"/>
      <c r="B28" s="556"/>
      <c r="C28" s="556"/>
      <c r="D28" s="559"/>
      <c r="E28" s="557"/>
      <c r="F28" s="64" t="s">
        <v>7</v>
      </c>
      <c r="G28" s="103">
        <f t="shared" ref="G28:I30" si="8">+G29</f>
        <v>-26253.5</v>
      </c>
      <c r="H28" s="103">
        <f t="shared" si="8"/>
        <v>-56079.600000000006</v>
      </c>
      <c r="I28" s="103">
        <f t="shared" si="8"/>
        <v>-56079.600000000006</v>
      </c>
    </row>
    <row r="29" spans="1:9" ht="17.75" customHeight="1">
      <c r="A29" s="556"/>
      <c r="B29" s="556"/>
      <c r="C29" s="556"/>
      <c r="D29" s="559"/>
      <c r="E29" s="557"/>
      <c r="F29" s="165" t="s">
        <v>74</v>
      </c>
      <c r="G29" s="183">
        <f t="shared" si="8"/>
        <v>-26253.5</v>
      </c>
      <c r="H29" s="183">
        <f t="shared" si="8"/>
        <v>-56079.600000000006</v>
      </c>
      <c r="I29" s="183">
        <f t="shared" si="8"/>
        <v>-56079.600000000006</v>
      </c>
    </row>
    <row r="30" spans="1:9" ht="17.75" customHeight="1">
      <c r="A30" s="556"/>
      <c r="B30" s="556"/>
      <c r="C30" s="556"/>
      <c r="D30" s="559"/>
      <c r="E30" s="557"/>
      <c r="F30" s="165" t="s">
        <v>124</v>
      </c>
      <c r="G30" s="183">
        <f t="shared" si="8"/>
        <v>-26253.5</v>
      </c>
      <c r="H30" s="183">
        <f t="shared" si="8"/>
        <v>-56079.600000000006</v>
      </c>
      <c r="I30" s="183">
        <f t="shared" si="8"/>
        <v>-56079.600000000006</v>
      </c>
    </row>
    <row r="31" spans="1:9" ht="17.75" customHeight="1">
      <c r="A31" s="556"/>
      <c r="B31" s="556"/>
      <c r="C31" s="556"/>
      <c r="D31" s="560"/>
      <c r="E31" s="557"/>
      <c r="F31" s="165" t="s">
        <v>136</v>
      </c>
      <c r="G31" s="183">
        <f>+'Հավելված N 2'!G228</f>
        <v>-26253.5</v>
      </c>
      <c r="H31" s="183">
        <f>+'Հավելված N 2'!H228</f>
        <v>-56079.600000000006</v>
      </c>
      <c r="I31" s="183">
        <f>+'Հավելված N 2'!I228</f>
        <v>-56079.600000000006</v>
      </c>
    </row>
    <row r="32" spans="1:9" ht="9.4" customHeight="1">
      <c r="A32" s="185"/>
      <c r="B32" s="186"/>
      <c r="C32" s="73"/>
      <c r="D32" s="65"/>
      <c r="E32" s="65"/>
    </row>
    <row r="33" spans="1:9" s="61" customFormat="1" ht="33.35">
      <c r="A33" s="190"/>
      <c r="B33" s="77"/>
      <c r="C33" s="77"/>
      <c r="D33" s="77"/>
      <c r="E33" s="77"/>
      <c r="F33" s="68" t="s">
        <v>17</v>
      </c>
      <c r="G33" s="67">
        <f>+G34+G53</f>
        <v>26253.5</v>
      </c>
      <c r="H33" s="67">
        <f t="shared" ref="H33:I33" si="9">+H34+H53</f>
        <v>56079.6</v>
      </c>
      <c r="I33" s="67">
        <f t="shared" si="9"/>
        <v>56079.6</v>
      </c>
    </row>
    <row r="34" spans="1:9" s="10" customFormat="1" ht="17.600000000000001" customHeight="1">
      <c r="A34" s="415" t="s">
        <v>23</v>
      </c>
      <c r="B34" s="553"/>
      <c r="C34" s="381"/>
      <c r="D34" s="420"/>
      <c r="E34" s="35"/>
      <c r="F34" s="68" t="s">
        <v>24</v>
      </c>
      <c r="G34" s="67">
        <f t="shared" ref="G34:H34" si="10">+G36</f>
        <v>0</v>
      </c>
      <c r="H34" s="67">
        <f t="shared" si="10"/>
        <v>3560.2</v>
      </c>
      <c r="I34" s="67">
        <f>+I36</f>
        <v>3560.2</v>
      </c>
    </row>
    <row r="35" spans="1:9" s="10" customFormat="1" ht="16.399999999999999" customHeight="1">
      <c r="A35" s="415"/>
      <c r="B35" s="554"/>
      <c r="C35" s="414"/>
      <c r="D35" s="421"/>
      <c r="E35" s="36"/>
      <c r="F35" s="65" t="s">
        <v>6</v>
      </c>
      <c r="G35" s="78"/>
      <c r="H35" s="78"/>
      <c r="I35" s="78"/>
    </row>
    <row r="36" spans="1:9" s="10" customFormat="1" ht="19.25" customHeight="1">
      <c r="A36" s="415"/>
      <c r="B36" s="415" t="s">
        <v>71</v>
      </c>
      <c r="C36" s="189"/>
      <c r="D36" s="421"/>
      <c r="E36" s="36"/>
      <c r="F36" s="17" t="s">
        <v>73</v>
      </c>
      <c r="G36" s="79">
        <f t="shared" ref="G36:I36" si="11">+G38</f>
        <v>0</v>
      </c>
      <c r="H36" s="79">
        <f t="shared" si="11"/>
        <v>3560.2</v>
      </c>
      <c r="I36" s="79">
        <f t="shared" si="11"/>
        <v>3560.2</v>
      </c>
    </row>
    <row r="37" spans="1:9" s="10" customFormat="1" ht="16.8" customHeight="1">
      <c r="A37" s="415"/>
      <c r="B37" s="415"/>
      <c r="C37" s="189"/>
      <c r="D37" s="421"/>
      <c r="E37" s="36"/>
      <c r="F37" s="18" t="s">
        <v>6</v>
      </c>
      <c r="G37" s="78"/>
      <c r="H37" s="78"/>
      <c r="I37" s="78"/>
    </row>
    <row r="38" spans="1:9" s="10" customFormat="1" ht="19.25" customHeight="1">
      <c r="A38" s="415"/>
      <c r="B38" s="415"/>
      <c r="C38" s="415" t="s">
        <v>275</v>
      </c>
      <c r="D38" s="485"/>
      <c r="E38" s="36"/>
      <c r="F38" s="68" t="s">
        <v>276</v>
      </c>
      <c r="G38" s="79">
        <f t="shared" ref="G38:I38" si="12">+G40</f>
        <v>0</v>
      </c>
      <c r="H38" s="79">
        <f t="shared" si="12"/>
        <v>3560.2</v>
      </c>
      <c r="I38" s="79">
        <f t="shared" si="12"/>
        <v>3560.2</v>
      </c>
    </row>
    <row r="39" spans="1:9" s="10" customFormat="1" ht="16.8" customHeight="1">
      <c r="A39" s="415"/>
      <c r="B39" s="415"/>
      <c r="C39" s="415"/>
      <c r="D39" s="485"/>
      <c r="E39" s="36"/>
      <c r="F39" s="65" t="s">
        <v>6</v>
      </c>
      <c r="G39" s="80"/>
      <c r="H39" s="80"/>
      <c r="I39" s="80"/>
    </row>
    <row r="40" spans="1:9" s="10" customFormat="1" ht="35.5">
      <c r="A40" s="415"/>
      <c r="B40" s="415"/>
      <c r="C40" s="415"/>
      <c r="D40" s="485"/>
      <c r="E40" s="36"/>
      <c r="F40" s="77" t="s">
        <v>12</v>
      </c>
      <c r="G40" s="80">
        <f t="shared" ref="G40:I40" si="13">+G42</f>
        <v>0</v>
      </c>
      <c r="H40" s="80">
        <f t="shared" si="13"/>
        <v>3560.2</v>
      </c>
      <c r="I40" s="80">
        <f t="shared" si="13"/>
        <v>3560.2</v>
      </c>
    </row>
    <row r="41" spans="1:9" s="10" customFormat="1" ht="16.8" customHeight="1">
      <c r="A41" s="415"/>
      <c r="B41" s="415"/>
      <c r="C41" s="415"/>
      <c r="D41" s="517"/>
      <c r="E41" s="36"/>
      <c r="F41" s="187" t="s">
        <v>6</v>
      </c>
      <c r="G41" s="80"/>
      <c r="H41" s="80"/>
      <c r="I41" s="80"/>
    </row>
    <row r="42" spans="1:9" s="10" customFormat="1" ht="18" customHeight="1">
      <c r="A42" s="415"/>
      <c r="B42" s="415"/>
      <c r="C42" s="415"/>
      <c r="D42" s="188">
        <v>1196</v>
      </c>
      <c r="E42" s="397" t="s">
        <v>277</v>
      </c>
      <c r="F42" s="397"/>
      <c r="G42" s="67">
        <f t="shared" ref="G42:I42" si="14">+G44</f>
        <v>0</v>
      </c>
      <c r="H42" s="67">
        <f t="shared" si="14"/>
        <v>3560.2</v>
      </c>
      <c r="I42" s="67">
        <f t="shared" si="14"/>
        <v>3560.2</v>
      </c>
    </row>
    <row r="43" spans="1:9" s="10" customFormat="1" ht="16.8" customHeight="1">
      <c r="A43" s="415"/>
      <c r="B43" s="415"/>
      <c r="C43" s="415"/>
      <c r="D43" s="418"/>
      <c r="E43" s="92"/>
      <c r="F43" s="65" t="s">
        <v>6</v>
      </c>
      <c r="G43" s="80"/>
      <c r="H43" s="80"/>
      <c r="I43" s="80"/>
    </row>
    <row r="44" spans="1:9" s="10" customFormat="1" ht="50">
      <c r="A44" s="415"/>
      <c r="B44" s="415"/>
      <c r="C44" s="415"/>
      <c r="D44" s="418"/>
      <c r="E44" s="86">
        <v>12001</v>
      </c>
      <c r="F44" s="68" t="s">
        <v>258</v>
      </c>
      <c r="G44" s="12">
        <f>+G46</f>
        <v>0</v>
      </c>
      <c r="H44" s="12">
        <f>+H46</f>
        <v>3560.2</v>
      </c>
      <c r="I44" s="12">
        <f>+I46</f>
        <v>3560.2</v>
      </c>
    </row>
    <row r="45" spans="1:9" s="10" customFormat="1" ht="16.8" customHeight="1">
      <c r="A45" s="415"/>
      <c r="B45" s="415"/>
      <c r="C45" s="415"/>
      <c r="D45" s="418"/>
      <c r="E45" s="419"/>
      <c r="F45" s="165" t="s">
        <v>16</v>
      </c>
      <c r="G45" s="5"/>
      <c r="H45" s="6"/>
      <c r="I45" s="5"/>
    </row>
    <row r="46" spans="1:9" s="13" customFormat="1" ht="37.25" customHeight="1">
      <c r="A46" s="415"/>
      <c r="B46" s="415"/>
      <c r="C46" s="415"/>
      <c r="D46" s="418"/>
      <c r="E46" s="419"/>
      <c r="F46" s="83" t="s">
        <v>259</v>
      </c>
      <c r="G46" s="54">
        <f>+G48</f>
        <v>0</v>
      </c>
      <c r="H46" s="54">
        <f>+H48</f>
        <v>3560.2</v>
      </c>
      <c r="I46" s="54">
        <f>+I48</f>
        <v>3560.2</v>
      </c>
    </row>
    <row r="47" spans="1:9" s="10" customFormat="1" ht="53.2">
      <c r="A47" s="415"/>
      <c r="B47" s="415"/>
      <c r="C47" s="415"/>
      <c r="D47" s="418"/>
      <c r="E47" s="419"/>
      <c r="F47" s="65" t="s">
        <v>13</v>
      </c>
      <c r="G47" s="5"/>
      <c r="H47" s="55"/>
      <c r="I47" s="5"/>
    </row>
    <row r="48" spans="1:9" s="10" customFormat="1" ht="16.8" customHeight="1">
      <c r="A48" s="415"/>
      <c r="B48" s="415"/>
      <c r="C48" s="415"/>
      <c r="D48" s="418"/>
      <c r="E48" s="419"/>
      <c r="F48" s="261" t="s">
        <v>7</v>
      </c>
      <c r="G48" s="6">
        <f>+G49</f>
        <v>0</v>
      </c>
      <c r="H48" s="6">
        <f t="shared" ref="H48:I48" si="15">+H49</f>
        <v>3560.2</v>
      </c>
      <c r="I48" s="6">
        <f t="shared" si="15"/>
        <v>3560.2</v>
      </c>
    </row>
    <row r="49" spans="1:9" s="10" customFormat="1" ht="16.8" customHeight="1">
      <c r="A49" s="415"/>
      <c r="B49" s="415"/>
      <c r="C49" s="415"/>
      <c r="D49" s="418"/>
      <c r="E49" s="419"/>
      <c r="F49" s="65" t="s">
        <v>74</v>
      </c>
      <c r="G49" s="7">
        <f t="shared" ref="G49:I49" si="16">+G50</f>
        <v>0</v>
      </c>
      <c r="H49" s="7">
        <f t="shared" si="16"/>
        <v>3560.2</v>
      </c>
      <c r="I49" s="7">
        <f t="shared" si="16"/>
        <v>3560.2</v>
      </c>
    </row>
    <row r="50" spans="1:9" s="10" customFormat="1" ht="16.8" customHeight="1">
      <c r="A50" s="415"/>
      <c r="B50" s="415"/>
      <c r="C50" s="415"/>
      <c r="D50" s="418"/>
      <c r="E50" s="419"/>
      <c r="F50" s="65" t="s">
        <v>75</v>
      </c>
      <c r="G50" s="7">
        <f t="shared" ref="G50:I51" si="17">+G51</f>
        <v>0</v>
      </c>
      <c r="H50" s="7">
        <f t="shared" si="17"/>
        <v>3560.2</v>
      </c>
      <c r="I50" s="7">
        <f t="shared" si="17"/>
        <v>3560.2</v>
      </c>
    </row>
    <row r="51" spans="1:9" s="10" customFormat="1" ht="16.8" customHeight="1">
      <c r="A51" s="415"/>
      <c r="B51" s="415"/>
      <c r="C51" s="415"/>
      <c r="D51" s="418"/>
      <c r="E51" s="419"/>
      <c r="F51" s="65" t="s">
        <v>76</v>
      </c>
      <c r="G51" s="7">
        <f>+G52</f>
        <v>0</v>
      </c>
      <c r="H51" s="7">
        <f t="shared" si="17"/>
        <v>3560.2</v>
      </c>
      <c r="I51" s="7">
        <f t="shared" si="17"/>
        <v>3560.2</v>
      </c>
    </row>
    <row r="52" spans="1:9" s="10" customFormat="1" ht="35.5">
      <c r="A52" s="415"/>
      <c r="B52" s="415"/>
      <c r="C52" s="415"/>
      <c r="D52" s="418"/>
      <c r="E52" s="419"/>
      <c r="F52" s="276" t="s">
        <v>77</v>
      </c>
      <c r="G52" s="7">
        <f>+'Հավելված N 2'!G51</f>
        <v>0</v>
      </c>
      <c r="H52" s="7">
        <f>+'Հավելված N 2'!H51</f>
        <v>3560.2</v>
      </c>
      <c r="I52" s="7">
        <f>+'Հավելված N 2'!I51</f>
        <v>3560.2</v>
      </c>
    </row>
    <row r="53" spans="1:9" s="10" customFormat="1" ht="17.600000000000001" customHeight="1">
      <c r="A53" s="416" t="s">
        <v>88</v>
      </c>
      <c r="B53" s="553"/>
      <c r="C53" s="381"/>
      <c r="D53" s="420"/>
      <c r="E53" s="35"/>
      <c r="F53" s="330" t="s">
        <v>92</v>
      </c>
      <c r="G53" s="67">
        <f>+G55+G72</f>
        <v>26253.5</v>
      </c>
      <c r="H53" s="67">
        <f t="shared" ref="H53:I53" si="18">+H55+H72</f>
        <v>52519.4</v>
      </c>
      <c r="I53" s="67">
        <f t="shared" si="18"/>
        <v>52519.4</v>
      </c>
    </row>
    <row r="54" spans="1:9" s="10" customFormat="1" ht="16.399999999999999" customHeight="1">
      <c r="A54" s="417"/>
      <c r="B54" s="554"/>
      <c r="C54" s="414"/>
      <c r="D54" s="421"/>
      <c r="E54" s="36"/>
      <c r="F54" s="18" t="s">
        <v>6</v>
      </c>
      <c r="G54" s="78"/>
      <c r="H54" s="78"/>
      <c r="I54" s="78"/>
    </row>
    <row r="55" spans="1:9" s="10" customFormat="1" ht="19.25" customHeight="1">
      <c r="A55" s="417"/>
      <c r="B55" s="415" t="s">
        <v>90</v>
      </c>
      <c r="C55" s="326"/>
      <c r="D55" s="421"/>
      <c r="E55" s="36"/>
      <c r="F55" s="328" t="s">
        <v>337</v>
      </c>
      <c r="G55" s="79">
        <f t="shared" ref="G55:I55" si="19">+G57</f>
        <v>0</v>
      </c>
      <c r="H55" s="79">
        <f t="shared" si="19"/>
        <v>26265.9</v>
      </c>
      <c r="I55" s="79">
        <f t="shared" si="19"/>
        <v>26265.9</v>
      </c>
    </row>
    <row r="56" spans="1:9" s="10" customFormat="1" ht="16.8" customHeight="1">
      <c r="A56" s="417"/>
      <c r="B56" s="415"/>
      <c r="C56" s="326"/>
      <c r="D56" s="421"/>
      <c r="E56" s="36"/>
      <c r="F56" s="342" t="s">
        <v>6</v>
      </c>
      <c r="G56" s="78"/>
      <c r="H56" s="78"/>
      <c r="I56" s="78"/>
    </row>
    <row r="57" spans="1:9" s="10" customFormat="1" ht="19.25" customHeight="1">
      <c r="A57" s="417"/>
      <c r="B57" s="415"/>
      <c r="C57" s="415" t="s">
        <v>90</v>
      </c>
      <c r="D57" s="485"/>
      <c r="E57" s="36"/>
      <c r="F57" s="328" t="s">
        <v>338</v>
      </c>
      <c r="G57" s="79">
        <f t="shared" ref="G57:I57" si="20">+G59</f>
        <v>0</v>
      </c>
      <c r="H57" s="79">
        <f t="shared" si="20"/>
        <v>26265.9</v>
      </c>
      <c r="I57" s="79">
        <f t="shared" si="20"/>
        <v>26265.9</v>
      </c>
    </row>
    <row r="58" spans="1:9" s="10" customFormat="1" ht="16.8" customHeight="1">
      <c r="A58" s="417"/>
      <c r="B58" s="415"/>
      <c r="C58" s="415"/>
      <c r="D58" s="485"/>
      <c r="E58" s="36"/>
      <c r="F58" s="342" t="s">
        <v>6</v>
      </c>
      <c r="G58" s="80"/>
      <c r="H58" s="80"/>
      <c r="I58" s="80"/>
    </row>
    <row r="59" spans="1:9" s="10" customFormat="1" ht="35.5">
      <c r="A59" s="417"/>
      <c r="B59" s="415"/>
      <c r="C59" s="415"/>
      <c r="D59" s="485"/>
      <c r="E59" s="36"/>
      <c r="F59" s="340" t="s">
        <v>12</v>
      </c>
      <c r="G59" s="80">
        <f t="shared" ref="G59:I59" si="21">+G61</f>
        <v>0</v>
      </c>
      <c r="H59" s="80">
        <f t="shared" si="21"/>
        <v>26265.9</v>
      </c>
      <c r="I59" s="80">
        <f t="shared" si="21"/>
        <v>26265.9</v>
      </c>
    </row>
    <row r="60" spans="1:9" s="10" customFormat="1" ht="16.8" customHeight="1">
      <c r="A60" s="417"/>
      <c r="B60" s="415"/>
      <c r="C60" s="415"/>
      <c r="D60" s="517"/>
      <c r="E60" s="36"/>
      <c r="F60" s="187" t="s">
        <v>6</v>
      </c>
      <c r="G60" s="80"/>
      <c r="H60" s="80"/>
      <c r="I60" s="80"/>
    </row>
    <row r="61" spans="1:9" s="10" customFormat="1" ht="18" customHeight="1">
      <c r="A61" s="417"/>
      <c r="B61" s="415"/>
      <c r="C61" s="415"/>
      <c r="D61" s="344">
        <v>1236</v>
      </c>
      <c r="E61" s="397" t="s">
        <v>93</v>
      </c>
      <c r="F61" s="397"/>
      <c r="G61" s="67">
        <f t="shared" ref="G61:I61" si="22">+G63</f>
        <v>0</v>
      </c>
      <c r="H61" s="67">
        <f t="shared" si="22"/>
        <v>26265.9</v>
      </c>
      <c r="I61" s="67">
        <f t="shared" si="22"/>
        <v>26265.9</v>
      </c>
    </row>
    <row r="62" spans="1:9" s="10" customFormat="1" ht="16.8" customHeight="1">
      <c r="A62" s="417"/>
      <c r="B62" s="415"/>
      <c r="C62" s="415"/>
      <c r="D62" s="418"/>
      <c r="E62" s="329"/>
      <c r="F62" s="342" t="s">
        <v>6</v>
      </c>
      <c r="G62" s="80"/>
      <c r="H62" s="80"/>
      <c r="I62" s="80"/>
    </row>
    <row r="63" spans="1:9" s="10" customFormat="1" ht="50">
      <c r="A63" s="417"/>
      <c r="B63" s="415"/>
      <c r="C63" s="415"/>
      <c r="D63" s="418"/>
      <c r="E63" s="337">
        <v>12001</v>
      </c>
      <c r="F63" s="336" t="s">
        <v>389</v>
      </c>
      <c r="G63" s="12">
        <f>+G65</f>
        <v>0</v>
      </c>
      <c r="H63" s="12">
        <f>+H65</f>
        <v>26265.9</v>
      </c>
      <c r="I63" s="12">
        <f>+I65</f>
        <v>26265.9</v>
      </c>
    </row>
    <row r="64" spans="1:9" s="10" customFormat="1" ht="16.8" customHeight="1">
      <c r="A64" s="417"/>
      <c r="B64" s="415"/>
      <c r="C64" s="415"/>
      <c r="D64" s="418"/>
      <c r="E64" s="419"/>
      <c r="F64" s="165" t="s">
        <v>16</v>
      </c>
      <c r="G64" s="5"/>
      <c r="H64" s="6"/>
      <c r="I64" s="5"/>
    </row>
    <row r="65" spans="1:9" s="13" customFormat="1" ht="37.25" customHeight="1">
      <c r="A65" s="417"/>
      <c r="B65" s="415"/>
      <c r="C65" s="415"/>
      <c r="D65" s="418"/>
      <c r="E65" s="419"/>
      <c r="F65" s="83" t="s">
        <v>12</v>
      </c>
      <c r="G65" s="54">
        <f>+G67</f>
        <v>0</v>
      </c>
      <c r="H65" s="54">
        <f>+H67</f>
        <v>26265.9</v>
      </c>
      <c r="I65" s="54">
        <f>+I67</f>
        <v>26265.9</v>
      </c>
    </row>
    <row r="66" spans="1:9" s="10" customFormat="1" ht="53.2">
      <c r="A66" s="417"/>
      <c r="B66" s="415"/>
      <c r="C66" s="415"/>
      <c r="D66" s="418"/>
      <c r="E66" s="419"/>
      <c r="F66" s="342" t="s">
        <v>13</v>
      </c>
      <c r="G66" s="5"/>
      <c r="H66" s="55"/>
      <c r="I66" s="5"/>
    </row>
    <row r="67" spans="1:9" s="10" customFormat="1" ht="16.8" customHeight="1">
      <c r="A67" s="417"/>
      <c r="B67" s="415"/>
      <c r="C67" s="415"/>
      <c r="D67" s="418"/>
      <c r="E67" s="419"/>
      <c r="F67" s="332" t="s">
        <v>7</v>
      </c>
      <c r="G67" s="6">
        <f>+G68</f>
        <v>0</v>
      </c>
      <c r="H67" s="6">
        <f t="shared" ref="H67:I67" si="23">+H68</f>
        <v>26265.9</v>
      </c>
      <c r="I67" s="6">
        <f t="shared" si="23"/>
        <v>26265.9</v>
      </c>
    </row>
    <row r="68" spans="1:9" s="10" customFormat="1" ht="16.8" customHeight="1">
      <c r="A68" s="417"/>
      <c r="B68" s="415"/>
      <c r="C68" s="415"/>
      <c r="D68" s="418"/>
      <c r="E68" s="419"/>
      <c r="F68" s="342" t="s">
        <v>58</v>
      </c>
      <c r="G68" s="7">
        <f t="shared" ref="G68:I70" si="24">+G69</f>
        <v>0</v>
      </c>
      <c r="H68" s="7">
        <f t="shared" si="24"/>
        <v>26265.9</v>
      </c>
      <c r="I68" s="7">
        <f t="shared" si="24"/>
        <v>26265.9</v>
      </c>
    </row>
    <row r="69" spans="1:9" s="10" customFormat="1" ht="16.8" customHeight="1">
      <c r="A69" s="417"/>
      <c r="B69" s="415"/>
      <c r="C69" s="415"/>
      <c r="D69" s="418"/>
      <c r="E69" s="419"/>
      <c r="F69" s="342" t="s">
        <v>59</v>
      </c>
      <c r="G69" s="7">
        <f t="shared" si="24"/>
        <v>0</v>
      </c>
      <c r="H69" s="7">
        <f t="shared" si="24"/>
        <v>26265.9</v>
      </c>
      <c r="I69" s="7">
        <f t="shared" si="24"/>
        <v>26265.9</v>
      </c>
    </row>
    <row r="70" spans="1:9" s="10" customFormat="1" ht="16.8" customHeight="1">
      <c r="A70" s="417"/>
      <c r="B70" s="415"/>
      <c r="C70" s="415"/>
      <c r="D70" s="418"/>
      <c r="E70" s="419"/>
      <c r="F70" s="277" t="s">
        <v>60</v>
      </c>
      <c r="G70" s="7">
        <f>+G71</f>
        <v>0</v>
      </c>
      <c r="H70" s="7">
        <f t="shared" si="24"/>
        <v>26265.9</v>
      </c>
      <c r="I70" s="7">
        <f t="shared" si="24"/>
        <v>26265.9</v>
      </c>
    </row>
    <row r="71" spans="1:9" s="10" customFormat="1">
      <c r="A71" s="417"/>
      <c r="B71" s="415"/>
      <c r="C71" s="415"/>
      <c r="D71" s="418"/>
      <c r="E71" s="419"/>
      <c r="F71" s="277" t="s">
        <v>105</v>
      </c>
      <c r="G71" s="7">
        <f>+'Հավելված N 2'!G113</f>
        <v>0</v>
      </c>
      <c r="H71" s="7">
        <f>+'Հավելված N 2'!H113</f>
        <v>26265.9</v>
      </c>
      <c r="I71" s="7">
        <f>+'Հավելված N 2'!I113</f>
        <v>26265.9</v>
      </c>
    </row>
    <row r="72" spans="1:9" s="10" customFormat="1" ht="19.25" customHeight="1">
      <c r="A72" s="417"/>
      <c r="B72" s="415" t="s">
        <v>274</v>
      </c>
      <c r="C72" s="326"/>
      <c r="D72" s="3"/>
      <c r="E72" s="36"/>
      <c r="F72" s="328" t="s">
        <v>375</v>
      </c>
      <c r="G72" s="79">
        <f t="shared" ref="G72:I72" si="25">+G74</f>
        <v>26253.5</v>
      </c>
      <c r="H72" s="79">
        <f t="shared" si="25"/>
        <v>26253.5</v>
      </c>
      <c r="I72" s="79">
        <f t="shared" si="25"/>
        <v>26253.5</v>
      </c>
    </row>
    <row r="73" spans="1:9" s="10" customFormat="1" ht="16.8" customHeight="1">
      <c r="A73" s="417"/>
      <c r="B73" s="415"/>
      <c r="C73" s="326"/>
      <c r="D73" s="3"/>
      <c r="E73" s="36"/>
      <c r="F73" s="18" t="s">
        <v>6</v>
      </c>
      <c r="G73" s="78"/>
      <c r="H73" s="78"/>
      <c r="I73" s="78"/>
    </row>
    <row r="74" spans="1:9" s="10" customFormat="1" ht="19.25" customHeight="1">
      <c r="A74" s="417"/>
      <c r="B74" s="415"/>
      <c r="C74" s="415" t="s">
        <v>90</v>
      </c>
      <c r="D74" s="3"/>
      <c r="E74" s="36"/>
      <c r="F74" s="328" t="s">
        <v>344</v>
      </c>
      <c r="G74" s="79">
        <f t="shared" ref="G74:I74" si="26">+G76</f>
        <v>26253.5</v>
      </c>
      <c r="H74" s="79">
        <f t="shared" si="26"/>
        <v>26253.5</v>
      </c>
      <c r="I74" s="79">
        <f t="shared" si="26"/>
        <v>26253.5</v>
      </c>
    </row>
    <row r="75" spans="1:9" s="10" customFormat="1" ht="16.8" customHeight="1">
      <c r="A75" s="417"/>
      <c r="B75" s="415"/>
      <c r="C75" s="415"/>
      <c r="D75" s="3"/>
      <c r="E75" s="36"/>
      <c r="F75" s="342" t="s">
        <v>6</v>
      </c>
      <c r="G75" s="80"/>
      <c r="H75" s="80"/>
      <c r="I75" s="80"/>
    </row>
    <row r="76" spans="1:9" s="10" customFormat="1" ht="35.5">
      <c r="A76" s="417"/>
      <c r="B76" s="415"/>
      <c r="C76" s="415"/>
      <c r="D76" s="3"/>
      <c r="E76" s="36"/>
      <c r="F76" s="340" t="s">
        <v>12</v>
      </c>
      <c r="G76" s="80">
        <f t="shared" ref="G76:I76" si="27">+G78</f>
        <v>26253.5</v>
      </c>
      <c r="H76" s="80">
        <f t="shared" si="27"/>
        <v>26253.5</v>
      </c>
      <c r="I76" s="80">
        <f t="shared" si="27"/>
        <v>26253.5</v>
      </c>
    </row>
    <row r="77" spans="1:9" s="10" customFormat="1" ht="16.8" customHeight="1">
      <c r="A77" s="417"/>
      <c r="B77" s="415"/>
      <c r="C77" s="415"/>
      <c r="D77" s="3"/>
      <c r="E77" s="36"/>
      <c r="F77" s="187" t="s">
        <v>6</v>
      </c>
      <c r="G77" s="80"/>
      <c r="H77" s="80"/>
      <c r="I77" s="80"/>
    </row>
    <row r="78" spans="1:9" s="10" customFormat="1" ht="18" customHeight="1">
      <c r="A78" s="417"/>
      <c r="B78" s="415"/>
      <c r="C78" s="415"/>
      <c r="D78" s="344">
        <v>1148</v>
      </c>
      <c r="E78" s="383" t="s">
        <v>376</v>
      </c>
      <c r="F78" s="384"/>
      <c r="G78" s="67">
        <f t="shared" ref="G78:I78" si="28">+G80</f>
        <v>26253.5</v>
      </c>
      <c r="H78" s="67">
        <f t="shared" si="28"/>
        <v>26253.5</v>
      </c>
      <c r="I78" s="67">
        <f t="shared" si="28"/>
        <v>26253.5</v>
      </c>
    </row>
    <row r="79" spans="1:9" s="10" customFormat="1" ht="16.8" customHeight="1">
      <c r="A79" s="417"/>
      <c r="B79" s="415"/>
      <c r="C79" s="415"/>
      <c r="D79" s="418"/>
      <c r="E79" s="350"/>
      <c r="F79" s="342" t="s">
        <v>6</v>
      </c>
      <c r="G79" s="80"/>
      <c r="H79" s="80"/>
      <c r="I79" s="80"/>
    </row>
    <row r="80" spans="1:9" s="10" customFormat="1" ht="33.35">
      <c r="A80" s="417"/>
      <c r="B80" s="415"/>
      <c r="C80" s="415"/>
      <c r="D80" s="418"/>
      <c r="E80" s="93">
        <v>32004</v>
      </c>
      <c r="F80" s="328" t="s">
        <v>377</v>
      </c>
      <c r="G80" s="12">
        <f>+G82</f>
        <v>26253.5</v>
      </c>
      <c r="H80" s="12">
        <f>+H82</f>
        <v>26253.5</v>
      </c>
      <c r="I80" s="12">
        <f>+I82</f>
        <v>26253.5</v>
      </c>
    </row>
    <row r="81" spans="1:9" s="10" customFormat="1" ht="16.8" customHeight="1">
      <c r="A81" s="417"/>
      <c r="B81" s="415"/>
      <c r="C81" s="415"/>
      <c r="D81" s="418"/>
      <c r="E81" s="419"/>
      <c r="F81" s="165" t="s">
        <v>16</v>
      </c>
      <c r="G81" s="5"/>
      <c r="H81" s="6"/>
      <c r="I81" s="5"/>
    </row>
    <row r="82" spans="1:9" s="13" customFormat="1" ht="37.25" customHeight="1">
      <c r="A82" s="417"/>
      <c r="B82" s="415"/>
      <c r="C82" s="415"/>
      <c r="D82" s="418"/>
      <c r="E82" s="419"/>
      <c r="F82" s="83" t="s">
        <v>12</v>
      </c>
      <c r="G82" s="54">
        <f>+G84</f>
        <v>26253.5</v>
      </c>
      <c r="H82" s="54">
        <f>+H84</f>
        <v>26253.5</v>
      </c>
      <c r="I82" s="54">
        <f>+I84</f>
        <v>26253.5</v>
      </c>
    </row>
    <row r="83" spans="1:9" s="10" customFormat="1" ht="53.2">
      <c r="A83" s="417"/>
      <c r="B83" s="415"/>
      <c r="C83" s="415"/>
      <c r="D83" s="418"/>
      <c r="E83" s="419"/>
      <c r="F83" s="342" t="s">
        <v>13</v>
      </c>
      <c r="G83" s="5"/>
      <c r="H83" s="55"/>
      <c r="I83" s="5"/>
    </row>
    <row r="84" spans="1:9" s="10" customFormat="1" ht="16.8" customHeight="1">
      <c r="A84" s="417"/>
      <c r="B84" s="415"/>
      <c r="C84" s="415"/>
      <c r="D84" s="418"/>
      <c r="E84" s="419"/>
      <c r="F84" s="332" t="s">
        <v>7</v>
      </c>
      <c r="G84" s="6">
        <f>+G85</f>
        <v>26253.5</v>
      </c>
      <c r="H84" s="6">
        <f t="shared" ref="H84:I84" si="29">+H85</f>
        <v>26253.5</v>
      </c>
      <c r="I84" s="6">
        <f t="shared" si="29"/>
        <v>26253.5</v>
      </c>
    </row>
    <row r="85" spans="1:9" s="10" customFormat="1" ht="16.8" customHeight="1">
      <c r="A85" s="417"/>
      <c r="B85" s="415"/>
      <c r="C85" s="415"/>
      <c r="D85" s="418"/>
      <c r="E85" s="419"/>
      <c r="F85" s="342" t="s">
        <v>58</v>
      </c>
      <c r="G85" s="7">
        <f t="shared" ref="G85:I87" si="30">+G86</f>
        <v>26253.5</v>
      </c>
      <c r="H85" s="7">
        <f t="shared" si="30"/>
        <v>26253.5</v>
      </c>
      <c r="I85" s="7">
        <f t="shared" si="30"/>
        <v>26253.5</v>
      </c>
    </row>
    <row r="86" spans="1:9" s="10" customFormat="1" ht="16.8" customHeight="1">
      <c r="A86" s="417"/>
      <c r="B86" s="415"/>
      <c r="C86" s="415"/>
      <c r="D86" s="418"/>
      <c r="E86" s="419"/>
      <c r="F86" s="342" t="s">
        <v>59</v>
      </c>
      <c r="G86" s="7">
        <f t="shared" si="30"/>
        <v>26253.5</v>
      </c>
      <c r="H86" s="7">
        <f t="shared" si="30"/>
        <v>26253.5</v>
      </c>
      <c r="I86" s="7">
        <f t="shared" si="30"/>
        <v>26253.5</v>
      </c>
    </row>
    <row r="87" spans="1:9" s="10" customFormat="1" ht="16.8" customHeight="1">
      <c r="A87" s="417"/>
      <c r="B87" s="415"/>
      <c r="C87" s="415"/>
      <c r="D87" s="418"/>
      <c r="E87" s="419"/>
      <c r="F87" s="18" t="s">
        <v>127</v>
      </c>
      <c r="G87" s="7">
        <f>+G88</f>
        <v>26253.5</v>
      </c>
      <c r="H87" s="7">
        <f t="shared" si="30"/>
        <v>26253.5</v>
      </c>
      <c r="I87" s="7">
        <f t="shared" si="30"/>
        <v>26253.5</v>
      </c>
    </row>
    <row r="88" spans="1:9" s="10" customFormat="1">
      <c r="A88" s="555"/>
      <c r="B88" s="415"/>
      <c r="C88" s="415"/>
      <c r="D88" s="418"/>
      <c r="E88" s="419"/>
      <c r="F88" s="34" t="s">
        <v>128</v>
      </c>
      <c r="G88" s="7">
        <f>+'Հավելված N 2'!G163</f>
        <v>26253.5</v>
      </c>
      <c r="H88" s="7">
        <f>+'Հավելված N 2'!H163</f>
        <v>26253.5</v>
      </c>
      <c r="I88" s="7">
        <f>+'Հավելված N 2'!I163</f>
        <v>26253.5</v>
      </c>
    </row>
  </sheetData>
  <mergeCells count="39">
    <mergeCell ref="E45:E52"/>
    <mergeCell ref="B34:B35"/>
    <mergeCell ref="C34:C35"/>
    <mergeCell ref="D34:D41"/>
    <mergeCell ref="D43:D52"/>
    <mergeCell ref="F1:I1"/>
    <mergeCell ref="A6:I6"/>
    <mergeCell ref="A9:C9"/>
    <mergeCell ref="D9:E9"/>
    <mergeCell ref="F9:F10"/>
    <mergeCell ref="A53:A88"/>
    <mergeCell ref="G9:I9"/>
    <mergeCell ref="C18:C31"/>
    <mergeCell ref="E22:F22"/>
    <mergeCell ref="E25:E31"/>
    <mergeCell ref="D23:D31"/>
    <mergeCell ref="A14:A31"/>
    <mergeCell ref="B14:B15"/>
    <mergeCell ref="C14:C17"/>
    <mergeCell ref="D14:D21"/>
    <mergeCell ref="E14:E21"/>
    <mergeCell ref="B16:B31"/>
    <mergeCell ref="E42:F42"/>
    <mergeCell ref="A34:A52"/>
    <mergeCell ref="B36:B52"/>
    <mergeCell ref="C38:C52"/>
    <mergeCell ref="B53:B54"/>
    <mergeCell ref="C53:C54"/>
    <mergeCell ref="D53:D60"/>
    <mergeCell ref="B55:B71"/>
    <mergeCell ref="C57:C71"/>
    <mergeCell ref="E61:F61"/>
    <mergeCell ref="D62:D71"/>
    <mergeCell ref="E64:E71"/>
    <mergeCell ref="B72:B88"/>
    <mergeCell ref="C74:C88"/>
    <mergeCell ref="E78:F78"/>
    <mergeCell ref="D79:D88"/>
    <mergeCell ref="E81:E88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  <vt:lpstr>Հավելված N 9</vt:lpstr>
      <vt:lpstr>Հավելված N 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https://mul2.gov.am/tasks/1168595/oneclick?token=cb5fd7767f1f8c85a714f6f664c45613</cp:keywords>
  <cp:lastModifiedBy>User</cp:lastModifiedBy>
  <cp:lastPrinted>2025-06-13T05:28:04Z</cp:lastPrinted>
  <dcterms:created xsi:type="dcterms:W3CDTF">2022-01-04T07:12:58Z</dcterms:created>
  <dcterms:modified xsi:type="dcterms:W3CDTF">2025-06-13T16:20:26Z</dcterms:modified>
</cp:coreProperties>
</file>