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D:\Gayane Badalyan\Desktop\chanap 13.8\Naxagic 13.8\Naxagic 1\"/>
    </mc:Choice>
  </mc:AlternateContent>
  <xr:revisionPtr revIDLastSave="0" documentId="13_ncr:1_{4B05B42F-C8EA-4111-9AD3-1C6FA89D28CD}" xr6:coauthVersionLast="46" xr6:coauthVersionMax="46" xr10:uidLastSave="{00000000-0000-0000-0000-000000000000}"/>
  <bookViews>
    <workbookView xWindow="0" yWindow="0" windowWidth="28800" windowHeight="15480" xr2:uid="{00000000-000D-0000-FFFF-FFFF00000000}"/>
  </bookViews>
  <sheets>
    <sheet name="1" sheetId="9" r:id="rId1"/>
    <sheet name="2" sheetId="2" r:id="rId2"/>
    <sheet name="3" sheetId="10" r:id="rId3"/>
    <sheet name="4" sheetId="7" r:id="rId4"/>
    <sheet name="5" sheetId="8" r:id="rId5"/>
    <sheet name="6" sheetId="15" r:id="rId6"/>
  </sheets>
  <definedNames>
    <definedName name="_xlnm.Print_Area" localSheetId="2">'3'!$A$1:$G$68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8" l="1"/>
  <c r="M10" i="8"/>
  <c r="H99" i="15" l="1"/>
  <c r="H98" i="15"/>
  <c r="H97" i="15"/>
  <c r="H96" i="15"/>
  <c r="H95" i="15"/>
  <c r="H94" i="15"/>
  <c r="H93" i="15"/>
  <c r="H92" i="15"/>
  <c r="H89" i="15" s="1"/>
  <c r="H84" i="15" s="1"/>
  <c r="H91" i="15"/>
  <c r="H90" i="15"/>
  <c r="H88" i="15"/>
  <c r="H87" i="15"/>
  <c r="H86" i="15"/>
  <c r="H85" i="15"/>
  <c r="H83" i="15"/>
  <c r="H82" i="15"/>
  <c r="H81" i="15"/>
  <c r="H80" i="15"/>
  <c r="H79" i="15"/>
  <c r="H78" i="15"/>
  <c r="H77" i="15"/>
  <c r="H76" i="15"/>
  <c r="H75" i="15"/>
  <c r="H74" i="15"/>
  <c r="H73" i="15"/>
  <c r="H72" i="15"/>
  <c r="H71" i="15"/>
  <c r="H70" i="15"/>
  <c r="H69" i="15"/>
  <c r="H68" i="15"/>
  <c r="H67" i="15"/>
  <c r="H66" i="15"/>
  <c r="H65" i="15"/>
  <c r="H64" i="15"/>
  <c r="H63" i="15"/>
  <c r="H62" i="15"/>
  <c r="H61" i="15"/>
  <c r="H60" i="15"/>
  <c r="H59" i="15"/>
  <c r="H58" i="15"/>
  <c r="H57" i="15"/>
  <c r="H56" i="15"/>
  <c r="H55" i="15"/>
  <c r="H54" i="15"/>
  <c r="H53" i="15"/>
  <c r="H52" i="15"/>
  <c r="H51" i="15"/>
  <c r="H50" i="15"/>
  <c r="H49" i="15"/>
  <c r="H48" i="15"/>
  <c r="H47" i="15"/>
  <c r="H46" i="15"/>
  <c r="H45" i="15"/>
  <c r="H44" i="15"/>
  <c r="H43" i="15"/>
  <c r="H42" i="15"/>
  <c r="H41" i="15"/>
  <c r="H40" i="15"/>
  <c r="H39" i="15"/>
  <c r="H38" i="15"/>
  <c r="H37" i="15"/>
  <c r="H36" i="15"/>
  <c r="H34" i="15" s="1"/>
  <c r="H35" i="15"/>
  <c r="H33" i="15"/>
  <c r="H32" i="15"/>
  <c r="H31" i="15"/>
  <c r="H30" i="15"/>
  <c r="H29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H16" i="15"/>
  <c r="H15" i="15"/>
  <c r="H14" i="15"/>
  <c r="H13" i="15"/>
  <c r="H12" i="15"/>
  <c r="H11" i="15" l="1"/>
  <c r="H10" i="15" s="1"/>
  <c r="H9" i="15" s="1"/>
  <c r="M31" i="8" l="1"/>
  <c r="M18" i="8"/>
  <c r="M19" i="8"/>
  <c r="M17" i="8"/>
  <c r="G31" i="2"/>
  <c r="G38" i="2"/>
  <c r="G37" i="2" s="1"/>
  <c r="G12" i="9"/>
  <c r="D35" i="9"/>
  <c r="G38" i="10" s="1"/>
  <c r="E40" i="10" l="1"/>
  <c r="F40" i="10"/>
  <c r="G40" i="10"/>
  <c r="E29" i="10"/>
  <c r="F29" i="10"/>
  <c r="E19" i="10"/>
  <c r="F19" i="10"/>
  <c r="E57" i="10" l="1"/>
  <c r="E56" i="10" s="1"/>
  <c r="F57" i="10"/>
  <c r="F56" i="10" s="1"/>
  <c r="G60" i="10"/>
  <c r="G61" i="10"/>
  <c r="G62" i="10"/>
  <c r="G63" i="10"/>
  <c r="D63" i="10"/>
  <c r="D60" i="10"/>
  <c r="D61" i="10"/>
  <c r="D62" i="10"/>
  <c r="D59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41" i="10"/>
  <c r="G21" i="10"/>
  <c r="G22" i="10"/>
  <c r="G23" i="10"/>
  <c r="G24" i="10"/>
  <c r="G25" i="10"/>
  <c r="G26" i="10"/>
  <c r="G27" i="10"/>
  <c r="G28" i="10"/>
  <c r="G30" i="10"/>
  <c r="G32" i="10"/>
  <c r="G33" i="10"/>
  <c r="G34" i="10"/>
  <c r="G35" i="10"/>
  <c r="G37" i="10"/>
  <c r="G39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D31" i="10"/>
  <c r="D32" i="10"/>
  <c r="D33" i="10"/>
  <c r="D34" i="10"/>
  <c r="D35" i="10"/>
  <c r="D36" i="10"/>
  <c r="D37" i="10"/>
  <c r="D38" i="10"/>
  <c r="D39" i="10"/>
  <c r="D30" i="10"/>
  <c r="D29" i="10"/>
  <c r="D21" i="10"/>
  <c r="D22" i="10"/>
  <c r="D23" i="10"/>
  <c r="D24" i="10"/>
  <c r="D25" i="10"/>
  <c r="D26" i="10"/>
  <c r="D27" i="10"/>
  <c r="D28" i="10"/>
  <c r="D20" i="10"/>
  <c r="D19" i="10"/>
  <c r="F52" i="9"/>
  <c r="E52" i="9"/>
  <c r="H52" i="9"/>
  <c r="G52" i="9"/>
  <c r="D52" i="9" l="1"/>
  <c r="D51" i="9"/>
  <c r="G16" i="10" s="1"/>
  <c r="D18" i="9"/>
  <c r="H14" i="9"/>
  <c r="F37" i="9"/>
  <c r="F26" i="9"/>
  <c r="F16" i="9"/>
  <c r="F14" i="9" l="1"/>
  <c r="F12" i="9" s="1"/>
  <c r="D19" i="9"/>
  <c r="D20" i="9"/>
  <c r="D21" i="9"/>
  <c r="D22" i="9"/>
  <c r="D23" i="9"/>
  <c r="D24" i="9"/>
  <c r="D25" i="9"/>
  <c r="G16" i="9"/>
  <c r="H16" i="9"/>
  <c r="D57" i="9"/>
  <c r="M16" i="8" l="1"/>
  <c r="E51" i="9" l="1"/>
  <c r="G39" i="2" l="1"/>
  <c r="G36" i="2" s="1"/>
  <c r="H39" i="2"/>
  <c r="G57" i="2"/>
  <c r="G56" i="2" s="1"/>
  <c r="G55" i="2" s="1"/>
  <c r="H57" i="2"/>
  <c r="H56" i="2" s="1"/>
  <c r="H55" i="2" s="1"/>
  <c r="I57" i="2"/>
  <c r="G54" i="2" l="1"/>
  <c r="G53" i="2" s="1"/>
  <c r="G52" i="2" s="1"/>
  <c r="G50" i="2" s="1"/>
  <c r="K20" i="8" s="1"/>
  <c r="G35" i="2"/>
  <c r="G34" i="2" s="1"/>
  <c r="G32" i="2" s="1"/>
  <c r="H54" i="2"/>
  <c r="H53" i="2" s="1"/>
  <c r="H52" i="2" s="1"/>
  <c r="H50" i="2" s="1"/>
  <c r="L20" i="8" l="1"/>
  <c r="K12" i="8"/>
  <c r="K11" i="8" s="1"/>
  <c r="D55" i="9" l="1"/>
  <c r="D54" i="9"/>
  <c r="G59" i="10" s="1"/>
  <c r="G57" i="10" s="1"/>
  <c r="I56" i="2" s="1"/>
  <c r="I55" i="2" s="1"/>
  <c r="I54" i="2" s="1"/>
  <c r="I53" i="2" s="1"/>
  <c r="I52" i="2" s="1"/>
  <c r="I50" i="2" s="1"/>
  <c r="M20" i="8" s="1"/>
  <c r="D49" i="9"/>
  <c r="D50" i="9"/>
  <c r="D48" i="9"/>
  <c r="D47" i="9"/>
  <c r="D45" i="9"/>
  <c r="D46" i="9"/>
  <c r="D44" i="9"/>
  <c r="D42" i="9"/>
  <c r="D43" i="9"/>
  <c r="D41" i="9"/>
  <c r="D40" i="9"/>
  <c r="D39" i="9"/>
  <c r="D38" i="9"/>
  <c r="D36" i="9"/>
  <c r="D34" i="9"/>
  <c r="D33" i="9"/>
  <c r="G36" i="10" s="1"/>
  <c r="D32" i="9"/>
  <c r="D31" i="9"/>
  <c r="D30" i="9"/>
  <c r="D58" i="9" l="1"/>
  <c r="D56" i="9"/>
  <c r="D28" i="9" l="1"/>
  <c r="G31" i="10" s="1"/>
  <c r="D27" i="9"/>
  <c r="E26" i="9"/>
  <c r="G37" i="9"/>
  <c r="G14" i="9" s="1"/>
  <c r="E37" i="9"/>
  <c r="G29" i="10" l="1"/>
  <c r="I39" i="2"/>
  <c r="D29" i="9"/>
  <c r="G26" i="9"/>
  <c r="D37" i="9"/>
  <c r="E17" i="10" l="1"/>
  <c r="F17" i="10" l="1"/>
  <c r="H49" i="2"/>
  <c r="H48" i="2" s="1"/>
  <c r="H47" i="2" s="1"/>
  <c r="H46" i="2" s="1"/>
  <c r="H45" i="2" s="1"/>
  <c r="H43" i="2" s="1"/>
  <c r="H41" i="2" s="1"/>
  <c r="F54" i="10"/>
  <c r="G49" i="2"/>
  <c r="G48" i="2" s="1"/>
  <c r="G47" i="2" s="1"/>
  <c r="G46" i="2" s="1"/>
  <c r="G45" i="2" s="1"/>
  <c r="G43" i="2" s="1"/>
  <c r="G41" i="2" s="1"/>
  <c r="G21" i="2" s="1"/>
  <c r="E54" i="10"/>
  <c r="K20" i="7" s="1"/>
  <c r="I31" i="2"/>
  <c r="I30" i="2" s="1"/>
  <c r="I29" i="2" s="1"/>
  <c r="I28" i="2" s="1"/>
  <c r="I27" i="2" s="1"/>
  <c r="I25" i="2" s="1"/>
  <c r="E16" i="10"/>
  <c r="G30" i="2" s="1"/>
  <c r="G29" i="2" s="1"/>
  <c r="G28" i="2" s="1"/>
  <c r="G27" i="2" s="1"/>
  <c r="G25" i="2" s="1"/>
  <c r="F16" i="10" l="1"/>
  <c r="H31" i="2" s="1"/>
  <c r="H30" i="2" s="1"/>
  <c r="H29" i="2" s="1"/>
  <c r="H28" i="2" s="1"/>
  <c r="H27" i="2" s="1"/>
  <c r="H25" i="2" s="1"/>
  <c r="H38" i="2"/>
  <c r="H37" i="2" s="1"/>
  <c r="H36" i="2" s="1"/>
  <c r="H35" i="2" s="1"/>
  <c r="H34" i="2" s="1"/>
  <c r="H32" i="2" s="1"/>
  <c r="L12" i="8" s="1"/>
  <c r="L11" i="8" s="1"/>
  <c r="F10" i="9"/>
  <c r="K32" i="8"/>
  <c r="L32" i="8"/>
  <c r="E14" i="10"/>
  <c r="E12" i="10" s="1"/>
  <c r="E10" i="10" s="1"/>
  <c r="F14" i="10"/>
  <c r="F12" i="10" s="1"/>
  <c r="F10" i="10" s="1"/>
  <c r="L20" i="7"/>
  <c r="M27" i="8"/>
  <c r="L27" i="8"/>
  <c r="K27" i="8"/>
  <c r="K26" i="8" s="1"/>
  <c r="K25" i="8" s="1"/>
  <c r="G23" i="2"/>
  <c r="D26" i="9"/>
  <c r="H12" i="9"/>
  <c r="H10" i="9" s="1"/>
  <c r="H23" i="2" l="1"/>
  <c r="H21" i="2" s="1"/>
  <c r="G10" i="9"/>
  <c r="L26" i="8"/>
  <c r="L25" i="8" s="1"/>
  <c r="L13" i="7"/>
  <c r="L12" i="7" s="1"/>
  <c r="L11" i="7" s="1"/>
  <c r="L10" i="7" s="1"/>
  <c r="K13" i="7"/>
  <c r="K12" i="7" s="1"/>
  <c r="K11" i="7" s="1"/>
  <c r="K10" i="7" s="1"/>
  <c r="K10" i="8" l="1"/>
  <c r="L10" i="8" l="1"/>
  <c r="K9" i="8" l="1"/>
  <c r="L9" i="8"/>
  <c r="G18" i="2" l="1"/>
  <c r="G16" i="2" s="1"/>
  <c r="G20" i="2"/>
  <c r="H18" i="2"/>
  <c r="H16" i="2" s="1"/>
  <c r="H20" i="2"/>
  <c r="H14" i="2" l="1"/>
  <c r="G14" i="2"/>
  <c r="G10" i="2" l="1"/>
  <c r="G12" i="2"/>
  <c r="H10" i="2"/>
  <c r="H12" i="2"/>
  <c r="D59" i="9" l="1"/>
  <c r="G56" i="10" s="1"/>
  <c r="D17" i="9"/>
  <c r="G20" i="10" s="1"/>
  <c r="G19" i="10" s="1"/>
  <c r="E16" i="9"/>
  <c r="E14" i="9" s="1"/>
  <c r="I49" i="2" l="1"/>
  <c r="I48" i="2" s="1"/>
  <c r="I47" i="2" s="1"/>
  <c r="I46" i="2" s="1"/>
  <c r="I45" i="2" s="1"/>
  <c r="I43" i="2" s="1"/>
  <c r="G54" i="10"/>
  <c r="M20" i="7" s="1"/>
  <c r="D14" i="9"/>
  <c r="E12" i="9"/>
  <c r="G14" i="10"/>
  <c r="G17" i="10"/>
  <c r="I38" i="2" s="1"/>
  <c r="I37" i="2" s="1"/>
  <c r="I36" i="2" s="1"/>
  <c r="I35" i="2" s="1"/>
  <c r="I34" i="2" s="1"/>
  <c r="I32" i="2" s="1"/>
  <c r="D16" i="9"/>
  <c r="I41" i="2" l="1"/>
  <c r="M32" i="8"/>
  <c r="M26" i="8" s="1"/>
  <c r="M25" i="8" s="1"/>
  <c r="M13" i="7"/>
  <c r="M12" i="7" s="1"/>
  <c r="M11" i="7" s="1"/>
  <c r="M10" i="7" s="1"/>
  <c r="G12" i="10"/>
  <c r="G10" i="10" s="1"/>
  <c r="I23" i="2"/>
  <c r="M12" i="8"/>
  <c r="E10" i="9"/>
  <c r="D10" i="9" s="1"/>
  <c r="D12" i="9"/>
  <c r="M9" i="8" l="1"/>
  <c r="I21" i="2"/>
  <c r="I18" i="2" s="1"/>
  <c r="I16" i="2" s="1"/>
  <c r="I14" i="2" s="1"/>
  <c r="I20" i="2" l="1"/>
  <c r="I12" i="2"/>
  <c r="I10" i="2"/>
</calcChain>
</file>

<file path=xl/sharedStrings.xml><?xml version="1.0" encoding="utf-8"?>
<sst xmlns="http://schemas.openxmlformats.org/spreadsheetml/2006/main" count="644" uniqueCount="263">
  <si>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</si>
  <si>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</si>
  <si>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 </t>
  </si>
  <si>
    <t xml:space="preserve"> այդ թվում`</t>
  </si>
  <si>
    <t>04</t>
  </si>
  <si>
    <t>ՏՆՏԵՍԱԿԱՆ ՀԱՐԱԲԵՐՈՒԹՅՈՒՆՆԵՐ</t>
  </si>
  <si>
    <t>05</t>
  </si>
  <si>
    <t>ՏՐԱՆՍՊՈՐՏ</t>
  </si>
  <si>
    <t>այդ թվում` ըստ կատարողների</t>
  </si>
  <si>
    <t>ՀՀ տարածքային կառավարման և ենթակառուցվածքների նախարարություն</t>
  </si>
  <si>
    <t>Կոդը</t>
  </si>
  <si>
    <t>Անվանումը</t>
  </si>
  <si>
    <t>Գնման ձևը</t>
  </si>
  <si>
    <t xml:space="preserve"> Առաջին կիսամյակ</t>
  </si>
  <si>
    <t xml:space="preserve"> Ինն ամիս</t>
  </si>
  <si>
    <t xml:space="preserve"> Տարի</t>
  </si>
  <si>
    <t xml:space="preserve"> ՄԱՍ III. ԾԱՌԱՅՈՒԹՅՈՒՆՆԵՐ</t>
  </si>
  <si>
    <t>դրամ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</si>
  <si>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</si>
  <si>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</si>
  <si>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</si>
  <si>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</si>
  <si>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</si>
  <si>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</si>
  <si>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</si>
  <si>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</si>
  <si>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</si>
  <si>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</si>
  <si>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</si>
  <si>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</si>
  <si>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</si>
  <si>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</si>
  <si>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>ԳՀ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</si>
  <si>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</si>
  <si>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</si>
  <si>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</si>
  <si>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</si>
  <si>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ԲՄ</t>
  </si>
  <si>
    <t>հազար դրամներով</t>
  </si>
  <si>
    <t>Հավելված N 2</t>
  </si>
  <si>
    <t>Հավելված N 1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</si>
  <si>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</si>
  <si>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</si>
  <si>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</si>
  <si>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</si>
  <si>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</si>
  <si>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</si>
  <si>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</si>
  <si>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</si>
  <si>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</si>
  <si>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</si>
  <si>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</si>
  <si>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</si>
  <si>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</si>
  <si>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</si>
  <si>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</si>
  <si>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</si>
  <si>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</si>
  <si>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>Միավորի գինը</t>
  </si>
  <si>
    <t xml:space="preserve"> 1049 - 21001 </t>
  </si>
  <si>
    <t>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</si>
  <si>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</si>
  <si>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</si>
  <si>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 Մասնագիտացված միավոր </t>
  </si>
  <si>
    <t>Պետական նշանակության ավտոճանապարհներ, կիլոմետր</t>
  </si>
  <si>
    <t/>
  </si>
  <si>
    <t>Հանրապետական նշանակության ավտոճանապարհներ, կիլոմետր</t>
  </si>
  <si>
    <t>Մարզային նշանակության ավտոճանապարհներ, կիլոմետր</t>
  </si>
  <si>
    <t xml:space="preserve"> 1049 - 21002 </t>
  </si>
  <si>
    <t>Տրանսպորտային օբյեկտների հիմնանորոգում</t>
  </si>
  <si>
    <t xml:space="preserve"> Ավտոմոբիլային ճանապարհների վրա գտնվող կամուրջների հիմնանորոգում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</si>
  <si>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</si>
  <si>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</si>
  <si>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</si>
  <si>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</si>
  <si>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</si>
  <si>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</si>
  <si>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</si>
  <si>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</si>
  <si>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</si>
  <si>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</si>
  <si>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</si>
  <si>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</si>
  <si>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21001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</si>
  <si>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</si>
  <si>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</si>
  <si>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</si>
  <si>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</si>
  <si>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</si>
  <si>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>21002</t>
  </si>
  <si>
    <t>Մ-6 ավտոճանապարհը Ախթալա բնակավայրի հետ կապող պողպատե ֆերմաներով L=39մ թռիչքային կառուցվածքով 2-րդ կամրջի կառուցում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</si>
  <si>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</si>
  <si>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այդ թվում՝ ըստ ուղղությունների</t>
  </si>
  <si>
    <t>ՀԱՅԱՍՏԱՆԻ ՀԱՆՐԱՊԵՏՈՒԹՅԱՆ ԿԱՌԱՎԱՐՈՒԹՅԱՆ 2024 ԹՎԱԿԱՆԻ ԴԵԿՏԵՄԲԵՐԻ 27-Ի N 2060-Ն ՈՐՈՇՄԱՆ N 10 ՀԱՎԵԼՎԱԾՈՒՄ ԿԱՏԱՐՎՈՂ ԼՐԱՑՈՒՄՆԵՐԸ</t>
  </si>
  <si>
    <t>Չափման միավորը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</si>
  <si>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</si>
  <si>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</si>
  <si>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</si>
  <si>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</si>
  <si>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</si>
  <si>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</si>
  <si>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</si>
  <si>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 ԱՇԽԱՏԱՆՔՆԵՐ</t>
  </si>
  <si>
    <t>ճանապարհների վերանորոգման աշխատանքներ</t>
  </si>
  <si>
    <t>ՀԲՄ</t>
  </si>
  <si>
    <t>ՀՄԱ</t>
  </si>
  <si>
    <t>71351540/</t>
  </si>
  <si>
    <t>տեխնիկական հսկողության ծառայություններ</t>
  </si>
  <si>
    <t>98111140/</t>
  </si>
  <si>
    <t>հեղինակային հսկողության ծառայություններ</t>
  </si>
  <si>
    <t>ՄԱ</t>
  </si>
  <si>
    <t>նախագծերի պատրաստում, ծախսերի գնահատում</t>
  </si>
  <si>
    <t>71241200/</t>
  </si>
  <si>
    <t>փորձաքննության ծառայություններ</t>
  </si>
  <si>
    <t>50531140/</t>
  </si>
  <si>
    <t>1049   21002</t>
  </si>
  <si>
    <t xml:space="preserve"> ՄԱՍ II  ԱՇԽԱՏԱՆՔՆԵՐ</t>
  </si>
  <si>
    <t xml:space="preserve"> ՄԱՍ III.  ԾԱՌԱՅՈՒԹՅՈՒՆՆԵՐ</t>
  </si>
  <si>
    <t>ՀՀ կառավարություն</t>
  </si>
  <si>
    <t xml:space="preserve"> 21001</t>
  </si>
  <si>
    <t xml:space="preserve"> Պետական նշանակության ավտոճանապարհների հիմնանորոգում</t>
  </si>
  <si>
    <t xml:space="preserve">ՀՀ կառավարություն 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</si>
  <si>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</si>
  <si>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</si>
  <si>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</si>
  <si>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</si>
  <si>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</si>
  <si>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</si>
  <si>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այդ թվում`բյուջետային ծախսերի տնտեսագիտական դասակարգման հոդվածներ</t>
  </si>
  <si>
    <t xml:space="preserve"> ԱՅԼ ՀԻՄՆԱԿԱՆ ՄԻՋՈՑՆԵՐ</t>
  </si>
  <si>
    <t xml:space="preserve"> - Նախագծահետազոտական ծախսեր</t>
  </si>
  <si>
    <t xml:space="preserve"> 21002</t>
  </si>
  <si>
    <t xml:space="preserve"> Տրանսպորտային օբյեկտների հիմնանորոգում</t>
  </si>
  <si>
    <t xml:space="preserve"> այդ թվում` ըստ կատարողների</t>
  </si>
  <si>
    <t xml:space="preserve"> ՀՀ կառավարություն</t>
  </si>
  <si>
    <t xml:space="preserve">ՀՀ կառավարության  2025 թվականի </t>
  </si>
  <si>
    <t>ՀԱՅԱՍՏԱՆԻ ՀԱՆՐԱՊԵՏՈՒԹՅԱՆ ԿԱՌԱՎԱՐՈՒԹՅԱՆ 2024 ԹՎԱԿԱՆԻ ԴԵԿՏԵՄԲԵՐԻ 27-Ի № 2060-Ն ՈՐՈՇՄԱՆ № 9.1 ՀԱՎԵԼՎԱԾԻ ԱՂՅՈՒՍԱԿՆԵՐՈՒՄ ԿԱՏԱՐՎՈՂ ՓՈՓՈԽՈՒԹՅՈՒՆՆԵՐԸ ԵՎ ԼՐԱՑՈՒՄՆԵՐԸ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</si>
  <si>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ՓՈՓՈԽՈՒԹՅՈՒՆԸ ԵՎ ԼՐԱՑՈՒՄՆԵՐԸ </t>
  </si>
  <si>
    <t xml:space="preserve">                 Ա. ՀԱՐՈՒԹՅՈՒՆՅԱՆ</t>
  </si>
  <si>
    <t xml:space="preserve">                   ՎԱՐՉԱՊԵՏԻ ԱՇԽԱՏԱԿԱԶՄԻ       ՂԵԿԱՎԱՐ ՝ </t>
  </si>
  <si>
    <t xml:space="preserve">Չբաշխված 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</si>
  <si>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</si>
  <si>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 xml:space="preserve">                 ՂԵԿԱՎԱՐ՝     Ա. ՀԱՐՈՒԹՅՈՒՆՅԱՆ</t>
  </si>
  <si>
    <t>«ՀԱՅԱՍՏԱՆԻ ՀԱՆՐԱՊԵՏՈՒԹՅԱՆ 2025 ԹՎԱԿԱՆԻ ՊԵՏԱԿԱՆ ԲՅՈՒՋԵԻ ՄԱՍԻՆ» ՕՐԵՆՔԻ N 1 ՀԱՎԵԼՎԱԾԻ N 3 ԱՂՅՈՒՍԱԿՈՒՄ ԿԱՏԱՐՎՈՂ ՓՈՓՈԽՈՒԹՅՈՒՆՆԵՐԸ ԵՎ  ԼՐԱՑՈՒՄՆԵՐԸ</t>
  </si>
  <si>
    <t>Միջպետական նշանակության ավտոճանապարհներ, կիլոմետր</t>
  </si>
  <si>
    <t xml:space="preserve"> Նախագծահե- տազոտական, գեոդեզիա- քարտեզագրական աշխատանքներ</t>
  </si>
  <si>
    <t>Մ-1, Երևան-Գյումրի-ՀՀ սահման միջպետական նշանակության ավտոճանապարհի կմ130+100-կմ134+500 հատվածի հիմնանորոգում</t>
  </si>
  <si>
    <t>Մ-2, Երևան-Երասխ-Գորիս-Մեղրի-ՀՀ սահման միջպետական նշանակության ավտոճանապարհի կմ182+532 - կմ190+000 հատվածի հիմնանորոգում</t>
  </si>
  <si>
    <t>/Մ-2/-Տաթև-Աղվանի-/Մ-2/(Սյունիք) միջպետական նշանակության ավտոճանապարհի կմ0+000-կմ19+500 հատվածի հիմնանորոգում</t>
  </si>
  <si>
    <t>Մ-2,Երևան-Երասխ-Նորավան- Տաթև-Կապան-Մեղրի-ՀՀ սահման ավտոճանապարհի կմ336+550 - կմ338+350 հատվածի հիմնանորոգում</t>
  </si>
  <si>
    <t>Մ-3, ՀՀ սահման-Մարգարա-Վանաձոր-Տաշիր-ՀՀ սահման միջպետական նշանակության ավտոճանապարհի կմ97+020-կմ104+700 հատվածի հիմնանորոգում</t>
  </si>
  <si>
    <t xml:space="preserve">Մ-5, Երևան - Արմավիր - ՀՀ սահման միջպետական նշանակության ավտոճանապարհի կմ17+530-կմ18+200, կմ25+593 - կմ29+385 և կմ32+675 - կմ33+833 աջակողմյան և ձախակողմյան հատվածների հիմնանորոգում և Մ-5 Երևան-Արմավիր-ՀՀ սահման ա/ճ-ի կմ 35+457 - կմ 37+054 հատվածի ջրահեռացման համակարգի վերականգնում </t>
  </si>
  <si>
    <t>Մ-8, Վանաձոր (Մ-6 հատման կետ) - Դիլիջան միջպետական նշանակության ավտոճանապարհի կմ0+236 - կմ6+236 հատվածի (Վանաձոր քաղաքի հատված) հիմնանորոգում</t>
  </si>
  <si>
    <t>Մ-10, Սևան-Մարտունի-Գետափ միջպետական նշանակության ավտոճանապարհի կմ79+060-կմ80+590 հատվածի վերակառուցում</t>
  </si>
  <si>
    <t>Մ-10, Սևան-Մարտունի-Գետափ միջպետական նշանակության ավտոճանապարհի կմ80+590-կմ94+590 հատվածի հիմնանորոգում</t>
  </si>
  <si>
    <t>Հ-2, /Հ-1/ Աբովյան- Արզնի-/Հ-6/ (Նոր Գեղի) հանրապետական նշանակության ավտոճանապարհի կմ0+000-կմ1+400 հատվածի հիմնանորոգում</t>
  </si>
  <si>
    <t>Հ-3, Երևան (Ջրաշխարհ, Մ-4-ի հետ հատման տեղ)-Գառնի –Գեղարդի վանք հանրապետական նշանակության ավտոճանապարհի կմ10+770-կմ27+500 հատվածի (բացառությամբ սողանքային տեղամասերի) հիմնանորոգում</t>
  </si>
  <si>
    <t>Հ-5, /Հ-6/-Նոր Գեղի-Արգել-Արզական-Հրազդան հանրապետական նշանակության ավտոճանապարհի կմ0+000 - կմ10+000 հատվածի հիմնանորոգում</t>
  </si>
  <si>
    <t>Հ-16, /Մ-5/ - Մեծամոր – ՀԱԷԿ - /Մ-5/ հանրապետական նշանակության ավտոճանապարհի կմ0+000 - կմ10+700 հատվածի հիմնանորոգում</t>
  </si>
  <si>
    <t>Հ-24, /Մ-3/ - Գյուլագարակ – Կուրթան - /Մ-6/ հանրապետական նշանակության ավտոճանապարհի Կուրթան - Ձորագյուղ - /Մ-6/ 15.2 կմ հատվածի հիմնանորոգում</t>
  </si>
  <si>
    <t>Հ-26,/Մ-4 /-Ենոքավան–Կարմիր գյուղ (գյուղատեղի)-/Մ-16/ հանրապետական նշանակության  ավտոճանապարհի  կմ6+300-կմ71+800 հատվածի հիմնանորոգում</t>
  </si>
  <si>
    <t>Հ-31,/Մ-1/ - Վարդաղբյուր – Տաշիր - /Մ-3/ կմ0+000-կմ5+000 հատվածի հիմնանորոգում</t>
  </si>
  <si>
    <t>Հ38,/Հ-30/ (Թթուջուր) – /Հ-36/ (Նավուր) հանրապետական նշանակության ավտոճանապարհի կմ 0+000-կմ 15+100 հատվածի հիմնանորոգում</t>
  </si>
  <si>
    <t>Հ-55,Հրազդանի տրանսպորտային հանգույց- Ծաղկաձորի ճոպանուղի հանրապետական նշանակության ավտոճանապարհի կմ 5+800- կմ 10+800 հատվածի հիմնանորոգում</t>
  </si>
  <si>
    <t>Հ-70, Մ-6 – Աթան հանրապետական նշանակության ավտոճանապարհի կմ0+000 - կմ27+500 հատվածի հիմնանորոգում</t>
  </si>
  <si>
    <t>Տ-1-34,(Տ-1-33)–Ավան-Խնուսիկ տեղական նշանակության ավտոճանապարհի կմ0+000-կմ2+200 հատվածի հիմնանորոգում</t>
  </si>
  <si>
    <t>Տ-1-35, /Հ-81/ (Հացաշեն) - Սորիկ ավտոճանապարհի կմ0+000 - կմ5+100 հատվածի հիմնանորոգում</t>
  </si>
  <si>
    <t>Զարինջա - Ձիթհանքով ավտոճանապարհի 4.3 կմ երկարությամբ հատվածի հիմնանորոգում</t>
  </si>
  <si>
    <t>Տ-2-50, Հ-10/(Վանաշեն)-Այգավան-Եղեգնավան - /Հ-11/ մարզային նշնակության ավտոճանապարհի կմ0+000 - կմ2+500 հատվածի հիմնանորոգում</t>
  </si>
  <si>
    <t>Տ-4-13,/Հ-39/ (Գավառ) – Գանձակ – Սարուխան – Գեղարքունիք ավտոճանապարհի կմ0+000-կմ12+900 հատվածի հիմնանորոգում</t>
  </si>
  <si>
    <t>Տ-5-46,/Մ-6/(Ալավերդի)-Սանահին թաղամաս-Ակներ ավտոճանապարհի կմ0+000-կմ9+300 և Տ-5-46 դեպի Սանահին վանական համալիր տանող հատվածների հիմնանորգում</t>
  </si>
  <si>
    <t>Տ-5-69, /Հ-70/ - Ահնիձոր մարզային նշանակության ավտոճանապարհի կմ0+000 - կմ4+000 հատվածի հիմնանորոգում</t>
  </si>
  <si>
    <t>Տ-5-82, /Հ-70/ – Լորուտ մարզային նշանակության ավտոճանապարհի կմ0+000 - կմ1+600 հատվածի հիմնանորոգում</t>
  </si>
  <si>
    <t>ՀՀ Լոռու մարզի Ստեփանավան քաղաքի Չարենցի փողոցի 1.725կմ հատվածի և Արևելյան փողոցի 0.120 կմ հատվածի հիմնանորոգում</t>
  </si>
  <si>
    <t>Տ-6-18,/Տ-6-44/ - Երևանի սահման տեղական նշանակության ավտոճանապարհի կմ 0+000-կմ 1+100 հատվածի հիմնանորոգում</t>
  </si>
  <si>
    <t>ՀՀ Կոտայքի մարզի Չարենցավան համայնքի Բջնի բնակավայրի հանրապետական նշանակության «Ամրոց» պատմության և մշակույթի անշարժ հուշարձան տանող ճանապարհի նորոգում</t>
  </si>
  <si>
    <t>Տ-10-9, /Հ-36/ - Չինչին (Տ-10-38) ավտոճանապարհի կմ0+000 - կմ10+000 հատվածի հիմնանորոգում</t>
  </si>
  <si>
    <t>Տ-8-56, /Մ-2/ - Հարժիս ավտոճանապարհի կմ0+000 - կմ8+000 հատվածի հիմնանորոգում</t>
  </si>
  <si>
    <t>Հ-6, /Հ-2/ –Նոր Գեղի - Եղվարդի տրանսպորտային հանգույց - /Մ-1/ ավտոճանապարհի Հրազդան գետի վրայի կամրջի վերանորոգում</t>
  </si>
  <si>
    <t>Հ-22, /Մ-6/-Դսեղ-/Հ-70/ հանրապետական նշանակության ավտոճանապարհի առաջին կիլոմետրում գտնվող կամրջի հիմնանորոգում</t>
  </si>
  <si>
    <t>Մ-6 - Այրում կայարան ա/ճ-ի վրա Դեբետ գետի հետ հատման հատվածում քանդված կամրջի փոխարեն Լ=55մ պողպատե ֆերմաներով թռիչքային կառուցվածքով ժամանակավոր կամրջի կառուցման համար անհրաժեշտ նախապատրաստական աշխատանքների իրականացում</t>
  </si>
  <si>
    <t>Սևանի տրանսպորտային հանգույցի հիմնանորոգում</t>
  </si>
  <si>
    <t>Ցուցանիշների փոփոխությունը
 (ավելացումները նշված են դրական նշանով</t>
  </si>
  <si>
    <t>Հավելված N 6</t>
  </si>
  <si>
    <t>Հավելված   N 5</t>
  </si>
  <si>
    <t>Հավելված  N 4</t>
  </si>
  <si>
    <t>Հավելված  N 3</t>
  </si>
  <si>
    <t>ՀՀ կառավարության 2025 թվականի</t>
  </si>
  <si>
    <t>45231177/522</t>
  </si>
  <si>
    <t>45231177/650</t>
  </si>
  <si>
    <t>45231177/527</t>
  </si>
  <si>
    <t>45231177/563</t>
  </si>
  <si>
    <t>45231177/584</t>
  </si>
  <si>
    <t>45231177/6</t>
  </si>
  <si>
    <t>45231177/564</t>
  </si>
  <si>
    <t>45231177/35</t>
  </si>
  <si>
    <t>45231177/528</t>
  </si>
  <si>
    <t>45231177/17</t>
  </si>
  <si>
    <t>45231177/69</t>
  </si>
  <si>
    <t>45231177/532</t>
  </si>
  <si>
    <t>45231177/538</t>
  </si>
  <si>
    <t>45231177/581</t>
  </si>
  <si>
    <t>45231177/530</t>
  </si>
  <si>
    <t>45231177/75</t>
  </si>
  <si>
    <t>45231177/29</t>
  </si>
  <si>
    <t>45231177/634</t>
  </si>
  <si>
    <t>45231177/526</t>
  </si>
  <si>
    <t>45231177/568</t>
  </si>
  <si>
    <t>45231177/33</t>
  </si>
  <si>
    <t>71351540/522</t>
  </si>
  <si>
    <t>71351540/589</t>
  </si>
  <si>
    <t>71351540/527</t>
  </si>
  <si>
    <t>71351540/585</t>
  </si>
  <si>
    <t>71351540/6</t>
  </si>
  <si>
    <t>71351540/564</t>
  </si>
  <si>
    <t>71351540/81</t>
  </si>
  <si>
    <t>71351540/17</t>
  </si>
  <si>
    <t>71351540/69</t>
  </si>
  <si>
    <t>71351540/532</t>
  </si>
  <si>
    <t>71351540/535</t>
  </si>
  <si>
    <t>71351540/582</t>
  </si>
  <si>
    <t>71351540/530</t>
  </si>
  <si>
    <t>71351540/79</t>
  </si>
  <si>
    <t>71351540/29</t>
  </si>
  <si>
    <t>71351540/49</t>
  </si>
  <si>
    <t>71351540/526</t>
  </si>
  <si>
    <t>71351540/577</t>
  </si>
  <si>
    <t>71351540/106</t>
  </si>
  <si>
    <t>98111140/62</t>
  </si>
  <si>
    <t>98111140/50</t>
  </si>
  <si>
    <t>98111140/43</t>
  </si>
  <si>
    <t>98111140/79</t>
  </si>
  <si>
    <t>98111140/101</t>
  </si>
  <si>
    <t>98111140/6</t>
  </si>
  <si>
    <t>98111140/70</t>
  </si>
  <si>
    <t>98111140/14</t>
  </si>
  <si>
    <t>98111140/80</t>
  </si>
  <si>
    <t>98111140/54</t>
  </si>
  <si>
    <t>98111140/65</t>
  </si>
  <si>
    <t>98111140/94</t>
  </si>
  <si>
    <t>98111140/58</t>
  </si>
  <si>
    <t>98111140/17</t>
  </si>
  <si>
    <t>98111140/74</t>
  </si>
  <si>
    <t>98111140/39</t>
  </si>
  <si>
    <t>98111140/66</t>
  </si>
  <si>
    <t>98111140/33</t>
  </si>
  <si>
    <t>50531140/549</t>
  </si>
  <si>
    <t>50531140/550</t>
  </si>
  <si>
    <t>50531140/533</t>
  </si>
  <si>
    <t>50531140/534</t>
  </si>
  <si>
    <t>45221117/511</t>
  </si>
  <si>
    <t>Կամուրջների վերանորոգման շինարարական աշխատանքներ</t>
  </si>
  <si>
    <t>45221100/</t>
  </si>
  <si>
    <t>Կամուրջների կառուցման շինարարական աշխատանքներ</t>
  </si>
  <si>
    <t>45221117/3</t>
  </si>
  <si>
    <t>71351540/583</t>
  </si>
  <si>
    <t>71351540/534</t>
  </si>
  <si>
    <t>71351540/3</t>
  </si>
  <si>
    <t>98111140/67</t>
  </si>
  <si>
    <t>98111140/2</t>
  </si>
  <si>
    <t>98111140/3</t>
  </si>
  <si>
    <t>71351540/528</t>
  </si>
  <si>
    <t xml:space="preserve"> Ա. ՀԱՐՈՒԹՅՈՒՆՅԱՆ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</si>
</sst>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* #,##0.00_);_(* \(#,##0.00\);_(* &quot;-&quot;??_);_(@_)"/>
    <numFmt numFmtId="165" formatCode="#,##0.0"/>
    <numFmt numFmtId="166" formatCode="_-* #,##0.00_р_._-;\-* #,##0.00_р_._-;_-* &quot;-&quot;??_р_._-;_-@_-"/>
    <numFmt numFmtId="167" formatCode="#,##0.0_);\(#,##0.0\)"/>
    <numFmt numFmtId="168" formatCode="##,##0.0;\(##,##0.0\);\-"/>
    <numFmt numFmtId="169" formatCode="_(* #,##0.0_);_(* \(#,##0.0\);_(* &quot;-&quot;??_);_(@_)"/>
    <numFmt numFmtId="170" formatCode="_-* #,##0.0_-;\-* #,##0.0_-;_-* &quot;-&quot;?_-;_-@_-"/>
    <numFmt numFmtId="171" formatCode="0.0"/>
    <numFmt numFmtId="172" formatCode="_-* #,##0.00\ _₽_-;\-* #,##0.00\ _₽_-;_-* &quot;-&quot;??\ _₽_-;_-@_-"/>
    <numFmt numFmtId="173" formatCode="_(* #,##0_);_(* \(#,##0\);_(* &quot;-&quot;??_);_(@_)"/>
    <numFmt numFmtId="174" formatCode="[&lt;=9999999]###\-####;\(###\)\ ###\-####"/>
    <numFmt numFmtId="175" formatCode="_-* #,##0.000_-;\-* #,##0.000_-;_-* &quot;-&quot;??_-;_-@_-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b/>
      <u/>
      <sz val="12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u/>
      <sz val="11"/>
      <color theme="10"/>
      <name val="Calibri"/>
      <family val="2"/>
      <scheme val="minor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166" fontId="1" fillId="0" borderId="0" applyFont="0" applyFill="0" applyBorder="0" applyAlignment="0" applyProtection="0"/>
    <xf numFmtId="168" fontId="2" fillId="0" borderId="0" applyFill="0" applyBorder="0" applyProtection="0">
      <alignment horizontal="right" vertical="top"/>
    </xf>
    <xf numFmtId="168" fontId="3" fillId="0" borderId="0" applyFill="0" applyBorder="0" applyProtection="0">
      <alignment horizontal="right" vertical="top"/>
    </xf>
    <xf numFmtId="164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2" fillId="3" borderId="0" applyNumberFormat="0" applyBorder="0" applyAlignment="0" applyProtection="0"/>
    <xf numFmtId="0" fontId="1" fillId="0" borderId="0"/>
    <xf numFmtId="0" fontId="1" fillId="0" borderId="0"/>
    <xf numFmtId="164" fontId="15" fillId="0" borderId="0" applyFont="0" applyFill="0" applyBorder="0" applyAlignment="0" applyProtection="0"/>
    <xf numFmtId="0" fontId="4" fillId="0" borderId="0"/>
    <xf numFmtId="0" fontId="11" fillId="2" borderId="0" applyNumberFormat="0" applyBorder="0" applyAlignment="0" applyProtection="0"/>
    <xf numFmtId="0" fontId="4" fillId="0" borderId="0"/>
    <xf numFmtId="0" fontId="17" fillId="0" borderId="0"/>
    <xf numFmtId="0" fontId="15" fillId="0" borderId="0"/>
    <xf numFmtId="172" fontId="18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5" fillId="0" borderId="0" xfId="0" applyFont="1"/>
    <xf numFmtId="0" fontId="5" fillId="0" borderId="1" xfId="0" applyFont="1" applyBorder="1"/>
    <xf numFmtId="167" fontId="5" fillId="0" borderId="1" xfId="1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9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 wrapText="1"/>
    </xf>
    <xf numFmtId="0" fontId="9" fillId="0" borderId="1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6" fillId="0" borderId="0" xfId="5" applyFont="1">
      <alignment horizontal="left" vertical="top" wrapText="1"/>
    </xf>
    <xf numFmtId="168" fontId="5" fillId="0" borderId="0" xfId="0" applyNumberFormat="1" applyFont="1" applyAlignment="1">
      <alignment horizontal="right" vertical="top" wrapText="1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8" fontId="9" fillId="0" borderId="1" xfId="3" applyFont="1" applyFill="1" applyBorder="1">
      <alignment horizontal="right" vertical="top"/>
    </xf>
    <xf numFmtId="0" fontId="6" fillId="0" borderId="1" xfId="0" applyFont="1" applyBorder="1"/>
    <xf numFmtId="0" fontId="6" fillId="0" borderId="0" xfId="0" applyFont="1" applyAlignment="1">
      <alignment horizontal="center" vertical="center"/>
    </xf>
    <xf numFmtId="0" fontId="9" fillId="0" borderId="0" xfId="0" applyFont="1"/>
    <xf numFmtId="0" fontId="9" fillId="0" borderId="1" xfId="0" applyFont="1" applyBorder="1"/>
    <xf numFmtId="0" fontId="9" fillId="0" borderId="1" xfId="0" applyFont="1" applyBorder="1" applyAlignment="1">
      <alignment vertical="top"/>
    </xf>
    <xf numFmtId="168" fontId="9" fillId="0" borderId="1" xfId="0" applyNumberFormat="1" applyFont="1" applyBorder="1"/>
    <xf numFmtId="0" fontId="6" fillId="0" borderId="1" xfId="0" applyFont="1" applyBorder="1" applyAlignment="1">
      <alignment vertical="top"/>
    </xf>
    <xf numFmtId="167" fontId="5" fillId="0" borderId="0" xfId="1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68" fontId="13" fillId="0" borderId="1" xfId="3" applyFont="1" applyBorder="1">
      <alignment horizontal="right" vertical="top"/>
    </xf>
    <xf numFmtId="0" fontId="14" fillId="0" borderId="1" xfId="0" applyFont="1" applyBorder="1" applyAlignment="1">
      <alignment horizontal="left" vertical="top" wrapText="1"/>
    </xf>
    <xf numFmtId="168" fontId="9" fillId="0" borderId="1" xfId="0" applyNumberFormat="1" applyFont="1" applyBorder="1" applyAlignment="1">
      <alignment horizontal="right"/>
    </xf>
    <xf numFmtId="169" fontId="9" fillId="0" borderId="1" xfId="10" applyNumberFormat="1" applyFont="1" applyFill="1" applyBorder="1" applyAlignment="1">
      <alignment horizontal="center" vertical="center" wrapText="1"/>
    </xf>
    <xf numFmtId="169" fontId="6" fillId="0" borderId="1" xfId="10" applyNumberFormat="1" applyFont="1" applyFill="1" applyBorder="1" applyAlignment="1">
      <alignment horizontal="center" vertical="center" wrapText="1"/>
    </xf>
    <xf numFmtId="169" fontId="6" fillId="0" borderId="1" xfId="10" applyNumberFormat="1" applyFont="1" applyFill="1" applyBorder="1" applyAlignment="1">
      <alignment vertical="center" wrapText="1"/>
    </xf>
    <xf numFmtId="169" fontId="9" fillId="0" borderId="1" xfId="10" applyNumberFormat="1" applyFont="1" applyFill="1" applyBorder="1" applyAlignment="1">
      <alignment horizontal="right" vertical="center" wrapText="1"/>
    </xf>
    <xf numFmtId="169" fontId="6" fillId="0" borderId="0" xfId="16" applyNumberFormat="1" applyFont="1" applyFill="1" applyAlignment="1">
      <alignment vertical="center" wrapText="1"/>
    </xf>
    <xf numFmtId="169" fontId="6" fillId="0" borderId="1" xfId="16" applyNumberFormat="1" applyFont="1" applyFill="1" applyBorder="1" applyAlignment="1">
      <alignment horizontal="center" vertical="center" wrapText="1"/>
    </xf>
    <xf numFmtId="0" fontId="6" fillId="0" borderId="1" xfId="17" applyFont="1" applyFill="1" applyBorder="1" applyAlignment="1">
      <alignment horizontal="center" vertical="center"/>
    </xf>
    <xf numFmtId="169" fontId="6" fillId="0" borderId="1" xfId="16" applyNumberFormat="1" applyFont="1" applyFill="1" applyBorder="1" applyAlignment="1">
      <alignment vertical="center" wrapText="1"/>
    </xf>
    <xf numFmtId="168" fontId="9" fillId="0" borderId="1" xfId="0" applyNumberFormat="1" applyFont="1" applyBorder="1" applyAlignment="1">
      <alignment horizontal="center"/>
    </xf>
    <xf numFmtId="0" fontId="9" fillId="0" borderId="4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right" vertical="top" wrapText="1"/>
    </xf>
    <xf numFmtId="171" fontId="6" fillId="0" borderId="1" xfId="0" applyNumberFormat="1" applyFont="1" applyBorder="1" applyAlignment="1">
      <alignment horizontal="right" vertical="top" wrapText="1"/>
    </xf>
    <xf numFmtId="4" fontId="6" fillId="0" borderId="0" xfId="0" applyNumberFormat="1" applyFont="1"/>
    <xf numFmtId="169" fontId="9" fillId="0" borderId="0" xfId="16" applyNumberFormat="1" applyFont="1" applyFill="1" applyBorder="1" applyAlignment="1">
      <alignment horizontal="center" vertical="center" wrapText="1"/>
    </xf>
    <xf numFmtId="169" fontId="6" fillId="0" borderId="1" xfId="4" applyNumberFormat="1" applyFont="1" applyBorder="1" applyAlignment="1">
      <alignment horizontal="right" vertical="top" wrapText="1"/>
    </xf>
    <xf numFmtId="0" fontId="7" fillId="0" borderId="1" xfId="0" applyFont="1" applyBorder="1"/>
    <xf numFmtId="0" fontId="6" fillId="0" borderId="0" xfId="8" applyFont="1" applyAlignment="1">
      <alignment horizontal="center" vertical="center" wrapText="1"/>
    </xf>
    <xf numFmtId="0" fontId="6" fillId="0" borderId="0" xfId="9" applyFont="1" applyAlignment="1">
      <alignment vertical="center" wrapText="1"/>
    </xf>
    <xf numFmtId="0" fontId="6" fillId="0" borderId="0" xfId="9" applyFont="1" applyAlignment="1">
      <alignment vertical="top" wrapText="1"/>
    </xf>
    <xf numFmtId="0" fontId="6" fillId="0" borderId="0" xfId="9" applyFont="1" applyAlignment="1">
      <alignment horizontal="right" vertical="center"/>
    </xf>
    <xf numFmtId="0" fontId="6" fillId="0" borderId="0" xfId="8" applyFont="1" applyAlignment="1">
      <alignment vertical="center" wrapText="1"/>
    </xf>
    <xf numFmtId="0" fontId="9" fillId="0" borderId="0" xfId="8" applyFont="1" applyAlignment="1">
      <alignment horizontal="center" vertical="center" wrapText="1"/>
    </xf>
    <xf numFmtId="49" fontId="6" fillId="0" borderId="0" xfId="8" applyNumberFormat="1" applyFont="1" applyAlignment="1">
      <alignment horizontal="center" vertical="center" wrapText="1"/>
    </xf>
    <xf numFmtId="0" fontId="6" fillId="0" borderId="0" xfId="8" applyFont="1" applyAlignment="1">
      <alignment horizontal="center" vertical="top" wrapText="1"/>
    </xf>
    <xf numFmtId="167" fontId="6" fillId="0" borderId="0" xfId="8" applyNumberFormat="1" applyFont="1" applyAlignment="1">
      <alignment horizontal="center" vertical="center" wrapText="1"/>
    </xf>
    <xf numFmtId="0" fontId="6" fillId="0" borderId="1" xfId="8" applyFont="1" applyBorder="1" applyAlignment="1">
      <alignment horizontal="center" vertical="center" wrapText="1"/>
    </xf>
    <xf numFmtId="49" fontId="6" fillId="0" borderId="1" xfId="8" applyNumberFormat="1" applyFont="1" applyBorder="1" applyAlignment="1">
      <alignment horizontal="center" vertical="center" textRotation="90" wrapText="1"/>
    </xf>
    <xf numFmtId="49" fontId="9" fillId="0" borderId="1" xfId="8" applyNumberFormat="1" applyFont="1" applyBorder="1" applyAlignment="1">
      <alignment horizontal="center" vertical="center" textRotation="90" wrapText="1"/>
    </xf>
    <xf numFmtId="0" fontId="9" fillId="0" borderId="1" xfId="8" applyFont="1" applyBorder="1" applyAlignment="1">
      <alignment horizontal="center" vertical="top" wrapText="1"/>
    </xf>
    <xf numFmtId="0" fontId="6" fillId="0" borderId="1" xfId="8" applyFont="1" applyBorder="1" applyAlignment="1">
      <alignment horizontal="center" vertical="top" wrapText="1"/>
    </xf>
    <xf numFmtId="0" fontId="9" fillId="0" borderId="1" xfId="8" applyFont="1" applyBorder="1" applyAlignment="1">
      <alignment horizontal="center" vertical="center" wrapText="1"/>
    </xf>
    <xf numFmtId="0" fontId="16" fillId="0" borderId="1" xfId="8" applyFont="1" applyBorder="1" applyAlignment="1">
      <alignment horizontal="center" vertical="center" wrapText="1"/>
    </xf>
    <xf numFmtId="0" fontId="16" fillId="0" borderId="1" xfId="8" applyFont="1" applyBorder="1" applyAlignment="1">
      <alignment horizontal="center" vertical="top" wrapText="1"/>
    </xf>
    <xf numFmtId="49" fontId="9" fillId="0" borderId="1" xfId="8" applyNumberFormat="1" applyFont="1" applyBorder="1" applyAlignment="1">
      <alignment horizontal="center" vertical="center" wrapText="1"/>
    </xf>
    <xf numFmtId="0" fontId="9" fillId="0" borderId="0" xfId="8" applyFont="1" applyAlignment="1">
      <alignment vertical="center" wrapText="1"/>
    </xf>
    <xf numFmtId="170" fontId="9" fillId="0" borderId="0" xfId="8" applyNumberFormat="1" applyFont="1" applyAlignment="1">
      <alignment vertical="center" wrapText="1"/>
    </xf>
    <xf numFmtId="164" fontId="6" fillId="0" borderId="0" xfId="8" applyNumberFormat="1" applyFont="1" applyAlignment="1">
      <alignment vertical="center" wrapText="1"/>
    </xf>
    <xf numFmtId="1" fontId="9" fillId="0" borderId="1" xfId="0" applyNumberFormat="1" applyFont="1" applyBorder="1" applyAlignment="1">
      <alignment horizontal="center" vertical="center"/>
    </xf>
    <xf numFmtId="167" fontId="6" fillId="0" borderId="0" xfId="8" applyNumberFormat="1" applyFont="1" applyAlignment="1">
      <alignment vertical="center" wrapText="1"/>
    </xf>
    <xf numFmtId="0" fontId="6" fillId="0" borderId="0" xfId="8" applyFont="1" applyAlignment="1">
      <alignment vertical="top" wrapText="1"/>
    </xf>
    <xf numFmtId="0" fontId="6" fillId="0" borderId="1" xfId="0" applyFont="1" applyBorder="1" applyAlignment="1">
      <alignment vertical="center" wrapText="1"/>
    </xf>
    <xf numFmtId="174" fontId="9" fillId="0" borderId="1" xfId="0" applyNumberFormat="1" applyFont="1" applyBorder="1" applyAlignment="1">
      <alignment horizontal="center" vertical="top"/>
    </xf>
    <xf numFmtId="169" fontId="9" fillId="0" borderId="7" xfId="8" applyNumberFormat="1" applyFont="1" applyBorder="1" applyAlignment="1">
      <alignment horizontal="right" vertical="center" wrapText="1"/>
    </xf>
    <xf numFmtId="169" fontId="6" fillId="0" borderId="1" xfId="8" applyNumberFormat="1" applyFont="1" applyBorder="1" applyAlignment="1">
      <alignment horizontal="right" vertical="center" wrapText="1"/>
    </xf>
    <xf numFmtId="167" fontId="6" fillId="0" borderId="1" xfId="8" applyNumberFormat="1" applyFont="1" applyBorder="1" applyAlignment="1">
      <alignment horizontal="right" vertical="center" wrapText="1"/>
    </xf>
    <xf numFmtId="169" fontId="6" fillId="0" borderId="1" xfId="10" applyNumberFormat="1" applyFont="1" applyFill="1" applyBorder="1" applyAlignment="1">
      <alignment horizontal="right" vertical="center" wrapText="1"/>
    </xf>
    <xf numFmtId="174" fontId="9" fillId="0" borderId="1" xfId="0" applyNumberFormat="1" applyFont="1" applyBorder="1" applyAlignment="1">
      <alignment horizontal="center" vertical="center"/>
    </xf>
    <xf numFmtId="0" fontId="9" fillId="0" borderId="1" xfId="8" applyFont="1" applyBorder="1" applyAlignment="1">
      <alignment horizontal="left" vertical="top" wrapText="1"/>
    </xf>
    <xf numFmtId="0" fontId="9" fillId="0" borderId="1" xfId="8" applyFont="1" applyBorder="1" applyAlignment="1">
      <alignment horizontal="left" vertical="center" wrapText="1"/>
    </xf>
    <xf numFmtId="167" fontId="9" fillId="0" borderId="1" xfId="8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7" fillId="0" borderId="1" xfId="0" applyFont="1" applyBorder="1" applyAlignment="1">
      <alignment vertical="center" textRotation="90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168" fontId="9" fillId="0" borderId="1" xfId="3" applyFont="1" applyFill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168" fontId="9" fillId="0" borderId="1" xfId="3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left" vertical="top" wrapText="1"/>
    </xf>
    <xf numFmtId="0" fontId="10" fillId="0" borderId="1" xfId="9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 indent="2"/>
    </xf>
    <xf numFmtId="49" fontId="7" fillId="0" borderId="0" xfId="0" applyNumberFormat="1" applyFont="1" applyAlignment="1">
      <alignment vertical="center" wrapText="1"/>
    </xf>
    <xf numFmtId="0" fontId="6" fillId="0" borderId="0" xfId="5" applyFont="1" applyAlignment="1">
      <alignment horizontal="left" vertical="top"/>
    </xf>
    <xf numFmtId="0" fontId="9" fillId="0" borderId="1" xfId="5" applyFont="1" applyBorder="1">
      <alignment horizontal="left" vertical="top" wrapText="1"/>
    </xf>
    <xf numFmtId="0" fontId="9" fillId="0" borderId="1" xfId="0" applyFont="1" applyBorder="1" applyAlignment="1">
      <alignment horizontal="center" vertical="center"/>
    </xf>
    <xf numFmtId="0" fontId="9" fillId="0" borderId="1" xfId="5" applyFont="1" applyBorder="1" applyAlignment="1">
      <alignment horizontal="left" vertical="top"/>
    </xf>
    <xf numFmtId="0" fontId="7" fillId="0" borderId="1" xfId="0" applyFont="1" applyBorder="1" applyAlignment="1">
      <alignment vertical="top"/>
    </xf>
    <xf numFmtId="0" fontId="20" fillId="0" borderId="1" xfId="0" applyFont="1" applyBorder="1" applyAlignment="1">
      <alignment horizontal="left" vertical="top" wrapText="1"/>
    </xf>
    <xf numFmtId="167" fontId="7" fillId="0" borderId="1" xfId="1" applyNumberFormat="1" applyFont="1" applyFill="1" applyBorder="1" applyAlignment="1">
      <alignment horizontal="center" vertical="center"/>
    </xf>
    <xf numFmtId="167" fontId="9" fillId="0" borderId="1" xfId="8" applyNumberFormat="1" applyFont="1" applyBorder="1" applyAlignment="1">
      <alignment horizontal="center" vertical="center" wrapText="1"/>
    </xf>
    <xf numFmtId="0" fontId="22" fillId="0" borderId="1" xfId="8" applyFont="1" applyBorder="1" applyAlignment="1">
      <alignment horizontal="center" vertical="center" wrapText="1"/>
    </xf>
    <xf numFmtId="49" fontId="23" fillId="0" borderId="1" xfId="8" applyNumberFormat="1" applyFont="1" applyBorder="1" applyAlignment="1">
      <alignment horizontal="center" vertical="center" wrapText="1"/>
    </xf>
    <xf numFmtId="164" fontId="9" fillId="0" borderId="0" xfId="4" applyFont="1" applyAlignment="1">
      <alignment vertical="center" wrapText="1"/>
    </xf>
    <xf numFmtId="167" fontId="5" fillId="0" borderId="0" xfId="0" applyNumberFormat="1" applyFont="1"/>
    <xf numFmtId="171" fontId="9" fillId="0" borderId="1" xfId="0" applyNumberFormat="1" applyFont="1" applyBorder="1" applyAlignment="1">
      <alignment horizontal="right" vertical="top" wrapText="1"/>
    </xf>
    <xf numFmtId="167" fontId="9" fillId="0" borderId="0" xfId="8" applyNumberFormat="1" applyFont="1" applyAlignment="1">
      <alignment vertical="center" wrapText="1"/>
    </xf>
    <xf numFmtId="164" fontId="9" fillId="0" borderId="0" xfId="8" applyNumberFormat="1" applyFont="1" applyAlignment="1">
      <alignment vertical="center" wrapText="1"/>
    </xf>
    <xf numFmtId="0" fontId="6" fillId="0" borderId="0" xfId="13" applyFont="1" applyAlignment="1">
      <alignment vertical="top" wrapText="1"/>
    </xf>
    <xf numFmtId="0" fontId="6" fillId="0" borderId="0" xfId="14" applyFont="1" applyAlignment="1">
      <alignment horizontal="right"/>
    </xf>
    <xf numFmtId="0" fontId="6" fillId="0" borderId="0" xfId="13" applyFont="1" applyAlignment="1">
      <alignment horizontal="left" vertical="top" wrapText="1"/>
    </xf>
    <xf numFmtId="0" fontId="6" fillId="0" borderId="0" xfId="15" applyFont="1" applyAlignment="1">
      <alignment horizontal="right" vertical="center" wrapText="1"/>
    </xf>
    <xf numFmtId="0" fontId="6" fillId="0" borderId="0" xfId="15" applyFont="1" applyAlignment="1">
      <alignment vertical="center" wrapText="1"/>
    </xf>
    <xf numFmtId="0" fontId="9" fillId="0" borderId="0" xfId="15" applyFont="1" applyAlignment="1">
      <alignment horizontal="center" vertical="center" wrapText="1"/>
    </xf>
    <xf numFmtId="169" fontId="9" fillId="0" borderId="0" xfId="15" applyNumberFormat="1" applyFont="1" applyAlignment="1">
      <alignment vertical="center" wrapText="1"/>
    </xf>
    <xf numFmtId="0" fontId="9" fillId="0" borderId="0" xfId="15" applyFont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164" fontId="9" fillId="0" borderId="0" xfId="15" applyNumberFormat="1" applyFont="1" applyAlignment="1">
      <alignment vertical="center" wrapText="1"/>
    </xf>
    <xf numFmtId="0" fontId="6" fillId="0" borderId="0" xfId="15" applyFont="1" applyAlignment="1">
      <alignment horizontal="center" vertical="center" wrapText="1"/>
    </xf>
    <xf numFmtId="169" fontId="9" fillId="0" borderId="1" xfId="4" applyNumberFormat="1" applyFont="1" applyBorder="1" applyAlignment="1">
      <alignment horizontal="center" vertical="center"/>
    </xf>
    <xf numFmtId="169" fontId="9" fillId="0" borderId="1" xfId="4" applyNumberFormat="1" applyFont="1" applyBorder="1" applyAlignment="1">
      <alignment horizontal="center" vertical="top"/>
    </xf>
    <xf numFmtId="169" fontId="23" fillId="0" borderId="1" xfId="4" applyNumberFormat="1" applyFont="1" applyBorder="1" applyAlignment="1">
      <alignment horizontal="center" vertical="top"/>
    </xf>
    <xf numFmtId="174" fontId="6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0" fontId="6" fillId="4" borderId="1" xfId="7" applyNumberFormat="1" applyFont="1" applyFill="1" applyBorder="1" applyAlignment="1">
      <alignment horizontal="left" vertical="center" wrapText="1"/>
    </xf>
    <xf numFmtId="169" fontId="6" fillId="0" borderId="1" xfId="4" applyNumberFormat="1" applyFont="1" applyBorder="1" applyAlignment="1">
      <alignment horizontal="center" vertical="top"/>
    </xf>
    <xf numFmtId="0" fontId="6" fillId="4" borderId="0" xfId="9" applyFont="1" applyFill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169" fontId="9" fillId="4" borderId="1" xfId="10" applyNumberFormat="1" applyFont="1" applyFill="1" applyBorder="1" applyAlignment="1">
      <alignment horizontal="right" vertical="center" wrapText="1"/>
    </xf>
    <xf numFmtId="167" fontId="9" fillId="4" borderId="7" xfId="8" applyNumberFormat="1" applyFont="1" applyFill="1" applyBorder="1" applyAlignment="1">
      <alignment horizontal="right" vertical="center" wrapText="1"/>
    </xf>
    <xf numFmtId="167" fontId="6" fillId="4" borderId="1" xfId="8" applyNumberFormat="1" applyFont="1" applyFill="1" applyBorder="1" applyAlignment="1">
      <alignment horizontal="right" vertical="center" wrapText="1"/>
    </xf>
    <xf numFmtId="169" fontId="6" fillId="4" borderId="1" xfId="10" applyNumberFormat="1" applyFont="1" applyFill="1" applyBorder="1" applyAlignment="1">
      <alignment horizontal="right" vertical="center" wrapText="1"/>
    </xf>
    <xf numFmtId="0" fontId="9" fillId="4" borderId="0" xfId="8" applyFont="1" applyFill="1" applyAlignment="1">
      <alignment vertical="center" wrapText="1"/>
    </xf>
    <xf numFmtId="174" fontId="9" fillId="4" borderId="1" xfId="0" applyNumberFormat="1" applyFont="1" applyFill="1" applyBorder="1" applyAlignment="1">
      <alignment horizontal="center" vertical="center"/>
    </xf>
    <xf numFmtId="167" fontId="9" fillId="4" borderId="1" xfId="8" applyNumberFormat="1" applyFont="1" applyFill="1" applyBorder="1" applyAlignment="1">
      <alignment horizontal="right" vertical="center" wrapText="1"/>
    </xf>
    <xf numFmtId="167" fontId="6" fillId="4" borderId="1" xfId="8" applyNumberFormat="1" applyFont="1" applyFill="1" applyBorder="1" applyAlignment="1">
      <alignment vertical="center" wrapText="1"/>
    </xf>
    <xf numFmtId="0" fontId="6" fillId="4" borderId="0" xfId="0" applyFont="1" applyFill="1" applyAlignment="1">
      <alignment horizontal="left" vertical="top" wrapText="1"/>
    </xf>
    <xf numFmtId="0" fontId="6" fillId="4" borderId="0" xfId="0" applyFont="1" applyFill="1"/>
    <xf numFmtId="0" fontId="9" fillId="4" borderId="0" xfId="0" applyFont="1" applyFill="1"/>
    <xf numFmtId="167" fontId="6" fillId="4" borderId="0" xfId="8" applyNumberFormat="1" applyFont="1" applyFill="1" applyAlignment="1">
      <alignment vertical="center" wrapText="1"/>
    </xf>
    <xf numFmtId="43" fontId="9" fillId="0" borderId="0" xfId="8" applyNumberFormat="1" applyFont="1" applyAlignment="1">
      <alignment vertical="center" wrapText="1"/>
    </xf>
    <xf numFmtId="0" fontId="6" fillId="4" borderId="0" xfId="0" applyFont="1" applyFill="1" applyAlignment="1">
      <alignment vertical="top"/>
    </xf>
    <xf numFmtId="0" fontId="6" fillId="4" borderId="0" xfId="0" applyFont="1" applyFill="1" applyAlignment="1">
      <alignment horizontal="right"/>
    </xf>
    <xf numFmtId="0" fontId="6" fillId="4" borderId="0" xfId="0" applyFont="1" applyFill="1" applyAlignment="1">
      <alignment wrapText="1"/>
    </xf>
    <xf numFmtId="169" fontId="9" fillId="4" borderId="1" xfId="4" applyNumberFormat="1" applyFont="1" applyFill="1" applyBorder="1" applyAlignment="1">
      <alignment horizontal="center" vertical="center" wrapText="1"/>
    </xf>
    <xf numFmtId="49" fontId="9" fillId="4" borderId="1" xfId="8" applyNumberFormat="1" applyFont="1" applyFill="1" applyBorder="1" applyAlignment="1">
      <alignment horizontal="center" vertical="center" textRotation="90" wrapText="1"/>
    </xf>
    <xf numFmtId="0" fontId="9" fillId="4" borderId="1" xfId="8" applyFont="1" applyFill="1" applyBorder="1" applyAlignment="1">
      <alignment horizontal="left" vertical="top" wrapText="1"/>
    </xf>
    <xf numFmtId="43" fontId="6" fillId="4" borderId="0" xfId="0" applyNumberFormat="1" applyFont="1" applyFill="1" applyAlignment="1">
      <alignment horizontal="left" vertical="top" wrapText="1"/>
    </xf>
    <xf numFmtId="49" fontId="6" fillId="4" borderId="1" xfId="8" applyNumberFormat="1" applyFont="1" applyFill="1" applyBorder="1" applyAlignment="1">
      <alignment horizontal="center" vertical="center" textRotation="90" wrapText="1"/>
    </xf>
    <xf numFmtId="0" fontId="10" fillId="4" borderId="1" xfId="8" applyFont="1" applyFill="1" applyBorder="1" applyAlignment="1">
      <alignment horizontal="left" vertical="top" wrapText="1"/>
    </xf>
    <xf numFmtId="0" fontId="9" fillId="4" borderId="0" xfId="0" applyFont="1" applyFill="1" applyAlignment="1">
      <alignment horizontal="left" vertical="top" wrapText="1"/>
    </xf>
    <xf numFmtId="0" fontId="9" fillId="4" borderId="1" xfId="8" applyFont="1" applyFill="1" applyBorder="1" applyAlignment="1">
      <alignment horizontal="center" vertical="center" wrapText="1"/>
    </xf>
    <xf numFmtId="0" fontId="16" fillId="4" borderId="1" xfId="8" applyFont="1" applyFill="1" applyBorder="1" applyAlignment="1">
      <alignment horizontal="center" vertical="center" wrapText="1"/>
    </xf>
    <xf numFmtId="0" fontId="9" fillId="4" borderId="1" xfId="8" applyFont="1" applyFill="1" applyBorder="1" applyAlignment="1">
      <alignment horizontal="center" vertical="top" wrapText="1"/>
    </xf>
    <xf numFmtId="164" fontId="9" fillId="4" borderId="0" xfId="4" applyFont="1" applyFill="1" applyAlignment="1">
      <alignment horizontal="right" vertical="top" wrapText="1"/>
    </xf>
    <xf numFmtId="170" fontId="9" fillId="4" borderId="0" xfId="0" applyNumberFormat="1" applyFont="1" applyFill="1" applyAlignment="1">
      <alignment horizontal="left" vertical="top" wrapText="1"/>
    </xf>
    <xf numFmtId="0" fontId="6" fillId="4" borderId="1" xfId="8" applyFont="1" applyFill="1" applyBorder="1" applyAlignment="1">
      <alignment horizontal="center" vertical="center" wrapText="1"/>
    </xf>
    <xf numFmtId="169" fontId="6" fillId="4" borderId="1" xfId="4" applyNumberFormat="1" applyFont="1" applyFill="1" applyBorder="1" applyAlignment="1">
      <alignment horizontal="center" vertical="center" wrapText="1"/>
    </xf>
    <xf numFmtId="0" fontId="10" fillId="4" borderId="1" xfId="8" applyFont="1" applyFill="1" applyBorder="1" applyAlignment="1">
      <alignment horizontal="center" vertical="center" wrapText="1"/>
    </xf>
    <xf numFmtId="0" fontId="20" fillId="4" borderId="1" xfId="8" applyFont="1" applyFill="1" applyBorder="1" applyAlignment="1">
      <alignment horizontal="center" vertical="center" wrapText="1"/>
    </xf>
    <xf numFmtId="164" fontId="9" fillId="4" borderId="0" xfId="0" applyNumberFormat="1" applyFont="1" applyFill="1" applyAlignment="1">
      <alignment horizontal="left" vertical="top" wrapText="1"/>
    </xf>
    <xf numFmtId="0" fontId="20" fillId="4" borderId="1" xfId="8" applyFont="1" applyFill="1" applyBorder="1" applyAlignment="1">
      <alignment vertical="center" wrapText="1"/>
    </xf>
    <xf numFmtId="0" fontId="6" fillId="4" borderId="1" xfId="8" applyFont="1" applyFill="1" applyBorder="1" applyAlignment="1">
      <alignment vertical="center" wrapText="1"/>
    </xf>
    <xf numFmtId="49" fontId="9" fillId="4" borderId="1" xfId="12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top" wrapText="1"/>
    </xf>
    <xf numFmtId="43" fontId="6" fillId="4" borderId="0" xfId="0" applyNumberFormat="1" applyFont="1" applyFill="1"/>
    <xf numFmtId="1" fontId="9" fillId="4" borderId="1" xfId="0" applyNumberFormat="1" applyFont="1" applyFill="1" applyBorder="1" applyAlignment="1">
      <alignment horizontal="center" vertical="center"/>
    </xf>
    <xf numFmtId="4" fontId="6" fillId="4" borderId="0" xfId="0" applyNumberFormat="1" applyFont="1" applyFill="1"/>
    <xf numFmtId="0" fontId="5" fillId="4" borderId="1" xfId="8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/>
    </xf>
    <xf numFmtId="0" fontId="5" fillId="4" borderId="0" xfId="0" applyFont="1" applyFill="1"/>
    <xf numFmtId="164" fontId="6" fillId="4" borderId="0" xfId="0" applyNumberFormat="1" applyFont="1" applyFill="1"/>
    <xf numFmtId="49" fontId="9" fillId="4" borderId="1" xfId="8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4" borderId="1" xfId="8" applyFont="1" applyFill="1" applyBorder="1" applyAlignment="1">
      <alignment vertical="center" wrapText="1"/>
    </xf>
    <xf numFmtId="169" fontId="9" fillId="4" borderId="0" xfId="0" applyNumberFormat="1" applyFont="1" applyFill="1"/>
    <xf numFmtId="0" fontId="6" fillId="4" borderId="1" xfId="0" applyFont="1" applyFill="1" applyBorder="1"/>
    <xf numFmtId="0" fontId="6" fillId="4" borderId="0" xfId="0" applyFont="1" applyFill="1" applyAlignment="1">
      <alignment horizontal="left" vertical="center" wrapText="1"/>
    </xf>
    <xf numFmtId="0" fontId="9" fillId="4" borderId="0" xfId="0" applyFont="1" applyFill="1" applyAlignment="1">
      <alignment horizontal="left" vertical="top"/>
    </xf>
    <xf numFmtId="0" fontId="9" fillId="4" borderId="0" xfId="0" applyFont="1" applyFill="1" applyAlignment="1">
      <alignment vertical="top"/>
    </xf>
    <xf numFmtId="0" fontId="7" fillId="4" borderId="0" xfId="0" applyFont="1" applyFill="1"/>
    <xf numFmtId="0" fontId="7" fillId="4" borderId="0" xfId="0" applyFont="1" applyFill="1" applyAlignment="1">
      <alignment horizontal="left"/>
    </xf>
    <xf numFmtId="165" fontId="7" fillId="0" borderId="0" xfId="0" applyNumberFormat="1" applyFont="1"/>
    <xf numFmtId="173" fontId="9" fillId="0" borderId="1" xfId="10" applyNumberFormat="1" applyFont="1" applyFill="1" applyBorder="1" applyAlignment="1">
      <alignment horizontal="center" vertical="center" wrapText="1"/>
    </xf>
    <xf numFmtId="175" fontId="9" fillId="0" borderId="0" xfId="15" applyNumberFormat="1" applyFont="1" applyAlignment="1">
      <alignment vertical="center" wrapText="1"/>
    </xf>
    <xf numFmtId="43" fontId="9" fillId="0" borderId="0" xfId="15" applyNumberFormat="1" applyFont="1" applyAlignment="1">
      <alignment vertical="center" wrapText="1"/>
    </xf>
    <xf numFmtId="173" fontId="6" fillId="4" borderId="1" xfId="10" applyNumberFormat="1" applyFont="1" applyFill="1" applyBorder="1" applyAlignment="1">
      <alignment horizontal="center" vertical="center"/>
    </xf>
    <xf numFmtId="0" fontId="6" fillId="0" borderId="2" xfId="17" applyFont="1" applyFill="1" applyBorder="1" applyAlignment="1">
      <alignment horizontal="left" vertical="center" wrapText="1"/>
    </xf>
    <xf numFmtId="0" fontId="6" fillId="0" borderId="0" xfId="9" applyFont="1" applyAlignment="1">
      <alignment horizontal="center" vertical="center" wrapText="1"/>
    </xf>
    <xf numFmtId="0" fontId="6" fillId="4" borderId="0" xfId="9" applyFont="1" applyFill="1" applyAlignment="1">
      <alignment horizontal="center" vertical="center" wrapText="1"/>
    </xf>
    <xf numFmtId="0" fontId="6" fillId="0" borderId="0" xfId="9" applyFont="1" applyAlignment="1">
      <alignment horizontal="center" vertical="center"/>
    </xf>
    <xf numFmtId="169" fontId="6" fillId="4" borderId="0" xfId="4" applyNumberFormat="1" applyFont="1" applyFill="1" applyAlignment="1">
      <alignment horizontal="center" vertical="center"/>
    </xf>
    <xf numFmtId="169" fontId="10" fillId="4" borderId="1" xfId="4" applyNumberFormat="1" applyFont="1" applyFill="1" applyBorder="1" applyAlignment="1">
      <alignment horizontal="center" vertical="center" wrapText="1"/>
    </xf>
    <xf numFmtId="169" fontId="5" fillId="4" borderId="1" xfId="4" applyNumberFormat="1" applyFont="1" applyFill="1" applyBorder="1" applyAlignment="1">
      <alignment horizontal="center" vertical="center" wrapText="1"/>
    </xf>
    <xf numFmtId="169" fontId="6" fillId="4" borderId="1" xfId="4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9" fillId="0" borderId="0" xfId="8" applyFont="1" applyAlignment="1">
      <alignment horizontal="center" vertical="center" wrapText="1"/>
    </xf>
    <xf numFmtId="0" fontId="6" fillId="0" borderId="5" xfId="0" applyFont="1" applyBorder="1" applyAlignment="1">
      <alignment horizontal="right"/>
    </xf>
    <xf numFmtId="49" fontId="9" fillId="0" borderId="1" xfId="8" applyNumberFormat="1" applyFont="1" applyBorder="1" applyAlignment="1">
      <alignment horizontal="center" vertical="center" wrapText="1"/>
    </xf>
    <xf numFmtId="0" fontId="9" fillId="0" borderId="1" xfId="8" applyFont="1" applyBorder="1" applyAlignment="1">
      <alignment horizontal="center" vertical="center" wrapText="1"/>
    </xf>
    <xf numFmtId="167" fontId="9" fillId="0" borderId="1" xfId="8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4" borderId="0" xfId="0" applyFont="1" applyFill="1" applyAlignment="1">
      <alignment horizontal="center" wrapText="1"/>
    </xf>
    <xf numFmtId="0" fontId="9" fillId="4" borderId="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169" fontId="6" fillId="4" borderId="5" xfId="4" applyNumberFormat="1" applyFont="1" applyFill="1" applyBorder="1" applyAlignment="1">
      <alignment horizontal="center" vertical="center"/>
    </xf>
    <xf numFmtId="169" fontId="9" fillId="4" borderId="4" xfId="4" applyNumberFormat="1" applyFont="1" applyFill="1" applyBorder="1" applyAlignment="1">
      <alignment horizontal="center" vertical="center" wrapText="1"/>
    </xf>
    <xf numFmtId="169" fontId="9" fillId="4" borderId="2" xfId="4" applyNumberFormat="1" applyFont="1" applyFill="1" applyBorder="1" applyAlignment="1">
      <alignment horizontal="center" vertical="center" wrapText="1"/>
    </xf>
    <xf numFmtId="169" fontId="9" fillId="4" borderId="3" xfId="4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right" vertical="center"/>
    </xf>
    <xf numFmtId="0" fontId="9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17" applyFont="1" applyFill="1" applyBorder="1" applyAlignment="1">
      <alignment horizontal="left" vertical="center"/>
    </xf>
    <xf numFmtId="0" fontId="6" fillId="0" borderId="2" xfId="17" applyFont="1" applyFill="1" applyBorder="1" applyAlignment="1">
      <alignment horizontal="left" vertical="center"/>
    </xf>
    <xf numFmtId="0" fontId="6" fillId="0" borderId="3" xfId="17" applyFont="1" applyFill="1" applyBorder="1" applyAlignment="1">
      <alignment horizontal="left" vertical="center"/>
    </xf>
    <xf numFmtId="0" fontId="9" fillId="0" borderId="0" xfId="15" applyFont="1" applyAlignment="1">
      <alignment horizontal="center" vertical="center" wrapText="1"/>
    </xf>
    <xf numFmtId="0" fontId="6" fillId="0" borderId="1" xfId="15" applyFont="1" applyBorder="1" applyAlignment="1">
      <alignment horizontal="right" vertical="center" wrapText="1"/>
    </xf>
    <xf numFmtId="0" fontId="6" fillId="0" borderId="1" xfId="15" applyFont="1" applyBorder="1" applyAlignment="1">
      <alignment horizontal="center" vertical="center" wrapText="1"/>
    </xf>
    <xf numFmtId="169" fontId="6" fillId="0" borderId="1" xfId="16" applyNumberFormat="1" applyFont="1" applyFill="1" applyBorder="1" applyAlignment="1">
      <alignment horizontal="center" vertical="center" wrapText="1"/>
    </xf>
  </cellXfs>
  <cellStyles count="18">
    <cellStyle name="Bad 3" xfId="12" xr:uid="{00000000-0005-0000-0000-000000000000}"/>
    <cellStyle name="Comma" xfId="4" builtinId="3"/>
    <cellStyle name="Comma 3" xfId="1" xr:uid="{00000000-0005-0000-0000-000002000000}"/>
    <cellStyle name="Comma 9" xfId="10" xr:uid="{00000000-0005-0000-0000-000003000000}"/>
    <cellStyle name="Hyperlink" xfId="17" builtinId="8"/>
    <cellStyle name="Neutral" xfId="7" builtinId="28"/>
    <cellStyle name="Normal" xfId="0" builtinId="0"/>
    <cellStyle name="Normal 12" xfId="5" xr:uid="{00000000-0005-0000-0000-000007000000}"/>
    <cellStyle name="Normal 19 3" xfId="11" xr:uid="{00000000-0005-0000-0000-000008000000}"/>
    <cellStyle name="Normal 2" xfId="14" xr:uid="{00000000-0005-0000-0000-000009000000}"/>
    <cellStyle name="Normal 5 2" xfId="6" xr:uid="{00000000-0005-0000-0000-00000A000000}"/>
    <cellStyle name="Normal 5 3" xfId="8" xr:uid="{00000000-0005-0000-0000-00000B000000}"/>
    <cellStyle name="Normal 8" xfId="9" xr:uid="{00000000-0005-0000-0000-00000C000000}"/>
    <cellStyle name="Normal 8 3" xfId="13" xr:uid="{00000000-0005-0000-0000-00000D000000}"/>
    <cellStyle name="SN_241" xfId="2" xr:uid="{00000000-0005-0000-0000-00000E000000}"/>
    <cellStyle name="SN_b" xfId="3" xr:uid="{00000000-0005-0000-0000-00000F000000}"/>
    <cellStyle name="Обычный 2 2 4" xfId="15" xr:uid="{00000000-0005-0000-0000-000010000000}"/>
    <cellStyle name="Финансовый 4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5"/>
  <sheetViews>
    <sheetView tabSelected="1" topLeftCell="C5" zoomScaleNormal="100" workbookViewId="0">
      <selection activeCell="I10" sqref="I10"/>
    </sheetView>
  </sheetViews>
  <sheetFormatPr defaultRowHeight="17.25" x14ac:dyDescent="0.25"/>
  <cols>
    <col min="1" max="1" width="7.42578125" style="56" customWidth="1"/>
    <col min="2" max="2" width="10.7109375" style="56" customWidth="1"/>
    <col min="3" max="3" width="56.28515625" style="79" customWidth="1"/>
    <col min="4" max="4" width="19.42578125" style="78" customWidth="1"/>
    <col min="5" max="5" width="22.85546875" style="78" customWidth="1"/>
    <col min="6" max="6" width="22.5703125" style="78" customWidth="1"/>
    <col min="7" max="7" width="22.42578125" style="161" customWidth="1"/>
    <col min="8" max="8" width="16.85546875" style="78" customWidth="1"/>
    <col min="9" max="9" width="29.42578125" style="60" customWidth="1"/>
    <col min="10" max="10" width="19.28515625" style="60" customWidth="1"/>
    <col min="11" max="11" width="9.85546875" style="60" customWidth="1"/>
    <col min="12" max="16384" width="9.140625" style="60"/>
  </cols>
  <sheetData>
    <row r="1" spans="1:9" x14ac:dyDescent="0.25">
      <c r="B1" s="57"/>
      <c r="C1" s="58"/>
      <c r="D1" s="57"/>
      <c r="E1" s="57"/>
      <c r="F1" s="57"/>
      <c r="G1" s="148"/>
      <c r="H1" s="59" t="s">
        <v>40</v>
      </c>
    </row>
    <row r="2" spans="1:9" x14ac:dyDescent="0.25">
      <c r="B2" s="57"/>
      <c r="C2" s="58"/>
      <c r="D2" s="57"/>
      <c r="E2" s="57"/>
      <c r="F2" s="57"/>
      <c r="G2" s="148"/>
      <c r="H2" s="59" t="s">
        <v>135</v>
      </c>
    </row>
    <row r="3" spans="1:9" x14ac:dyDescent="0.25">
      <c r="B3" s="57"/>
      <c r="C3" s="58"/>
      <c r="D3" s="57"/>
      <c r="E3" s="57"/>
      <c r="F3" s="57"/>
      <c r="G3" s="148"/>
      <c r="H3" s="59" t="s">
        <v>71</v>
      </c>
    </row>
    <row r="4" spans="1:9" x14ac:dyDescent="0.25">
      <c r="B4" s="57"/>
      <c r="C4" s="58"/>
      <c r="D4" s="57"/>
      <c r="E4" s="57"/>
      <c r="F4" s="57"/>
      <c r="G4" s="148"/>
      <c r="H4" s="59"/>
    </row>
    <row r="5" spans="1:9" ht="38.25" customHeight="1" x14ac:dyDescent="0.25">
      <c r="A5" s="218" t="s">
        <v>143</v>
      </c>
      <c r="B5" s="218"/>
      <c r="C5" s="218"/>
      <c r="D5" s="218"/>
      <c r="E5" s="218"/>
      <c r="F5" s="218"/>
      <c r="G5" s="218"/>
      <c r="H5" s="218"/>
    </row>
    <row r="6" spans="1:9" x14ac:dyDescent="0.3">
      <c r="A6" s="62"/>
      <c r="B6" s="62"/>
      <c r="C6" s="63"/>
      <c r="D6" s="64"/>
      <c r="E6" s="64"/>
      <c r="F6" s="64"/>
      <c r="G6" s="219" t="s">
        <v>38</v>
      </c>
      <c r="H6" s="219"/>
      <c r="I6" s="4"/>
    </row>
    <row r="7" spans="1:9" s="56" customFormat="1" ht="39" customHeight="1" x14ac:dyDescent="0.25">
      <c r="A7" s="220" t="s">
        <v>72</v>
      </c>
      <c r="B7" s="220"/>
      <c r="C7" s="221" t="s">
        <v>73</v>
      </c>
      <c r="D7" s="222" t="s">
        <v>44</v>
      </c>
      <c r="E7" s="222"/>
      <c r="F7" s="222"/>
      <c r="G7" s="222"/>
      <c r="H7" s="222"/>
    </row>
    <row r="8" spans="1:9" s="56" customFormat="1" ht="14.25" customHeight="1" x14ac:dyDescent="0.25">
      <c r="A8" s="220"/>
      <c r="B8" s="220"/>
      <c r="C8" s="221"/>
      <c r="D8" s="222" t="s">
        <v>74</v>
      </c>
      <c r="E8" s="222" t="s">
        <v>75</v>
      </c>
      <c r="F8" s="222"/>
      <c r="G8" s="222"/>
      <c r="H8" s="222"/>
    </row>
    <row r="9" spans="1:9" s="56" customFormat="1" ht="101.25" customHeight="1" x14ac:dyDescent="0.25">
      <c r="A9" s="67" t="s">
        <v>33</v>
      </c>
      <c r="B9" s="67" t="s">
        <v>34</v>
      </c>
      <c r="C9" s="221"/>
      <c r="D9" s="222"/>
      <c r="E9" s="119" t="s">
        <v>76</v>
      </c>
      <c r="F9" s="119" t="s">
        <v>77</v>
      </c>
      <c r="G9" s="149" t="s">
        <v>145</v>
      </c>
      <c r="H9" s="119" t="s">
        <v>78</v>
      </c>
    </row>
    <row r="10" spans="1:9" s="61" customFormat="1" x14ac:dyDescent="0.25">
      <c r="A10" s="67"/>
      <c r="B10" s="67"/>
      <c r="C10" s="68" t="s">
        <v>79</v>
      </c>
      <c r="D10" s="40">
        <f>+E10+F10+G10+H10</f>
        <v>-1.1168594937771559E-9</v>
      </c>
      <c r="E10" s="40">
        <f>+E12</f>
        <v>0</v>
      </c>
      <c r="F10" s="40">
        <f t="shared" ref="F10:H10" si="0">+F12</f>
        <v>-15570.700000001118</v>
      </c>
      <c r="G10" s="150">
        <f t="shared" si="0"/>
        <v>15570.7</v>
      </c>
      <c r="H10" s="40">
        <f t="shared" si="0"/>
        <v>0</v>
      </c>
    </row>
    <row r="11" spans="1:9" x14ac:dyDescent="0.25">
      <c r="A11" s="66"/>
      <c r="B11" s="66"/>
      <c r="C11" s="69" t="s">
        <v>80</v>
      </c>
      <c r="D11" s="40"/>
      <c r="E11" s="82"/>
      <c r="F11" s="82"/>
      <c r="G11" s="151"/>
      <c r="H11" s="86"/>
    </row>
    <row r="12" spans="1:9" s="61" customFormat="1" ht="51.75" x14ac:dyDescent="0.25">
      <c r="A12" s="70"/>
      <c r="B12" s="71"/>
      <c r="C12" s="72" t="s">
        <v>81</v>
      </c>
      <c r="D12" s="40">
        <f>+E12+F12+G12+H12</f>
        <v>-1.1168594937771559E-9</v>
      </c>
      <c r="E12" s="40">
        <f>E14+E52</f>
        <v>0</v>
      </c>
      <c r="F12" s="40">
        <f>F14+F52</f>
        <v>-15570.700000001118</v>
      </c>
      <c r="G12" s="40">
        <f>G14+G52</f>
        <v>15570.7</v>
      </c>
      <c r="H12" s="40">
        <f>H14+H52</f>
        <v>0</v>
      </c>
    </row>
    <row r="13" spans="1:9" s="56" customFormat="1" x14ac:dyDescent="0.25">
      <c r="A13" s="65"/>
      <c r="B13" s="65"/>
      <c r="C13" s="69" t="s">
        <v>82</v>
      </c>
      <c r="D13" s="40"/>
      <c r="E13" s="83"/>
      <c r="F13" s="83"/>
      <c r="G13" s="152"/>
      <c r="H13" s="86"/>
    </row>
    <row r="14" spans="1:9" s="74" customFormat="1" ht="34.5" x14ac:dyDescent="0.25">
      <c r="A14" s="70">
        <v>1049</v>
      </c>
      <c r="B14" s="73" t="s">
        <v>83</v>
      </c>
      <c r="C14" s="68" t="s">
        <v>60</v>
      </c>
      <c r="D14" s="40">
        <f>+E14+F14+G14+H14</f>
        <v>-1.1168594937771559E-9</v>
      </c>
      <c r="E14" s="40">
        <f>+E16+E37+E26+E51</f>
        <v>0</v>
      </c>
      <c r="F14" s="40">
        <f>+F16+F37+F26+F51</f>
        <v>-12930.700000001118</v>
      </c>
      <c r="G14" s="150">
        <f t="shared" ref="G14:H14" si="1">+G16+G37+G26+G51</f>
        <v>12930.7</v>
      </c>
      <c r="H14" s="40">
        <f t="shared" si="1"/>
        <v>0</v>
      </c>
    </row>
    <row r="15" spans="1:9" x14ac:dyDescent="0.25">
      <c r="A15" s="65"/>
      <c r="B15" s="65"/>
      <c r="C15" s="69" t="s">
        <v>82</v>
      </c>
      <c r="D15" s="85"/>
      <c r="E15" s="85"/>
      <c r="F15" s="85"/>
      <c r="G15" s="153"/>
      <c r="H15" s="86"/>
    </row>
    <row r="16" spans="1:9" s="74" customFormat="1" ht="34.5" x14ac:dyDescent="0.25">
      <c r="A16" s="70"/>
      <c r="B16" s="73" t="s">
        <v>84</v>
      </c>
      <c r="C16" s="15" t="s">
        <v>85</v>
      </c>
      <c r="D16" s="40">
        <f>+E16+F16+G16+H16</f>
        <v>4196956.3</v>
      </c>
      <c r="E16" s="40">
        <f>SUM(E17:E25)</f>
        <v>0</v>
      </c>
      <c r="F16" s="40">
        <f>SUM(F17:F25)</f>
        <v>4196643.0999999996</v>
      </c>
      <c r="G16" s="150">
        <f t="shared" ref="G16:H16" si="2">SUM(G17:G25)</f>
        <v>313.2</v>
      </c>
      <c r="H16" s="40">
        <f t="shared" si="2"/>
        <v>0</v>
      </c>
      <c r="I16" s="162"/>
    </row>
    <row r="17" spans="1:10" s="74" customFormat="1" ht="51.75" customHeight="1" x14ac:dyDescent="0.25">
      <c r="A17" s="70"/>
      <c r="B17" s="73"/>
      <c r="C17" s="142" t="s">
        <v>146</v>
      </c>
      <c r="D17" s="85">
        <f t="shared" ref="D17:D25" si="3">E17+F17+G17+H17</f>
        <v>696801.7</v>
      </c>
      <c r="E17" s="85"/>
      <c r="F17" s="85">
        <v>696801.7</v>
      </c>
      <c r="G17" s="153">
        <v>0</v>
      </c>
      <c r="H17" s="85"/>
    </row>
    <row r="18" spans="1:10" s="74" customFormat="1" ht="57.75" customHeight="1" x14ac:dyDescent="0.25">
      <c r="A18" s="70"/>
      <c r="B18" s="73"/>
      <c r="C18" s="142" t="s">
        <v>147</v>
      </c>
      <c r="D18" s="85">
        <f>+E18+F18+G18+H18</f>
        <v>1865.5</v>
      </c>
      <c r="E18" s="85"/>
      <c r="F18" s="85">
        <v>1865.5</v>
      </c>
      <c r="G18" s="153"/>
      <c r="H18" s="85"/>
      <c r="I18" s="126"/>
      <c r="J18" s="125"/>
    </row>
    <row r="19" spans="1:10" s="74" customFormat="1" ht="55.5" customHeight="1" x14ac:dyDescent="0.25">
      <c r="A19" s="70"/>
      <c r="B19" s="73"/>
      <c r="C19" s="142" t="s">
        <v>148</v>
      </c>
      <c r="D19" s="85">
        <f t="shared" si="3"/>
        <v>882543.5</v>
      </c>
      <c r="E19" s="85"/>
      <c r="F19" s="85">
        <v>882543.5</v>
      </c>
      <c r="G19" s="154"/>
      <c r="H19" s="85"/>
      <c r="I19" s="126"/>
      <c r="J19" s="125"/>
    </row>
    <row r="20" spans="1:10" s="74" customFormat="1" ht="59.25" customHeight="1" x14ac:dyDescent="0.25">
      <c r="A20" s="70"/>
      <c r="B20" s="73"/>
      <c r="C20" s="142" t="s">
        <v>149</v>
      </c>
      <c r="D20" s="85">
        <f t="shared" si="3"/>
        <v>701554</v>
      </c>
      <c r="E20" s="85"/>
      <c r="F20" s="85">
        <v>701240.8</v>
      </c>
      <c r="G20" s="153">
        <v>313.2</v>
      </c>
      <c r="H20" s="85"/>
      <c r="I20" s="126"/>
      <c r="J20" s="125"/>
    </row>
    <row r="21" spans="1:10" s="74" customFormat="1" ht="59.25" customHeight="1" x14ac:dyDescent="0.25">
      <c r="A21" s="70"/>
      <c r="B21" s="73"/>
      <c r="C21" s="143" t="s">
        <v>150</v>
      </c>
      <c r="D21" s="85">
        <f t="shared" si="3"/>
        <v>63696.9</v>
      </c>
      <c r="E21" s="85"/>
      <c r="F21" s="85">
        <v>63696.9</v>
      </c>
      <c r="G21" s="153"/>
      <c r="H21" s="85"/>
      <c r="I21" s="126"/>
      <c r="J21" s="125"/>
    </row>
    <row r="22" spans="1:10" s="74" customFormat="1" ht="94.5" customHeight="1" x14ac:dyDescent="0.25">
      <c r="A22" s="70"/>
      <c r="B22" s="73"/>
      <c r="C22" s="144" t="s">
        <v>151</v>
      </c>
      <c r="D22" s="85">
        <f t="shared" si="3"/>
        <v>10526.3</v>
      </c>
      <c r="E22" s="85"/>
      <c r="F22" s="85">
        <v>10526.3</v>
      </c>
      <c r="G22" s="153"/>
      <c r="H22" s="85"/>
    </row>
    <row r="23" spans="1:10" s="74" customFormat="1" ht="45.75" customHeight="1" x14ac:dyDescent="0.25">
      <c r="A23" s="70"/>
      <c r="B23" s="73"/>
      <c r="C23" s="143" t="s">
        <v>152</v>
      </c>
      <c r="D23" s="85">
        <f t="shared" si="3"/>
        <v>1154847.2</v>
      </c>
      <c r="E23" s="85"/>
      <c r="F23" s="85">
        <v>1154847.2</v>
      </c>
      <c r="G23" s="153"/>
      <c r="H23" s="85"/>
      <c r="I23" s="126"/>
      <c r="J23" s="125"/>
    </row>
    <row r="24" spans="1:10" s="74" customFormat="1" ht="45.75" customHeight="1" x14ac:dyDescent="0.25">
      <c r="A24" s="70"/>
      <c r="B24" s="73"/>
      <c r="C24" s="143" t="s">
        <v>153</v>
      </c>
      <c r="D24" s="85">
        <f t="shared" si="3"/>
        <v>326868</v>
      </c>
      <c r="E24" s="85"/>
      <c r="F24" s="85">
        <v>326868</v>
      </c>
      <c r="G24" s="153"/>
      <c r="H24" s="85"/>
      <c r="I24" s="126"/>
      <c r="J24" s="125"/>
    </row>
    <row r="25" spans="1:10" s="74" customFormat="1" ht="45.75" customHeight="1" x14ac:dyDescent="0.25">
      <c r="A25" s="70"/>
      <c r="B25" s="73"/>
      <c r="C25" s="142" t="s">
        <v>154</v>
      </c>
      <c r="D25" s="85">
        <f t="shared" si="3"/>
        <v>358253.2</v>
      </c>
      <c r="E25" s="85"/>
      <c r="F25" s="85">
        <v>358253.2</v>
      </c>
      <c r="G25" s="153"/>
      <c r="H25" s="85"/>
    </row>
    <row r="26" spans="1:10" ht="34.5" x14ac:dyDescent="0.25">
      <c r="A26" s="65"/>
      <c r="B26" s="73" t="s">
        <v>86</v>
      </c>
      <c r="C26" s="15" t="s">
        <v>87</v>
      </c>
      <c r="D26" s="40">
        <f>+E26+F26+G26+H26</f>
        <v>6106582.1000000006</v>
      </c>
      <c r="E26" s="40">
        <f>SUM(E27:E36)</f>
        <v>0</v>
      </c>
      <c r="F26" s="40">
        <f>SUM(F27:F36)</f>
        <v>6094344.9000000004</v>
      </c>
      <c r="G26" s="150">
        <f>SUM(G27:G36)</f>
        <v>12237.2</v>
      </c>
      <c r="H26" s="40"/>
    </row>
    <row r="27" spans="1:10" ht="69" x14ac:dyDescent="0.25">
      <c r="A27" s="65"/>
      <c r="B27" s="73"/>
      <c r="C27" s="142" t="s">
        <v>155</v>
      </c>
      <c r="D27" s="85">
        <f t="shared" ref="D27:D36" si="4">E27+F27+G27+H27</f>
        <v>18918.900000000001</v>
      </c>
      <c r="E27" s="85"/>
      <c r="F27" s="85">
        <v>18918.900000000001</v>
      </c>
      <c r="G27" s="153"/>
      <c r="H27" s="85"/>
      <c r="J27" s="76"/>
    </row>
    <row r="28" spans="1:10" ht="86.25" x14ac:dyDescent="0.25">
      <c r="A28" s="65"/>
      <c r="B28" s="73"/>
      <c r="C28" s="143" t="s">
        <v>156</v>
      </c>
      <c r="D28" s="85">
        <f t="shared" si="4"/>
        <v>3421689.4</v>
      </c>
      <c r="E28" s="85"/>
      <c r="F28" s="85">
        <v>3421689.4</v>
      </c>
      <c r="G28" s="153"/>
      <c r="H28" s="85"/>
    </row>
    <row r="29" spans="1:10" ht="69" x14ac:dyDescent="0.25">
      <c r="A29" s="120"/>
      <c r="B29" s="121"/>
      <c r="C29" s="143" t="s">
        <v>157</v>
      </c>
      <c r="D29" s="85">
        <f t="shared" si="4"/>
        <v>58365.1</v>
      </c>
      <c r="E29" s="85"/>
      <c r="F29" s="85">
        <v>58365.1</v>
      </c>
      <c r="G29" s="153"/>
      <c r="H29" s="85"/>
    </row>
    <row r="30" spans="1:10" ht="69" x14ac:dyDescent="0.25">
      <c r="A30" s="65"/>
      <c r="B30" s="73"/>
      <c r="C30" s="145" t="s">
        <v>158</v>
      </c>
      <c r="D30" s="85">
        <f t="shared" si="4"/>
        <v>13873.2</v>
      </c>
      <c r="E30" s="85"/>
      <c r="F30" s="85">
        <v>13873.2</v>
      </c>
      <c r="G30" s="153"/>
      <c r="H30" s="85"/>
    </row>
    <row r="31" spans="1:10" ht="69" x14ac:dyDescent="0.25">
      <c r="A31" s="65"/>
      <c r="B31" s="73"/>
      <c r="C31" s="142" t="s">
        <v>159</v>
      </c>
      <c r="D31" s="85">
        <f t="shared" si="4"/>
        <v>2919</v>
      </c>
      <c r="E31" s="85"/>
      <c r="F31" s="85"/>
      <c r="G31" s="153">
        <v>2919</v>
      </c>
      <c r="H31" s="85"/>
    </row>
    <row r="32" spans="1:10" ht="69" x14ac:dyDescent="0.25">
      <c r="A32" s="65"/>
      <c r="B32" s="73"/>
      <c r="C32" s="144" t="s">
        <v>160</v>
      </c>
      <c r="D32" s="85">
        <f t="shared" si="4"/>
        <v>7998</v>
      </c>
      <c r="E32" s="85"/>
      <c r="F32" s="85"/>
      <c r="G32" s="153">
        <v>7998</v>
      </c>
      <c r="H32" s="85"/>
    </row>
    <row r="33" spans="1:8" ht="42.75" customHeight="1" x14ac:dyDescent="0.25">
      <c r="A33" s="65"/>
      <c r="B33" s="73"/>
      <c r="C33" s="143" t="s">
        <v>161</v>
      </c>
      <c r="D33" s="85">
        <f t="shared" si="4"/>
        <v>769087.5</v>
      </c>
      <c r="E33" s="85"/>
      <c r="F33" s="85">
        <v>769087.5</v>
      </c>
      <c r="G33" s="153"/>
      <c r="H33" s="85"/>
    </row>
    <row r="34" spans="1:8" ht="69" x14ac:dyDescent="0.25">
      <c r="A34" s="65"/>
      <c r="B34" s="73"/>
      <c r="C34" s="142" t="s">
        <v>162</v>
      </c>
      <c r="D34" s="85">
        <f t="shared" si="4"/>
        <v>1165655.3999999999</v>
      </c>
      <c r="E34" s="85"/>
      <c r="F34" s="85">
        <v>1165655.3999999999</v>
      </c>
      <c r="G34" s="153"/>
      <c r="H34" s="85"/>
    </row>
    <row r="35" spans="1:8" ht="69" x14ac:dyDescent="0.25">
      <c r="A35" s="65"/>
      <c r="B35" s="73"/>
      <c r="C35" s="145" t="s">
        <v>163</v>
      </c>
      <c r="D35" s="85">
        <f t="shared" si="4"/>
        <v>1320.2</v>
      </c>
      <c r="E35" s="85"/>
      <c r="F35" s="85"/>
      <c r="G35" s="153">
        <v>1320.2</v>
      </c>
      <c r="H35" s="85"/>
    </row>
    <row r="36" spans="1:8" ht="51.75" x14ac:dyDescent="0.25">
      <c r="A36" s="65"/>
      <c r="B36" s="73"/>
      <c r="C36" s="143" t="s">
        <v>164</v>
      </c>
      <c r="D36" s="85">
        <f t="shared" si="4"/>
        <v>646755.4</v>
      </c>
      <c r="E36" s="85"/>
      <c r="F36" s="85">
        <v>646755.4</v>
      </c>
      <c r="G36" s="153"/>
      <c r="H36" s="85"/>
    </row>
    <row r="37" spans="1:8" s="74" customFormat="1" ht="34.5" x14ac:dyDescent="0.25">
      <c r="A37" s="70"/>
      <c r="B37" s="77">
        <v>3</v>
      </c>
      <c r="C37" s="15" t="s">
        <v>88</v>
      </c>
      <c r="D37" s="40">
        <f>+E37+F37+G37+H37</f>
        <v>2951097.4</v>
      </c>
      <c r="E37" s="40">
        <f>SUM(E38:E50)</f>
        <v>0</v>
      </c>
      <c r="F37" s="40">
        <f>SUM(F38:F50)</f>
        <v>2950717.1</v>
      </c>
      <c r="G37" s="150">
        <f>SUM(G38:G50)</f>
        <v>380.3</v>
      </c>
      <c r="H37" s="40"/>
    </row>
    <row r="38" spans="1:8" s="74" customFormat="1" ht="51.75" x14ac:dyDescent="0.25">
      <c r="A38" s="70"/>
      <c r="B38" s="77"/>
      <c r="C38" s="145" t="s">
        <v>165</v>
      </c>
      <c r="D38" s="85">
        <f t="shared" ref="D38:D50" si="5">E38+F38+G38+H38</f>
        <v>314450.7</v>
      </c>
      <c r="E38" s="85"/>
      <c r="F38" s="85">
        <v>314450.7</v>
      </c>
      <c r="G38" s="153"/>
      <c r="H38" s="85"/>
    </row>
    <row r="39" spans="1:8" s="74" customFormat="1" ht="51.75" x14ac:dyDescent="0.25">
      <c r="A39" s="70"/>
      <c r="B39" s="77"/>
      <c r="C39" s="146" t="s">
        <v>166</v>
      </c>
      <c r="D39" s="85">
        <f t="shared" si="5"/>
        <v>41540.5</v>
      </c>
      <c r="E39" s="85"/>
      <c r="F39" s="85">
        <v>41540.5</v>
      </c>
      <c r="G39" s="153"/>
      <c r="H39" s="85"/>
    </row>
    <row r="40" spans="1:8" s="74" customFormat="1" ht="34.5" x14ac:dyDescent="0.25">
      <c r="A40" s="70"/>
      <c r="B40" s="77"/>
      <c r="C40" s="142" t="s">
        <v>167</v>
      </c>
      <c r="D40" s="85">
        <f t="shared" si="5"/>
        <v>462893.1</v>
      </c>
      <c r="E40" s="85"/>
      <c r="F40" s="85">
        <v>462893.1</v>
      </c>
      <c r="G40" s="153"/>
      <c r="H40" s="85"/>
    </row>
    <row r="41" spans="1:8" s="74" customFormat="1" ht="51.75" x14ac:dyDescent="0.25">
      <c r="A41" s="70"/>
      <c r="B41" s="77"/>
      <c r="C41" s="144" t="s">
        <v>168</v>
      </c>
      <c r="D41" s="85">
        <f t="shared" si="5"/>
        <v>443237.6</v>
      </c>
      <c r="E41" s="85"/>
      <c r="F41" s="85">
        <v>443237.6</v>
      </c>
      <c r="G41" s="153"/>
      <c r="H41" s="85"/>
    </row>
    <row r="42" spans="1:8" s="74" customFormat="1" ht="51.75" x14ac:dyDescent="0.25">
      <c r="A42" s="70"/>
      <c r="B42" s="77"/>
      <c r="C42" s="142" t="s">
        <v>169</v>
      </c>
      <c r="D42" s="85">
        <f t="shared" si="5"/>
        <v>1036384.1</v>
      </c>
      <c r="E42" s="85"/>
      <c r="F42" s="85">
        <v>1036384.1</v>
      </c>
      <c r="G42" s="153"/>
      <c r="H42" s="85"/>
    </row>
    <row r="43" spans="1:8" s="74" customFormat="1" ht="69" x14ac:dyDescent="0.25">
      <c r="A43" s="70"/>
      <c r="B43" s="77"/>
      <c r="C43" s="145" t="s">
        <v>170</v>
      </c>
      <c r="D43" s="85">
        <f t="shared" si="5"/>
        <v>69305.100000000006</v>
      </c>
      <c r="E43" s="85"/>
      <c r="F43" s="85">
        <v>69305.100000000006</v>
      </c>
      <c r="G43" s="153"/>
      <c r="H43" s="85"/>
    </row>
    <row r="44" spans="1:8" s="74" customFormat="1" ht="51.75" x14ac:dyDescent="0.25">
      <c r="A44" s="70"/>
      <c r="B44" s="77"/>
      <c r="C44" s="143" t="s">
        <v>171</v>
      </c>
      <c r="D44" s="85">
        <f t="shared" si="5"/>
        <v>71.3</v>
      </c>
      <c r="E44" s="85"/>
      <c r="F44" s="85">
        <v>71.3</v>
      </c>
      <c r="G44" s="153"/>
      <c r="H44" s="85"/>
    </row>
    <row r="45" spans="1:8" s="74" customFormat="1" ht="51.75" x14ac:dyDescent="0.25">
      <c r="A45" s="70"/>
      <c r="B45" s="77"/>
      <c r="C45" s="143" t="s">
        <v>172</v>
      </c>
      <c r="D45" s="85">
        <f t="shared" si="5"/>
        <v>6823.7</v>
      </c>
      <c r="E45" s="85"/>
      <c r="F45" s="85">
        <v>6823.7</v>
      </c>
      <c r="G45" s="153"/>
      <c r="H45" s="85"/>
    </row>
    <row r="46" spans="1:8" s="74" customFormat="1" ht="51.75" x14ac:dyDescent="0.25">
      <c r="A46" s="70"/>
      <c r="B46" s="77"/>
      <c r="C46" s="145" t="s">
        <v>173</v>
      </c>
      <c r="D46" s="85">
        <f t="shared" si="5"/>
        <v>51701.599999999999</v>
      </c>
      <c r="E46" s="85"/>
      <c r="F46" s="85">
        <v>51701.599999999999</v>
      </c>
      <c r="G46" s="153"/>
      <c r="H46" s="85"/>
    </row>
    <row r="47" spans="1:8" s="74" customFormat="1" ht="51.75" x14ac:dyDescent="0.25">
      <c r="A47" s="70"/>
      <c r="B47" s="77"/>
      <c r="C47" s="142" t="s">
        <v>174</v>
      </c>
      <c r="D47" s="85">
        <f t="shared" si="5"/>
        <v>380.3</v>
      </c>
      <c r="E47" s="85"/>
      <c r="F47" s="85"/>
      <c r="G47" s="153">
        <v>380.3</v>
      </c>
      <c r="H47" s="85"/>
    </row>
    <row r="48" spans="1:8" s="74" customFormat="1" ht="86.25" x14ac:dyDescent="0.25">
      <c r="A48" s="70"/>
      <c r="B48" s="77"/>
      <c r="C48" s="145" t="s">
        <v>175</v>
      </c>
      <c r="D48" s="85">
        <f t="shared" si="5"/>
        <v>121895.2</v>
      </c>
      <c r="E48" s="85"/>
      <c r="F48" s="85">
        <v>121895.2</v>
      </c>
      <c r="G48" s="153"/>
      <c r="H48" s="85"/>
    </row>
    <row r="49" spans="1:10" s="74" customFormat="1" ht="51.75" x14ac:dyDescent="0.25">
      <c r="A49" s="70"/>
      <c r="B49" s="77"/>
      <c r="C49" s="146" t="s">
        <v>176</v>
      </c>
      <c r="D49" s="85">
        <f t="shared" si="5"/>
        <v>311256.40000000002</v>
      </c>
      <c r="E49" s="85"/>
      <c r="F49" s="85">
        <v>311256.40000000002</v>
      </c>
      <c r="G49" s="153"/>
      <c r="H49" s="85"/>
    </row>
    <row r="50" spans="1:10" s="74" customFormat="1" ht="34.5" x14ac:dyDescent="0.25">
      <c r="A50" s="70"/>
      <c r="B50" s="77"/>
      <c r="C50" s="144" t="s">
        <v>177</v>
      </c>
      <c r="D50" s="85">
        <f t="shared" si="5"/>
        <v>91157.8</v>
      </c>
      <c r="E50" s="85"/>
      <c r="F50" s="85">
        <v>91157.8</v>
      </c>
      <c r="G50" s="153"/>
      <c r="H50" s="85"/>
    </row>
    <row r="51" spans="1:10" s="74" customFormat="1" ht="28.5" customHeight="1" x14ac:dyDescent="0.25">
      <c r="A51" s="70"/>
      <c r="B51" s="73"/>
      <c r="C51" s="87" t="s">
        <v>140</v>
      </c>
      <c r="D51" s="40">
        <f>+E51+F51+G51+H51</f>
        <v>-13254635.800000001</v>
      </c>
      <c r="E51" s="81">
        <f>+E15+E25</f>
        <v>0</v>
      </c>
      <c r="F51" s="40">
        <v>-13254635.800000001</v>
      </c>
      <c r="G51" s="155">
        <v>0</v>
      </c>
      <c r="H51" s="86"/>
      <c r="I51" s="122"/>
      <c r="J51" s="75"/>
    </row>
    <row r="52" spans="1:10" s="74" customFormat="1" ht="30.75" customHeight="1" x14ac:dyDescent="0.25">
      <c r="A52" s="70">
        <v>1049</v>
      </c>
      <c r="B52" s="73" t="s">
        <v>89</v>
      </c>
      <c r="C52" s="70" t="s">
        <v>69</v>
      </c>
      <c r="D52" s="40">
        <f>+E52+F52+G52+H52</f>
        <v>0</v>
      </c>
      <c r="E52" s="138">
        <f>SUM(E54:E58)</f>
        <v>0</v>
      </c>
      <c r="F52" s="89">
        <f>SUM(F54:F59)</f>
        <v>-2640</v>
      </c>
      <c r="G52" s="156">
        <f>SUM(G54:G59)</f>
        <v>2640</v>
      </c>
      <c r="H52" s="141">
        <f>SUM(H54:H59)</f>
        <v>0</v>
      </c>
    </row>
    <row r="53" spans="1:10" x14ac:dyDescent="0.25">
      <c r="A53" s="65"/>
      <c r="B53" s="65"/>
      <c r="C53" s="69" t="s">
        <v>82</v>
      </c>
      <c r="D53" s="85"/>
      <c r="E53" s="138"/>
      <c r="F53" s="85"/>
      <c r="G53" s="153"/>
      <c r="H53" s="81"/>
    </row>
    <row r="54" spans="1:10" ht="69" x14ac:dyDescent="0.25">
      <c r="A54" s="65"/>
      <c r="B54" s="65"/>
      <c r="C54" s="143" t="s">
        <v>178</v>
      </c>
      <c r="D54" s="84">
        <f t="shared" ref="D54:D57" si="6">E54+F54+G54+H54</f>
        <v>142540.20000000001</v>
      </c>
      <c r="E54" s="138">
        <v>0</v>
      </c>
      <c r="F54" s="85">
        <v>142540.20000000001</v>
      </c>
      <c r="G54" s="157"/>
      <c r="H54" s="81"/>
    </row>
    <row r="55" spans="1:10" ht="51.75" x14ac:dyDescent="0.25">
      <c r="A55" s="65"/>
      <c r="B55" s="65"/>
      <c r="C55" s="143" t="s">
        <v>179</v>
      </c>
      <c r="D55" s="84">
        <f t="shared" si="6"/>
        <v>1776.3</v>
      </c>
      <c r="E55" s="139">
        <v>0</v>
      </c>
      <c r="F55" s="85">
        <v>1776.3</v>
      </c>
      <c r="G55" s="157"/>
      <c r="H55" s="81"/>
    </row>
    <row r="56" spans="1:10" ht="69" x14ac:dyDescent="0.25">
      <c r="A56" s="65"/>
      <c r="B56" s="65"/>
      <c r="C56" s="143" t="s">
        <v>90</v>
      </c>
      <c r="D56" s="84">
        <f t="shared" si="6"/>
        <v>276839.3</v>
      </c>
      <c r="E56" s="140"/>
      <c r="F56" s="147">
        <v>276839.3</v>
      </c>
      <c r="G56" s="157"/>
      <c r="H56" s="81"/>
    </row>
    <row r="57" spans="1:10" ht="120.75" x14ac:dyDescent="0.25">
      <c r="A57" s="65"/>
      <c r="B57" s="65"/>
      <c r="C57" s="143" t="s">
        <v>180</v>
      </c>
      <c r="D57" s="84">
        <f t="shared" si="6"/>
        <v>2640</v>
      </c>
      <c r="E57" s="139"/>
      <c r="F57" s="84"/>
      <c r="G57" s="157">
        <v>2640</v>
      </c>
      <c r="H57" s="81"/>
    </row>
    <row r="58" spans="1:10" ht="34.5" x14ac:dyDescent="0.25">
      <c r="A58" s="65"/>
      <c r="B58" s="65"/>
      <c r="C58" s="143" t="s">
        <v>181</v>
      </c>
      <c r="D58" s="84">
        <f>E58+F58+G58+H58</f>
        <v>108730.8</v>
      </c>
      <c r="E58" s="139"/>
      <c r="F58" s="84">
        <v>108730.8</v>
      </c>
      <c r="G58" s="157"/>
      <c r="H58" s="81"/>
    </row>
    <row r="59" spans="1:10" s="74" customFormat="1" x14ac:dyDescent="0.25">
      <c r="A59" s="70"/>
      <c r="B59" s="73"/>
      <c r="C59" s="88" t="s">
        <v>140</v>
      </c>
      <c r="D59" s="40">
        <f>E59+F59+G59+H59</f>
        <v>-532526.6</v>
      </c>
      <c r="E59" s="138"/>
      <c r="F59" s="89">
        <v>-532526.6</v>
      </c>
      <c r="G59" s="150"/>
      <c r="H59" s="81"/>
    </row>
    <row r="61" spans="1:10" x14ac:dyDescent="0.25">
      <c r="C61" s="16"/>
      <c r="D61" s="16"/>
      <c r="E61" s="17"/>
      <c r="F61" s="18"/>
      <c r="G61" s="158"/>
    </row>
    <row r="62" spans="1:10" x14ac:dyDescent="0.3">
      <c r="C62" s="20" t="s">
        <v>41</v>
      </c>
      <c r="D62" s="12"/>
      <c r="E62" s="21"/>
      <c r="F62" s="4"/>
      <c r="G62" s="159"/>
    </row>
    <row r="63" spans="1:10" x14ac:dyDescent="0.3">
      <c r="C63" s="20" t="s">
        <v>139</v>
      </c>
      <c r="D63" s="12"/>
      <c r="E63" s="21"/>
      <c r="F63" s="4"/>
      <c r="G63" s="159"/>
    </row>
    <row r="64" spans="1:10" ht="15.75" customHeight="1" x14ac:dyDescent="0.3">
      <c r="C64" s="217" t="s">
        <v>138</v>
      </c>
      <c r="D64" s="217"/>
      <c r="E64" s="217"/>
      <c r="F64" s="27"/>
      <c r="G64" s="160"/>
      <c r="H64" s="27"/>
    </row>
    <row r="65" spans="3:7" x14ac:dyDescent="0.3">
      <c r="C65" s="4"/>
      <c r="D65" s="4"/>
      <c r="E65" s="7"/>
      <c r="F65" s="4"/>
      <c r="G65" s="159"/>
    </row>
  </sheetData>
  <mergeCells count="8">
    <mergeCell ref="C64:E64"/>
    <mergeCell ref="A5:H5"/>
    <mergeCell ref="G6:H6"/>
    <mergeCell ref="A7:B8"/>
    <mergeCell ref="C7:C9"/>
    <mergeCell ref="D7:H7"/>
    <mergeCell ref="D8:D9"/>
    <mergeCell ref="E8:H8"/>
  </mergeCells>
  <pageMargins left="0.7" right="0.7" top="0.75" bottom="0.75" header="0.3" footer="0.3"/>
  <pageSetup paperSize="9" scale="7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5"/>
  <sheetViews>
    <sheetView topLeftCell="C22" zoomScaleNormal="100" workbookViewId="0">
      <selection activeCell="D47" sqref="D47"/>
    </sheetView>
  </sheetViews>
  <sheetFormatPr defaultRowHeight="17.25" x14ac:dyDescent="0.3"/>
  <cols>
    <col min="1" max="1" width="12.28515625" style="1" customWidth="1"/>
    <col min="2" max="3" width="10.140625" style="1" customWidth="1"/>
    <col min="4" max="4" width="13.28515625" style="1" customWidth="1"/>
    <col min="5" max="5" width="14.140625" style="1" customWidth="1"/>
    <col min="6" max="6" width="65" style="1" customWidth="1"/>
    <col min="7" max="7" width="16.140625" style="1" customWidth="1"/>
    <col min="8" max="8" width="16.7109375" style="1" customWidth="1"/>
    <col min="9" max="9" width="18.28515625" style="1" customWidth="1"/>
    <col min="10" max="10" width="16.7109375" style="1" bestFit="1" customWidth="1"/>
    <col min="11" max="16384" width="9.140625" style="1"/>
  </cols>
  <sheetData>
    <row r="1" spans="1:9" x14ac:dyDescent="0.3">
      <c r="G1" s="4"/>
      <c r="H1" s="4"/>
      <c r="I1" s="5" t="s">
        <v>39</v>
      </c>
    </row>
    <row r="2" spans="1:9" x14ac:dyDescent="0.3">
      <c r="G2" s="57"/>
      <c r="H2" s="148"/>
      <c r="I2" s="59" t="s">
        <v>135</v>
      </c>
    </row>
    <row r="3" spans="1:9" x14ac:dyDescent="0.3">
      <c r="G3" s="57"/>
      <c r="H3" s="148"/>
      <c r="I3" s="59" t="s">
        <v>71</v>
      </c>
    </row>
    <row r="4" spans="1:9" x14ac:dyDescent="0.3">
      <c r="G4" s="6"/>
      <c r="H4" s="6"/>
      <c r="I4" s="5"/>
    </row>
    <row r="5" spans="1:9" ht="45" customHeight="1" x14ac:dyDescent="0.3">
      <c r="A5" s="223" t="s">
        <v>46</v>
      </c>
      <c r="B5" s="223"/>
      <c r="C5" s="223"/>
      <c r="D5" s="223"/>
      <c r="E5" s="223"/>
      <c r="F5" s="223"/>
      <c r="G5" s="223"/>
      <c r="H5" s="223"/>
      <c r="I5" s="223"/>
    </row>
    <row r="6" spans="1:9" x14ac:dyDescent="0.3">
      <c r="G6" s="90"/>
      <c r="H6" s="90"/>
      <c r="I6" s="90"/>
    </row>
    <row r="7" spans="1:9" x14ac:dyDescent="0.3">
      <c r="G7" s="219" t="s">
        <v>38</v>
      </c>
      <c r="H7" s="219"/>
      <c r="I7" s="219"/>
    </row>
    <row r="8" spans="1:9" ht="51.75" customHeight="1" x14ac:dyDescent="0.3">
      <c r="A8" s="224" t="s">
        <v>47</v>
      </c>
      <c r="B8" s="225"/>
      <c r="C8" s="226"/>
      <c r="D8" s="224" t="s">
        <v>48</v>
      </c>
      <c r="E8" s="226"/>
      <c r="F8" s="227" t="s">
        <v>1</v>
      </c>
      <c r="G8" s="229" t="s">
        <v>2</v>
      </c>
      <c r="H8" s="230"/>
      <c r="I8" s="231"/>
    </row>
    <row r="9" spans="1:9" s="93" customFormat="1" ht="40.5" customHeight="1" x14ac:dyDescent="0.3">
      <c r="A9" s="91" t="s">
        <v>49</v>
      </c>
      <c r="B9" s="91" t="s">
        <v>50</v>
      </c>
      <c r="C9" s="91" t="s">
        <v>51</v>
      </c>
      <c r="D9" s="9" t="s">
        <v>33</v>
      </c>
      <c r="E9" s="9" t="s">
        <v>34</v>
      </c>
      <c r="F9" s="228"/>
      <c r="G9" s="92" t="s">
        <v>13</v>
      </c>
      <c r="H9" s="92" t="s">
        <v>14</v>
      </c>
      <c r="I9" s="92" t="s">
        <v>15</v>
      </c>
    </row>
    <row r="10" spans="1:9" s="8" customFormat="1" x14ac:dyDescent="0.3">
      <c r="A10" s="94"/>
      <c r="B10" s="94"/>
      <c r="C10" s="94"/>
      <c r="D10" s="95"/>
      <c r="E10" s="96"/>
      <c r="F10" s="95" t="s">
        <v>45</v>
      </c>
      <c r="G10" s="97">
        <f t="shared" ref="G10:I10" si="0">G14</f>
        <v>0</v>
      </c>
      <c r="H10" s="97">
        <f t="shared" si="0"/>
        <v>0</v>
      </c>
      <c r="I10" s="97">
        <f t="shared" si="0"/>
        <v>0</v>
      </c>
    </row>
    <row r="11" spans="1:9" x14ac:dyDescent="0.3">
      <c r="A11" s="98"/>
      <c r="B11" s="98"/>
      <c r="C11" s="98"/>
      <c r="D11" s="98"/>
      <c r="E11" s="99"/>
      <c r="F11" s="98" t="s">
        <v>3</v>
      </c>
      <c r="G11" s="97"/>
      <c r="H11" s="97"/>
      <c r="I11" s="97"/>
    </row>
    <row r="12" spans="1:9" s="8" customFormat="1" ht="34.5" x14ac:dyDescent="0.3">
      <c r="A12" s="95"/>
      <c r="B12" s="95"/>
      <c r="C12" s="95"/>
      <c r="D12" s="95"/>
      <c r="E12" s="96"/>
      <c r="F12" s="95" t="s">
        <v>0</v>
      </c>
      <c r="G12" s="100">
        <f t="shared" ref="G12:I12" si="1">G14</f>
        <v>0</v>
      </c>
      <c r="H12" s="100">
        <f t="shared" si="1"/>
        <v>0</v>
      </c>
      <c r="I12" s="100">
        <f t="shared" si="1"/>
        <v>0</v>
      </c>
    </row>
    <row r="13" spans="1:9" s="8" customFormat="1" x14ac:dyDescent="0.3">
      <c r="A13" s="95"/>
      <c r="B13" s="95"/>
      <c r="C13" s="95"/>
      <c r="D13" s="95"/>
      <c r="E13" s="96"/>
      <c r="F13" s="98" t="s">
        <v>3</v>
      </c>
      <c r="G13" s="100"/>
      <c r="H13" s="100"/>
      <c r="I13" s="100"/>
    </row>
    <row r="14" spans="1:9" s="8" customFormat="1" ht="19.5" customHeight="1" x14ac:dyDescent="0.3">
      <c r="A14" s="101" t="s">
        <v>4</v>
      </c>
      <c r="B14" s="101"/>
      <c r="C14" s="101"/>
      <c r="D14" s="95"/>
      <c r="E14" s="96"/>
      <c r="F14" s="95" t="s">
        <v>5</v>
      </c>
      <c r="G14" s="100">
        <f t="shared" ref="G14:I14" si="2">G16</f>
        <v>0</v>
      </c>
      <c r="H14" s="100">
        <f t="shared" si="2"/>
        <v>0</v>
      </c>
      <c r="I14" s="100">
        <f t="shared" si="2"/>
        <v>0</v>
      </c>
    </row>
    <row r="15" spans="1:9" x14ac:dyDescent="0.3">
      <c r="A15" s="101"/>
      <c r="B15" s="102"/>
      <c r="C15" s="102"/>
      <c r="D15" s="98"/>
      <c r="E15" s="99"/>
      <c r="F15" s="98" t="s">
        <v>3</v>
      </c>
      <c r="G15" s="100"/>
      <c r="H15" s="100"/>
      <c r="I15" s="100"/>
    </row>
    <row r="16" spans="1:9" s="8" customFormat="1" x14ac:dyDescent="0.3">
      <c r="A16" s="101"/>
      <c r="B16" s="101" t="s">
        <v>6</v>
      </c>
      <c r="C16" s="101"/>
      <c r="D16" s="95"/>
      <c r="E16" s="96"/>
      <c r="F16" s="95" t="s">
        <v>7</v>
      </c>
      <c r="G16" s="100">
        <f t="shared" ref="G16:I16" si="3">-G18</f>
        <v>0</v>
      </c>
      <c r="H16" s="100">
        <f t="shared" si="3"/>
        <v>0</v>
      </c>
      <c r="I16" s="100">
        <f t="shared" si="3"/>
        <v>0</v>
      </c>
    </row>
    <row r="17" spans="1:10" x14ac:dyDescent="0.3">
      <c r="A17" s="101"/>
      <c r="B17" s="101"/>
      <c r="C17" s="101"/>
      <c r="D17" s="98"/>
      <c r="E17" s="99"/>
      <c r="F17" s="98" t="s">
        <v>3</v>
      </c>
      <c r="G17" s="98"/>
      <c r="H17" s="98"/>
      <c r="I17" s="98"/>
    </row>
    <row r="18" spans="1:10" s="8" customFormat="1" x14ac:dyDescent="0.3">
      <c r="A18" s="101"/>
      <c r="B18" s="101"/>
      <c r="C18" s="101" t="s">
        <v>20</v>
      </c>
      <c r="D18" s="95"/>
      <c r="E18" s="96"/>
      <c r="F18" s="10" t="s">
        <v>35</v>
      </c>
      <c r="G18" s="100">
        <f t="shared" ref="G18:I18" si="4">+G21</f>
        <v>0</v>
      </c>
      <c r="H18" s="100">
        <f t="shared" si="4"/>
        <v>0</v>
      </c>
      <c r="I18" s="100">
        <f t="shared" si="4"/>
        <v>0</v>
      </c>
    </row>
    <row r="19" spans="1:10" x14ac:dyDescent="0.3">
      <c r="A19" s="101"/>
      <c r="B19" s="101"/>
      <c r="C19" s="102"/>
      <c r="D19" s="98"/>
      <c r="E19" s="99"/>
      <c r="F19" s="98" t="s">
        <v>3</v>
      </c>
      <c r="G19" s="100"/>
      <c r="H19" s="100"/>
      <c r="I19" s="100"/>
    </row>
    <row r="20" spans="1:10" ht="34.5" x14ac:dyDescent="0.3">
      <c r="A20" s="101"/>
      <c r="B20" s="101"/>
      <c r="C20" s="102"/>
      <c r="D20" s="92"/>
      <c r="E20" s="103"/>
      <c r="F20" s="98" t="s">
        <v>0</v>
      </c>
      <c r="G20" s="100">
        <f t="shared" ref="G20:I20" si="5">G21</f>
        <v>0</v>
      </c>
      <c r="H20" s="100">
        <f t="shared" si="5"/>
        <v>0</v>
      </c>
      <c r="I20" s="100">
        <f t="shared" si="5"/>
        <v>0</v>
      </c>
    </row>
    <row r="21" spans="1:10" s="8" customFormat="1" x14ac:dyDescent="0.3">
      <c r="A21" s="101"/>
      <c r="B21" s="101"/>
      <c r="C21" s="101"/>
      <c r="D21" s="104">
        <v>1049</v>
      </c>
      <c r="E21" s="105"/>
      <c r="F21" s="10" t="s">
        <v>18</v>
      </c>
      <c r="G21" s="100">
        <f>G23+G41</f>
        <v>0</v>
      </c>
      <c r="H21" s="100">
        <f>H23+H41</f>
        <v>0</v>
      </c>
      <c r="I21" s="100">
        <f>I23+I41</f>
        <v>0</v>
      </c>
    </row>
    <row r="22" spans="1:10" x14ac:dyDescent="0.3">
      <c r="A22" s="101"/>
      <c r="B22" s="101"/>
      <c r="C22" s="102"/>
      <c r="D22" s="92"/>
      <c r="E22" s="103"/>
      <c r="F22" s="98" t="s">
        <v>3</v>
      </c>
      <c r="G22" s="100"/>
      <c r="H22" s="100"/>
      <c r="I22" s="100"/>
    </row>
    <row r="23" spans="1:10" s="8" customFormat="1" ht="34.5" x14ac:dyDescent="0.3">
      <c r="A23" s="101"/>
      <c r="B23" s="101"/>
      <c r="C23" s="55"/>
      <c r="D23" s="55"/>
      <c r="E23" s="114" t="s">
        <v>119</v>
      </c>
      <c r="F23" s="113" t="s">
        <v>120</v>
      </c>
      <c r="G23" s="100">
        <f t="shared" ref="G23:I23" si="6">G25+G32</f>
        <v>0</v>
      </c>
      <c r="H23" s="100">
        <f t="shared" si="6"/>
        <v>0</v>
      </c>
      <c r="I23" s="100">
        <f t="shared" si="6"/>
        <v>0</v>
      </c>
    </row>
    <row r="24" spans="1:10" x14ac:dyDescent="0.3">
      <c r="A24" s="101"/>
      <c r="B24" s="101"/>
      <c r="C24" s="2"/>
      <c r="D24" s="2"/>
      <c r="E24" s="106"/>
      <c r="F24" s="107" t="s">
        <v>8</v>
      </c>
      <c r="G24" s="3"/>
      <c r="H24" s="3"/>
      <c r="I24" s="3"/>
    </row>
    <row r="25" spans="1:10" s="8" customFormat="1" x14ac:dyDescent="0.3">
      <c r="A25" s="101"/>
      <c r="B25" s="101"/>
      <c r="C25" s="55"/>
      <c r="D25" s="55"/>
      <c r="E25" s="116"/>
      <c r="F25" s="117" t="s">
        <v>121</v>
      </c>
      <c r="G25" s="118">
        <f t="shared" ref="G25:I25" si="7">G27</f>
        <v>-1432966.4</v>
      </c>
      <c r="H25" s="118">
        <f t="shared" si="7"/>
        <v>-8680360.9000000004</v>
      </c>
      <c r="I25" s="118">
        <f t="shared" si="7"/>
        <v>-13254635.800000001</v>
      </c>
    </row>
    <row r="26" spans="1:10" ht="34.5" x14ac:dyDescent="0.3">
      <c r="A26" s="101"/>
      <c r="B26" s="101"/>
      <c r="C26" s="2"/>
      <c r="D26" s="2"/>
      <c r="E26" s="106"/>
      <c r="F26" s="107" t="s">
        <v>122</v>
      </c>
      <c r="G26" s="3"/>
      <c r="H26" s="3"/>
      <c r="I26" s="3"/>
    </row>
    <row r="27" spans="1:10" x14ac:dyDescent="0.3">
      <c r="A27" s="101"/>
      <c r="B27" s="101"/>
      <c r="C27" s="2"/>
      <c r="D27" s="2"/>
      <c r="E27" s="106"/>
      <c r="F27" s="11" t="s">
        <v>123</v>
      </c>
      <c r="G27" s="3">
        <f t="shared" ref="G27:I30" si="8">G28</f>
        <v>-1432966.4</v>
      </c>
      <c r="H27" s="3">
        <f t="shared" si="8"/>
        <v>-8680360.9000000004</v>
      </c>
      <c r="I27" s="3">
        <f t="shared" si="8"/>
        <v>-13254635.800000001</v>
      </c>
    </row>
    <row r="28" spans="1:10" x14ac:dyDescent="0.3">
      <c r="A28" s="101"/>
      <c r="B28" s="101"/>
      <c r="C28" s="2"/>
      <c r="D28" s="2"/>
      <c r="E28" s="106"/>
      <c r="F28" s="11" t="s">
        <v>124</v>
      </c>
      <c r="G28" s="3">
        <f t="shared" si="8"/>
        <v>-1432966.4</v>
      </c>
      <c r="H28" s="3">
        <f t="shared" si="8"/>
        <v>-8680360.9000000004</v>
      </c>
      <c r="I28" s="3">
        <f t="shared" si="8"/>
        <v>-13254635.800000001</v>
      </c>
      <c r="J28" s="123"/>
    </row>
    <row r="29" spans="1:10" x14ac:dyDescent="0.3">
      <c r="A29" s="101"/>
      <c r="B29" s="101"/>
      <c r="C29" s="2"/>
      <c r="D29" s="2"/>
      <c r="E29" s="106"/>
      <c r="F29" s="11" t="s">
        <v>125</v>
      </c>
      <c r="G29" s="3">
        <f t="shared" si="8"/>
        <v>-1432966.4</v>
      </c>
      <c r="H29" s="3">
        <f t="shared" si="8"/>
        <v>-8680360.9000000004</v>
      </c>
      <c r="I29" s="3">
        <f t="shared" si="8"/>
        <v>-13254635.800000001</v>
      </c>
    </row>
    <row r="30" spans="1:10" x14ac:dyDescent="0.3">
      <c r="A30" s="101"/>
      <c r="B30" s="101"/>
      <c r="C30" s="2"/>
      <c r="D30" s="2"/>
      <c r="E30" s="106"/>
      <c r="F30" s="11" t="s">
        <v>126</v>
      </c>
      <c r="G30" s="3">
        <f t="shared" si="8"/>
        <v>-1432966.4</v>
      </c>
      <c r="H30" s="3">
        <f t="shared" si="8"/>
        <v>-8680360.9000000004</v>
      </c>
      <c r="I30" s="3">
        <f t="shared" si="8"/>
        <v>-13254635.800000001</v>
      </c>
    </row>
    <row r="31" spans="1:10" x14ac:dyDescent="0.3">
      <c r="A31" s="101"/>
      <c r="B31" s="101"/>
      <c r="C31" s="2"/>
      <c r="D31" s="2"/>
      <c r="E31" s="106"/>
      <c r="F31" s="11" t="s">
        <v>127</v>
      </c>
      <c r="G31" s="3">
        <f>'3'!E16</f>
        <v>-1432966.4</v>
      </c>
      <c r="H31" s="3">
        <f>'3'!F16</f>
        <v>-8680360.9000000004</v>
      </c>
      <c r="I31" s="3">
        <f>'3'!G16</f>
        <v>-13254635.800000001</v>
      </c>
    </row>
    <row r="32" spans="1:10" s="8" customFormat="1" ht="34.5" x14ac:dyDescent="0.3">
      <c r="A32" s="101"/>
      <c r="B32" s="101"/>
      <c r="C32" s="55"/>
      <c r="D32" s="55"/>
      <c r="E32" s="116"/>
      <c r="F32" s="117" t="s">
        <v>0</v>
      </c>
      <c r="G32" s="118">
        <f t="shared" ref="G32:I32" si="9">G34</f>
        <v>1432966.4</v>
      </c>
      <c r="H32" s="118">
        <f t="shared" si="9"/>
        <v>8680360.9000000004</v>
      </c>
      <c r="I32" s="118">
        <f t="shared" si="9"/>
        <v>13254635.800000001</v>
      </c>
      <c r="J32" s="204"/>
    </row>
    <row r="33" spans="1:9" ht="34.5" x14ac:dyDescent="0.3">
      <c r="A33" s="101"/>
      <c r="B33" s="101"/>
      <c r="C33" s="2"/>
      <c r="D33" s="2"/>
      <c r="E33" s="106"/>
      <c r="F33" s="107" t="s">
        <v>128</v>
      </c>
      <c r="G33" s="3"/>
      <c r="H33" s="3"/>
      <c r="I33" s="3"/>
    </row>
    <row r="34" spans="1:9" x14ac:dyDescent="0.3">
      <c r="A34" s="101"/>
      <c r="B34" s="101"/>
      <c r="C34" s="2"/>
      <c r="D34" s="2"/>
      <c r="E34" s="106"/>
      <c r="F34" s="11" t="s">
        <v>123</v>
      </c>
      <c r="G34" s="3">
        <f t="shared" ref="G34:I35" si="10">G35</f>
        <v>1432966.4</v>
      </c>
      <c r="H34" s="3">
        <f t="shared" si="10"/>
        <v>8680360.9000000004</v>
      </c>
      <c r="I34" s="3">
        <f t="shared" si="10"/>
        <v>13254635.800000001</v>
      </c>
    </row>
    <row r="35" spans="1:9" x14ac:dyDescent="0.3">
      <c r="A35" s="101"/>
      <c r="B35" s="101"/>
      <c r="C35" s="2"/>
      <c r="D35" s="2"/>
      <c r="E35" s="106"/>
      <c r="F35" s="11" t="s">
        <v>124</v>
      </c>
      <c r="G35" s="3">
        <f t="shared" si="10"/>
        <v>1432966.4</v>
      </c>
      <c r="H35" s="3">
        <f t="shared" si="10"/>
        <v>8680360.9000000004</v>
      </c>
      <c r="I35" s="3">
        <f t="shared" si="10"/>
        <v>13254635.800000001</v>
      </c>
    </row>
    <row r="36" spans="1:9" x14ac:dyDescent="0.3">
      <c r="A36" s="101"/>
      <c r="B36" s="101"/>
      <c r="C36" s="2"/>
      <c r="D36" s="2"/>
      <c r="E36" s="106"/>
      <c r="F36" s="11" t="s">
        <v>125</v>
      </c>
      <c r="G36" s="3">
        <f>G37+G39</f>
        <v>1432966.4</v>
      </c>
      <c r="H36" s="3">
        <f>H37+H39</f>
        <v>8680360.9000000004</v>
      </c>
      <c r="I36" s="3">
        <f>I37+I39</f>
        <v>13254635.800000001</v>
      </c>
    </row>
    <row r="37" spans="1:9" x14ac:dyDescent="0.3">
      <c r="A37" s="101"/>
      <c r="B37" s="101"/>
      <c r="C37" s="2"/>
      <c r="D37" s="2"/>
      <c r="E37" s="106"/>
      <c r="F37" s="35" t="s">
        <v>126</v>
      </c>
      <c r="G37" s="3">
        <f>+G38</f>
        <v>1432653.2</v>
      </c>
      <c r="H37" s="3">
        <f t="shared" ref="H37:I37" si="11">+H38</f>
        <v>8667430.2000000011</v>
      </c>
      <c r="I37" s="3">
        <f t="shared" si="11"/>
        <v>13241705.100000001</v>
      </c>
    </row>
    <row r="38" spans="1:9" x14ac:dyDescent="0.3">
      <c r="A38" s="101"/>
      <c r="B38" s="101"/>
      <c r="C38" s="2"/>
      <c r="D38" s="2"/>
      <c r="E38" s="106"/>
      <c r="F38" s="108" t="s">
        <v>127</v>
      </c>
      <c r="G38" s="3">
        <f>'3'!E17-G40</f>
        <v>1432653.2</v>
      </c>
      <c r="H38" s="3">
        <f>'3'!F17-H40</f>
        <v>8667430.2000000011</v>
      </c>
      <c r="I38" s="3">
        <f>'3'!G17-I40</f>
        <v>13241705.100000001</v>
      </c>
    </row>
    <row r="39" spans="1:9" x14ac:dyDescent="0.3">
      <c r="A39" s="101"/>
      <c r="B39" s="101"/>
      <c r="C39" s="2"/>
      <c r="D39" s="2"/>
      <c r="E39" s="109"/>
      <c r="F39" s="11" t="s">
        <v>129</v>
      </c>
      <c r="G39" s="3">
        <f t="shared" ref="G39:I39" si="12">G40</f>
        <v>313.2</v>
      </c>
      <c r="H39" s="3">
        <f t="shared" si="12"/>
        <v>12930.7</v>
      </c>
      <c r="I39" s="3">
        <f t="shared" si="12"/>
        <v>12930.7</v>
      </c>
    </row>
    <row r="40" spans="1:9" x14ac:dyDescent="0.3">
      <c r="A40" s="101"/>
      <c r="B40" s="101"/>
      <c r="C40" s="2"/>
      <c r="D40" s="2"/>
      <c r="E40" s="110"/>
      <c r="F40" s="108" t="s">
        <v>130</v>
      </c>
      <c r="G40" s="3">
        <v>313.2</v>
      </c>
      <c r="H40" s="3">
        <v>12930.7</v>
      </c>
      <c r="I40" s="3">
        <v>12930.7</v>
      </c>
    </row>
    <row r="41" spans="1:9" s="8" customFormat="1" x14ac:dyDescent="0.3">
      <c r="A41" s="101"/>
      <c r="B41" s="101"/>
      <c r="C41" s="55"/>
      <c r="D41" s="55"/>
      <c r="E41" s="114" t="s">
        <v>131</v>
      </c>
      <c r="F41" s="115" t="s">
        <v>132</v>
      </c>
      <c r="G41" s="100">
        <f t="shared" ref="G41:I41" si="13">G43+G50</f>
        <v>0</v>
      </c>
      <c r="H41" s="100">
        <f t="shared" si="13"/>
        <v>0</v>
      </c>
      <c r="I41" s="100">
        <f t="shared" si="13"/>
        <v>0</v>
      </c>
    </row>
    <row r="42" spans="1:9" x14ac:dyDescent="0.3">
      <c r="A42" s="101"/>
      <c r="B42" s="101"/>
      <c r="C42" s="2"/>
      <c r="D42" s="2"/>
      <c r="E42" s="106"/>
      <c r="F42" s="107" t="s">
        <v>133</v>
      </c>
      <c r="G42" s="3"/>
      <c r="H42" s="3"/>
      <c r="I42" s="3"/>
    </row>
    <row r="43" spans="1:9" s="8" customFormat="1" x14ac:dyDescent="0.3">
      <c r="A43" s="101"/>
      <c r="B43" s="101"/>
      <c r="C43" s="55"/>
      <c r="D43" s="55"/>
      <c r="E43" s="116"/>
      <c r="F43" s="117" t="s">
        <v>134</v>
      </c>
      <c r="G43" s="118">
        <f t="shared" ref="G43:I43" si="14">G45</f>
        <v>-337592.1</v>
      </c>
      <c r="H43" s="118">
        <f t="shared" si="14"/>
        <v>-518272.6</v>
      </c>
      <c r="I43" s="118">
        <f t="shared" si="14"/>
        <v>-532526.6</v>
      </c>
    </row>
    <row r="44" spans="1:9" ht="34.5" x14ac:dyDescent="0.3">
      <c r="A44" s="101"/>
      <c r="B44" s="101"/>
      <c r="C44" s="2"/>
      <c r="D44" s="2"/>
      <c r="E44" s="106"/>
      <c r="F44" s="107" t="s">
        <v>122</v>
      </c>
      <c r="G44" s="3"/>
      <c r="H44" s="3"/>
      <c r="I44" s="3"/>
    </row>
    <row r="45" spans="1:9" x14ac:dyDescent="0.3">
      <c r="A45" s="101"/>
      <c r="B45" s="101"/>
      <c r="C45" s="2"/>
      <c r="D45" s="2"/>
      <c r="E45" s="106"/>
      <c r="F45" s="11" t="s">
        <v>123</v>
      </c>
      <c r="G45" s="3">
        <f t="shared" ref="G45:I48" si="15">G46</f>
        <v>-337592.1</v>
      </c>
      <c r="H45" s="3">
        <f t="shared" si="15"/>
        <v>-518272.6</v>
      </c>
      <c r="I45" s="3">
        <f t="shared" si="15"/>
        <v>-532526.6</v>
      </c>
    </row>
    <row r="46" spans="1:9" x14ac:dyDescent="0.3">
      <c r="A46" s="101"/>
      <c r="B46" s="101"/>
      <c r="C46" s="2"/>
      <c r="D46" s="2"/>
      <c r="E46" s="106"/>
      <c r="F46" s="11" t="s">
        <v>124</v>
      </c>
      <c r="G46" s="3">
        <f t="shared" si="15"/>
        <v>-337592.1</v>
      </c>
      <c r="H46" s="3">
        <f t="shared" si="15"/>
        <v>-518272.6</v>
      </c>
      <c r="I46" s="3">
        <f t="shared" si="15"/>
        <v>-532526.6</v>
      </c>
    </row>
    <row r="47" spans="1:9" x14ac:dyDescent="0.3">
      <c r="A47" s="101"/>
      <c r="B47" s="101"/>
      <c r="C47" s="2"/>
      <c r="D47" s="2"/>
      <c r="E47" s="106"/>
      <c r="F47" s="11" t="s">
        <v>125</v>
      </c>
      <c r="G47" s="3">
        <f t="shared" si="15"/>
        <v>-337592.1</v>
      </c>
      <c r="H47" s="3">
        <f t="shared" si="15"/>
        <v>-518272.6</v>
      </c>
      <c r="I47" s="3">
        <f t="shared" si="15"/>
        <v>-532526.6</v>
      </c>
    </row>
    <row r="48" spans="1:9" x14ac:dyDescent="0.3">
      <c r="A48" s="101"/>
      <c r="B48" s="101"/>
      <c r="C48" s="2"/>
      <c r="D48" s="2"/>
      <c r="E48" s="106"/>
      <c r="F48" s="11" t="s">
        <v>126</v>
      </c>
      <c r="G48" s="3">
        <f t="shared" si="15"/>
        <v>-337592.1</v>
      </c>
      <c r="H48" s="3">
        <f t="shared" si="15"/>
        <v>-518272.6</v>
      </c>
      <c r="I48" s="3">
        <f t="shared" si="15"/>
        <v>-532526.6</v>
      </c>
    </row>
    <row r="49" spans="1:9" x14ac:dyDescent="0.3">
      <c r="A49" s="101"/>
      <c r="B49" s="101"/>
      <c r="C49" s="2"/>
      <c r="D49" s="2"/>
      <c r="E49" s="106"/>
      <c r="F49" s="11" t="s">
        <v>127</v>
      </c>
      <c r="G49" s="3">
        <f>'3'!E56</f>
        <v>-337592.1</v>
      </c>
      <c r="H49" s="3">
        <f>'3'!F56</f>
        <v>-518272.6</v>
      </c>
      <c r="I49" s="3">
        <f>'3'!G56</f>
        <v>-532526.6</v>
      </c>
    </row>
    <row r="50" spans="1:9" s="8" customFormat="1" ht="34.5" x14ac:dyDescent="0.3">
      <c r="A50" s="101"/>
      <c r="B50" s="101"/>
      <c r="C50" s="55"/>
      <c r="D50" s="55"/>
      <c r="E50" s="116"/>
      <c r="F50" s="117" t="s">
        <v>0</v>
      </c>
      <c r="G50" s="118">
        <f t="shared" ref="G50:I50" si="16">G52</f>
        <v>337592.1</v>
      </c>
      <c r="H50" s="118">
        <f t="shared" si="16"/>
        <v>518272.6</v>
      </c>
      <c r="I50" s="118">
        <f t="shared" si="16"/>
        <v>532526.6</v>
      </c>
    </row>
    <row r="51" spans="1:9" ht="34.5" x14ac:dyDescent="0.3">
      <c r="A51" s="101"/>
      <c r="B51" s="101"/>
      <c r="C51" s="2"/>
      <c r="D51" s="2"/>
      <c r="E51" s="106"/>
      <c r="F51" s="107" t="s">
        <v>128</v>
      </c>
      <c r="G51" s="3"/>
      <c r="H51" s="3"/>
      <c r="I51" s="3"/>
    </row>
    <row r="52" spans="1:9" x14ac:dyDescent="0.3">
      <c r="A52" s="101"/>
      <c r="B52" s="101"/>
      <c r="C52" s="2"/>
      <c r="D52" s="2"/>
      <c r="E52" s="106"/>
      <c r="F52" s="11" t="s">
        <v>123</v>
      </c>
      <c r="G52" s="3">
        <f t="shared" ref="G52:I53" si="17">G53</f>
        <v>337592.1</v>
      </c>
      <c r="H52" s="3">
        <f t="shared" si="17"/>
        <v>518272.6</v>
      </c>
      <c r="I52" s="3">
        <f t="shared" si="17"/>
        <v>532526.6</v>
      </c>
    </row>
    <row r="53" spans="1:9" x14ac:dyDescent="0.3">
      <c r="A53" s="101"/>
      <c r="B53" s="101"/>
      <c r="C53" s="2"/>
      <c r="D53" s="2"/>
      <c r="E53" s="106"/>
      <c r="F53" s="11" t="s">
        <v>124</v>
      </c>
      <c r="G53" s="3">
        <f t="shared" si="17"/>
        <v>337592.1</v>
      </c>
      <c r="H53" s="3">
        <f t="shared" si="17"/>
        <v>518272.6</v>
      </c>
      <c r="I53" s="3">
        <f t="shared" si="17"/>
        <v>532526.6</v>
      </c>
    </row>
    <row r="54" spans="1:9" x14ac:dyDescent="0.3">
      <c r="A54" s="101"/>
      <c r="B54" s="101"/>
      <c r="C54" s="2"/>
      <c r="D54" s="2"/>
      <c r="E54" s="106"/>
      <c r="F54" s="11" t="s">
        <v>125</v>
      </c>
      <c r="G54" s="3">
        <f t="shared" ref="G54:I54" si="18">G55+G57</f>
        <v>337592.1</v>
      </c>
      <c r="H54" s="3">
        <f t="shared" si="18"/>
        <v>518272.6</v>
      </c>
      <c r="I54" s="3">
        <f t="shared" si="18"/>
        <v>532526.6</v>
      </c>
    </row>
    <row r="55" spans="1:9" x14ac:dyDescent="0.3">
      <c r="A55" s="101"/>
      <c r="B55" s="101"/>
      <c r="C55" s="2"/>
      <c r="D55" s="2"/>
      <c r="E55" s="106"/>
      <c r="F55" s="11" t="s">
        <v>126</v>
      </c>
      <c r="G55" s="3">
        <f t="shared" ref="G55:I55" si="19">G56</f>
        <v>334952.09999999998</v>
      </c>
      <c r="H55" s="3">
        <f t="shared" si="19"/>
        <v>515632.6</v>
      </c>
      <c r="I55" s="3">
        <f t="shared" si="19"/>
        <v>529886.6</v>
      </c>
    </row>
    <row r="56" spans="1:9" x14ac:dyDescent="0.3">
      <c r="A56" s="101"/>
      <c r="B56" s="101"/>
      <c r="C56" s="2"/>
      <c r="D56" s="2"/>
      <c r="E56" s="106"/>
      <c r="F56" s="11" t="s">
        <v>127</v>
      </c>
      <c r="G56" s="3">
        <f>'3'!E57-'2'!G57</f>
        <v>334952.09999999998</v>
      </c>
      <c r="H56" s="3">
        <f>'3'!F57-'2'!H57</f>
        <v>515632.6</v>
      </c>
      <c r="I56" s="3">
        <f>'3'!G57-'2'!I57</f>
        <v>529886.6</v>
      </c>
    </row>
    <row r="57" spans="1:9" x14ac:dyDescent="0.3">
      <c r="A57" s="101"/>
      <c r="B57" s="101"/>
      <c r="C57" s="2"/>
      <c r="D57" s="2"/>
      <c r="E57" s="106"/>
      <c r="F57" s="11" t="s">
        <v>129</v>
      </c>
      <c r="G57" s="3">
        <f t="shared" ref="G57:I57" si="20">G58</f>
        <v>2640</v>
      </c>
      <c r="H57" s="3">
        <f>H58</f>
        <v>2640</v>
      </c>
      <c r="I57" s="3">
        <f t="shared" si="20"/>
        <v>2640</v>
      </c>
    </row>
    <row r="58" spans="1:9" x14ac:dyDescent="0.3">
      <c r="A58" s="101"/>
      <c r="B58" s="101"/>
      <c r="C58" s="2"/>
      <c r="D58" s="2"/>
      <c r="E58" s="106"/>
      <c r="F58" s="11" t="s">
        <v>130</v>
      </c>
      <c r="G58" s="3">
        <v>2640</v>
      </c>
      <c r="H58" s="3">
        <v>2640</v>
      </c>
      <c r="I58" s="3">
        <v>2640</v>
      </c>
    </row>
    <row r="59" spans="1:9" x14ac:dyDescent="0.3">
      <c r="A59" s="111"/>
      <c r="B59" s="111"/>
      <c r="E59" s="13"/>
      <c r="F59" s="13"/>
      <c r="G59" s="32"/>
      <c r="H59" s="32"/>
      <c r="I59" s="32"/>
    </row>
    <row r="60" spans="1:9" x14ac:dyDescent="0.3">
      <c r="A60" s="111"/>
      <c r="B60" s="111"/>
      <c r="E60" s="13"/>
      <c r="F60" s="13"/>
      <c r="G60" s="32"/>
      <c r="H60" s="32"/>
      <c r="I60" s="32"/>
    </row>
    <row r="61" spans="1:9" s="4" customFormat="1" ht="19.5" customHeight="1" x14ac:dyDescent="0.3">
      <c r="A61" s="16"/>
      <c r="B61" s="16"/>
      <c r="C61" s="16"/>
      <c r="D61" s="17"/>
      <c r="E61" s="112"/>
      <c r="F61" s="13"/>
      <c r="G61" s="14"/>
      <c r="H61" s="14"/>
      <c r="I61" s="19"/>
    </row>
    <row r="62" spans="1:9" s="4" customFormat="1" ht="19.5" customHeight="1" x14ac:dyDescent="0.3">
      <c r="A62" s="16"/>
      <c r="B62" s="20" t="s">
        <v>41</v>
      </c>
      <c r="C62" s="12"/>
      <c r="D62" s="21"/>
      <c r="G62" s="14"/>
      <c r="H62" s="14"/>
      <c r="I62" s="19"/>
    </row>
    <row r="63" spans="1:9" s="4" customFormat="1" ht="19.5" customHeight="1" x14ac:dyDescent="0.3">
      <c r="A63" s="16"/>
      <c r="B63" s="20" t="s">
        <v>42</v>
      </c>
      <c r="C63" s="12"/>
      <c r="D63" s="21"/>
      <c r="G63" s="14"/>
      <c r="H63" s="14"/>
      <c r="I63" s="19"/>
    </row>
    <row r="64" spans="1:9" s="4" customFormat="1" ht="19.5" customHeight="1" x14ac:dyDescent="0.3">
      <c r="A64" s="16"/>
      <c r="B64" s="8"/>
      <c r="C64" s="22" t="s">
        <v>43</v>
      </c>
      <c r="D64" s="21"/>
      <c r="G64" s="14"/>
      <c r="H64" s="14"/>
      <c r="I64" s="19"/>
    </row>
    <row r="65" spans="1:9" s="4" customFormat="1" ht="19.5" customHeight="1" x14ac:dyDescent="0.3">
      <c r="A65" s="16"/>
      <c r="D65" s="7"/>
      <c r="G65" s="14"/>
      <c r="H65" s="14"/>
      <c r="I65" s="19"/>
    </row>
  </sheetData>
  <mergeCells count="6">
    <mergeCell ref="A5:I5"/>
    <mergeCell ref="G7:I7"/>
    <mergeCell ref="A8:C8"/>
    <mergeCell ref="D8:E8"/>
    <mergeCell ref="F8:F9"/>
    <mergeCell ref="G8:I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69"/>
  <sheetViews>
    <sheetView topLeftCell="A14" zoomScaleNormal="100" workbookViewId="0">
      <selection activeCell="I38" sqref="I38"/>
    </sheetView>
  </sheetViews>
  <sheetFormatPr defaultRowHeight="17.25" x14ac:dyDescent="0.3"/>
  <cols>
    <col min="1" max="1" width="5.42578125" style="159" customWidth="1"/>
    <col min="2" max="2" width="12" style="159" customWidth="1"/>
    <col min="3" max="3" width="15.7109375" style="159" customWidth="1"/>
    <col min="4" max="4" width="66.85546875" style="163" customWidth="1"/>
    <col min="5" max="5" width="18.28515625" style="213" customWidth="1"/>
    <col min="6" max="6" width="17.42578125" style="213" customWidth="1"/>
    <col min="7" max="7" width="18.28515625" style="213" customWidth="1"/>
    <col min="8" max="8" width="18.7109375" style="159" customWidth="1"/>
    <col min="9" max="9" width="19.85546875" style="159" customWidth="1"/>
    <col min="10" max="10" width="17.85546875" style="159" customWidth="1"/>
    <col min="11" max="11" width="18.5703125" style="159" customWidth="1"/>
    <col min="12" max="258" width="9.140625" style="159"/>
    <col min="259" max="259" width="7.28515625" style="159" customWidth="1"/>
    <col min="260" max="260" width="12" style="159" customWidth="1"/>
    <col min="261" max="261" width="11.85546875" style="159" customWidth="1"/>
    <col min="262" max="262" width="64.28515625" style="159" customWidth="1"/>
    <col min="263" max="263" width="16.85546875" style="159" customWidth="1"/>
    <col min="264" max="264" width="17.7109375" style="159" customWidth="1"/>
    <col min="265" max="265" width="12.85546875" style="159" customWidth="1"/>
    <col min="266" max="266" width="14.140625" style="159" customWidth="1"/>
    <col min="267" max="267" width="10.7109375" style="159" customWidth="1"/>
    <col min="268" max="514" width="9.140625" style="159"/>
    <col min="515" max="515" width="7.28515625" style="159" customWidth="1"/>
    <col min="516" max="516" width="12" style="159" customWidth="1"/>
    <col min="517" max="517" width="11.85546875" style="159" customWidth="1"/>
    <col min="518" max="518" width="64.28515625" style="159" customWidth="1"/>
    <col min="519" max="519" width="16.85546875" style="159" customWidth="1"/>
    <col min="520" max="520" width="17.7109375" style="159" customWidth="1"/>
    <col min="521" max="521" width="12.85546875" style="159" customWidth="1"/>
    <col min="522" max="522" width="14.140625" style="159" customWidth="1"/>
    <col min="523" max="523" width="10.7109375" style="159" customWidth="1"/>
    <col min="524" max="770" width="9.140625" style="159"/>
    <col min="771" max="771" width="7.28515625" style="159" customWidth="1"/>
    <col min="772" max="772" width="12" style="159" customWidth="1"/>
    <col min="773" max="773" width="11.85546875" style="159" customWidth="1"/>
    <col min="774" max="774" width="64.28515625" style="159" customWidth="1"/>
    <col min="775" max="775" width="16.85546875" style="159" customWidth="1"/>
    <col min="776" max="776" width="17.7109375" style="159" customWidth="1"/>
    <col min="777" max="777" width="12.85546875" style="159" customWidth="1"/>
    <col min="778" max="778" width="14.140625" style="159" customWidth="1"/>
    <col min="779" max="779" width="10.7109375" style="159" customWidth="1"/>
    <col min="780" max="1026" width="9.140625" style="159"/>
    <col min="1027" max="1027" width="7.28515625" style="159" customWidth="1"/>
    <col min="1028" max="1028" width="12" style="159" customWidth="1"/>
    <col min="1029" max="1029" width="11.85546875" style="159" customWidth="1"/>
    <col min="1030" max="1030" width="64.28515625" style="159" customWidth="1"/>
    <col min="1031" max="1031" width="16.85546875" style="159" customWidth="1"/>
    <col min="1032" max="1032" width="17.7109375" style="159" customWidth="1"/>
    <col min="1033" max="1033" width="12.85546875" style="159" customWidth="1"/>
    <col min="1034" max="1034" width="14.140625" style="159" customWidth="1"/>
    <col min="1035" max="1035" width="10.7109375" style="159" customWidth="1"/>
    <col min="1036" max="1282" width="9.140625" style="159"/>
    <col min="1283" max="1283" width="7.28515625" style="159" customWidth="1"/>
    <col min="1284" max="1284" width="12" style="159" customWidth="1"/>
    <col min="1285" max="1285" width="11.85546875" style="159" customWidth="1"/>
    <col min="1286" max="1286" width="64.28515625" style="159" customWidth="1"/>
    <col min="1287" max="1287" width="16.85546875" style="159" customWidth="1"/>
    <col min="1288" max="1288" width="17.7109375" style="159" customWidth="1"/>
    <col min="1289" max="1289" width="12.85546875" style="159" customWidth="1"/>
    <col min="1290" max="1290" width="14.140625" style="159" customWidth="1"/>
    <col min="1291" max="1291" width="10.7109375" style="159" customWidth="1"/>
    <col min="1292" max="1538" width="9.140625" style="159"/>
    <col min="1539" max="1539" width="7.28515625" style="159" customWidth="1"/>
    <col min="1540" max="1540" width="12" style="159" customWidth="1"/>
    <col min="1541" max="1541" width="11.85546875" style="159" customWidth="1"/>
    <col min="1542" max="1542" width="64.28515625" style="159" customWidth="1"/>
    <col min="1543" max="1543" width="16.85546875" style="159" customWidth="1"/>
    <col min="1544" max="1544" width="17.7109375" style="159" customWidth="1"/>
    <col min="1545" max="1545" width="12.85546875" style="159" customWidth="1"/>
    <col min="1546" max="1546" width="14.140625" style="159" customWidth="1"/>
    <col min="1547" max="1547" width="10.7109375" style="159" customWidth="1"/>
    <col min="1548" max="1794" width="9.140625" style="159"/>
    <col min="1795" max="1795" width="7.28515625" style="159" customWidth="1"/>
    <col min="1796" max="1796" width="12" style="159" customWidth="1"/>
    <col min="1797" max="1797" width="11.85546875" style="159" customWidth="1"/>
    <col min="1798" max="1798" width="64.28515625" style="159" customWidth="1"/>
    <col min="1799" max="1799" width="16.85546875" style="159" customWidth="1"/>
    <col min="1800" max="1800" width="17.7109375" style="159" customWidth="1"/>
    <col min="1801" max="1801" width="12.85546875" style="159" customWidth="1"/>
    <col min="1802" max="1802" width="14.140625" style="159" customWidth="1"/>
    <col min="1803" max="1803" width="10.7109375" style="159" customWidth="1"/>
    <col min="1804" max="2050" width="9.140625" style="159"/>
    <col min="2051" max="2051" width="7.28515625" style="159" customWidth="1"/>
    <col min="2052" max="2052" width="12" style="159" customWidth="1"/>
    <col min="2053" max="2053" width="11.85546875" style="159" customWidth="1"/>
    <col min="2054" max="2054" width="64.28515625" style="159" customWidth="1"/>
    <col min="2055" max="2055" width="16.85546875" style="159" customWidth="1"/>
    <col min="2056" max="2056" width="17.7109375" style="159" customWidth="1"/>
    <col min="2057" max="2057" width="12.85546875" style="159" customWidth="1"/>
    <col min="2058" max="2058" width="14.140625" style="159" customWidth="1"/>
    <col min="2059" max="2059" width="10.7109375" style="159" customWidth="1"/>
    <col min="2060" max="2306" width="9.140625" style="159"/>
    <col min="2307" max="2307" width="7.28515625" style="159" customWidth="1"/>
    <col min="2308" max="2308" width="12" style="159" customWidth="1"/>
    <col min="2309" max="2309" width="11.85546875" style="159" customWidth="1"/>
    <col min="2310" max="2310" width="64.28515625" style="159" customWidth="1"/>
    <col min="2311" max="2311" width="16.85546875" style="159" customWidth="1"/>
    <col min="2312" max="2312" width="17.7109375" style="159" customWidth="1"/>
    <col min="2313" max="2313" width="12.85546875" style="159" customWidth="1"/>
    <col min="2314" max="2314" width="14.140625" style="159" customWidth="1"/>
    <col min="2315" max="2315" width="10.7109375" style="159" customWidth="1"/>
    <col min="2316" max="2562" width="9.140625" style="159"/>
    <col min="2563" max="2563" width="7.28515625" style="159" customWidth="1"/>
    <col min="2564" max="2564" width="12" style="159" customWidth="1"/>
    <col min="2565" max="2565" width="11.85546875" style="159" customWidth="1"/>
    <col min="2566" max="2566" width="64.28515625" style="159" customWidth="1"/>
    <col min="2567" max="2567" width="16.85546875" style="159" customWidth="1"/>
    <col min="2568" max="2568" width="17.7109375" style="159" customWidth="1"/>
    <col min="2569" max="2569" width="12.85546875" style="159" customWidth="1"/>
    <col min="2570" max="2570" width="14.140625" style="159" customWidth="1"/>
    <col min="2571" max="2571" width="10.7109375" style="159" customWidth="1"/>
    <col min="2572" max="2818" width="9.140625" style="159"/>
    <col min="2819" max="2819" width="7.28515625" style="159" customWidth="1"/>
    <col min="2820" max="2820" width="12" style="159" customWidth="1"/>
    <col min="2821" max="2821" width="11.85546875" style="159" customWidth="1"/>
    <col min="2822" max="2822" width="64.28515625" style="159" customWidth="1"/>
    <col min="2823" max="2823" width="16.85546875" style="159" customWidth="1"/>
    <col min="2824" max="2824" width="17.7109375" style="159" customWidth="1"/>
    <col min="2825" max="2825" width="12.85546875" style="159" customWidth="1"/>
    <col min="2826" max="2826" width="14.140625" style="159" customWidth="1"/>
    <col min="2827" max="2827" width="10.7109375" style="159" customWidth="1"/>
    <col min="2828" max="3074" width="9.140625" style="159"/>
    <col min="3075" max="3075" width="7.28515625" style="159" customWidth="1"/>
    <col min="3076" max="3076" width="12" style="159" customWidth="1"/>
    <col min="3077" max="3077" width="11.85546875" style="159" customWidth="1"/>
    <col min="3078" max="3078" width="64.28515625" style="159" customWidth="1"/>
    <col min="3079" max="3079" width="16.85546875" style="159" customWidth="1"/>
    <col min="3080" max="3080" width="17.7109375" style="159" customWidth="1"/>
    <col min="3081" max="3081" width="12.85546875" style="159" customWidth="1"/>
    <col min="3082" max="3082" width="14.140625" style="159" customWidth="1"/>
    <col min="3083" max="3083" width="10.7109375" style="159" customWidth="1"/>
    <col min="3084" max="3330" width="9.140625" style="159"/>
    <col min="3331" max="3331" width="7.28515625" style="159" customWidth="1"/>
    <col min="3332" max="3332" width="12" style="159" customWidth="1"/>
    <col min="3333" max="3333" width="11.85546875" style="159" customWidth="1"/>
    <col min="3334" max="3334" width="64.28515625" style="159" customWidth="1"/>
    <col min="3335" max="3335" width="16.85546875" style="159" customWidth="1"/>
    <col min="3336" max="3336" width="17.7109375" style="159" customWidth="1"/>
    <col min="3337" max="3337" width="12.85546875" style="159" customWidth="1"/>
    <col min="3338" max="3338" width="14.140625" style="159" customWidth="1"/>
    <col min="3339" max="3339" width="10.7109375" style="159" customWidth="1"/>
    <col min="3340" max="3586" width="9.140625" style="159"/>
    <col min="3587" max="3587" width="7.28515625" style="159" customWidth="1"/>
    <col min="3588" max="3588" width="12" style="159" customWidth="1"/>
    <col min="3589" max="3589" width="11.85546875" style="159" customWidth="1"/>
    <col min="3590" max="3590" width="64.28515625" style="159" customWidth="1"/>
    <col min="3591" max="3591" width="16.85546875" style="159" customWidth="1"/>
    <col min="3592" max="3592" width="17.7109375" style="159" customWidth="1"/>
    <col min="3593" max="3593" width="12.85546875" style="159" customWidth="1"/>
    <col min="3594" max="3594" width="14.140625" style="159" customWidth="1"/>
    <col min="3595" max="3595" width="10.7109375" style="159" customWidth="1"/>
    <col min="3596" max="3842" width="9.140625" style="159"/>
    <col min="3843" max="3843" width="7.28515625" style="159" customWidth="1"/>
    <col min="3844" max="3844" width="12" style="159" customWidth="1"/>
    <col min="3845" max="3845" width="11.85546875" style="159" customWidth="1"/>
    <col min="3846" max="3846" width="64.28515625" style="159" customWidth="1"/>
    <col min="3847" max="3847" width="16.85546875" style="159" customWidth="1"/>
    <col min="3848" max="3848" width="17.7109375" style="159" customWidth="1"/>
    <col min="3849" max="3849" width="12.85546875" style="159" customWidth="1"/>
    <col min="3850" max="3850" width="14.140625" style="159" customWidth="1"/>
    <col min="3851" max="3851" width="10.7109375" style="159" customWidth="1"/>
    <col min="3852" max="4098" width="9.140625" style="159"/>
    <col min="4099" max="4099" width="7.28515625" style="159" customWidth="1"/>
    <col min="4100" max="4100" width="12" style="159" customWidth="1"/>
    <col min="4101" max="4101" width="11.85546875" style="159" customWidth="1"/>
    <col min="4102" max="4102" width="64.28515625" style="159" customWidth="1"/>
    <col min="4103" max="4103" width="16.85546875" style="159" customWidth="1"/>
    <col min="4104" max="4104" width="17.7109375" style="159" customWidth="1"/>
    <col min="4105" max="4105" width="12.85546875" style="159" customWidth="1"/>
    <col min="4106" max="4106" width="14.140625" style="159" customWidth="1"/>
    <col min="4107" max="4107" width="10.7109375" style="159" customWidth="1"/>
    <col min="4108" max="4354" width="9.140625" style="159"/>
    <col min="4355" max="4355" width="7.28515625" style="159" customWidth="1"/>
    <col min="4356" max="4356" width="12" style="159" customWidth="1"/>
    <col min="4357" max="4357" width="11.85546875" style="159" customWidth="1"/>
    <col min="4358" max="4358" width="64.28515625" style="159" customWidth="1"/>
    <col min="4359" max="4359" width="16.85546875" style="159" customWidth="1"/>
    <col min="4360" max="4360" width="17.7109375" style="159" customWidth="1"/>
    <col min="4361" max="4361" width="12.85546875" style="159" customWidth="1"/>
    <col min="4362" max="4362" width="14.140625" style="159" customWidth="1"/>
    <col min="4363" max="4363" width="10.7109375" style="159" customWidth="1"/>
    <col min="4364" max="4610" width="9.140625" style="159"/>
    <col min="4611" max="4611" width="7.28515625" style="159" customWidth="1"/>
    <col min="4612" max="4612" width="12" style="159" customWidth="1"/>
    <col min="4613" max="4613" width="11.85546875" style="159" customWidth="1"/>
    <col min="4614" max="4614" width="64.28515625" style="159" customWidth="1"/>
    <col min="4615" max="4615" width="16.85546875" style="159" customWidth="1"/>
    <col min="4616" max="4616" width="17.7109375" style="159" customWidth="1"/>
    <col min="4617" max="4617" width="12.85546875" style="159" customWidth="1"/>
    <col min="4618" max="4618" width="14.140625" style="159" customWidth="1"/>
    <col min="4619" max="4619" width="10.7109375" style="159" customWidth="1"/>
    <col min="4620" max="4866" width="9.140625" style="159"/>
    <col min="4867" max="4867" width="7.28515625" style="159" customWidth="1"/>
    <col min="4868" max="4868" width="12" style="159" customWidth="1"/>
    <col min="4869" max="4869" width="11.85546875" style="159" customWidth="1"/>
    <col min="4870" max="4870" width="64.28515625" style="159" customWidth="1"/>
    <col min="4871" max="4871" width="16.85546875" style="159" customWidth="1"/>
    <col min="4872" max="4872" width="17.7109375" style="159" customWidth="1"/>
    <col min="4873" max="4873" width="12.85546875" style="159" customWidth="1"/>
    <col min="4874" max="4874" width="14.140625" style="159" customWidth="1"/>
    <col min="4875" max="4875" width="10.7109375" style="159" customWidth="1"/>
    <col min="4876" max="5122" width="9.140625" style="159"/>
    <col min="5123" max="5123" width="7.28515625" style="159" customWidth="1"/>
    <col min="5124" max="5124" width="12" style="159" customWidth="1"/>
    <col min="5125" max="5125" width="11.85546875" style="159" customWidth="1"/>
    <col min="5126" max="5126" width="64.28515625" style="159" customWidth="1"/>
    <col min="5127" max="5127" width="16.85546875" style="159" customWidth="1"/>
    <col min="5128" max="5128" width="17.7109375" style="159" customWidth="1"/>
    <col min="5129" max="5129" width="12.85546875" style="159" customWidth="1"/>
    <col min="5130" max="5130" width="14.140625" style="159" customWidth="1"/>
    <col min="5131" max="5131" width="10.7109375" style="159" customWidth="1"/>
    <col min="5132" max="5378" width="9.140625" style="159"/>
    <col min="5379" max="5379" width="7.28515625" style="159" customWidth="1"/>
    <col min="5380" max="5380" width="12" style="159" customWidth="1"/>
    <col min="5381" max="5381" width="11.85546875" style="159" customWidth="1"/>
    <col min="5382" max="5382" width="64.28515625" style="159" customWidth="1"/>
    <col min="5383" max="5383" width="16.85546875" style="159" customWidth="1"/>
    <col min="5384" max="5384" width="17.7109375" style="159" customWidth="1"/>
    <col min="5385" max="5385" width="12.85546875" style="159" customWidth="1"/>
    <col min="5386" max="5386" width="14.140625" style="159" customWidth="1"/>
    <col min="5387" max="5387" width="10.7109375" style="159" customWidth="1"/>
    <col min="5388" max="5634" width="9.140625" style="159"/>
    <col min="5635" max="5635" width="7.28515625" style="159" customWidth="1"/>
    <col min="5636" max="5636" width="12" style="159" customWidth="1"/>
    <col min="5637" max="5637" width="11.85546875" style="159" customWidth="1"/>
    <col min="5638" max="5638" width="64.28515625" style="159" customWidth="1"/>
    <col min="5639" max="5639" width="16.85546875" style="159" customWidth="1"/>
    <col min="5640" max="5640" width="17.7109375" style="159" customWidth="1"/>
    <col min="5641" max="5641" width="12.85546875" style="159" customWidth="1"/>
    <col min="5642" max="5642" width="14.140625" style="159" customWidth="1"/>
    <col min="5643" max="5643" width="10.7109375" style="159" customWidth="1"/>
    <col min="5644" max="5890" width="9.140625" style="159"/>
    <col min="5891" max="5891" width="7.28515625" style="159" customWidth="1"/>
    <col min="5892" max="5892" width="12" style="159" customWidth="1"/>
    <col min="5893" max="5893" width="11.85546875" style="159" customWidth="1"/>
    <col min="5894" max="5894" width="64.28515625" style="159" customWidth="1"/>
    <col min="5895" max="5895" width="16.85546875" style="159" customWidth="1"/>
    <col min="5896" max="5896" width="17.7109375" style="159" customWidth="1"/>
    <col min="5897" max="5897" width="12.85546875" style="159" customWidth="1"/>
    <col min="5898" max="5898" width="14.140625" style="159" customWidth="1"/>
    <col min="5899" max="5899" width="10.7109375" style="159" customWidth="1"/>
    <col min="5900" max="6146" width="9.140625" style="159"/>
    <col min="6147" max="6147" width="7.28515625" style="159" customWidth="1"/>
    <col min="6148" max="6148" width="12" style="159" customWidth="1"/>
    <col min="6149" max="6149" width="11.85546875" style="159" customWidth="1"/>
    <col min="6150" max="6150" width="64.28515625" style="159" customWidth="1"/>
    <col min="6151" max="6151" width="16.85546875" style="159" customWidth="1"/>
    <col min="6152" max="6152" width="17.7109375" style="159" customWidth="1"/>
    <col min="6153" max="6153" width="12.85546875" style="159" customWidth="1"/>
    <col min="6154" max="6154" width="14.140625" style="159" customWidth="1"/>
    <col min="6155" max="6155" width="10.7109375" style="159" customWidth="1"/>
    <col min="6156" max="6402" width="9.140625" style="159"/>
    <col min="6403" max="6403" width="7.28515625" style="159" customWidth="1"/>
    <col min="6404" max="6404" width="12" style="159" customWidth="1"/>
    <col min="6405" max="6405" width="11.85546875" style="159" customWidth="1"/>
    <col min="6406" max="6406" width="64.28515625" style="159" customWidth="1"/>
    <col min="6407" max="6407" width="16.85546875" style="159" customWidth="1"/>
    <col min="6408" max="6408" width="17.7109375" style="159" customWidth="1"/>
    <col min="6409" max="6409" width="12.85546875" style="159" customWidth="1"/>
    <col min="6410" max="6410" width="14.140625" style="159" customWidth="1"/>
    <col min="6411" max="6411" width="10.7109375" style="159" customWidth="1"/>
    <col min="6412" max="6658" width="9.140625" style="159"/>
    <col min="6659" max="6659" width="7.28515625" style="159" customWidth="1"/>
    <col min="6660" max="6660" width="12" style="159" customWidth="1"/>
    <col min="6661" max="6661" width="11.85546875" style="159" customWidth="1"/>
    <col min="6662" max="6662" width="64.28515625" style="159" customWidth="1"/>
    <col min="6663" max="6663" width="16.85546875" style="159" customWidth="1"/>
    <col min="6664" max="6664" width="17.7109375" style="159" customWidth="1"/>
    <col min="6665" max="6665" width="12.85546875" style="159" customWidth="1"/>
    <col min="6666" max="6666" width="14.140625" style="159" customWidth="1"/>
    <col min="6667" max="6667" width="10.7109375" style="159" customWidth="1"/>
    <col min="6668" max="6914" width="9.140625" style="159"/>
    <col min="6915" max="6915" width="7.28515625" style="159" customWidth="1"/>
    <col min="6916" max="6916" width="12" style="159" customWidth="1"/>
    <col min="6917" max="6917" width="11.85546875" style="159" customWidth="1"/>
    <col min="6918" max="6918" width="64.28515625" style="159" customWidth="1"/>
    <col min="6919" max="6919" width="16.85546875" style="159" customWidth="1"/>
    <col min="6920" max="6920" width="17.7109375" style="159" customWidth="1"/>
    <col min="6921" max="6921" width="12.85546875" style="159" customWidth="1"/>
    <col min="6922" max="6922" width="14.140625" style="159" customWidth="1"/>
    <col min="6923" max="6923" width="10.7109375" style="159" customWidth="1"/>
    <col min="6924" max="7170" width="9.140625" style="159"/>
    <col min="7171" max="7171" width="7.28515625" style="159" customWidth="1"/>
    <col min="7172" max="7172" width="12" style="159" customWidth="1"/>
    <col min="7173" max="7173" width="11.85546875" style="159" customWidth="1"/>
    <col min="7174" max="7174" width="64.28515625" style="159" customWidth="1"/>
    <col min="7175" max="7175" width="16.85546875" style="159" customWidth="1"/>
    <col min="7176" max="7176" width="17.7109375" style="159" customWidth="1"/>
    <col min="7177" max="7177" width="12.85546875" style="159" customWidth="1"/>
    <col min="7178" max="7178" width="14.140625" style="159" customWidth="1"/>
    <col min="7179" max="7179" width="10.7109375" style="159" customWidth="1"/>
    <col min="7180" max="7426" width="9.140625" style="159"/>
    <col min="7427" max="7427" width="7.28515625" style="159" customWidth="1"/>
    <col min="7428" max="7428" width="12" style="159" customWidth="1"/>
    <col min="7429" max="7429" width="11.85546875" style="159" customWidth="1"/>
    <col min="7430" max="7430" width="64.28515625" style="159" customWidth="1"/>
    <col min="7431" max="7431" width="16.85546875" style="159" customWidth="1"/>
    <col min="7432" max="7432" width="17.7109375" style="159" customWidth="1"/>
    <col min="7433" max="7433" width="12.85546875" style="159" customWidth="1"/>
    <col min="7434" max="7434" width="14.140625" style="159" customWidth="1"/>
    <col min="7435" max="7435" width="10.7109375" style="159" customWidth="1"/>
    <col min="7436" max="7682" width="9.140625" style="159"/>
    <col min="7683" max="7683" width="7.28515625" style="159" customWidth="1"/>
    <col min="7684" max="7684" width="12" style="159" customWidth="1"/>
    <col min="7685" max="7685" width="11.85546875" style="159" customWidth="1"/>
    <col min="7686" max="7686" width="64.28515625" style="159" customWidth="1"/>
    <col min="7687" max="7687" width="16.85546875" style="159" customWidth="1"/>
    <col min="7688" max="7688" width="17.7109375" style="159" customWidth="1"/>
    <col min="7689" max="7689" width="12.85546875" style="159" customWidth="1"/>
    <col min="7690" max="7690" width="14.140625" style="159" customWidth="1"/>
    <col min="7691" max="7691" width="10.7109375" style="159" customWidth="1"/>
    <col min="7692" max="7938" width="9.140625" style="159"/>
    <col min="7939" max="7939" width="7.28515625" style="159" customWidth="1"/>
    <col min="7940" max="7940" width="12" style="159" customWidth="1"/>
    <col min="7941" max="7941" width="11.85546875" style="159" customWidth="1"/>
    <col min="7942" max="7942" width="64.28515625" style="159" customWidth="1"/>
    <col min="7943" max="7943" width="16.85546875" style="159" customWidth="1"/>
    <col min="7944" max="7944" width="17.7109375" style="159" customWidth="1"/>
    <col min="7945" max="7945" width="12.85546875" style="159" customWidth="1"/>
    <col min="7946" max="7946" width="14.140625" style="159" customWidth="1"/>
    <col min="7947" max="7947" width="10.7109375" style="159" customWidth="1"/>
    <col min="7948" max="8194" width="9.140625" style="159"/>
    <col min="8195" max="8195" width="7.28515625" style="159" customWidth="1"/>
    <col min="8196" max="8196" width="12" style="159" customWidth="1"/>
    <col min="8197" max="8197" width="11.85546875" style="159" customWidth="1"/>
    <col min="8198" max="8198" width="64.28515625" style="159" customWidth="1"/>
    <col min="8199" max="8199" width="16.85546875" style="159" customWidth="1"/>
    <col min="8200" max="8200" width="17.7109375" style="159" customWidth="1"/>
    <col min="8201" max="8201" width="12.85546875" style="159" customWidth="1"/>
    <col min="8202" max="8202" width="14.140625" style="159" customWidth="1"/>
    <col min="8203" max="8203" width="10.7109375" style="159" customWidth="1"/>
    <col min="8204" max="8450" width="9.140625" style="159"/>
    <col min="8451" max="8451" width="7.28515625" style="159" customWidth="1"/>
    <col min="8452" max="8452" width="12" style="159" customWidth="1"/>
    <col min="8453" max="8453" width="11.85546875" style="159" customWidth="1"/>
    <col min="8454" max="8454" width="64.28515625" style="159" customWidth="1"/>
    <col min="8455" max="8455" width="16.85546875" style="159" customWidth="1"/>
    <col min="8456" max="8456" width="17.7109375" style="159" customWidth="1"/>
    <col min="8457" max="8457" width="12.85546875" style="159" customWidth="1"/>
    <col min="8458" max="8458" width="14.140625" style="159" customWidth="1"/>
    <col min="8459" max="8459" width="10.7109375" style="159" customWidth="1"/>
    <col min="8460" max="8706" width="9.140625" style="159"/>
    <col min="8707" max="8707" width="7.28515625" style="159" customWidth="1"/>
    <col min="8708" max="8708" width="12" style="159" customWidth="1"/>
    <col min="8709" max="8709" width="11.85546875" style="159" customWidth="1"/>
    <col min="8710" max="8710" width="64.28515625" style="159" customWidth="1"/>
    <col min="8711" max="8711" width="16.85546875" style="159" customWidth="1"/>
    <col min="8712" max="8712" width="17.7109375" style="159" customWidth="1"/>
    <col min="8713" max="8713" width="12.85546875" style="159" customWidth="1"/>
    <col min="8714" max="8714" width="14.140625" style="159" customWidth="1"/>
    <col min="8715" max="8715" width="10.7109375" style="159" customWidth="1"/>
    <col min="8716" max="8962" width="9.140625" style="159"/>
    <col min="8963" max="8963" width="7.28515625" style="159" customWidth="1"/>
    <col min="8964" max="8964" width="12" style="159" customWidth="1"/>
    <col min="8965" max="8965" width="11.85546875" style="159" customWidth="1"/>
    <col min="8966" max="8966" width="64.28515625" style="159" customWidth="1"/>
    <col min="8967" max="8967" width="16.85546875" style="159" customWidth="1"/>
    <col min="8968" max="8968" width="17.7109375" style="159" customWidth="1"/>
    <col min="8969" max="8969" width="12.85546875" style="159" customWidth="1"/>
    <col min="8970" max="8970" width="14.140625" style="159" customWidth="1"/>
    <col min="8971" max="8971" width="10.7109375" style="159" customWidth="1"/>
    <col min="8972" max="9218" width="9.140625" style="159"/>
    <col min="9219" max="9219" width="7.28515625" style="159" customWidth="1"/>
    <col min="9220" max="9220" width="12" style="159" customWidth="1"/>
    <col min="9221" max="9221" width="11.85546875" style="159" customWidth="1"/>
    <col min="9222" max="9222" width="64.28515625" style="159" customWidth="1"/>
    <col min="9223" max="9223" width="16.85546875" style="159" customWidth="1"/>
    <col min="9224" max="9224" width="17.7109375" style="159" customWidth="1"/>
    <col min="9225" max="9225" width="12.85546875" style="159" customWidth="1"/>
    <col min="9226" max="9226" width="14.140625" style="159" customWidth="1"/>
    <col min="9227" max="9227" width="10.7109375" style="159" customWidth="1"/>
    <col min="9228" max="9474" width="9.140625" style="159"/>
    <col min="9475" max="9475" width="7.28515625" style="159" customWidth="1"/>
    <col min="9476" max="9476" width="12" style="159" customWidth="1"/>
    <col min="9477" max="9477" width="11.85546875" style="159" customWidth="1"/>
    <col min="9478" max="9478" width="64.28515625" style="159" customWidth="1"/>
    <col min="9479" max="9479" width="16.85546875" style="159" customWidth="1"/>
    <col min="9480" max="9480" width="17.7109375" style="159" customWidth="1"/>
    <col min="9481" max="9481" width="12.85546875" style="159" customWidth="1"/>
    <col min="9482" max="9482" width="14.140625" style="159" customWidth="1"/>
    <col min="9483" max="9483" width="10.7109375" style="159" customWidth="1"/>
    <col min="9484" max="9730" width="9.140625" style="159"/>
    <col min="9731" max="9731" width="7.28515625" style="159" customWidth="1"/>
    <col min="9732" max="9732" width="12" style="159" customWidth="1"/>
    <col min="9733" max="9733" width="11.85546875" style="159" customWidth="1"/>
    <col min="9734" max="9734" width="64.28515625" style="159" customWidth="1"/>
    <col min="9735" max="9735" width="16.85546875" style="159" customWidth="1"/>
    <col min="9736" max="9736" width="17.7109375" style="159" customWidth="1"/>
    <col min="9737" max="9737" width="12.85546875" style="159" customWidth="1"/>
    <col min="9738" max="9738" width="14.140625" style="159" customWidth="1"/>
    <col min="9739" max="9739" width="10.7109375" style="159" customWidth="1"/>
    <col min="9740" max="9986" width="9.140625" style="159"/>
    <col min="9987" max="9987" width="7.28515625" style="159" customWidth="1"/>
    <col min="9988" max="9988" width="12" style="159" customWidth="1"/>
    <col min="9989" max="9989" width="11.85546875" style="159" customWidth="1"/>
    <col min="9990" max="9990" width="64.28515625" style="159" customWidth="1"/>
    <col min="9991" max="9991" width="16.85546875" style="159" customWidth="1"/>
    <col min="9992" max="9992" width="17.7109375" style="159" customWidth="1"/>
    <col min="9993" max="9993" width="12.85546875" style="159" customWidth="1"/>
    <col min="9994" max="9994" width="14.140625" style="159" customWidth="1"/>
    <col min="9995" max="9995" width="10.7109375" style="159" customWidth="1"/>
    <col min="9996" max="10242" width="9.140625" style="159"/>
    <col min="10243" max="10243" width="7.28515625" style="159" customWidth="1"/>
    <col min="10244" max="10244" width="12" style="159" customWidth="1"/>
    <col min="10245" max="10245" width="11.85546875" style="159" customWidth="1"/>
    <col min="10246" max="10246" width="64.28515625" style="159" customWidth="1"/>
    <col min="10247" max="10247" width="16.85546875" style="159" customWidth="1"/>
    <col min="10248" max="10248" width="17.7109375" style="159" customWidth="1"/>
    <col min="10249" max="10249" width="12.85546875" style="159" customWidth="1"/>
    <col min="10250" max="10250" width="14.140625" style="159" customWidth="1"/>
    <col min="10251" max="10251" width="10.7109375" style="159" customWidth="1"/>
    <col min="10252" max="10498" width="9.140625" style="159"/>
    <col min="10499" max="10499" width="7.28515625" style="159" customWidth="1"/>
    <col min="10500" max="10500" width="12" style="159" customWidth="1"/>
    <col min="10501" max="10501" width="11.85546875" style="159" customWidth="1"/>
    <col min="10502" max="10502" width="64.28515625" style="159" customWidth="1"/>
    <col min="10503" max="10503" width="16.85546875" style="159" customWidth="1"/>
    <col min="10504" max="10504" width="17.7109375" style="159" customWidth="1"/>
    <col min="10505" max="10505" width="12.85546875" style="159" customWidth="1"/>
    <col min="10506" max="10506" width="14.140625" style="159" customWidth="1"/>
    <col min="10507" max="10507" width="10.7109375" style="159" customWidth="1"/>
    <col min="10508" max="10754" width="9.140625" style="159"/>
    <col min="10755" max="10755" width="7.28515625" style="159" customWidth="1"/>
    <col min="10756" max="10756" width="12" style="159" customWidth="1"/>
    <col min="10757" max="10757" width="11.85546875" style="159" customWidth="1"/>
    <col min="10758" max="10758" width="64.28515625" style="159" customWidth="1"/>
    <col min="10759" max="10759" width="16.85546875" style="159" customWidth="1"/>
    <col min="10760" max="10760" width="17.7109375" style="159" customWidth="1"/>
    <col min="10761" max="10761" width="12.85546875" style="159" customWidth="1"/>
    <col min="10762" max="10762" width="14.140625" style="159" customWidth="1"/>
    <col min="10763" max="10763" width="10.7109375" style="159" customWidth="1"/>
    <col min="10764" max="11010" width="9.140625" style="159"/>
    <col min="11011" max="11011" width="7.28515625" style="159" customWidth="1"/>
    <col min="11012" max="11012" width="12" style="159" customWidth="1"/>
    <col min="11013" max="11013" width="11.85546875" style="159" customWidth="1"/>
    <col min="11014" max="11014" width="64.28515625" style="159" customWidth="1"/>
    <col min="11015" max="11015" width="16.85546875" style="159" customWidth="1"/>
    <col min="11016" max="11016" width="17.7109375" style="159" customWidth="1"/>
    <col min="11017" max="11017" width="12.85546875" style="159" customWidth="1"/>
    <col min="11018" max="11018" width="14.140625" style="159" customWidth="1"/>
    <col min="11019" max="11019" width="10.7109375" style="159" customWidth="1"/>
    <col min="11020" max="11266" width="9.140625" style="159"/>
    <col min="11267" max="11267" width="7.28515625" style="159" customWidth="1"/>
    <col min="11268" max="11268" width="12" style="159" customWidth="1"/>
    <col min="11269" max="11269" width="11.85546875" style="159" customWidth="1"/>
    <col min="11270" max="11270" width="64.28515625" style="159" customWidth="1"/>
    <col min="11271" max="11271" width="16.85546875" style="159" customWidth="1"/>
    <col min="11272" max="11272" width="17.7109375" style="159" customWidth="1"/>
    <col min="11273" max="11273" width="12.85546875" style="159" customWidth="1"/>
    <col min="11274" max="11274" width="14.140625" style="159" customWidth="1"/>
    <col min="11275" max="11275" width="10.7109375" style="159" customWidth="1"/>
    <col min="11276" max="11522" width="9.140625" style="159"/>
    <col min="11523" max="11523" width="7.28515625" style="159" customWidth="1"/>
    <col min="11524" max="11524" width="12" style="159" customWidth="1"/>
    <col min="11525" max="11525" width="11.85546875" style="159" customWidth="1"/>
    <col min="11526" max="11526" width="64.28515625" style="159" customWidth="1"/>
    <col min="11527" max="11527" width="16.85546875" style="159" customWidth="1"/>
    <col min="11528" max="11528" width="17.7109375" style="159" customWidth="1"/>
    <col min="11529" max="11529" width="12.85546875" style="159" customWidth="1"/>
    <col min="11530" max="11530" width="14.140625" style="159" customWidth="1"/>
    <col min="11531" max="11531" width="10.7109375" style="159" customWidth="1"/>
    <col min="11532" max="11778" width="9.140625" style="159"/>
    <col min="11779" max="11779" width="7.28515625" style="159" customWidth="1"/>
    <col min="11780" max="11780" width="12" style="159" customWidth="1"/>
    <col min="11781" max="11781" width="11.85546875" style="159" customWidth="1"/>
    <col min="11782" max="11782" width="64.28515625" style="159" customWidth="1"/>
    <col min="11783" max="11783" width="16.85546875" style="159" customWidth="1"/>
    <col min="11784" max="11784" width="17.7109375" style="159" customWidth="1"/>
    <col min="11785" max="11785" width="12.85546875" style="159" customWidth="1"/>
    <col min="11786" max="11786" width="14.140625" style="159" customWidth="1"/>
    <col min="11787" max="11787" width="10.7109375" style="159" customWidth="1"/>
    <col min="11788" max="12034" width="9.140625" style="159"/>
    <col min="12035" max="12035" width="7.28515625" style="159" customWidth="1"/>
    <col min="12036" max="12036" width="12" style="159" customWidth="1"/>
    <col min="12037" max="12037" width="11.85546875" style="159" customWidth="1"/>
    <col min="12038" max="12038" width="64.28515625" style="159" customWidth="1"/>
    <col min="12039" max="12039" width="16.85546875" style="159" customWidth="1"/>
    <col min="12040" max="12040" width="17.7109375" style="159" customWidth="1"/>
    <col min="12041" max="12041" width="12.85546875" style="159" customWidth="1"/>
    <col min="12042" max="12042" width="14.140625" style="159" customWidth="1"/>
    <col min="12043" max="12043" width="10.7109375" style="159" customWidth="1"/>
    <col min="12044" max="12290" width="9.140625" style="159"/>
    <col min="12291" max="12291" width="7.28515625" style="159" customWidth="1"/>
    <col min="12292" max="12292" width="12" style="159" customWidth="1"/>
    <col min="12293" max="12293" width="11.85546875" style="159" customWidth="1"/>
    <col min="12294" max="12294" width="64.28515625" style="159" customWidth="1"/>
    <col min="12295" max="12295" width="16.85546875" style="159" customWidth="1"/>
    <col min="12296" max="12296" width="17.7109375" style="159" customWidth="1"/>
    <col min="12297" max="12297" width="12.85546875" style="159" customWidth="1"/>
    <col min="12298" max="12298" width="14.140625" style="159" customWidth="1"/>
    <col min="12299" max="12299" width="10.7109375" style="159" customWidth="1"/>
    <col min="12300" max="12546" width="9.140625" style="159"/>
    <col min="12547" max="12547" width="7.28515625" style="159" customWidth="1"/>
    <col min="12548" max="12548" width="12" style="159" customWidth="1"/>
    <col min="12549" max="12549" width="11.85546875" style="159" customWidth="1"/>
    <col min="12550" max="12550" width="64.28515625" style="159" customWidth="1"/>
    <col min="12551" max="12551" width="16.85546875" style="159" customWidth="1"/>
    <col min="12552" max="12552" width="17.7109375" style="159" customWidth="1"/>
    <col min="12553" max="12553" width="12.85546875" style="159" customWidth="1"/>
    <col min="12554" max="12554" width="14.140625" style="159" customWidth="1"/>
    <col min="12555" max="12555" width="10.7109375" style="159" customWidth="1"/>
    <col min="12556" max="12802" width="9.140625" style="159"/>
    <col min="12803" max="12803" width="7.28515625" style="159" customWidth="1"/>
    <col min="12804" max="12804" width="12" style="159" customWidth="1"/>
    <col min="12805" max="12805" width="11.85546875" style="159" customWidth="1"/>
    <col min="12806" max="12806" width="64.28515625" style="159" customWidth="1"/>
    <col min="12807" max="12807" width="16.85546875" style="159" customWidth="1"/>
    <col min="12808" max="12808" width="17.7109375" style="159" customWidth="1"/>
    <col min="12809" max="12809" width="12.85546875" style="159" customWidth="1"/>
    <col min="12810" max="12810" width="14.140625" style="159" customWidth="1"/>
    <col min="12811" max="12811" width="10.7109375" style="159" customWidth="1"/>
    <col min="12812" max="13058" width="9.140625" style="159"/>
    <col min="13059" max="13059" width="7.28515625" style="159" customWidth="1"/>
    <col min="13060" max="13060" width="12" style="159" customWidth="1"/>
    <col min="13061" max="13061" width="11.85546875" style="159" customWidth="1"/>
    <col min="13062" max="13062" width="64.28515625" style="159" customWidth="1"/>
    <col min="13063" max="13063" width="16.85546875" style="159" customWidth="1"/>
    <col min="13064" max="13064" width="17.7109375" style="159" customWidth="1"/>
    <col min="13065" max="13065" width="12.85546875" style="159" customWidth="1"/>
    <col min="13066" max="13066" width="14.140625" style="159" customWidth="1"/>
    <col min="13067" max="13067" width="10.7109375" style="159" customWidth="1"/>
    <col min="13068" max="13314" width="9.140625" style="159"/>
    <col min="13315" max="13315" width="7.28515625" style="159" customWidth="1"/>
    <col min="13316" max="13316" width="12" style="159" customWidth="1"/>
    <col min="13317" max="13317" width="11.85546875" style="159" customWidth="1"/>
    <col min="13318" max="13318" width="64.28515625" style="159" customWidth="1"/>
    <col min="13319" max="13319" width="16.85546875" style="159" customWidth="1"/>
    <col min="13320" max="13320" width="17.7109375" style="159" customWidth="1"/>
    <col min="13321" max="13321" width="12.85546875" style="159" customWidth="1"/>
    <col min="13322" max="13322" width="14.140625" style="159" customWidth="1"/>
    <col min="13323" max="13323" width="10.7109375" style="159" customWidth="1"/>
    <col min="13324" max="13570" width="9.140625" style="159"/>
    <col min="13571" max="13571" width="7.28515625" style="159" customWidth="1"/>
    <col min="13572" max="13572" width="12" style="159" customWidth="1"/>
    <col min="13573" max="13573" width="11.85546875" style="159" customWidth="1"/>
    <col min="13574" max="13574" width="64.28515625" style="159" customWidth="1"/>
    <col min="13575" max="13575" width="16.85546875" style="159" customWidth="1"/>
    <col min="13576" max="13576" width="17.7109375" style="159" customWidth="1"/>
    <col min="13577" max="13577" width="12.85546875" style="159" customWidth="1"/>
    <col min="13578" max="13578" width="14.140625" style="159" customWidth="1"/>
    <col min="13579" max="13579" width="10.7109375" style="159" customWidth="1"/>
    <col min="13580" max="13826" width="9.140625" style="159"/>
    <col min="13827" max="13827" width="7.28515625" style="159" customWidth="1"/>
    <col min="13828" max="13828" width="12" style="159" customWidth="1"/>
    <col min="13829" max="13829" width="11.85546875" style="159" customWidth="1"/>
    <col min="13830" max="13830" width="64.28515625" style="159" customWidth="1"/>
    <col min="13831" max="13831" width="16.85546875" style="159" customWidth="1"/>
    <col min="13832" max="13832" width="17.7109375" style="159" customWidth="1"/>
    <col min="13833" max="13833" width="12.85546875" style="159" customWidth="1"/>
    <col min="13834" max="13834" width="14.140625" style="159" customWidth="1"/>
    <col min="13835" max="13835" width="10.7109375" style="159" customWidth="1"/>
    <col min="13836" max="14082" width="9.140625" style="159"/>
    <col min="14083" max="14083" width="7.28515625" style="159" customWidth="1"/>
    <col min="14084" max="14084" width="12" style="159" customWidth="1"/>
    <col min="14085" max="14085" width="11.85546875" style="159" customWidth="1"/>
    <col min="14086" max="14086" width="64.28515625" style="159" customWidth="1"/>
    <col min="14087" max="14087" width="16.85546875" style="159" customWidth="1"/>
    <col min="14088" max="14088" width="17.7109375" style="159" customWidth="1"/>
    <col min="14089" max="14089" width="12.85546875" style="159" customWidth="1"/>
    <col min="14090" max="14090" width="14.140625" style="159" customWidth="1"/>
    <col min="14091" max="14091" width="10.7109375" style="159" customWidth="1"/>
    <col min="14092" max="14338" width="9.140625" style="159"/>
    <col min="14339" max="14339" width="7.28515625" style="159" customWidth="1"/>
    <col min="14340" max="14340" width="12" style="159" customWidth="1"/>
    <col min="14341" max="14341" width="11.85546875" style="159" customWidth="1"/>
    <col min="14342" max="14342" width="64.28515625" style="159" customWidth="1"/>
    <col min="14343" max="14343" width="16.85546875" style="159" customWidth="1"/>
    <col min="14344" max="14344" width="17.7109375" style="159" customWidth="1"/>
    <col min="14345" max="14345" width="12.85546875" style="159" customWidth="1"/>
    <col min="14346" max="14346" width="14.140625" style="159" customWidth="1"/>
    <col min="14347" max="14347" width="10.7109375" style="159" customWidth="1"/>
    <col min="14348" max="14594" width="9.140625" style="159"/>
    <col min="14595" max="14595" width="7.28515625" style="159" customWidth="1"/>
    <col min="14596" max="14596" width="12" style="159" customWidth="1"/>
    <col min="14597" max="14597" width="11.85546875" style="159" customWidth="1"/>
    <col min="14598" max="14598" width="64.28515625" style="159" customWidth="1"/>
    <col min="14599" max="14599" width="16.85546875" style="159" customWidth="1"/>
    <col min="14600" max="14600" width="17.7109375" style="159" customWidth="1"/>
    <col min="14601" max="14601" width="12.85546875" style="159" customWidth="1"/>
    <col min="14602" max="14602" width="14.140625" style="159" customWidth="1"/>
    <col min="14603" max="14603" width="10.7109375" style="159" customWidth="1"/>
    <col min="14604" max="14850" width="9.140625" style="159"/>
    <col min="14851" max="14851" width="7.28515625" style="159" customWidth="1"/>
    <col min="14852" max="14852" width="12" style="159" customWidth="1"/>
    <col min="14853" max="14853" width="11.85546875" style="159" customWidth="1"/>
    <col min="14854" max="14854" width="64.28515625" style="159" customWidth="1"/>
    <col min="14855" max="14855" width="16.85546875" style="159" customWidth="1"/>
    <col min="14856" max="14856" width="17.7109375" style="159" customWidth="1"/>
    <col min="14857" max="14857" width="12.85546875" style="159" customWidth="1"/>
    <col min="14858" max="14858" width="14.140625" style="159" customWidth="1"/>
    <col min="14859" max="14859" width="10.7109375" style="159" customWidth="1"/>
    <col min="14860" max="15106" width="9.140625" style="159"/>
    <col min="15107" max="15107" width="7.28515625" style="159" customWidth="1"/>
    <col min="15108" max="15108" width="12" style="159" customWidth="1"/>
    <col min="15109" max="15109" width="11.85546875" style="159" customWidth="1"/>
    <col min="15110" max="15110" width="64.28515625" style="159" customWidth="1"/>
    <col min="15111" max="15111" width="16.85546875" style="159" customWidth="1"/>
    <col min="15112" max="15112" width="17.7109375" style="159" customWidth="1"/>
    <col min="15113" max="15113" width="12.85546875" style="159" customWidth="1"/>
    <col min="15114" max="15114" width="14.140625" style="159" customWidth="1"/>
    <col min="15115" max="15115" width="10.7109375" style="159" customWidth="1"/>
    <col min="15116" max="15362" width="9.140625" style="159"/>
    <col min="15363" max="15363" width="7.28515625" style="159" customWidth="1"/>
    <col min="15364" max="15364" width="12" style="159" customWidth="1"/>
    <col min="15365" max="15365" width="11.85546875" style="159" customWidth="1"/>
    <col min="15366" max="15366" width="64.28515625" style="159" customWidth="1"/>
    <col min="15367" max="15367" width="16.85546875" style="159" customWidth="1"/>
    <col min="15368" max="15368" width="17.7109375" style="159" customWidth="1"/>
    <col min="15369" max="15369" width="12.85546875" style="159" customWidth="1"/>
    <col min="15370" max="15370" width="14.140625" style="159" customWidth="1"/>
    <col min="15371" max="15371" width="10.7109375" style="159" customWidth="1"/>
    <col min="15372" max="15618" width="9.140625" style="159"/>
    <col min="15619" max="15619" width="7.28515625" style="159" customWidth="1"/>
    <col min="15620" max="15620" width="12" style="159" customWidth="1"/>
    <col min="15621" max="15621" width="11.85546875" style="159" customWidth="1"/>
    <col min="15622" max="15622" width="64.28515625" style="159" customWidth="1"/>
    <col min="15623" max="15623" width="16.85546875" style="159" customWidth="1"/>
    <col min="15624" max="15624" width="17.7109375" style="159" customWidth="1"/>
    <col min="15625" max="15625" width="12.85546875" style="159" customWidth="1"/>
    <col min="15626" max="15626" width="14.140625" style="159" customWidth="1"/>
    <col min="15627" max="15627" width="10.7109375" style="159" customWidth="1"/>
    <col min="15628" max="15874" width="9.140625" style="159"/>
    <col min="15875" max="15875" width="7.28515625" style="159" customWidth="1"/>
    <col min="15876" max="15876" width="12" style="159" customWidth="1"/>
    <col min="15877" max="15877" width="11.85546875" style="159" customWidth="1"/>
    <col min="15878" max="15878" width="64.28515625" style="159" customWidth="1"/>
    <col min="15879" max="15879" width="16.85546875" style="159" customWidth="1"/>
    <col min="15880" max="15880" width="17.7109375" style="159" customWidth="1"/>
    <col min="15881" max="15881" width="12.85546875" style="159" customWidth="1"/>
    <col min="15882" max="15882" width="14.140625" style="159" customWidth="1"/>
    <col min="15883" max="15883" width="10.7109375" style="159" customWidth="1"/>
    <col min="15884" max="16130" width="9.140625" style="159"/>
    <col min="16131" max="16131" width="7.28515625" style="159" customWidth="1"/>
    <col min="16132" max="16132" width="12" style="159" customWidth="1"/>
    <col min="16133" max="16133" width="11.85546875" style="159" customWidth="1"/>
    <col min="16134" max="16134" width="64.28515625" style="159" customWidth="1"/>
    <col min="16135" max="16135" width="16.85546875" style="159" customWidth="1"/>
    <col min="16136" max="16136" width="17.7109375" style="159" customWidth="1"/>
    <col min="16137" max="16137" width="12.85546875" style="159" customWidth="1"/>
    <col min="16138" max="16138" width="14.140625" style="159" customWidth="1"/>
    <col min="16139" max="16139" width="10.7109375" style="159" customWidth="1"/>
    <col min="16140" max="16384" width="9.140625" style="159"/>
  </cols>
  <sheetData>
    <row r="1" spans="1:9" x14ac:dyDescent="0.3">
      <c r="G1" s="213" t="s">
        <v>186</v>
      </c>
      <c r="H1" s="164"/>
    </row>
    <row r="2" spans="1:9" x14ac:dyDescent="0.3">
      <c r="E2" s="210"/>
      <c r="F2" s="211"/>
      <c r="G2" s="212" t="s">
        <v>135</v>
      </c>
    </row>
    <row r="3" spans="1:9" x14ac:dyDescent="0.3">
      <c r="E3" s="210"/>
      <c r="F3" s="211"/>
      <c r="G3" s="212" t="s">
        <v>71</v>
      </c>
    </row>
    <row r="5" spans="1:9" ht="48.75" customHeight="1" x14ac:dyDescent="0.3">
      <c r="A5" s="232" t="s">
        <v>141</v>
      </c>
      <c r="B5" s="232"/>
      <c r="C5" s="232"/>
      <c r="D5" s="232"/>
      <c r="E5" s="232"/>
      <c r="F5" s="232"/>
      <c r="G5" s="232"/>
      <c r="H5" s="165"/>
    </row>
    <row r="7" spans="1:9" x14ac:dyDescent="0.3">
      <c r="F7" s="237" t="s">
        <v>38</v>
      </c>
      <c r="G7" s="237"/>
    </row>
    <row r="8" spans="1:9" s="158" customFormat="1" ht="51.75" customHeight="1" x14ac:dyDescent="0.25">
      <c r="B8" s="233" t="s">
        <v>48</v>
      </c>
      <c r="C8" s="234"/>
      <c r="D8" s="235" t="s">
        <v>91</v>
      </c>
      <c r="E8" s="238" t="s">
        <v>44</v>
      </c>
      <c r="F8" s="239"/>
      <c r="G8" s="240"/>
    </row>
    <row r="9" spans="1:9" s="158" customFormat="1" ht="34.5" x14ac:dyDescent="0.25">
      <c r="B9" s="149" t="s">
        <v>33</v>
      </c>
      <c r="C9" s="149" t="s">
        <v>34</v>
      </c>
      <c r="D9" s="236"/>
      <c r="E9" s="166" t="s">
        <v>13</v>
      </c>
      <c r="F9" s="166" t="s">
        <v>14</v>
      </c>
      <c r="G9" s="166" t="s">
        <v>15</v>
      </c>
    </row>
    <row r="10" spans="1:9" s="158" customFormat="1" x14ac:dyDescent="0.25">
      <c r="B10" s="167"/>
      <c r="C10" s="167"/>
      <c r="D10" s="168" t="s">
        <v>79</v>
      </c>
      <c r="E10" s="166">
        <f t="shared" ref="E10:G10" si="0">E12</f>
        <v>0</v>
      </c>
      <c r="F10" s="166">
        <f t="shared" si="0"/>
        <v>0</v>
      </c>
      <c r="G10" s="166">
        <f t="shared" si="0"/>
        <v>0</v>
      </c>
      <c r="I10" s="169"/>
    </row>
    <row r="11" spans="1:9" s="158" customFormat="1" x14ac:dyDescent="0.25">
      <c r="B11" s="170"/>
      <c r="C11" s="170"/>
      <c r="D11" s="171" t="s">
        <v>80</v>
      </c>
      <c r="E11" s="179"/>
      <c r="F11" s="179"/>
      <c r="G11" s="166"/>
    </row>
    <row r="12" spans="1:9" s="172" customFormat="1" ht="34.5" x14ac:dyDescent="0.25">
      <c r="B12" s="173"/>
      <c r="C12" s="174"/>
      <c r="D12" s="175" t="s">
        <v>81</v>
      </c>
      <c r="E12" s="166">
        <f>E14+E54</f>
        <v>0</v>
      </c>
      <c r="F12" s="166">
        <f>F14+F54</f>
        <v>0</v>
      </c>
      <c r="G12" s="166">
        <f>G14+G54</f>
        <v>0</v>
      </c>
      <c r="H12" s="176"/>
      <c r="I12" s="177"/>
    </row>
    <row r="13" spans="1:9" s="158" customFormat="1" x14ac:dyDescent="0.25">
      <c r="B13" s="178"/>
      <c r="C13" s="178"/>
      <c r="D13" s="171" t="s">
        <v>82</v>
      </c>
      <c r="E13" s="179"/>
      <c r="F13" s="179"/>
      <c r="G13" s="179"/>
    </row>
    <row r="14" spans="1:9" s="158" customFormat="1" ht="34.5" x14ac:dyDescent="0.25">
      <c r="B14" s="173">
        <v>1049</v>
      </c>
      <c r="C14" s="173">
        <v>21001</v>
      </c>
      <c r="D14" s="168" t="s">
        <v>60</v>
      </c>
      <c r="E14" s="166">
        <f>E19+E29+E40+E16</f>
        <v>0</v>
      </c>
      <c r="F14" s="166">
        <f>F19+F29+F40+F16</f>
        <v>0</v>
      </c>
      <c r="G14" s="166">
        <f>G19+G29+G40+G16</f>
        <v>0</v>
      </c>
    </row>
    <row r="15" spans="1:9" s="158" customFormat="1" x14ac:dyDescent="0.25">
      <c r="B15" s="180"/>
      <c r="C15" s="180"/>
      <c r="D15" s="171" t="s">
        <v>8</v>
      </c>
      <c r="E15" s="214"/>
      <c r="F15" s="214"/>
      <c r="G15" s="179"/>
    </row>
    <row r="16" spans="1:9" s="172" customFormat="1" x14ac:dyDescent="0.25">
      <c r="B16" s="181"/>
      <c r="C16" s="181"/>
      <c r="D16" s="173" t="s">
        <v>118</v>
      </c>
      <c r="E16" s="166">
        <f t="shared" ref="E16:F16" si="1">-E17</f>
        <v>-1432966.4</v>
      </c>
      <c r="F16" s="166">
        <f t="shared" si="1"/>
        <v>-8680360.9000000004</v>
      </c>
      <c r="G16" s="166">
        <f>'1'!D51</f>
        <v>-13254635.800000001</v>
      </c>
      <c r="H16" s="182"/>
    </row>
    <row r="17" spans="2:10" s="172" customFormat="1" ht="34.5" x14ac:dyDescent="0.25">
      <c r="B17" s="183"/>
      <c r="C17" s="183"/>
      <c r="D17" s="168" t="s">
        <v>9</v>
      </c>
      <c r="E17" s="166">
        <f>E19+E29+E40</f>
        <v>1432966.4</v>
      </c>
      <c r="F17" s="166">
        <f>F19+F29+F40</f>
        <v>8680360.9000000004</v>
      </c>
      <c r="G17" s="166">
        <f>G19+G29+G40</f>
        <v>13254635.800000001</v>
      </c>
      <c r="H17" s="182"/>
      <c r="I17" s="182"/>
      <c r="J17" s="182"/>
    </row>
    <row r="18" spans="2:10" x14ac:dyDescent="0.3">
      <c r="B18" s="184"/>
      <c r="C18" s="184"/>
      <c r="D18" s="171" t="s">
        <v>92</v>
      </c>
      <c r="E18" s="214"/>
      <c r="F18" s="214"/>
      <c r="G18" s="179"/>
    </row>
    <row r="19" spans="2:10" ht="34.5" x14ac:dyDescent="0.3">
      <c r="B19" s="178"/>
      <c r="C19" s="185" t="s">
        <v>84</v>
      </c>
      <c r="D19" s="186" t="str">
        <f>'1'!C16</f>
        <v>Միջպետական նշանակության ավտոճանապարհներ, այդ թվում</v>
      </c>
      <c r="E19" s="166">
        <f t="shared" ref="E19:F19" si="2">SUM(E20:E28)</f>
        <v>439038.5</v>
      </c>
      <c r="F19" s="166">
        <f t="shared" si="2"/>
        <v>2926765.8</v>
      </c>
      <c r="G19" s="166">
        <f>SUM(G20:G28)</f>
        <v>4196956.3</v>
      </c>
    </row>
    <row r="20" spans="2:10" ht="51.75" x14ac:dyDescent="0.3">
      <c r="B20" s="178"/>
      <c r="C20" s="185"/>
      <c r="D20" s="144" t="str">
        <f>'1'!C17</f>
        <v>Մ-1, Երևան-Գյումրի-ՀՀ սահման միջպետական նշանակության ավտոճանապարհի կմ130+100-կմ134+500 հատվածի հիմնանորոգում</v>
      </c>
      <c r="E20" s="179">
        <v>34840.1</v>
      </c>
      <c r="F20" s="179">
        <v>418081</v>
      </c>
      <c r="G20" s="179">
        <f>'1'!D17</f>
        <v>696801.7</v>
      </c>
    </row>
    <row r="21" spans="2:10" ht="51.75" x14ac:dyDescent="0.3">
      <c r="B21" s="178"/>
      <c r="C21" s="185"/>
      <c r="D21" s="144" t="str">
        <f>'1'!C18</f>
        <v>Մ-2, Երևան-Երասխ-Գորիս-Մեղրի-ՀՀ սահման միջպետական նշանակության ավտոճանապարհի կմ182+532 - կմ190+000 հատվածի հիմնանորոգում</v>
      </c>
      <c r="E21" s="179"/>
      <c r="F21" s="179">
        <v>1865.5</v>
      </c>
      <c r="G21" s="179">
        <f>'1'!D18</f>
        <v>1865.5</v>
      </c>
      <c r="I21" s="187"/>
      <c r="J21" s="187"/>
    </row>
    <row r="22" spans="2:10" ht="51.75" x14ac:dyDescent="0.3">
      <c r="B22" s="178"/>
      <c r="C22" s="185"/>
      <c r="D22" s="144" t="str">
        <f>'1'!C19</f>
        <v>/Մ-2/-Տաթև-Աղվանի-/Մ-2/(Սյունիք) միջպետական նշանակության ավտոճանապարհի կմ0+000-կմ19+500 հատվածի հիմնանորոգում</v>
      </c>
      <c r="E22" s="179">
        <v>220635.9</v>
      </c>
      <c r="F22" s="179">
        <v>723685.7</v>
      </c>
      <c r="G22" s="179">
        <f>'1'!D19</f>
        <v>882543.5</v>
      </c>
    </row>
    <row r="23" spans="2:10" ht="51.75" x14ac:dyDescent="0.3">
      <c r="B23" s="178"/>
      <c r="C23" s="185"/>
      <c r="D23" s="144" t="str">
        <f>'1'!C20</f>
        <v>Մ-2,Երևան-Երասխ-Նորավան- Տաթև-Կապան-Մեղրի-ՀՀ սահման ավտոճանապարհի կմ336+550 - կմ338+350 հատվածի հիմնանորոգում</v>
      </c>
      <c r="E23" s="179">
        <v>35390.9</v>
      </c>
      <c r="F23" s="179">
        <v>420932.4</v>
      </c>
      <c r="G23" s="179">
        <f>'1'!D20</f>
        <v>701554</v>
      </c>
    </row>
    <row r="24" spans="2:10" ht="51.75" x14ac:dyDescent="0.3">
      <c r="B24" s="178"/>
      <c r="C24" s="185"/>
      <c r="D24" s="144" t="str">
        <f>'1'!C21</f>
        <v>Մ-3, ՀՀ սահման-Մարգարա-Վանաձոր-Տաշիր-ՀՀ սահման միջպետական նշանակության ավտոճանապարհի կմ97+020-կմ104+700 հատվածի հիմնանորոգում</v>
      </c>
      <c r="E24" s="179"/>
      <c r="F24" s="179">
        <v>63696.9</v>
      </c>
      <c r="G24" s="179">
        <f>'1'!D21</f>
        <v>63696.9</v>
      </c>
    </row>
    <row r="25" spans="2:10" ht="103.5" x14ac:dyDescent="0.3">
      <c r="B25" s="178"/>
      <c r="C25" s="185"/>
      <c r="D25" s="144" t="str">
        <f>'1'!C22</f>
        <v xml:space="preserve">Մ-5, Երևան - Արմավիր - ՀՀ սահման միջպետական նշանակության ավտոճանապարհի կմ17+530-կմ18+200, կմ25+593 - կմ29+385 և կմ32+675 - կմ33+833 աջակողմյան և ձախակողմյան հատվածների հիմնանորոգում և Մ-5 Երևան-Արմավիր-ՀՀ սահման ա/ճ-ի կմ 35+457 - կմ 37+054 հատվածի ջրահեռացման համակարգի վերականգնում </v>
      </c>
      <c r="E25" s="179"/>
      <c r="F25" s="179">
        <v>10526.3</v>
      </c>
      <c r="G25" s="179">
        <f>'1'!D22</f>
        <v>10526.3</v>
      </c>
    </row>
    <row r="26" spans="2:10" ht="69" x14ac:dyDescent="0.3">
      <c r="B26" s="178"/>
      <c r="C26" s="185"/>
      <c r="D26" s="144" t="str">
        <f>'1'!C23</f>
        <v>Մ-8, Վանաձոր (Մ-6 հատման կետ) - Դիլիջան միջպետական նշանակության ավտոճանապարհի կմ0+236 - կմ6+236 հատվածի (Վանաձոր քաղաքի հատված) հիմնանորոգում</v>
      </c>
      <c r="E26" s="179">
        <v>115484.8</v>
      </c>
      <c r="F26" s="179">
        <v>808393.1</v>
      </c>
      <c r="G26" s="179">
        <f>'1'!D23</f>
        <v>1154847.2</v>
      </c>
    </row>
    <row r="27" spans="2:10" ht="51.75" x14ac:dyDescent="0.3">
      <c r="B27" s="178"/>
      <c r="C27" s="185"/>
      <c r="D27" s="144" t="str">
        <f>'1'!C24</f>
        <v>Մ-10, Սևան-Մարտունի-Գետափ միջպետական նշանակության ավտոճանապարհի կմ79+060-կմ80+590 հատվածի վերակառուցում</v>
      </c>
      <c r="E27" s="179">
        <v>32686.799999999999</v>
      </c>
      <c r="F27" s="179">
        <v>228807.6</v>
      </c>
      <c r="G27" s="179">
        <f>'1'!D24</f>
        <v>326868</v>
      </c>
    </row>
    <row r="28" spans="2:10" ht="51.75" x14ac:dyDescent="0.3">
      <c r="B28" s="178"/>
      <c r="C28" s="185"/>
      <c r="D28" s="144" t="str">
        <f>'1'!C25</f>
        <v>Մ-10, Սևան-Մարտունի-Գետափ միջպետական նշանակության ավտոճանապարհի կմ80+590-կմ94+590 հատվածի հիմնանորոգում</v>
      </c>
      <c r="E28" s="179"/>
      <c r="F28" s="179">
        <v>250777.3</v>
      </c>
      <c r="G28" s="179">
        <f>'1'!D25</f>
        <v>358253.2</v>
      </c>
    </row>
    <row r="29" spans="2:10" ht="34.5" x14ac:dyDescent="0.3">
      <c r="B29" s="178"/>
      <c r="C29" s="188">
        <v>2</v>
      </c>
      <c r="D29" s="149" t="str">
        <f>'1'!C26</f>
        <v>Հանրապետական նշանակության ավտոճանապարհներ, այդ թվում</v>
      </c>
      <c r="E29" s="166">
        <f t="shared" ref="E29:F29" si="3">SUM(E30:E39)</f>
        <v>640413.9</v>
      </c>
      <c r="F29" s="166">
        <f t="shared" si="3"/>
        <v>3880431.6000000006</v>
      </c>
      <c r="G29" s="166">
        <f>SUM(G30:G39)</f>
        <v>6106582.1000000006</v>
      </c>
      <c r="H29" s="189"/>
    </row>
    <row r="30" spans="2:10" ht="51.75" x14ac:dyDescent="0.3">
      <c r="B30" s="178"/>
      <c r="C30" s="188"/>
      <c r="D30" s="144" t="str">
        <f>'1'!C27</f>
        <v>Հ-2, /Հ-1/ Աբովյան- Արզնի-/Հ-6/ (Նոր Գեղի) հանրապետական նշանակության ավտոճանապարհի կմ0+000-կմ1+400 հատվածի հիմնանորոգում</v>
      </c>
      <c r="E30" s="179">
        <v>18918.900000000001</v>
      </c>
      <c r="F30" s="179">
        <v>18918.900000000001</v>
      </c>
      <c r="G30" s="179">
        <f>'1'!D27</f>
        <v>18918.900000000001</v>
      </c>
    </row>
    <row r="31" spans="2:10" ht="86.25" x14ac:dyDescent="0.3">
      <c r="B31" s="178"/>
      <c r="C31" s="188"/>
      <c r="D31" s="144" t="str">
        <f>'1'!C28</f>
        <v>Հ-3, Երևան (Ջրաշխարհ, Մ-4-ի հետ հատման տեղ)-Գառնի –Գեղարդի վանք հանրապետական նշանակության ավտոճանապարհի կմ10+770-կմ27+500 հատվածի (բացառությամբ սողանքային տեղամասերի) հիմնանորոգում</v>
      </c>
      <c r="E31" s="179">
        <v>102650.7</v>
      </c>
      <c r="F31" s="179">
        <v>2053013.7</v>
      </c>
      <c r="G31" s="179">
        <f>'1'!D28</f>
        <v>3421689.4</v>
      </c>
    </row>
    <row r="32" spans="2:10" s="192" customFormat="1" ht="51.75" x14ac:dyDescent="0.3">
      <c r="B32" s="190"/>
      <c r="C32" s="191"/>
      <c r="D32" s="144" t="str">
        <f>'1'!C29</f>
        <v>Հ-5, /Հ-6/-Նոր Գեղի-Արգել-Արզական-Հրազդան հանրապետական նշանակության ավտոճանապարհի կմ0+000 - կմ10+000 հատվածի հիմնանորոգում</v>
      </c>
      <c r="E32" s="215">
        <v>58365.1</v>
      </c>
      <c r="F32" s="215">
        <v>58365.1</v>
      </c>
      <c r="G32" s="179">
        <f>'1'!D29</f>
        <v>58365.1</v>
      </c>
    </row>
    <row r="33" spans="2:9" ht="51.75" x14ac:dyDescent="0.3">
      <c r="B33" s="178"/>
      <c r="C33" s="188"/>
      <c r="D33" s="144" t="str">
        <f>'1'!C30</f>
        <v>Հ-16, /Մ-5/ - Մեծամոր – ՀԱԷԿ - /Մ-5/ հանրապետական նշանակության ավտոճանապարհի կմ0+000 - կմ10+700 հատվածի հիմնանորոգում</v>
      </c>
      <c r="E33" s="179">
        <v>13873.2</v>
      </c>
      <c r="F33" s="179">
        <v>13873.2</v>
      </c>
      <c r="G33" s="179">
        <f>'1'!D30</f>
        <v>13873.2</v>
      </c>
    </row>
    <row r="34" spans="2:9" ht="69" x14ac:dyDescent="0.3">
      <c r="B34" s="178"/>
      <c r="C34" s="188"/>
      <c r="D34" s="144" t="str">
        <f>'1'!C31</f>
        <v>Հ-24, /Մ-3/ - Գյուլագարակ – Կուրթան - /Մ-6/ հանրապետական նշանակության ավտոճանապարհի Կուրթան - Ձորագյուղ - /Մ-6/ 15.2 կմ հատվածի հիմնանորոգում</v>
      </c>
      <c r="E34" s="179"/>
      <c r="F34" s="179">
        <v>2919</v>
      </c>
      <c r="G34" s="179">
        <f>'1'!D31</f>
        <v>2919</v>
      </c>
    </row>
    <row r="35" spans="2:9" ht="51.75" x14ac:dyDescent="0.3">
      <c r="B35" s="178"/>
      <c r="C35" s="188"/>
      <c r="D35" s="144" t="str">
        <f>'1'!C32</f>
        <v>Հ-26,/Մ-4 /-Ենոքավան–Կարմիր գյուղ (գյուղատեղի)-/Մ-16/ հանրապետական նշանակության  ավտոճանապարհի  կմ6+300-կմ71+800 հատվածի հիմնանորոգում</v>
      </c>
      <c r="E35" s="179"/>
      <c r="F35" s="179">
        <v>7998</v>
      </c>
      <c r="G35" s="179">
        <f>'1'!D32</f>
        <v>7998</v>
      </c>
    </row>
    <row r="36" spans="2:9" ht="34.5" x14ac:dyDescent="0.3">
      <c r="B36" s="178"/>
      <c r="C36" s="188"/>
      <c r="D36" s="144" t="str">
        <f>'1'!C33</f>
        <v>Հ-31,/Մ-1/ - Վարդաղբյուր – Տաշիր - /Մ-3/ կմ0+000-կմ5+000 հատվածի հիմնանորոգում</v>
      </c>
      <c r="E36" s="179"/>
      <c r="F36" s="179">
        <v>422998.2</v>
      </c>
      <c r="G36" s="179">
        <f>'1'!D33</f>
        <v>769087.5</v>
      </c>
    </row>
    <row r="37" spans="2:9" ht="51.75" x14ac:dyDescent="0.3">
      <c r="B37" s="178"/>
      <c r="C37" s="188"/>
      <c r="D37" s="144" t="str">
        <f>'1'!C34</f>
        <v>Հ38,/Հ-30/ (Թթուջուր) – /Հ-36/ (Նավուր) հանրապետական նշանակության ավտոճանապարհի կմ 0+000-կմ 15+100 հատվածի հիմնանորոգում</v>
      </c>
      <c r="E37" s="179">
        <v>58282.8</v>
      </c>
      <c r="F37" s="179">
        <v>815958.8</v>
      </c>
      <c r="G37" s="179">
        <f>'1'!D34</f>
        <v>1165655.3999999999</v>
      </c>
    </row>
    <row r="38" spans="2:9" ht="69" x14ac:dyDescent="0.3">
      <c r="B38" s="178"/>
      <c r="C38" s="188"/>
      <c r="D38" s="144" t="str">
        <f>'1'!C35</f>
        <v>Հ-55,Հրազդանի տրանսպորտային հանգույց- Ծաղկաձորի ճոպանուղի հանրապետական նշանակության ավտոճանապարհի կմ 5+800- կմ 10+800 հատվածի հիմնանորոգում</v>
      </c>
      <c r="E38" s="179">
        <v>270</v>
      </c>
      <c r="F38" s="179">
        <v>1320.2</v>
      </c>
      <c r="G38" s="179">
        <f>'1'!D35</f>
        <v>1320.2</v>
      </c>
    </row>
    <row r="39" spans="2:9" ht="51.75" x14ac:dyDescent="0.3">
      <c r="B39" s="178"/>
      <c r="C39" s="188"/>
      <c r="D39" s="144" t="str">
        <f>'1'!C36</f>
        <v>Հ-70, Մ-6 – Աթան հանրապետական նշանակության ավտոճանապարհի կմ0+000 - կմ27+500 հատվածի հիմնանորոգում</v>
      </c>
      <c r="E39" s="179">
        <v>388053.2</v>
      </c>
      <c r="F39" s="179">
        <v>485066.5</v>
      </c>
      <c r="G39" s="179">
        <f>'1'!D36</f>
        <v>646755.4</v>
      </c>
    </row>
    <row r="40" spans="2:9" ht="36.75" customHeight="1" x14ac:dyDescent="0.3">
      <c r="B40" s="178"/>
      <c r="C40" s="188">
        <v>3</v>
      </c>
      <c r="D40" s="149" t="s">
        <v>88</v>
      </c>
      <c r="E40" s="166">
        <f t="shared" ref="E40:F40" si="4">SUM(E41:E53)</f>
        <v>353514</v>
      </c>
      <c r="F40" s="166">
        <f t="shared" si="4"/>
        <v>1873163.5</v>
      </c>
      <c r="G40" s="166">
        <f>SUM(G41:G53)</f>
        <v>2951097.4</v>
      </c>
      <c r="H40" s="187"/>
      <c r="I40" s="193"/>
    </row>
    <row r="41" spans="2:9" ht="51.75" x14ac:dyDescent="0.3">
      <c r="B41" s="178"/>
      <c r="C41" s="188"/>
      <c r="D41" s="144" t="str">
        <f>'1'!C38</f>
        <v>Տ-1-34,(Տ-1-33)–Ավան-Խնուսիկ տեղական նշանակության ավտոճանապարհի կմ0+000-կմ2+200 հատվածի հիմնանորոգում</v>
      </c>
      <c r="E41" s="179">
        <v>31445.1</v>
      </c>
      <c r="F41" s="179">
        <v>188670.4</v>
      </c>
      <c r="G41" s="179">
        <f>'1'!D38</f>
        <v>314450.7</v>
      </c>
      <c r="H41" s="187"/>
      <c r="I41" s="193"/>
    </row>
    <row r="42" spans="2:9" ht="34.5" x14ac:dyDescent="0.3">
      <c r="B42" s="178"/>
      <c r="C42" s="188"/>
      <c r="D42" s="144" t="str">
        <f>'1'!C39</f>
        <v>Տ-1-35, /Հ-81/ (Հացաշեն) - Սորիկ ավտոճանապարհի կմ0+000 - կմ5+100 հատվածի հիմնանորոգում</v>
      </c>
      <c r="E42" s="179">
        <v>21185.7</v>
      </c>
      <c r="F42" s="179">
        <v>21185.7</v>
      </c>
      <c r="G42" s="179">
        <f>'1'!D39</f>
        <v>41540.5</v>
      </c>
      <c r="H42" s="187"/>
      <c r="I42" s="193"/>
    </row>
    <row r="43" spans="2:9" ht="34.5" x14ac:dyDescent="0.3">
      <c r="B43" s="178"/>
      <c r="C43" s="188"/>
      <c r="D43" s="144" t="str">
        <f>'1'!C40</f>
        <v>Զարինջա - Ձիթհանքով ավտոճանապարհի 4.3 կմ երկարությամբ հատվածի հիմնանորոգում</v>
      </c>
      <c r="E43" s="179">
        <v>46289.4</v>
      </c>
      <c r="F43" s="179">
        <v>254591.2</v>
      </c>
      <c r="G43" s="179">
        <f>'1'!D40</f>
        <v>462893.1</v>
      </c>
      <c r="H43" s="187"/>
      <c r="I43" s="193"/>
    </row>
    <row r="44" spans="2:9" ht="51.75" x14ac:dyDescent="0.3">
      <c r="B44" s="178"/>
      <c r="C44" s="188"/>
      <c r="D44" s="144" t="str">
        <f>'1'!C41</f>
        <v>Տ-2-50, Հ-10/(Վանաշեն)-Այգավան-Եղեգնավան - /Հ-11/ մարզային նշնակության ավտոճանապարհի կմ0+000 - կմ2+500 հատվածի հիմնանորոգում</v>
      </c>
      <c r="E44" s="179">
        <v>44323.8</v>
      </c>
      <c r="F44" s="179">
        <v>265942.59999999998</v>
      </c>
      <c r="G44" s="179">
        <f>'1'!D41</f>
        <v>443237.6</v>
      </c>
      <c r="H44" s="187"/>
      <c r="I44" s="193"/>
    </row>
    <row r="45" spans="2:9" ht="51.75" x14ac:dyDescent="0.3">
      <c r="B45" s="178"/>
      <c r="C45" s="188"/>
      <c r="D45" s="144" t="str">
        <f>'1'!C42</f>
        <v>Տ-4-13,/Հ-39/ (Գավառ) – Գանձակ – Սարուխան – Գեղարքունիք ավտոճանապարհի կմ0+000-կմ12+900 հատվածի հիմնանորոգում</v>
      </c>
      <c r="E45" s="179">
        <v>51819.3</v>
      </c>
      <c r="F45" s="179">
        <v>621830.5</v>
      </c>
      <c r="G45" s="179">
        <f>'1'!D42</f>
        <v>1036384.1</v>
      </c>
      <c r="H45" s="187"/>
      <c r="I45" s="193"/>
    </row>
    <row r="46" spans="2:9" ht="69" x14ac:dyDescent="0.3">
      <c r="B46" s="178"/>
      <c r="C46" s="188"/>
      <c r="D46" s="144" t="str">
        <f>'1'!C43</f>
        <v>Տ-5-46,/Մ-6/(Ալավերդի)-Սանահին թաղամաս-Ակներ ավտոճանապարհի կմ0+000-կմ9+300 և Տ-5-46 դեպի Սանահին վանական համալիր տանող հատվածների հիմնանորգում</v>
      </c>
      <c r="E46" s="179">
        <v>34652.6</v>
      </c>
      <c r="F46" s="179">
        <v>55444</v>
      </c>
      <c r="G46" s="179">
        <f>'1'!D43</f>
        <v>69305.100000000006</v>
      </c>
      <c r="H46" s="187"/>
      <c r="I46" s="193"/>
    </row>
    <row r="47" spans="2:9" ht="51.75" x14ac:dyDescent="0.3">
      <c r="B47" s="178"/>
      <c r="C47" s="188"/>
      <c r="D47" s="144" t="str">
        <f>'1'!C44</f>
        <v>Տ-5-69, /Հ-70/ - Ահնիձոր մարզային նշանակության ավտոճանապարհի կմ0+000 - կմ4+000 հատվածի հիմնանորոգում</v>
      </c>
      <c r="E47" s="179"/>
      <c r="F47" s="179">
        <v>71.3</v>
      </c>
      <c r="G47" s="179">
        <f>'1'!D44</f>
        <v>71.3</v>
      </c>
      <c r="H47" s="187"/>
      <c r="I47" s="193"/>
    </row>
    <row r="48" spans="2:9" ht="51.75" x14ac:dyDescent="0.3">
      <c r="B48" s="178"/>
      <c r="C48" s="188"/>
      <c r="D48" s="144" t="str">
        <f>'1'!C45</f>
        <v>Տ-5-82, /Հ-70/ – Լորուտ մարզային նշանակության ավտոճանապարհի կմ0+000 - կմ1+600 հատվածի հիմնանորոգում</v>
      </c>
      <c r="E48" s="179"/>
      <c r="F48" s="179">
        <v>6823.7</v>
      </c>
      <c r="G48" s="179">
        <f>'1'!D45</f>
        <v>6823.7</v>
      </c>
      <c r="H48" s="187"/>
      <c r="I48" s="193"/>
    </row>
    <row r="49" spans="2:9" ht="51.75" x14ac:dyDescent="0.3">
      <c r="B49" s="178"/>
      <c r="C49" s="188"/>
      <c r="D49" s="144" t="str">
        <f>'1'!C46</f>
        <v>ՀՀ Լոռու մարզի Ստեփանավան քաղաքի Չարենցի փողոցի 1.725կմ հատվածի և Արևելյան փողոցի 0.120 կմ հատվածի հիմնանորոգում</v>
      </c>
      <c r="E49" s="179"/>
      <c r="F49" s="179">
        <v>38776.199999999997</v>
      </c>
      <c r="G49" s="179">
        <f>'1'!D46</f>
        <v>51701.599999999999</v>
      </c>
      <c r="H49" s="187"/>
      <c r="I49" s="193"/>
    </row>
    <row r="50" spans="2:9" ht="51.75" x14ac:dyDescent="0.3">
      <c r="B50" s="178"/>
      <c r="C50" s="188"/>
      <c r="D50" s="144" t="str">
        <f>'1'!C47</f>
        <v>Տ-6-18,/Տ-6-44/ - Երևանի սահման տեղական նշանակության ավտոճանապարհի կմ 0+000-կմ 1+100 հատվածի հիմնանորոգում</v>
      </c>
      <c r="E50" s="179"/>
      <c r="F50" s="179">
        <v>380.3</v>
      </c>
      <c r="G50" s="179">
        <f>'1'!D47</f>
        <v>380.3</v>
      </c>
      <c r="H50" s="187"/>
      <c r="I50" s="193"/>
    </row>
    <row r="51" spans="2:9" ht="69" x14ac:dyDescent="0.3">
      <c r="B51" s="178"/>
      <c r="C51" s="188"/>
      <c r="D51" s="144" t="str">
        <f>'1'!C48</f>
        <v>ՀՀ Կոտայքի մարզի Չարենցավան համայնքի Բջնի բնակավայրի հանրապետական նշանակության «Ամրոց» պատմության և մշակույթի անշարժ հուշարձան տանող ճանապարհի նորոգում</v>
      </c>
      <c r="E51" s="179">
        <v>12189.6</v>
      </c>
      <c r="F51" s="179">
        <v>97516.2</v>
      </c>
      <c r="G51" s="179">
        <f>'1'!D48</f>
        <v>121895.2</v>
      </c>
      <c r="H51" s="187"/>
      <c r="I51" s="193"/>
    </row>
    <row r="52" spans="2:9" ht="34.5" x14ac:dyDescent="0.3">
      <c r="B52" s="178"/>
      <c r="C52" s="188"/>
      <c r="D52" s="144" t="str">
        <f>'1'!C49</f>
        <v>Տ-10-9, /Հ-36/ - Չինչին (Տ-10-38) ավտոճանապարհի կմ0+000 - կմ10+000 հատվածի հիմնանորոգում</v>
      </c>
      <c r="E52" s="179">
        <v>93376.9</v>
      </c>
      <c r="F52" s="179">
        <v>249005.1</v>
      </c>
      <c r="G52" s="179">
        <f>'1'!D49</f>
        <v>311256.40000000002</v>
      </c>
      <c r="H52" s="187"/>
      <c r="I52" s="193"/>
    </row>
    <row r="53" spans="2:9" ht="34.5" x14ac:dyDescent="0.3">
      <c r="B53" s="178"/>
      <c r="C53" s="188"/>
      <c r="D53" s="144" t="str">
        <f>'1'!C50</f>
        <v>Տ-8-56, /Մ-2/ - Հարժիս ավտոճանապարհի կմ0+000 - կմ8+000 հատվածի հիմնանորոգում</v>
      </c>
      <c r="E53" s="179">
        <v>18231.599999999999</v>
      </c>
      <c r="F53" s="179">
        <v>72926.3</v>
      </c>
      <c r="G53" s="179">
        <f>'1'!D50</f>
        <v>91157.8</v>
      </c>
      <c r="H53" s="187"/>
      <c r="I53" s="193"/>
    </row>
    <row r="54" spans="2:9" x14ac:dyDescent="0.3">
      <c r="B54" s="149">
        <v>1049</v>
      </c>
      <c r="C54" s="194" t="s">
        <v>89</v>
      </c>
      <c r="D54" s="173" t="s">
        <v>69</v>
      </c>
      <c r="E54" s="166">
        <f t="shared" ref="E54:G54" si="5">E57+E56</f>
        <v>0</v>
      </c>
      <c r="F54" s="166">
        <f t="shared" si="5"/>
        <v>0</v>
      </c>
      <c r="G54" s="166">
        <f t="shared" si="5"/>
        <v>0</v>
      </c>
    </row>
    <row r="55" spans="2:9" x14ac:dyDescent="0.3">
      <c r="B55" s="149"/>
      <c r="C55" s="149"/>
      <c r="D55" s="195" t="s">
        <v>8</v>
      </c>
      <c r="E55" s="179"/>
      <c r="F55" s="179"/>
      <c r="G55" s="179"/>
    </row>
    <row r="56" spans="2:9" s="160" customFormat="1" ht="29.25" customHeight="1" x14ac:dyDescent="0.3">
      <c r="B56" s="149"/>
      <c r="C56" s="149"/>
      <c r="D56" s="173" t="s">
        <v>118</v>
      </c>
      <c r="E56" s="166">
        <f>-E57</f>
        <v>-337592.1</v>
      </c>
      <c r="F56" s="166">
        <f>-F57</f>
        <v>-518272.6</v>
      </c>
      <c r="G56" s="166">
        <f>'1'!D59</f>
        <v>-532526.6</v>
      </c>
    </row>
    <row r="57" spans="2:9" s="160" customFormat="1" ht="34.5" x14ac:dyDescent="0.3">
      <c r="B57" s="196"/>
      <c r="C57" s="196"/>
      <c r="D57" s="168" t="s">
        <v>9</v>
      </c>
      <c r="E57" s="166">
        <f t="shared" ref="E57:F57" si="6">SUM(E59:E63)</f>
        <v>337592.1</v>
      </c>
      <c r="F57" s="166">
        <f t="shared" si="6"/>
        <v>518272.6</v>
      </c>
      <c r="G57" s="166">
        <f>SUM(G59:G63)</f>
        <v>532526.6</v>
      </c>
      <c r="H57" s="197"/>
    </row>
    <row r="58" spans="2:9" x14ac:dyDescent="0.3">
      <c r="B58" s="184"/>
      <c r="C58" s="184"/>
      <c r="D58" s="171" t="s">
        <v>92</v>
      </c>
      <c r="E58" s="214"/>
      <c r="F58" s="214"/>
      <c r="G58" s="179"/>
    </row>
    <row r="59" spans="2:9" ht="51.75" x14ac:dyDescent="0.3">
      <c r="B59" s="198"/>
      <c r="C59" s="198"/>
      <c r="D59" s="142" t="str">
        <f>'1'!C54</f>
        <v>Հ-6, /Հ-2/ –Նոր Գեղի - Եղվարդի տրանսպորտային հանգույց - /Մ-1/ ավտոճանապարհի Հրազդան գետի վրայի կամրջի վերանորոգում</v>
      </c>
      <c r="E59" s="216">
        <v>85524.1</v>
      </c>
      <c r="F59" s="216">
        <v>128286.2</v>
      </c>
      <c r="G59" s="216">
        <f>'1'!D54</f>
        <v>142540.20000000001</v>
      </c>
      <c r="H59" s="193"/>
    </row>
    <row r="60" spans="2:9" ht="51.75" x14ac:dyDescent="0.3">
      <c r="B60" s="198"/>
      <c r="C60" s="198"/>
      <c r="D60" s="142" t="str">
        <f>'1'!C55</f>
        <v>Հ-22, /Մ-6/-Դսեղ-/Հ-70/ հանրապետական նշանակության ավտոճանապարհի առաջին կիլոմետրում գտնվող կամրջի հիմնանորոգում</v>
      </c>
      <c r="E60" s="216">
        <v>1776.3</v>
      </c>
      <c r="F60" s="216">
        <v>1776.3</v>
      </c>
      <c r="G60" s="216">
        <f>'1'!D55</f>
        <v>1776.3</v>
      </c>
    </row>
    <row r="61" spans="2:9" ht="60" customHeight="1" x14ac:dyDescent="0.3">
      <c r="B61" s="198"/>
      <c r="C61" s="198"/>
      <c r="D61" s="142" t="str">
        <f>'1'!C56</f>
        <v>Մ-6 ավտոճանապարհը Ախթալա բնակավայրի հետ կապող պողպատե ֆերմաներով L=39մ թռիչքային կառուցվածքով 2-րդ կամրջի կառուցում</v>
      </c>
      <c r="E61" s="216">
        <v>166103.6</v>
      </c>
      <c r="F61" s="216">
        <v>276839.3</v>
      </c>
      <c r="G61" s="216">
        <f>'1'!D56</f>
        <v>276839.3</v>
      </c>
    </row>
    <row r="62" spans="2:9" ht="86.25" x14ac:dyDescent="0.3">
      <c r="B62" s="198"/>
      <c r="C62" s="198"/>
      <c r="D62" s="142" t="str">
        <f>'1'!C57</f>
        <v>Մ-6 - Այրում կայարան ա/ճ-ի վրա Դեբետ գետի հետ հատման հատվածում քանդված կամրջի փոխարեն Լ=55մ պողպատե ֆերմաներով թռիչքային կառուցվածքով ժամանակավոր կամրջի կառուցման համար անհրաժեշտ նախապատրաստական աշխատանքների իրականացում</v>
      </c>
      <c r="E62" s="216">
        <v>2640</v>
      </c>
      <c r="F62" s="216">
        <v>2640</v>
      </c>
      <c r="G62" s="216">
        <f>'1'!D57</f>
        <v>2640</v>
      </c>
    </row>
    <row r="63" spans="2:9" ht="36.75" customHeight="1" x14ac:dyDescent="0.3">
      <c r="B63" s="198"/>
      <c r="C63" s="198"/>
      <c r="D63" s="142" t="str">
        <f>'1'!C58</f>
        <v>Սևանի տրանսպորտային հանգույցի հիմնանորոգում</v>
      </c>
      <c r="E63" s="216">
        <v>81548.100000000006</v>
      </c>
      <c r="F63" s="216">
        <v>108730.8</v>
      </c>
      <c r="G63" s="216">
        <f>'1'!D58</f>
        <v>108730.8</v>
      </c>
    </row>
    <row r="64" spans="2:9" x14ac:dyDescent="0.3">
      <c r="D64" s="199"/>
    </row>
    <row r="65" spans="3:4" x14ac:dyDescent="0.3">
      <c r="D65" s="199"/>
    </row>
    <row r="66" spans="3:4" x14ac:dyDescent="0.3">
      <c r="C66" s="200" t="s">
        <v>41</v>
      </c>
      <c r="D66" s="201"/>
    </row>
    <row r="67" spans="3:4" x14ac:dyDescent="0.3">
      <c r="C67" s="200" t="s">
        <v>42</v>
      </c>
      <c r="D67" s="201"/>
    </row>
    <row r="68" spans="3:4" x14ac:dyDescent="0.3">
      <c r="C68" s="202"/>
      <c r="D68" s="203" t="s">
        <v>142</v>
      </c>
    </row>
    <row r="69" spans="3:4" x14ac:dyDescent="0.3">
      <c r="D69" s="159"/>
    </row>
  </sheetData>
  <mergeCells count="5">
    <mergeCell ref="A5:G5"/>
    <mergeCell ref="B8:C8"/>
    <mergeCell ref="D8:D9"/>
    <mergeCell ref="F7:G7"/>
    <mergeCell ref="E8:G8"/>
  </mergeCells>
  <phoneticPr fontId="21" type="noConversion"/>
  <pageMargins left="0.7" right="0.7" top="0.75" bottom="0.75" header="0.3" footer="0.3"/>
  <pageSetup paperSize="9" scale="42" orientation="portrait" horizontalDpi="300" verticalDpi="300" r:id="rId1"/>
  <colBreaks count="1" manualBreakCount="1">
    <brk id="8" max="7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CG35"/>
  <sheetViews>
    <sheetView topLeftCell="E4" workbookViewId="0">
      <selection activeCell="K2" sqref="K2:M3"/>
    </sheetView>
  </sheetViews>
  <sheetFormatPr defaultRowHeight="17.25" x14ac:dyDescent="0.3"/>
  <cols>
    <col min="1" max="1" width="9.140625" style="4"/>
    <col min="2" max="2" width="8.140625" style="4" customWidth="1"/>
    <col min="3" max="3" width="10.5703125" style="4" customWidth="1"/>
    <col min="4" max="4" width="13.140625" style="4" customWidth="1"/>
    <col min="5" max="5" width="15.42578125" style="4" customWidth="1"/>
    <col min="6" max="6" width="13.7109375" style="4" customWidth="1"/>
    <col min="7" max="7" width="21.140625" style="4" customWidth="1"/>
    <col min="8" max="8" width="10.7109375" style="4" customWidth="1"/>
    <col min="9" max="9" width="21" style="4" customWidth="1"/>
    <col min="10" max="10" width="42.140625" style="4" customWidth="1"/>
    <col min="11" max="11" width="16" style="4" customWidth="1"/>
    <col min="12" max="12" width="12.7109375" style="4" customWidth="1"/>
    <col min="13" max="13" width="13.42578125" style="4" customWidth="1"/>
    <col min="14" max="16384" width="9.140625" style="4"/>
  </cols>
  <sheetData>
    <row r="1" spans="2:85" x14ac:dyDescent="0.3">
      <c r="L1" s="249" t="s">
        <v>185</v>
      </c>
      <c r="M1" s="249"/>
    </row>
    <row r="2" spans="2:85" x14ac:dyDescent="0.3">
      <c r="K2" s="57"/>
      <c r="L2" s="148"/>
      <c r="M2" s="59" t="s">
        <v>135</v>
      </c>
    </row>
    <row r="3" spans="2:85" x14ac:dyDescent="0.3">
      <c r="D3" s="26"/>
      <c r="H3" s="6"/>
      <c r="I3" s="6"/>
      <c r="J3" s="6"/>
      <c r="K3" s="57"/>
      <c r="L3" s="148"/>
      <c r="M3" s="59" t="s">
        <v>71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</row>
    <row r="5" spans="2:85" ht="39" customHeight="1" x14ac:dyDescent="0.3">
      <c r="B5" s="250" t="s">
        <v>137</v>
      </c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</row>
    <row r="7" spans="2:85" x14ac:dyDescent="0.3">
      <c r="B7" s="13"/>
      <c r="C7" s="13"/>
      <c r="D7" s="13"/>
      <c r="E7" s="13"/>
      <c r="F7" s="13"/>
      <c r="G7" s="13"/>
      <c r="H7" s="13"/>
      <c r="I7" s="13"/>
      <c r="J7" s="13"/>
      <c r="K7" s="219" t="s">
        <v>38</v>
      </c>
      <c r="L7" s="219"/>
      <c r="M7" s="219"/>
    </row>
    <row r="8" spans="2:85" s="27" customFormat="1" ht="52.5" customHeight="1" x14ac:dyDescent="0.3">
      <c r="B8" s="251" t="s">
        <v>21</v>
      </c>
      <c r="C8" s="251" t="s">
        <v>22</v>
      </c>
      <c r="D8" s="251"/>
      <c r="E8" s="251" t="s">
        <v>23</v>
      </c>
      <c r="F8" s="251"/>
      <c r="G8" s="251"/>
      <c r="H8" s="251"/>
      <c r="I8" s="251" t="s">
        <v>24</v>
      </c>
      <c r="J8" s="251" t="s">
        <v>25</v>
      </c>
      <c r="K8" s="252" t="s">
        <v>182</v>
      </c>
      <c r="L8" s="253"/>
      <c r="M8" s="254"/>
    </row>
    <row r="9" spans="2:85" s="27" customFormat="1" ht="34.5" x14ac:dyDescent="0.3">
      <c r="B9" s="251"/>
      <c r="C9" s="15" t="s">
        <v>54</v>
      </c>
      <c r="D9" s="15" t="s">
        <v>55</v>
      </c>
      <c r="E9" s="15" t="s">
        <v>26</v>
      </c>
      <c r="F9" s="15" t="s">
        <v>55</v>
      </c>
      <c r="G9" s="15" t="s">
        <v>56</v>
      </c>
      <c r="H9" s="15" t="s">
        <v>27</v>
      </c>
      <c r="I9" s="251"/>
      <c r="J9" s="251"/>
      <c r="K9" s="15" t="s">
        <v>28</v>
      </c>
      <c r="L9" s="15" t="s">
        <v>29</v>
      </c>
      <c r="M9" s="15" t="s">
        <v>30</v>
      </c>
    </row>
    <row r="10" spans="2:85" s="27" customFormat="1" x14ac:dyDescent="0.3">
      <c r="B10" s="245" t="s">
        <v>31</v>
      </c>
      <c r="C10" s="245"/>
      <c r="D10" s="245"/>
      <c r="E10" s="245"/>
      <c r="F10" s="245"/>
      <c r="G10" s="245"/>
      <c r="H10" s="245"/>
      <c r="I10" s="28"/>
      <c r="J10" s="28"/>
      <c r="K10" s="36">
        <f t="shared" ref="K10:M10" si="0">K11</f>
        <v>0</v>
      </c>
      <c r="L10" s="36">
        <f t="shared" si="0"/>
        <v>0</v>
      </c>
      <c r="M10" s="36">
        <f t="shared" si="0"/>
        <v>0</v>
      </c>
    </row>
    <row r="11" spans="2:85" s="27" customFormat="1" ht="20.25" customHeight="1" x14ac:dyDescent="0.3">
      <c r="B11" s="29" t="s">
        <v>19</v>
      </c>
      <c r="C11" s="29"/>
      <c r="D11" s="29"/>
      <c r="E11" s="29"/>
      <c r="F11" s="28"/>
      <c r="G11" s="28"/>
      <c r="H11" s="28"/>
      <c r="I11" s="28"/>
      <c r="J11" s="28"/>
      <c r="K11" s="36">
        <f t="shared" ref="K11:M11" si="1">K12</f>
        <v>0</v>
      </c>
      <c r="L11" s="36">
        <f t="shared" si="1"/>
        <v>0</v>
      </c>
      <c r="M11" s="36">
        <f t="shared" si="1"/>
        <v>0</v>
      </c>
    </row>
    <row r="12" spans="2:85" s="27" customFormat="1" ht="19.5" customHeight="1" x14ac:dyDescent="0.3">
      <c r="B12" s="28"/>
      <c r="C12" s="10" t="s">
        <v>57</v>
      </c>
      <c r="D12" s="241" t="s">
        <v>36</v>
      </c>
      <c r="E12" s="242"/>
      <c r="F12" s="242"/>
      <c r="G12" s="242"/>
      <c r="H12" s="242"/>
      <c r="I12" s="242"/>
      <c r="J12" s="243"/>
      <c r="K12" s="30">
        <f>K13+K20</f>
        <v>0</v>
      </c>
      <c r="L12" s="30">
        <f>L13+L20</f>
        <v>0</v>
      </c>
      <c r="M12" s="30">
        <f>M13+M20</f>
        <v>0</v>
      </c>
    </row>
    <row r="13" spans="2:85" s="27" customFormat="1" ht="20.25" customHeight="1" x14ac:dyDescent="0.3">
      <c r="B13" s="29"/>
      <c r="C13" s="29"/>
      <c r="D13" s="29"/>
      <c r="E13" s="33" t="s">
        <v>59</v>
      </c>
      <c r="F13" s="244" t="s">
        <v>60</v>
      </c>
      <c r="G13" s="244"/>
      <c r="H13" s="244"/>
      <c r="I13" s="244"/>
      <c r="J13" s="244"/>
      <c r="K13" s="34">
        <f>'3'!E14</f>
        <v>0</v>
      </c>
      <c r="L13" s="34">
        <f>'3'!F14</f>
        <v>0</v>
      </c>
      <c r="M13" s="34">
        <f>'3'!G14</f>
        <v>0</v>
      </c>
    </row>
    <row r="14" spans="2:85" ht="20.25" customHeight="1" x14ac:dyDescent="0.3">
      <c r="B14" s="31"/>
      <c r="C14" s="31"/>
      <c r="D14" s="31"/>
      <c r="E14" s="35"/>
      <c r="F14" s="35"/>
      <c r="G14" s="244" t="s">
        <v>61</v>
      </c>
      <c r="H14" s="244"/>
      <c r="I14" s="244"/>
      <c r="J14" s="244"/>
      <c r="K14" s="244"/>
      <c r="L14" s="244"/>
      <c r="M14" s="244"/>
    </row>
    <row r="15" spans="2:85" ht="17.25" customHeight="1" x14ac:dyDescent="0.3">
      <c r="B15" s="31"/>
      <c r="C15" s="31"/>
      <c r="D15" s="31"/>
      <c r="E15" s="35"/>
      <c r="F15" s="35"/>
      <c r="G15" s="35"/>
      <c r="H15" s="244" t="s">
        <v>62</v>
      </c>
      <c r="I15" s="244"/>
      <c r="J15" s="244"/>
      <c r="K15" s="244"/>
      <c r="L15" s="244"/>
      <c r="M15" s="244"/>
    </row>
    <row r="16" spans="2:85" ht="18.75" customHeight="1" x14ac:dyDescent="0.3">
      <c r="B16" s="31"/>
      <c r="C16" s="31"/>
      <c r="D16" s="31"/>
      <c r="E16" s="35"/>
      <c r="F16" s="35"/>
      <c r="G16" s="35"/>
      <c r="H16" s="35"/>
      <c r="I16" s="244" t="s">
        <v>63</v>
      </c>
      <c r="J16" s="244"/>
      <c r="K16" s="244"/>
      <c r="L16" s="244"/>
      <c r="M16" s="244"/>
    </row>
    <row r="17" spans="2:13" ht="34.5" customHeight="1" x14ac:dyDescent="0.3">
      <c r="B17" s="31"/>
      <c r="C17" s="31"/>
      <c r="D17" s="31"/>
      <c r="E17" s="35"/>
      <c r="F17" s="35"/>
      <c r="G17" s="35"/>
      <c r="H17" s="35"/>
      <c r="I17" s="33"/>
      <c r="J17" s="11" t="s">
        <v>144</v>
      </c>
      <c r="K17" s="50" t="s">
        <v>65</v>
      </c>
      <c r="L17" s="50" t="s">
        <v>65</v>
      </c>
      <c r="M17" s="51">
        <v>16.100000000000001</v>
      </c>
    </row>
    <row r="18" spans="2:13" ht="40.5" customHeight="1" x14ac:dyDescent="0.3">
      <c r="B18" s="31"/>
      <c r="C18" s="31"/>
      <c r="D18" s="31"/>
      <c r="E18" s="35"/>
      <c r="F18" s="35"/>
      <c r="G18" s="35"/>
      <c r="H18" s="35"/>
      <c r="I18" s="33"/>
      <c r="J18" s="11" t="s">
        <v>66</v>
      </c>
      <c r="K18" s="50" t="s">
        <v>65</v>
      </c>
      <c r="L18" s="50" t="s">
        <v>65</v>
      </c>
      <c r="M18" s="51">
        <v>25</v>
      </c>
    </row>
    <row r="19" spans="2:13" ht="39.75" customHeight="1" x14ac:dyDescent="0.3">
      <c r="B19" s="31"/>
      <c r="C19" s="31"/>
      <c r="D19" s="31"/>
      <c r="E19" s="35"/>
      <c r="F19" s="35"/>
      <c r="G19" s="35"/>
      <c r="H19" s="35"/>
      <c r="I19" s="33"/>
      <c r="J19" s="11" t="s">
        <v>67</v>
      </c>
      <c r="K19" s="50" t="s">
        <v>65</v>
      </c>
      <c r="L19" s="50" t="s">
        <v>65</v>
      </c>
      <c r="M19" s="50">
        <v>16.899999999999999</v>
      </c>
    </row>
    <row r="20" spans="2:13" ht="24" customHeight="1" x14ac:dyDescent="0.3">
      <c r="B20" s="25"/>
      <c r="C20" s="11"/>
      <c r="D20" s="11"/>
      <c r="E20" s="33" t="s">
        <v>68</v>
      </c>
      <c r="F20" s="244" t="s">
        <v>69</v>
      </c>
      <c r="G20" s="244"/>
      <c r="H20" s="244"/>
      <c r="I20" s="244"/>
      <c r="J20" s="244"/>
      <c r="K20" s="34">
        <f>'3'!E54</f>
        <v>0</v>
      </c>
      <c r="L20" s="34">
        <f>'3'!F54</f>
        <v>0</v>
      </c>
      <c r="M20" s="34">
        <f>'3'!G54</f>
        <v>0</v>
      </c>
    </row>
    <row r="21" spans="2:13" ht="17.25" customHeight="1" x14ac:dyDescent="0.3">
      <c r="B21" s="25"/>
      <c r="C21" s="11"/>
      <c r="D21" s="11"/>
      <c r="E21" s="35"/>
      <c r="F21" s="35"/>
      <c r="G21" s="244" t="s">
        <v>70</v>
      </c>
      <c r="H21" s="244"/>
      <c r="I21" s="244"/>
      <c r="J21" s="244"/>
      <c r="K21" s="244"/>
      <c r="L21" s="244"/>
      <c r="M21" s="244"/>
    </row>
    <row r="22" spans="2:13" ht="17.25" customHeight="1" x14ac:dyDescent="0.3">
      <c r="B22" s="25"/>
      <c r="C22" s="11"/>
      <c r="D22" s="11"/>
      <c r="E22" s="35"/>
      <c r="F22" s="35"/>
      <c r="G22" s="35"/>
      <c r="H22" s="246" t="s">
        <v>62</v>
      </c>
      <c r="I22" s="247"/>
      <c r="J22" s="247"/>
      <c r="K22" s="247"/>
      <c r="L22" s="247"/>
      <c r="M22" s="248"/>
    </row>
    <row r="23" spans="2:13" ht="17.25" customHeight="1" x14ac:dyDescent="0.3">
      <c r="B23" s="25"/>
      <c r="C23" s="11"/>
      <c r="D23" s="11"/>
      <c r="E23" s="35"/>
      <c r="F23" s="35"/>
      <c r="G23" s="35"/>
      <c r="H23" s="35"/>
      <c r="I23" s="246" t="s">
        <v>63</v>
      </c>
      <c r="J23" s="247"/>
      <c r="K23" s="247"/>
      <c r="L23" s="247"/>
      <c r="M23" s="248"/>
    </row>
    <row r="32" spans="2:13" x14ac:dyDescent="0.3">
      <c r="D32" s="20" t="s">
        <v>41</v>
      </c>
      <c r="E32" s="12"/>
      <c r="F32" s="21"/>
    </row>
    <row r="33" spans="4:6" x14ac:dyDescent="0.3">
      <c r="D33" s="20" t="s">
        <v>42</v>
      </c>
      <c r="E33" s="12"/>
      <c r="F33" s="21"/>
    </row>
    <row r="34" spans="4:6" x14ac:dyDescent="0.3">
      <c r="D34" s="8"/>
      <c r="E34" s="22" t="s">
        <v>43</v>
      </c>
      <c r="F34" s="21"/>
    </row>
    <row r="35" spans="4:6" x14ac:dyDescent="0.3">
      <c r="F35" s="7"/>
    </row>
  </sheetData>
  <mergeCells count="19">
    <mergeCell ref="L1:M1"/>
    <mergeCell ref="B5:M5"/>
    <mergeCell ref="B8:B9"/>
    <mergeCell ref="C8:D8"/>
    <mergeCell ref="E8:H8"/>
    <mergeCell ref="I8:I9"/>
    <mergeCell ref="J8:J9"/>
    <mergeCell ref="K7:M7"/>
    <mergeCell ref="K8:M8"/>
    <mergeCell ref="D12:J12"/>
    <mergeCell ref="F13:J13"/>
    <mergeCell ref="B10:H10"/>
    <mergeCell ref="H22:M22"/>
    <mergeCell ref="I23:M23"/>
    <mergeCell ref="G14:M14"/>
    <mergeCell ref="H15:M15"/>
    <mergeCell ref="I16:M16"/>
    <mergeCell ref="G21:M21"/>
    <mergeCell ref="F20:J20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CG42"/>
  <sheetViews>
    <sheetView topLeftCell="I4" workbookViewId="0">
      <selection activeCell="Q12" sqref="Q12"/>
    </sheetView>
  </sheetViews>
  <sheetFormatPr defaultRowHeight="17.25" x14ac:dyDescent="0.3"/>
  <cols>
    <col min="1" max="1" width="9.140625" style="4"/>
    <col min="2" max="2" width="8.140625" style="4" customWidth="1"/>
    <col min="3" max="3" width="10.5703125" style="4" customWidth="1"/>
    <col min="4" max="4" width="13.140625" style="4" customWidth="1"/>
    <col min="5" max="5" width="17.7109375" style="4" customWidth="1"/>
    <col min="6" max="6" width="13.7109375" style="4" customWidth="1"/>
    <col min="7" max="7" width="21.140625" style="4" customWidth="1"/>
    <col min="8" max="8" width="10.7109375" style="4" customWidth="1"/>
    <col min="9" max="9" width="21" style="4" customWidth="1"/>
    <col min="10" max="10" width="39.140625" style="4" customWidth="1"/>
    <col min="11" max="11" width="19.42578125" style="4" customWidth="1"/>
    <col min="12" max="12" width="16.7109375" style="4" customWidth="1"/>
    <col min="13" max="13" width="17" style="4" customWidth="1"/>
    <col min="14" max="15" width="9.140625" style="4"/>
    <col min="16" max="16" width="17" style="4" bestFit="1" customWidth="1"/>
    <col min="17" max="16384" width="9.140625" style="4"/>
  </cols>
  <sheetData>
    <row r="1" spans="2:85" x14ac:dyDescent="0.3">
      <c r="L1" s="249" t="s">
        <v>184</v>
      </c>
      <c r="M1" s="249"/>
    </row>
    <row r="2" spans="2:85" x14ac:dyDescent="0.3">
      <c r="K2" s="57"/>
      <c r="L2" s="148"/>
      <c r="M2" s="59" t="s">
        <v>135</v>
      </c>
    </row>
    <row r="3" spans="2:85" x14ac:dyDescent="0.3">
      <c r="D3" s="26"/>
      <c r="H3" s="6"/>
      <c r="I3" s="6"/>
      <c r="J3" s="6"/>
      <c r="K3" s="57"/>
      <c r="L3" s="148"/>
      <c r="M3" s="59" t="s">
        <v>71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</row>
    <row r="5" spans="2:85" ht="39" customHeight="1" x14ac:dyDescent="0.3">
      <c r="B5" s="250" t="s">
        <v>136</v>
      </c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</row>
    <row r="6" spans="2:85" ht="17.25" customHeight="1" x14ac:dyDescent="0.3"/>
    <row r="7" spans="2:85" s="27" customFormat="1" ht="52.5" customHeight="1" x14ac:dyDescent="0.3">
      <c r="B7" s="251" t="s">
        <v>52</v>
      </c>
      <c r="C7" s="251" t="s">
        <v>22</v>
      </c>
      <c r="D7" s="251"/>
      <c r="E7" s="251" t="s">
        <v>23</v>
      </c>
      <c r="F7" s="251"/>
      <c r="G7" s="251"/>
      <c r="H7" s="251"/>
      <c r="I7" s="251" t="s">
        <v>24</v>
      </c>
      <c r="J7" s="251" t="s">
        <v>25</v>
      </c>
      <c r="K7" s="252" t="s">
        <v>53</v>
      </c>
      <c r="L7" s="253"/>
      <c r="M7" s="254"/>
    </row>
    <row r="8" spans="2:85" s="27" customFormat="1" ht="34.5" x14ac:dyDescent="0.3">
      <c r="B8" s="251"/>
      <c r="C8" s="15" t="s">
        <v>54</v>
      </c>
      <c r="D8" s="15" t="s">
        <v>55</v>
      </c>
      <c r="E8" s="15" t="s">
        <v>26</v>
      </c>
      <c r="F8" s="15" t="s">
        <v>55</v>
      </c>
      <c r="G8" s="15" t="s">
        <v>56</v>
      </c>
      <c r="H8" s="15" t="s">
        <v>27</v>
      </c>
      <c r="I8" s="251"/>
      <c r="J8" s="251"/>
      <c r="K8" s="15" t="s">
        <v>28</v>
      </c>
      <c r="L8" s="15" t="s">
        <v>29</v>
      </c>
      <c r="M8" s="15" t="s">
        <v>30</v>
      </c>
    </row>
    <row r="9" spans="2:85" s="27" customFormat="1" ht="18.75" customHeight="1" x14ac:dyDescent="0.3">
      <c r="B9" s="245" t="s">
        <v>31</v>
      </c>
      <c r="C9" s="245"/>
      <c r="D9" s="245"/>
      <c r="E9" s="245"/>
      <c r="F9" s="245"/>
      <c r="G9" s="245"/>
      <c r="H9" s="245"/>
      <c r="I9" s="28"/>
      <c r="J9" s="28"/>
      <c r="K9" s="45">
        <f>K10+K25</f>
        <v>0</v>
      </c>
      <c r="L9" s="45">
        <f>L10+L25</f>
        <v>0</v>
      </c>
      <c r="M9" s="45">
        <f>M10+M25</f>
        <v>0</v>
      </c>
    </row>
    <row r="10" spans="2:85" s="27" customFormat="1" ht="19.5" customHeight="1" x14ac:dyDescent="0.3">
      <c r="B10" s="29" t="s">
        <v>19</v>
      </c>
      <c r="C10" s="29"/>
      <c r="D10" s="29"/>
      <c r="E10" s="29"/>
      <c r="F10" s="28"/>
      <c r="G10" s="28"/>
      <c r="H10" s="46"/>
      <c r="I10" s="47"/>
      <c r="J10" s="48"/>
      <c r="K10" s="30">
        <f t="shared" ref="K10:L10" si="0">K11</f>
        <v>1770558.5</v>
      </c>
      <c r="L10" s="30">
        <f t="shared" si="0"/>
        <v>9198633.5</v>
      </c>
      <c r="M10" s="30">
        <f>M11</f>
        <v>13787162.4</v>
      </c>
    </row>
    <row r="11" spans="2:85" s="27" customFormat="1" ht="16.5" customHeight="1" x14ac:dyDescent="0.3">
      <c r="B11" s="28"/>
      <c r="C11" s="49" t="s">
        <v>57</v>
      </c>
      <c r="D11" s="255" t="s">
        <v>36</v>
      </c>
      <c r="E11" s="255"/>
      <c r="F11" s="255"/>
      <c r="G11" s="255"/>
      <c r="H11" s="255"/>
      <c r="I11" s="255"/>
      <c r="J11" s="255"/>
      <c r="K11" s="30">
        <f>K12+K20</f>
        <v>1770558.5</v>
      </c>
      <c r="L11" s="30">
        <f>L12+L20</f>
        <v>9198633.5</v>
      </c>
      <c r="M11" s="30">
        <f>M12+M20</f>
        <v>13787162.4</v>
      </c>
    </row>
    <row r="12" spans="2:85" s="27" customFormat="1" ht="16.5" customHeight="1" x14ac:dyDescent="0.3">
      <c r="B12" s="28"/>
      <c r="C12" s="49"/>
      <c r="D12" s="10"/>
      <c r="E12" s="10" t="s">
        <v>59</v>
      </c>
      <c r="F12" s="255" t="s">
        <v>60</v>
      </c>
      <c r="G12" s="255"/>
      <c r="H12" s="255"/>
      <c r="I12" s="255"/>
      <c r="J12" s="255"/>
      <c r="K12" s="24">
        <f>'2'!G32</f>
        <v>1432966.4</v>
      </c>
      <c r="L12" s="24">
        <f>'2'!H32</f>
        <v>8680360.9000000004</v>
      </c>
      <c r="M12" s="24">
        <f>'2'!I32</f>
        <v>13254635.800000001</v>
      </c>
    </row>
    <row r="13" spans="2:85" s="27" customFormat="1" ht="16.5" customHeight="1" x14ac:dyDescent="0.3">
      <c r="B13" s="28"/>
      <c r="C13" s="49"/>
      <c r="D13" s="10"/>
      <c r="E13" s="11"/>
      <c r="F13" s="11"/>
      <c r="G13" s="255" t="s">
        <v>61</v>
      </c>
      <c r="H13" s="255"/>
      <c r="I13" s="255"/>
      <c r="J13" s="255"/>
      <c r="K13" s="255"/>
      <c r="L13" s="255"/>
      <c r="M13" s="255"/>
    </row>
    <row r="14" spans="2:85" s="27" customFormat="1" ht="16.5" customHeight="1" x14ac:dyDescent="0.3">
      <c r="B14" s="28"/>
      <c r="C14" s="49"/>
      <c r="D14" s="10"/>
      <c r="E14" s="11"/>
      <c r="F14" s="11"/>
      <c r="G14" s="11"/>
      <c r="H14" s="255" t="s">
        <v>62</v>
      </c>
      <c r="I14" s="255"/>
      <c r="J14" s="255"/>
      <c r="K14" s="255"/>
      <c r="L14" s="255"/>
      <c r="M14" s="255"/>
    </row>
    <row r="15" spans="2:85" s="27" customFormat="1" ht="16.5" customHeight="1" x14ac:dyDescent="0.3">
      <c r="B15" s="28"/>
      <c r="C15" s="49"/>
      <c r="D15" s="10"/>
      <c r="E15" s="11"/>
      <c r="F15" s="11"/>
      <c r="G15" s="11"/>
      <c r="H15" s="11"/>
      <c r="I15" s="255" t="s">
        <v>63</v>
      </c>
      <c r="J15" s="255"/>
      <c r="K15" s="255"/>
      <c r="L15" s="255"/>
      <c r="M15" s="255"/>
    </row>
    <row r="16" spans="2:85" s="27" customFormat="1" ht="35.25" customHeight="1" x14ac:dyDescent="0.3">
      <c r="B16" s="28"/>
      <c r="C16" s="49"/>
      <c r="D16" s="10"/>
      <c r="E16" s="11"/>
      <c r="F16" s="11"/>
      <c r="G16" s="11"/>
      <c r="H16" s="11"/>
      <c r="I16" s="10"/>
      <c r="J16" s="10" t="s">
        <v>64</v>
      </c>
      <c r="K16" s="10"/>
      <c r="L16" s="10"/>
      <c r="M16" s="124">
        <f>M17+M18+M19</f>
        <v>58</v>
      </c>
    </row>
    <row r="17" spans="2:16" s="27" customFormat="1" ht="37.5" customHeight="1" x14ac:dyDescent="0.3">
      <c r="B17" s="28"/>
      <c r="C17" s="49"/>
      <c r="D17" s="10"/>
      <c r="E17" s="11"/>
      <c r="F17" s="11"/>
      <c r="G17" s="11"/>
      <c r="H17" s="11"/>
      <c r="I17" s="11"/>
      <c r="J17" s="11" t="s">
        <v>144</v>
      </c>
      <c r="K17" s="50" t="s">
        <v>65</v>
      </c>
      <c r="L17" s="50" t="s">
        <v>65</v>
      </c>
      <c r="M17" s="51">
        <f>'4'!M17</f>
        <v>16.100000000000001</v>
      </c>
    </row>
    <row r="18" spans="2:16" s="27" customFormat="1" ht="37.5" customHeight="1" x14ac:dyDescent="0.3">
      <c r="B18" s="28"/>
      <c r="C18" s="49"/>
      <c r="D18" s="10"/>
      <c r="E18" s="11"/>
      <c r="F18" s="11"/>
      <c r="G18" s="11"/>
      <c r="H18" s="11"/>
      <c r="I18" s="11"/>
      <c r="J18" s="11" t="s">
        <v>66</v>
      </c>
      <c r="K18" s="50"/>
      <c r="L18" s="50"/>
      <c r="M18" s="51">
        <f>'4'!M18</f>
        <v>25</v>
      </c>
    </row>
    <row r="19" spans="2:16" s="27" customFormat="1" ht="40.5" customHeight="1" x14ac:dyDescent="0.3">
      <c r="B19" s="28"/>
      <c r="C19" s="49"/>
      <c r="D19" s="10"/>
      <c r="E19" s="11"/>
      <c r="F19" s="11"/>
      <c r="G19" s="11"/>
      <c r="H19" s="11"/>
      <c r="I19" s="11"/>
      <c r="J19" s="11" t="s">
        <v>67</v>
      </c>
      <c r="K19" s="50" t="s">
        <v>65</v>
      </c>
      <c r="L19" s="50" t="s">
        <v>65</v>
      </c>
      <c r="M19" s="51">
        <f>'4'!M19</f>
        <v>16.899999999999999</v>
      </c>
    </row>
    <row r="20" spans="2:16" s="27" customFormat="1" ht="16.5" customHeight="1" x14ac:dyDescent="0.3">
      <c r="B20" s="28"/>
      <c r="C20" s="49"/>
      <c r="D20" s="10"/>
      <c r="E20" s="10" t="s">
        <v>68</v>
      </c>
      <c r="F20" s="255" t="s">
        <v>69</v>
      </c>
      <c r="G20" s="255"/>
      <c r="H20" s="255"/>
      <c r="I20" s="255"/>
      <c r="J20" s="255"/>
      <c r="K20" s="24">
        <f>'2'!G50</f>
        <v>337592.1</v>
      </c>
      <c r="L20" s="24">
        <f>'2'!H50</f>
        <v>518272.6</v>
      </c>
      <c r="M20" s="24">
        <f>'2'!I50</f>
        <v>532526.6</v>
      </c>
    </row>
    <row r="21" spans="2:16" s="27" customFormat="1" ht="16.5" customHeight="1" x14ac:dyDescent="0.3">
      <c r="B21" s="28"/>
      <c r="C21" s="49"/>
      <c r="D21" s="10"/>
      <c r="E21" s="11"/>
      <c r="F21" s="11"/>
      <c r="G21" s="255" t="s">
        <v>70</v>
      </c>
      <c r="H21" s="255"/>
      <c r="I21" s="255"/>
      <c r="J21" s="255"/>
      <c r="K21" s="255"/>
      <c r="L21" s="255"/>
      <c r="M21" s="255"/>
    </row>
    <row r="22" spans="2:16" s="27" customFormat="1" ht="16.5" customHeight="1" x14ac:dyDescent="0.3">
      <c r="B22" s="28"/>
      <c r="C22" s="49"/>
      <c r="D22" s="10"/>
      <c r="E22" s="11"/>
      <c r="F22" s="11"/>
      <c r="G22" s="11"/>
      <c r="H22" s="255" t="s">
        <v>62</v>
      </c>
      <c r="I22" s="255"/>
      <c r="J22" s="255"/>
      <c r="K22" s="255"/>
      <c r="L22" s="255"/>
      <c r="M22" s="255"/>
    </row>
    <row r="23" spans="2:16" s="27" customFormat="1" ht="16.5" customHeight="1" x14ac:dyDescent="0.3">
      <c r="B23" s="28"/>
      <c r="C23" s="49"/>
      <c r="D23" s="10"/>
      <c r="E23" s="11"/>
      <c r="F23" s="11"/>
      <c r="G23" s="11"/>
      <c r="H23" s="11"/>
      <c r="I23" s="255" t="s">
        <v>63</v>
      </c>
      <c r="J23" s="255"/>
      <c r="K23" s="255"/>
      <c r="L23" s="255"/>
      <c r="M23" s="255"/>
    </row>
    <row r="24" spans="2:16" s="27" customFormat="1" ht="16.5" customHeight="1" x14ac:dyDescent="0.3">
      <c r="B24" s="28"/>
      <c r="C24" s="49"/>
      <c r="D24" s="10"/>
      <c r="E24" s="10"/>
      <c r="F24" s="10"/>
      <c r="G24" s="10"/>
      <c r="H24" s="10"/>
      <c r="I24" s="10"/>
      <c r="J24" s="10"/>
      <c r="K24" s="30"/>
      <c r="L24" s="30"/>
      <c r="M24" s="30"/>
    </row>
    <row r="25" spans="2:16" s="27" customFormat="1" ht="20.25" customHeight="1" x14ac:dyDescent="0.3">
      <c r="B25" s="241" t="s">
        <v>121</v>
      </c>
      <c r="C25" s="242"/>
      <c r="D25" s="242"/>
      <c r="E25" s="243"/>
      <c r="F25" s="11"/>
      <c r="G25" s="11"/>
      <c r="H25" s="11"/>
      <c r="I25" s="10"/>
      <c r="J25" s="10"/>
      <c r="K25" s="36">
        <f>K26</f>
        <v>-1770558.5</v>
      </c>
      <c r="L25" s="36">
        <f t="shared" ref="L25:M25" si="1">L26</f>
        <v>-9198633.5</v>
      </c>
      <c r="M25" s="36">
        <f t="shared" si="1"/>
        <v>-13787162.4</v>
      </c>
    </row>
    <row r="26" spans="2:16" ht="24" customHeight="1" x14ac:dyDescent="0.3">
      <c r="B26" s="25"/>
      <c r="C26" s="49" t="s">
        <v>57</v>
      </c>
      <c r="D26" s="255" t="s">
        <v>36</v>
      </c>
      <c r="E26" s="255"/>
      <c r="F26" s="255"/>
      <c r="G26" s="255"/>
      <c r="H26" s="255"/>
      <c r="I26" s="255"/>
      <c r="J26" s="255"/>
      <c r="K26" s="36">
        <f>K27+K32</f>
        <v>-1770558.5</v>
      </c>
      <c r="L26" s="36">
        <f t="shared" ref="L26:M26" si="2">L27+L32</f>
        <v>-9198633.5</v>
      </c>
      <c r="M26" s="36">
        <f t="shared" si="2"/>
        <v>-13787162.4</v>
      </c>
    </row>
    <row r="27" spans="2:16" ht="19.5" customHeight="1" x14ac:dyDescent="0.3">
      <c r="B27" s="25"/>
      <c r="C27" s="49"/>
      <c r="D27" s="10"/>
      <c r="E27" s="10" t="s">
        <v>59</v>
      </c>
      <c r="F27" s="255" t="s">
        <v>60</v>
      </c>
      <c r="G27" s="255"/>
      <c r="H27" s="255"/>
      <c r="I27" s="255"/>
      <c r="J27" s="255"/>
      <c r="K27" s="24">
        <f>'2'!G25</f>
        <v>-1432966.4</v>
      </c>
      <c r="L27" s="24">
        <f>'2'!H25</f>
        <v>-8680360.9000000004</v>
      </c>
      <c r="M27" s="24">
        <f>'2'!I25</f>
        <v>-13254635.800000001</v>
      </c>
      <c r="P27" s="52"/>
    </row>
    <row r="28" spans="2:16" ht="35.25" customHeight="1" x14ac:dyDescent="0.3">
      <c r="B28" s="25"/>
      <c r="C28" s="49"/>
      <c r="D28" s="10"/>
      <c r="E28" s="11"/>
      <c r="F28" s="11"/>
      <c r="G28" s="255" t="s">
        <v>61</v>
      </c>
      <c r="H28" s="255"/>
      <c r="I28" s="255"/>
      <c r="J28" s="255"/>
      <c r="K28" s="255"/>
      <c r="L28" s="255"/>
      <c r="M28" s="255"/>
      <c r="P28" s="52"/>
    </row>
    <row r="29" spans="2:16" ht="17.25" customHeight="1" x14ac:dyDescent="0.3">
      <c r="B29" s="25"/>
      <c r="C29" s="49"/>
      <c r="D29" s="10"/>
      <c r="E29" s="11"/>
      <c r="F29" s="11"/>
      <c r="G29" s="11"/>
      <c r="H29" s="255" t="s">
        <v>62</v>
      </c>
      <c r="I29" s="255"/>
      <c r="J29" s="255"/>
      <c r="K29" s="255"/>
      <c r="L29" s="255"/>
      <c r="M29" s="255"/>
    </row>
    <row r="30" spans="2:16" ht="27.75" customHeight="1" x14ac:dyDescent="0.3">
      <c r="B30" s="25"/>
      <c r="C30" s="49"/>
      <c r="D30" s="10"/>
      <c r="E30" s="11"/>
      <c r="F30" s="11"/>
      <c r="G30" s="11"/>
      <c r="H30" s="11"/>
      <c r="I30" s="255" t="s">
        <v>63</v>
      </c>
      <c r="J30" s="255"/>
      <c r="K30" s="255"/>
      <c r="L30" s="255"/>
      <c r="M30" s="255"/>
    </row>
    <row r="31" spans="2:16" ht="39" customHeight="1" x14ac:dyDescent="0.3">
      <c r="B31" s="25"/>
      <c r="C31" s="49"/>
      <c r="D31" s="10"/>
      <c r="E31" s="11"/>
      <c r="F31" s="11"/>
      <c r="G31" s="11"/>
      <c r="H31" s="11"/>
      <c r="I31" s="11"/>
      <c r="J31" s="11" t="s">
        <v>64</v>
      </c>
      <c r="K31" s="50" t="s">
        <v>65</v>
      </c>
      <c r="L31" s="50" t="s">
        <v>65</v>
      </c>
      <c r="M31" s="54">
        <f>-M16</f>
        <v>-58</v>
      </c>
    </row>
    <row r="32" spans="2:16" ht="24.75" customHeight="1" x14ac:dyDescent="0.3">
      <c r="B32" s="25"/>
      <c r="C32" s="49"/>
      <c r="D32" s="10"/>
      <c r="E32" s="10" t="s">
        <v>68</v>
      </c>
      <c r="F32" s="255" t="s">
        <v>69</v>
      </c>
      <c r="G32" s="255"/>
      <c r="H32" s="255"/>
      <c r="I32" s="255"/>
      <c r="J32" s="255"/>
      <c r="K32" s="24">
        <f>'2'!G43</f>
        <v>-337592.1</v>
      </c>
      <c r="L32" s="24">
        <f>'2'!H43</f>
        <v>-518272.6</v>
      </c>
      <c r="M32" s="24">
        <f>'2'!I43</f>
        <v>-532526.6</v>
      </c>
    </row>
    <row r="33" spans="2:13" x14ac:dyDescent="0.3">
      <c r="B33" s="25"/>
      <c r="C33" s="49"/>
      <c r="D33" s="10"/>
      <c r="E33" s="11"/>
      <c r="F33" s="11"/>
      <c r="G33" s="255" t="s">
        <v>70</v>
      </c>
      <c r="H33" s="255"/>
      <c r="I33" s="255"/>
      <c r="J33" s="255"/>
      <c r="K33" s="255"/>
      <c r="L33" s="255"/>
      <c r="M33" s="255"/>
    </row>
    <row r="34" spans="2:13" x14ac:dyDescent="0.3">
      <c r="B34" s="25"/>
      <c r="C34" s="49"/>
      <c r="D34" s="10"/>
      <c r="E34" s="11"/>
      <c r="F34" s="11"/>
      <c r="G34" s="11"/>
      <c r="H34" s="255" t="s">
        <v>62</v>
      </c>
      <c r="I34" s="255"/>
      <c r="J34" s="255"/>
      <c r="K34" s="255"/>
      <c r="L34" s="255"/>
      <c r="M34" s="255"/>
    </row>
    <row r="35" spans="2:13" x14ac:dyDescent="0.3">
      <c r="B35" s="25"/>
      <c r="C35" s="49"/>
      <c r="D35" s="10"/>
      <c r="E35" s="11"/>
      <c r="F35" s="11"/>
      <c r="G35" s="11"/>
      <c r="H35" s="11"/>
      <c r="I35" s="255" t="s">
        <v>63</v>
      </c>
      <c r="J35" s="255"/>
      <c r="K35" s="255"/>
      <c r="L35" s="255"/>
      <c r="M35" s="255"/>
    </row>
    <row r="39" spans="2:13" x14ac:dyDescent="0.3">
      <c r="D39" s="20"/>
      <c r="E39" s="12"/>
      <c r="F39" s="21"/>
    </row>
    <row r="40" spans="2:13" x14ac:dyDescent="0.3">
      <c r="D40" s="20"/>
      <c r="E40" s="12"/>
      <c r="F40" s="21"/>
    </row>
    <row r="41" spans="2:13" x14ac:dyDescent="0.3">
      <c r="D41" s="8"/>
      <c r="E41" s="22"/>
      <c r="F41" s="21"/>
    </row>
    <row r="42" spans="2:13" x14ac:dyDescent="0.3">
      <c r="F42" s="7"/>
    </row>
  </sheetData>
  <mergeCells count="28">
    <mergeCell ref="L1:M1"/>
    <mergeCell ref="B5:M5"/>
    <mergeCell ref="B7:B8"/>
    <mergeCell ref="C7:D7"/>
    <mergeCell ref="E7:H7"/>
    <mergeCell ref="I7:I8"/>
    <mergeCell ref="J7:J8"/>
    <mergeCell ref="K7:M7"/>
    <mergeCell ref="B9:H9"/>
    <mergeCell ref="D11:J11"/>
    <mergeCell ref="F12:J12"/>
    <mergeCell ref="G13:M13"/>
    <mergeCell ref="F32:J32"/>
    <mergeCell ref="H14:M14"/>
    <mergeCell ref="D26:J26"/>
    <mergeCell ref="F27:J27"/>
    <mergeCell ref="G28:M28"/>
    <mergeCell ref="H29:M29"/>
    <mergeCell ref="B25:E25"/>
    <mergeCell ref="I15:M15"/>
    <mergeCell ref="G33:M33"/>
    <mergeCell ref="H34:M34"/>
    <mergeCell ref="I35:M35"/>
    <mergeCell ref="F20:J20"/>
    <mergeCell ref="G21:M21"/>
    <mergeCell ref="H22:M22"/>
    <mergeCell ref="I23:M23"/>
    <mergeCell ref="I30:M3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L103"/>
  <sheetViews>
    <sheetView workbookViewId="0">
      <selection activeCell="M7" sqref="M7:N7"/>
    </sheetView>
  </sheetViews>
  <sheetFormatPr defaultRowHeight="17.25" x14ac:dyDescent="0.25"/>
  <cols>
    <col min="1" max="1" width="4.85546875" style="131" customWidth="1"/>
    <col min="2" max="2" width="16" style="130" customWidth="1"/>
    <col min="3" max="3" width="60.140625" style="131" customWidth="1"/>
    <col min="4" max="4" width="13" style="131" customWidth="1"/>
    <col min="5" max="5" width="10.7109375" style="131" customWidth="1"/>
    <col min="6" max="6" width="19.7109375" style="41" customWidth="1"/>
    <col min="7" max="7" width="10.85546875" style="41" customWidth="1"/>
    <col min="8" max="8" width="19.140625" style="41" customWidth="1"/>
    <col min="9" max="10" width="9.140625" style="131"/>
    <col min="11" max="11" width="21.85546875" style="131" bestFit="1" customWidth="1"/>
    <col min="12" max="12" width="20.7109375" style="131" customWidth="1"/>
    <col min="13" max="14" width="9.140625" style="131"/>
    <col min="15" max="15" width="11.28515625" style="131" bestFit="1" customWidth="1"/>
    <col min="16" max="16384" width="9.140625" style="131"/>
  </cols>
  <sheetData>
    <row r="1" spans="2:12" s="129" customFormat="1" x14ac:dyDescent="0.3">
      <c r="B1" s="127"/>
      <c r="C1" s="127"/>
      <c r="D1" s="127"/>
      <c r="E1" s="127"/>
      <c r="F1" s="127"/>
      <c r="G1" s="127"/>
      <c r="H1" s="128" t="s">
        <v>183</v>
      </c>
    </row>
    <row r="2" spans="2:12" s="129" customFormat="1" x14ac:dyDescent="0.3">
      <c r="B2" s="127"/>
      <c r="C2" s="127"/>
      <c r="D2" s="127"/>
      <c r="E2" s="127"/>
      <c r="F2" s="127"/>
      <c r="G2" s="127"/>
      <c r="H2" s="128" t="s">
        <v>187</v>
      </c>
    </row>
    <row r="3" spans="2:12" s="129" customFormat="1" x14ac:dyDescent="0.3">
      <c r="B3" s="127"/>
      <c r="C3" s="127"/>
      <c r="D3" s="127"/>
      <c r="E3" s="127"/>
      <c r="F3" s="127"/>
      <c r="G3" s="127"/>
      <c r="H3" s="128" t="s">
        <v>71</v>
      </c>
    </row>
    <row r="4" spans="2:12" ht="15" customHeight="1" x14ac:dyDescent="0.25"/>
    <row r="5" spans="2:12" ht="48" customHeight="1" x14ac:dyDescent="0.25">
      <c r="B5" s="264" t="s">
        <v>93</v>
      </c>
      <c r="C5" s="264"/>
      <c r="D5" s="264"/>
      <c r="E5" s="264"/>
      <c r="F5" s="264"/>
      <c r="G5" s="264"/>
      <c r="H5" s="264"/>
    </row>
    <row r="6" spans="2:12" ht="20.25" customHeight="1" x14ac:dyDescent="0.25">
      <c r="B6" s="132"/>
      <c r="C6" s="132"/>
      <c r="D6" s="132"/>
      <c r="E6" s="132"/>
      <c r="F6" s="132"/>
      <c r="G6" s="132"/>
      <c r="H6" s="132"/>
    </row>
    <row r="7" spans="2:12" ht="75" customHeight="1" x14ac:dyDescent="0.25">
      <c r="B7" s="265" t="s">
        <v>10</v>
      </c>
      <c r="C7" s="266" t="s">
        <v>11</v>
      </c>
      <c r="D7" s="266" t="s">
        <v>12</v>
      </c>
      <c r="E7" s="266" t="s">
        <v>94</v>
      </c>
      <c r="F7" s="267" t="s">
        <v>58</v>
      </c>
      <c r="G7" s="267" t="s">
        <v>95</v>
      </c>
      <c r="H7" s="267"/>
    </row>
    <row r="8" spans="2:12" ht="44.25" customHeight="1" x14ac:dyDescent="0.25">
      <c r="B8" s="265"/>
      <c r="C8" s="266"/>
      <c r="D8" s="266"/>
      <c r="E8" s="266"/>
      <c r="F8" s="267"/>
      <c r="G8" s="42" t="s">
        <v>96</v>
      </c>
      <c r="H8" s="42" t="s">
        <v>97</v>
      </c>
    </row>
    <row r="9" spans="2:12" s="134" customFormat="1" ht="17.25" customHeight="1" x14ac:dyDescent="0.25">
      <c r="B9" s="257" t="s">
        <v>9</v>
      </c>
      <c r="C9" s="257"/>
      <c r="D9" s="257"/>
      <c r="E9" s="257"/>
      <c r="F9" s="257"/>
      <c r="G9" s="257"/>
      <c r="H9" s="37">
        <f>+H10</f>
        <v>13627972.564999998</v>
      </c>
      <c r="I9" s="133"/>
      <c r="K9" s="205"/>
      <c r="L9" s="53"/>
    </row>
    <row r="10" spans="2:12" s="134" customFormat="1" x14ac:dyDescent="0.25">
      <c r="B10" s="135" t="s">
        <v>98</v>
      </c>
      <c r="C10" s="15" t="s">
        <v>99</v>
      </c>
      <c r="D10" s="15" t="s">
        <v>100</v>
      </c>
      <c r="E10" s="257" t="s">
        <v>35</v>
      </c>
      <c r="F10" s="257"/>
      <c r="G10" s="257"/>
      <c r="H10" s="37">
        <f>+H11+H84</f>
        <v>13627972.564999998</v>
      </c>
      <c r="J10" s="133"/>
      <c r="K10" s="206"/>
      <c r="L10" s="136"/>
    </row>
    <row r="11" spans="2:12" x14ac:dyDescent="0.25">
      <c r="B11" s="135" t="s">
        <v>101</v>
      </c>
      <c r="C11" s="257" t="s">
        <v>60</v>
      </c>
      <c r="D11" s="257"/>
      <c r="E11" s="257"/>
      <c r="F11" s="257"/>
      <c r="G11" s="257"/>
      <c r="H11" s="37">
        <f>+H12+H34</f>
        <v>13095446.206999997</v>
      </c>
    </row>
    <row r="12" spans="2:12" s="137" customFormat="1" ht="21.75" customHeight="1" x14ac:dyDescent="0.25">
      <c r="B12" s="258" t="s">
        <v>102</v>
      </c>
      <c r="C12" s="259"/>
      <c r="D12" s="259"/>
      <c r="E12" s="259"/>
      <c r="F12" s="259"/>
      <c r="G12" s="260"/>
      <c r="H12" s="38">
        <f>SUM(H13:H33)</f>
        <v>12888214.131999997</v>
      </c>
      <c r="K12" s="207"/>
    </row>
    <row r="13" spans="2:12" x14ac:dyDescent="0.25">
      <c r="B13" s="43" t="s">
        <v>188</v>
      </c>
      <c r="C13" s="23" t="s">
        <v>103</v>
      </c>
      <c r="D13" s="9" t="s">
        <v>37</v>
      </c>
      <c r="E13" s="9" t="s">
        <v>17</v>
      </c>
      <c r="F13" s="208">
        <v>687000000</v>
      </c>
      <c r="G13" s="9">
        <v>1</v>
      </c>
      <c r="H13" s="39">
        <f>+G13*F13/1000</f>
        <v>687000</v>
      </c>
    </row>
    <row r="14" spans="2:12" x14ac:dyDescent="0.25">
      <c r="B14" s="43" t="s">
        <v>189</v>
      </c>
      <c r="C14" s="23" t="s">
        <v>103</v>
      </c>
      <c r="D14" s="9" t="s">
        <v>37</v>
      </c>
      <c r="E14" s="9" t="s">
        <v>17</v>
      </c>
      <c r="F14" s="208">
        <v>875000000</v>
      </c>
      <c r="G14" s="9">
        <v>1</v>
      </c>
      <c r="H14" s="39">
        <f t="shared" ref="H14:H33" si="0">+G14*F14/1000</f>
        <v>875000</v>
      </c>
    </row>
    <row r="15" spans="2:12" x14ac:dyDescent="0.25">
      <c r="B15" s="43" t="s">
        <v>190</v>
      </c>
      <c r="C15" s="23" t="s">
        <v>103</v>
      </c>
      <c r="D15" s="9" t="s">
        <v>37</v>
      </c>
      <c r="E15" s="9" t="s">
        <v>17</v>
      </c>
      <c r="F15" s="208">
        <v>694073124</v>
      </c>
      <c r="G15" s="9">
        <v>1</v>
      </c>
      <c r="H15" s="39">
        <f t="shared" si="0"/>
        <v>694073.12399999995</v>
      </c>
    </row>
    <row r="16" spans="2:12" x14ac:dyDescent="0.25">
      <c r="B16" s="43" t="s">
        <v>191</v>
      </c>
      <c r="C16" s="23" t="s">
        <v>103</v>
      </c>
      <c r="D16" s="9" t="s">
        <v>37</v>
      </c>
      <c r="E16" s="9" t="s">
        <v>17</v>
      </c>
      <c r="F16" s="208">
        <v>1138877552</v>
      </c>
      <c r="G16" s="9">
        <v>1</v>
      </c>
      <c r="H16" s="39">
        <f t="shared" si="0"/>
        <v>1138877.5519999999</v>
      </c>
    </row>
    <row r="17" spans="2:8" x14ac:dyDescent="0.25">
      <c r="B17" s="43" t="s">
        <v>192</v>
      </c>
      <c r="C17" s="23" t="s">
        <v>103</v>
      </c>
      <c r="D17" s="9" t="s">
        <v>37</v>
      </c>
      <c r="E17" s="9" t="s">
        <v>17</v>
      </c>
      <c r="F17" s="208">
        <v>321541424</v>
      </c>
      <c r="G17" s="9">
        <v>1</v>
      </c>
      <c r="H17" s="39">
        <f t="shared" si="0"/>
        <v>321541.424</v>
      </c>
    </row>
    <row r="18" spans="2:8" x14ac:dyDescent="0.25">
      <c r="B18" s="43" t="s">
        <v>193</v>
      </c>
      <c r="C18" s="23" t="s">
        <v>103</v>
      </c>
      <c r="D18" s="9" t="s">
        <v>37</v>
      </c>
      <c r="E18" s="9" t="s">
        <v>17</v>
      </c>
      <c r="F18" s="208">
        <v>349061384</v>
      </c>
      <c r="G18" s="9">
        <v>1</v>
      </c>
      <c r="H18" s="39">
        <f t="shared" si="0"/>
        <v>349061.38400000002</v>
      </c>
    </row>
    <row r="19" spans="2:8" x14ac:dyDescent="0.25">
      <c r="B19" s="43" t="s">
        <v>194</v>
      </c>
      <c r="C19" s="23" t="s">
        <v>103</v>
      </c>
      <c r="D19" s="9" t="s">
        <v>37</v>
      </c>
      <c r="E19" s="9" t="s">
        <v>17</v>
      </c>
      <c r="F19" s="208">
        <v>3385885111</v>
      </c>
      <c r="G19" s="9">
        <v>1</v>
      </c>
      <c r="H19" s="39">
        <f t="shared" si="0"/>
        <v>3385885.111</v>
      </c>
    </row>
    <row r="20" spans="2:8" x14ac:dyDescent="0.25">
      <c r="B20" s="43" t="s">
        <v>195</v>
      </c>
      <c r="C20" s="23" t="s">
        <v>103</v>
      </c>
      <c r="D20" s="9" t="s">
        <v>104</v>
      </c>
      <c r="E20" s="9" t="s">
        <v>17</v>
      </c>
      <c r="F20" s="208">
        <v>12137402</v>
      </c>
      <c r="G20" s="9">
        <v>1</v>
      </c>
      <c r="H20" s="39">
        <f t="shared" si="0"/>
        <v>12137.402</v>
      </c>
    </row>
    <row r="21" spans="2:8" x14ac:dyDescent="0.25">
      <c r="B21" s="43" t="s">
        <v>196</v>
      </c>
      <c r="C21" s="23" t="s">
        <v>103</v>
      </c>
      <c r="D21" s="9" t="s">
        <v>37</v>
      </c>
      <c r="E21" s="9" t="s">
        <v>17</v>
      </c>
      <c r="F21" s="208">
        <v>759600000</v>
      </c>
      <c r="G21" s="9">
        <v>1</v>
      </c>
      <c r="H21" s="39">
        <f t="shared" si="0"/>
        <v>759600</v>
      </c>
    </row>
    <row r="22" spans="2:8" x14ac:dyDescent="0.25">
      <c r="B22" s="43" t="s">
        <v>197</v>
      </c>
      <c r="C22" s="23" t="s">
        <v>103</v>
      </c>
      <c r="D22" s="9" t="s">
        <v>104</v>
      </c>
      <c r="E22" s="9" t="s">
        <v>17</v>
      </c>
      <c r="F22" s="208">
        <v>1142315644</v>
      </c>
      <c r="G22" s="9">
        <v>1</v>
      </c>
      <c r="H22" s="39">
        <f t="shared" si="0"/>
        <v>1142315.6440000001</v>
      </c>
    </row>
    <row r="23" spans="2:8" x14ac:dyDescent="0.25">
      <c r="B23" s="43" t="s">
        <v>198</v>
      </c>
      <c r="C23" s="23" t="s">
        <v>103</v>
      </c>
      <c r="D23" s="9" t="s">
        <v>104</v>
      </c>
      <c r="E23" s="9" t="s">
        <v>17</v>
      </c>
      <c r="F23" s="208">
        <v>628143905</v>
      </c>
      <c r="G23" s="9">
        <v>1</v>
      </c>
      <c r="H23" s="39">
        <f t="shared" si="0"/>
        <v>628143.90500000003</v>
      </c>
    </row>
    <row r="24" spans="2:8" x14ac:dyDescent="0.25">
      <c r="B24" s="43" t="s">
        <v>199</v>
      </c>
      <c r="C24" s="23" t="s">
        <v>103</v>
      </c>
      <c r="D24" s="9" t="s">
        <v>37</v>
      </c>
      <c r="E24" s="9" t="s">
        <v>17</v>
      </c>
      <c r="F24" s="208">
        <v>310459200</v>
      </c>
      <c r="G24" s="9">
        <v>1</v>
      </c>
      <c r="H24" s="39">
        <f t="shared" si="0"/>
        <v>310459.2</v>
      </c>
    </row>
    <row r="25" spans="2:8" x14ac:dyDescent="0.25">
      <c r="B25" s="43" t="s">
        <v>200</v>
      </c>
      <c r="C25" s="23" t="s">
        <v>103</v>
      </c>
      <c r="D25" s="9" t="s">
        <v>37</v>
      </c>
      <c r="E25" s="9" t="s">
        <v>17</v>
      </c>
      <c r="F25" s="208">
        <v>39762438</v>
      </c>
      <c r="G25" s="9">
        <v>1</v>
      </c>
      <c r="H25" s="39">
        <f t="shared" si="0"/>
        <v>39762.438000000002</v>
      </c>
    </row>
    <row r="26" spans="2:8" x14ac:dyDescent="0.25">
      <c r="B26" s="43" t="s">
        <v>201</v>
      </c>
      <c r="C26" s="23" t="s">
        <v>103</v>
      </c>
      <c r="D26" s="9" t="s">
        <v>37</v>
      </c>
      <c r="E26" s="9" t="s">
        <v>17</v>
      </c>
      <c r="F26" s="208">
        <v>455261824</v>
      </c>
      <c r="G26" s="9">
        <v>1</v>
      </c>
      <c r="H26" s="39">
        <f t="shared" si="0"/>
        <v>455261.82400000002</v>
      </c>
    </row>
    <row r="27" spans="2:8" x14ac:dyDescent="0.25">
      <c r="B27" s="43" t="s">
        <v>202</v>
      </c>
      <c r="C27" s="23" t="s">
        <v>103</v>
      </c>
      <c r="D27" s="9" t="s">
        <v>37</v>
      </c>
      <c r="E27" s="9" t="s">
        <v>17</v>
      </c>
      <c r="F27" s="208">
        <v>438000000</v>
      </c>
      <c r="G27" s="9">
        <v>1</v>
      </c>
      <c r="H27" s="39">
        <f t="shared" si="0"/>
        <v>438000</v>
      </c>
    </row>
    <row r="28" spans="2:8" x14ac:dyDescent="0.25">
      <c r="B28" s="43" t="s">
        <v>203</v>
      </c>
      <c r="C28" s="23" t="s">
        <v>103</v>
      </c>
      <c r="D28" s="9" t="s">
        <v>104</v>
      </c>
      <c r="E28" s="9" t="s">
        <v>17</v>
      </c>
      <c r="F28" s="208">
        <v>1019959147</v>
      </c>
      <c r="G28" s="9">
        <v>1</v>
      </c>
      <c r="H28" s="39">
        <f t="shared" si="0"/>
        <v>1019959.147</v>
      </c>
    </row>
    <row r="29" spans="2:8" x14ac:dyDescent="0.25">
      <c r="B29" s="43" t="s">
        <v>204</v>
      </c>
      <c r="C29" s="23" t="s">
        <v>103</v>
      </c>
      <c r="D29" s="9" t="s">
        <v>104</v>
      </c>
      <c r="E29" s="9" t="s">
        <v>17</v>
      </c>
      <c r="F29" s="208">
        <v>67683109</v>
      </c>
      <c r="G29" s="9">
        <v>1</v>
      </c>
      <c r="H29" s="39">
        <f t="shared" si="0"/>
        <v>67683.108999999997</v>
      </c>
    </row>
    <row r="30" spans="2:8" x14ac:dyDescent="0.25">
      <c r="B30" s="43" t="s">
        <v>205</v>
      </c>
      <c r="C30" s="23" t="s">
        <v>103</v>
      </c>
      <c r="D30" s="9" t="s">
        <v>37</v>
      </c>
      <c r="E30" s="9" t="s">
        <v>17</v>
      </c>
      <c r="F30" s="208">
        <v>51176525</v>
      </c>
      <c r="G30" s="9">
        <v>1</v>
      </c>
      <c r="H30" s="39">
        <f t="shared" si="0"/>
        <v>51176.525000000001</v>
      </c>
    </row>
    <row r="31" spans="2:8" x14ac:dyDescent="0.25">
      <c r="B31" s="43" t="s">
        <v>206</v>
      </c>
      <c r="C31" s="23" t="s">
        <v>103</v>
      </c>
      <c r="D31" s="9" t="s">
        <v>37</v>
      </c>
      <c r="E31" s="9" t="s">
        <v>17</v>
      </c>
      <c r="F31" s="208">
        <v>118980000</v>
      </c>
      <c r="G31" s="9">
        <v>1</v>
      </c>
      <c r="H31" s="39">
        <f t="shared" si="0"/>
        <v>118980</v>
      </c>
    </row>
    <row r="32" spans="2:8" x14ac:dyDescent="0.25">
      <c r="B32" s="43" t="s">
        <v>207</v>
      </c>
      <c r="C32" s="23" t="s">
        <v>103</v>
      </c>
      <c r="D32" s="9" t="s">
        <v>104</v>
      </c>
      <c r="E32" s="9" t="s">
        <v>17</v>
      </c>
      <c r="F32" s="208">
        <v>304138569</v>
      </c>
      <c r="G32" s="9">
        <v>1</v>
      </c>
      <c r="H32" s="39">
        <f t="shared" si="0"/>
        <v>304138.56900000002</v>
      </c>
    </row>
    <row r="33" spans="2:8" x14ac:dyDescent="0.25">
      <c r="B33" s="43" t="s">
        <v>208</v>
      </c>
      <c r="C33" s="23" t="s">
        <v>103</v>
      </c>
      <c r="D33" s="9" t="s">
        <v>104</v>
      </c>
      <c r="E33" s="9" t="s">
        <v>17</v>
      </c>
      <c r="F33" s="208">
        <v>89157774</v>
      </c>
      <c r="G33" s="9">
        <v>1</v>
      </c>
      <c r="H33" s="39">
        <f t="shared" si="0"/>
        <v>89157.774000000005</v>
      </c>
    </row>
    <row r="34" spans="2:8" x14ac:dyDescent="0.25">
      <c r="B34" s="258" t="s">
        <v>16</v>
      </c>
      <c r="C34" s="259"/>
      <c r="D34" s="259"/>
      <c r="E34" s="259"/>
      <c r="F34" s="259"/>
      <c r="G34" s="260"/>
      <c r="H34" s="38">
        <f>SUM(H35:H83)</f>
        <v>207232.07499999995</v>
      </c>
    </row>
    <row r="35" spans="2:8" x14ac:dyDescent="0.25">
      <c r="B35" s="43" t="s">
        <v>209</v>
      </c>
      <c r="C35" s="80" t="s">
        <v>107</v>
      </c>
      <c r="D35" s="9" t="s">
        <v>37</v>
      </c>
      <c r="E35" s="9" t="s">
        <v>17</v>
      </c>
      <c r="F35" s="208">
        <v>4300000</v>
      </c>
      <c r="G35" s="9">
        <v>1</v>
      </c>
      <c r="H35" s="39">
        <f t="shared" ref="H35:H83" si="1">+G35*F35/1000</f>
        <v>4300</v>
      </c>
    </row>
    <row r="36" spans="2:8" x14ac:dyDescent="0.25">
      <c r="B36" s="43" t="s">
        <v>210</v>
      </c>
      <c r="C36" s="80" t="s">
        <v>107</v>
      </c>
      <c r="D36" s="9" t="s">
        <v>37</v>
      </c>
      <c r="E36" s="9" t="s">
        <v>17</v>
      </c>
      <c r="F36" s="208">
        <v>825500</v>
      </c>
      <c r="G36" s="9">
        <v>1</v>
      </c>
      <c r="H36" s="39">
        <f t="shared" si="1"/>
        <v>825.5</v>
      </c>
    </row>
    <row r="37" spans="2:8" x14ac:dyDescent="0.25">
      <c r="B37" s="43" t="s">
        <v>211</v>
      </c>
      <c r="C37" s="80" t="s">
        <v>107</v>
      </c>
      <c r="D37" s="9" t="s">
        <v>37</v>
      </c>
      <c r="E37" s="9" t="s">
        <v>17</v>
      </c>
      <c r="F37" s="208">
        <v>3000000</v>
      </c>
      <c r="G37" s="9">
        <v>1</v>
      </c>
      <c r="H37" s="39">
        <f t="shared" si="1"/>
        <v>3000</v>
      </c>
    </row>
    <row r="38" spans="2:8" x14ac:dyDescent="0.25">
      <c r="B38" s="43" t="s">
        <v>210</v>
      </c>
      <c r="C38" s="80" t="s">
        <v>107</v>
      </c>
      <c r="D38" s="9" t="s">
        <v>37</v>
      </c>
      <c r="E38" s="9" t="s">
        <v>17</v>
      </c>
      <c r="F38" s="208">
        <v>5400000</v>
      </c>
      <c r="G38" s="9">
        <v>1</v>
      </c>
      <c r="H38" s="39">
        <f t="shared" si="1"/>
        <v>5400</v>
      </c>
    </row>
    <row r="39" spans="2:8" x14ac:dyDescent="0.25">
      <c r="B39" s="43" t="s">
        <v>212</v>
      </c>
      <c r="C39" s="80" t="s">
        <v>107</v>
      </c>
      <c r="D39" s="9" t="s">
        <v>37</v>
      </c>
      <c r="E39" s="9" t="s">
        <v>17</v>
      </c>
      <c r="F39" s="208">
        <v>2454392</v>
      </c>
      <c r="G39" s="9">
        <v>1</v>
      </c>
      <c r="H39" s="39">
        <f t="shared" si="1"/>
        <v>2454.3919999999998</v>
      </c>
    </row>
    <row r="40" spans="2:8" x14ac:dyDescent="0.25">
      <c r="B40" s="43" t="s">
        <v>213</v>
      </c>
      <c r="C40" s="80" t="s">
        <v>107</v>
      </c>
      <c r="D40" s="9" t="s">
        <v>37</v>
      </c>
      <c r="E40" s="9" t="s">
        <v>17</v>
      </c>
      <c r="F40" s="208">
        <v>2500000</v>
      </c>
      <c r="G40" s="9">
        <v>1</v>
      </c>
      <c r="H40" s="39">
        <f t="shared" si="1"/>
        <v>2500</v>
      </c>
    </row>
    <row r="41" spans="2:8" x14ac:dyDescent="0.25">
      <c r="B41" s="43" t="s">
        <v>214</v>
      </c>
      <c r="C41" s="80" t="s">
        <v>107</v>
      </c>
      <c r="D41" s="9" t="s">
        <v>37</v>
      </c>
      <c r="E41" s="9" t="s">
        <v>17</v>
      </c>
      <c r="F41" s="208">
        <v>8344900</v>
      </c>
      <c r="G41" s="9">
        <v>1</v>
      </c>
      <c r="H41" s="39">
        <f t="shared" si="1"/>
        <v>8344.9</v>
      </c>
    </row>
    <row r="42" spans="2:8" x14ac:dyDescent="0.25">
      <c r="B42" s="43" t="s">
        <v>215</v>
      </c>
      <c r="C42" s="80" t="s">
        <v>107</v>
      </c>
      <c r="D42" s="9" t="s">
        <v>105</v>
      </c>
      <c r="E42" s="9" t="s">
        <v>17</v>
      </c>
      <c r="F42" s="208">
        <v>750000</v>
      </c>
      <c r="G42" s="9">
        <v>1</v>
      </c>
      <c r="H42" s="39">
        <f t="shared" si="1"/>
        <v>750</v>
      </c>
    </row>
    <row r="43" spans="2:8" x14ac:dyDescent="0.25">
      <c r="B43" s="43" t="s">
        <v>261</v>
      </c>
      <c r="C43" s="80" t="s">
        <v>107</v>
      </c>
      <c r="D43" s="9" t="s">
        <v>37</v>
      </c>
      <c r="E43" s="9" t="s">
        <v>17</v>
      </c>
      <c r="F43" s="208">
        <v>3500000</v>
      </c>
      <c r="G43" s="9">
        <v>1</v>
      </c>
      <c r="H43" s="39">
        <f t="shared" si="1"/>
        <v>3500</v>
      </c>
    </row>
    <row r="44" spans="2:8" x14ac:dyDescent="0.25">
      <c r="B44" s="43" t="s">
        <v>216</v>
      </c>
      <c r="C44" s="80" t="s">
        <v>107</v>
      </c>
      <c r="D44" s="9" t="s">
        <v>32</v>
      </c>
      <c r="E44" s="9" t="s">
        <v>17</v>
      </c>
      <c r="F44" s="208">
        <v>14533750</v>
      </c>
      <c r="G44" s="9">
        <v>1</v>
      </c>
      <c r="H44" s="39">
        <f t="shared" si="1"/>
        <v>14533.75</v>
      </c>
    </row>
    <row r="45" spans="2:8" x14ac:dyDescent="0.25">
      <c r="B45" s="43" t="s">
        <v>217</v>
      </c>
      <c r="C45" s="80" t="s">
        <v>107</v>
      </c>
      <c r="D45" s="9" t="s">
        <v>104</v>
      </c>
      <c r="E45" s="9" t="s">
        <v>17</v>
      </c>
      <c r="F45" s="208">
        <v>14871991</v>
      </c>
      <c r="G45" s="9">
        <v>1</v>
      </c>
      <c r="H45" s="39">
        <f t="shared" si="1"/>
        <v>14871.991</v>
      </c>
    </row>
    <row r="46" spans="2:8" x14ac:dyDescent="0.25">
      <c r="B46" s="43" t="s">
        <v>218</v>
      </c>
      <c r="C46" s="80" t="s">
        <v>107</v>
      </c>
      <c r="D46" s="9" t="s">
        <v>37</v>
      </c>
      <c r="E46" s="9" t="s">
        <v>17</v>
      </c>
      <c r="F46" s="208">
        <v>1290000</v>
      </c>
      <c r="G46" s="9">
        <v>1</v>
      </c>
      <c r="H46" s="39">
        <f t="shared" si="1"/>
        <v>1290</v>
      </c>
    </row>
    <row r="47" spans="2:8" x14ac:dyDescent="0.25">
      <c r="B47" s="43" t="s">
        <v>219</v>
      </c>
      <c r="C47" s="80" t="s">
        <v>107</v>
      </c>
      <c r="D47" s="9" t="s">
        <v>37</v>
      </c>
      <c r="E47" s="9" t="s">
        <v>17</v>
      </c>
      <c r="F47" s="208">
        <v>780000</v>
      </c>
      <c r="G47" s="9">
        <v>1</v>
      </c>
      <c r="H47" s="39">
        <f t="shared" si="1"/>
        <v>780</v>
      </c>
    </row>
    <row r="48" spans="2:8" x14ac:dyDescent="0.25">
      <c r="B48" s="43" t="s">
        <v>220</v>
      </c>
      <c r="C48" s="80" t="s">
        <v>107</v>
      </c>
      <c r="D48" s="9" t="s">
        <v>37</v>
      </c>
      <c r="E48" s="9" t="s">
        <v>17</v>
      </c>
      <c r="F48" s="208">
        <v>3696830</v>
      </c>
      <c r="G48" s="9">
        <v>1</v>
      </c>
      <c r="H48" s="39">
        <f t="shared" si="1"/>
        <v>3696.83</v>
      </c>
    </row>
    <row r="49" spans="2:8" x14ac:dyDescent="0.25">
      <c r="B49" s="43" t="s">
        <v>221</v>
      </c>
      <c r="C49" s="80" t="s">
        <v>107</v>
      </c>
      <c r="D49" s="9" t="s">
        <v>37</v>
      </c>
      <c r="E49" s="9" t="s">
        <v>17</v>
      </c>
      <c r="F49" s="208">
        <v>1590000</v>
      </c>
      <c r="G49" s="9">
        <v>1</v>
      </c>
      <c r="H49" s="39">
        <f t="shared" si="1"/>
        <v>1590</v>
      </c>
    </row>
    <row r="50" spans="2:8" x14ac:dyDescent="0.25">
      <c r="B50" s="43" t="s">
        <v>222</v>
      </c>
      <c r="C50" s="80" t="s">
        <v>107</v>
      </c>
      <c r="D50" s="9" t="s">
        <v>104</v>
      </c>
      <c r="E50" s="9" t="s">
        <v>17</v>
      </c>
      <c r="F50" s="208">
        <v>8284103</v>
      </c>
      <c r="G50" s="9">
        <v>1</v>
      </c>
      <c r="H50" s="39">
        <f t="shared" si="1"/>
        <v>8284.1029999999992</v>
      </c>
    </row>
    <row r="51" spans="2:8" x14ac:dyDescent="0.25">
      <c r="B51" s="43" t="s">
        <v>223</v>
      </c>
      <c r="C51" s="80" t="s">
        <v>107</v>
      </c>
      <c r="D51" s="9" t="s">
        <v>32</v>
      </c>
      <c r="E51" s="9" t="s">
        <v>17</v>
      </c>
      <c r="F51" s="208">
        <v>703400</v>
      </c>
      <c r="G51" s="9">
        <v>1</v>
      </c>
      <c r="H51" s="39">
        <f t="shared" si="1"/>
        <v>703.4</v>
      </c>
    </row>
    <row r="52" spans="2:8" x14ac:dyDescent="0.25">
      <c r="B52" s="43" t="s">
        <v>224</v>
      </c>
      <c r="C52" s="80" t="s">
        <v>107</v>
      </c>
      <c r="D52" s="9" t="s">
        <v>104</v>
      </c>
      <c r="E52" s="9" t="s">
        <v>17</v>
      </c>
      <c r="F52" s="208">
        <v>225000</v>
      </c>
      <c r="G52" s="9">
        <v>1</v>
      </c>
      <c r="H52" s="39">
        <f t="shared" si="1"/>
        <v>225</v>
      </c>
    </row>
    <row r="53" spans="2:8" x14ac:dyDescent="0.25">
      <c r="B53" s="43" t="s">
        <v>225</v>
      </c>
      <c r="C53" s="80" t="s">
        <v>107</v>
      </c>
      <c r="D53" s="9" t="s">
        <v>37</v>
      </c>
      <c r="E53" s="9" t="s">
        <v>17</v>
      </c>
      <c r="F53" s="208">
        <v>2082000</v>
      </c>
      <c r="G53" s="9">
        <v>1</v>
      </c>
      <c r="H53" s="39">
        <f t="shared" si="1"/>
        <v>2082</v>
      </c>
    </row>
    <row r="54" spans="2:8" x14ac:dyDescent="0.25">
      <c r="B54" s="43" t="s">
        <v>226</v>
      </c>
      <c r="C54" s="80" t="s">
        <v>107</v>
      </c>
      <c r="D54" s="9" t="s">
        <v>104</v>
      </c>
      <c r="E54" s="9" t="s">
        <v>17</v>
      </c>
      <c r="F54" s="208">
        <v>4680000</v>
      </c>
      <c r="G54" s="9">
        <v>1</v>
      </c>
      <c r="H54" s="39">
        <f t="shared" si="1"/>
        <v>4680</v>
      </c>
    </row>
    <row r="55" spans="2:8" x14ac:dyDescent="0.25">
      <c r="B55" s="43" t="s">
        <v>227</v>
      </c>
      <c r="C55" s="80" t="s">
        <v>107</v>
      </c>
      <c r="D55" s="9" t="s">
        <v>105</v>
      </c>
      <c r="E55" s="9" t="s">
        <v>17</v>
      </c>
      <c r="F55" s="208">
        <v>1000000</v>
      </c>
      <c r="G55" s="9">
        <v>1</v>
      </c>
      <c r="H55" s="39">
        <f t="shared" si="1"/>
        <v>1000</v>
      </c>
    </row>
    <row r="56" spans="2:8" x14ac:dyDescent="0.25">
      <c r="B56" s="43" t="s">
        <v>108</v>
      </c>
      <c r="C56" s="80" t="s">
        <v>109</v>
      </c>
      <c r="D56" s="9" t="s">
        <v>110</v>
      </c>
      <c r="E56" s="9" t="s">
        <v>17</v>
      </c>
      <c r="F56" s="208">
        <v>5501616</v>
      </c>
      <c r="G56" s="9">
        <v>1</v>
      </c>
      <c r="H56" s="39">
        <f t="shared" si="1"/>
        <v>5501.616</v>
      </c>
    </row>
    <row r="57" spans="2:8" x14ac:dyDescent="0.25">
      <c r="B57" s="43" t="s">
        <v>228</v>
      </c>
      <c r="C57" s="80" t="s">
        <v>109</v>
      </c>
      <c r="D57" s="9" t="s">
        <v>110</v>
      </c>
      <c r="E57" s="9" t="s">
        <v>17</v>
      </c>
      <c r="F57" s="208">
        <v>1865500</v>
      </c>
      <c r="G57" s="9">
        <v>1</v>
      </c>
      <c r="H57" s="39">
        <f t="shared" si="1"/>
        <v>1865.5</v>
      </c>
    </row>
    <row r="58" spans="2:8" x14ac:dyDescent="0.25">
      <c r="B58" s="43" t="s">
        <v>229</v>
      </c>
      <c r="C58" s="80" t="s">
        <v>109</v>
      </c>
      <c r="D58" s="9" t="s">
        <v>110</v>
      </c>
      <c r="E58" s="9" t="s">
        <v>17</v>
      </c>
      <c r="F58" s="208">
        <v>6717959</v>
      </c>
      <c r="G58" s="9">
        <v>1</v>
      </c>
      <c r="H58" s="39">
        <f t="shared" si="1"/>
        <v>6717.9589999999998</v>
      </c>
    </row>
    <row r="59" spans="2:8" x14ac:dyDescent="0.25">
      <c r="B59" s="43" t="s">
        <v>108</v>
      </c>
      <c r="C59" s="80" t="s">
        <v>109</v>
      </c>
      <c r="D59" s="9" t="s">
        <v>110</v>
      </c>
      <c r="E59" s="9" t="s">
        <v>17</v>
      </c>
      <c r="F59" s="208">
        <v>4167673</v>
      </c>
      <c r="G59" s="9">
        <v>1</v>
      </c>
      <c r="H59" s="39">
        <f t="shared" si="1"/>
        <v>4167.6729999999998</v>
      </c>
    </row>
    <row r="60" spans="2:8" x14ac:dyDescent="0.25">
      <c r="B60" s="43" t="s">
        <v>230</v>
      </c>
      <c r="C60" s="80" t="s">
        <v>109</v>
      </c>
      <c r="D60" s="9" t="s">
        <v>110</v>
      </c>
      <c r="E60" s="9" t="s">
        <v>17</v>
      </c>
      <c r="F60" s="208">
        <v>10526299</v>
      </c>
      <c r="G60" s="9">
        <v>1</v>
      </c>
      <c r="H60" s="39">
        <f t="shared" si="1"/>
        <v>10526.299000000001</v>
      </c>
    </row>
    <row r="61" spans="2:8" x14ac:dyDescent="0.25">
      <c r="B61" s="43" t="s">
        <v>231</v>
      </c>
      <c r="C61" s="80" t="s">
        <v>109</v>
      </c>
      <c r="D61" s="9" t="s">
        <v>110</v>
      </c>
      <c r="E61" s="9" t="s">
        <v>17</v>
      </c>
      <c r="F61" s="208">
        <v>10569600</v>
      </c>
      <c r="G61" s="9">
        <v>1</v>
      </c>
      <c r="H61" s="39">
        <f t="shared" si="1"/>
        <v>10569.6</v>
      </c>
    </row>
    <row r="62" spans="2:8" x14ac:dyDescent="0.25">
      <c r="B62" s="43" t="s">
        <v>232</v>
      </c>
      <c r="C62" s="80" t="s">
        <v>109</v>
      </c>
      <c r="D62" s="9" t="s">
        <v>110</v>
      </c>
      <c r="E62" s="9" t="s">
        <v>17</v>
      </c>
      <c r="F62" s="208">
        <v>2872080</v>
      </c>
      <c r="G62" s="9">
        <v>1</v>
      </c>
      <c r="H62" s="39">
        <f t="shared" si="1"/>
        <v>2872.08</v>
      </c>
    </row>
    <row r="63" spans="2:8" x14ac:dyDescent="0.25">
      <c r="B63" s="43" t="s">
        <v>233</v>
      </c>
      <c r="C63" s="80" t="s">
        <v>109</v>
      </c>
      <c r="D63" s="9" t="s">
        <v>110</v>
      </c>
      <c r="E63" s="9" t="s">
        <v>17</v>
      </c>
      <c r="F63" s="208">
        <v>6691800</v>
      </c>
      <c r="G63" s="9">
        <v>1</v>
      </c>
      <c r="H63" s="39">
        <f t="shared" si="1"/>
        <v>6691.8</v>
      </c>
    </row>
    <row r="64" spans="2:8" x14ac:dyDescent="0.25">
      <c r="B64" s="43" t="s">
        <v>234</v>
      </c>
      <c r="C64" s="80" t="s">
        <v>109</v>
      </c>
      <c r="D64" s="9" t="s">
        <v>110</v>
      </c>
      <c r="E64" s="9" t="s">
        <v>17</v>
      </c>
      <c r="F64" s="208">
        <v>27459339</v>
      </c>
      <c r="G64" s="9">
        <v>1</v>
      </c>
      <c r="H64" s="39">
        <f t="shared" si="1"/>
        <v>27459.339</v>
      </c>
    </row>
    <row r="65" spans="2:8" x14ac:dyDescent="0.25">
      <c r="B65" s="43" t="s">
        <v>235</v>
      </c>
      <c r="C65" s="80" t="s">
        <v>109</v>
      </c>
      <c r="D65" s="9" t="s">
        <v>110</v>
      </c>
      <c r="E65" s="9" t="s">
        <v>17</v>
      </c>
      <c r="F65" s="208">
        <v>985700</v>
      </c>
      <c r="G65" s="9">
        <v>1</v>
      </c>
      <c r="H65" s="39">
        <f t="shared" si="1"/>
        <v>985.7</v>
      </c>
    </row>
    <row r="66" spans="2:8" x14ac:dyDescent="0.25">
      <c r="B66" s="43" t="s">
        <v>108</v>
      </c>
      <c r="C66" s="80" t="s">
        <v>109</v>
      </c>
      <c r="D66" s="9" t="s">
        <v>110</v>
      </c>
      <c r="E66" s="9" t="s">
        <v>17</v>
      </c>
      <c r="F66" s="208">
        <v>5987462</v>
      </c>
      <c r="G66" s="9">
        <v>1</v>
      </c>
      <c r="H66" s="39">
        <f t="shared" si="1"/>
        <v>5987.4620000000004</v>
      </c>
    </row>
    <row r="67" spans="2:8" x14ac:dyDescent="0.25">
      <c r="B67" s="43" t="s">
        <v>236</v>
      </c>
      <c r="C67" s="80" t="s">
        <v>109</v>
      </c>
      <c r="D67" s="9" t="s">
        <v>110</v>
      </c>
      <c r="E67" s="9" t="s">
        <v>17</v>
      </c>
      <c r="F67" s="208">
        <v>8805984</v>
      </c>
      <c r="G67" s="9">
        <v>1</v>
      </c>
      <c r="H67" s="39">
        <f t="shared" si="1"/>
        <v>8805.9840000000004</v>
      </c>
    </row>
    <row r="68" spans="2:8" x14ac:dyDescent="0.25">
      <c r="B68" s="43" t="s">
        <v>237</v>
      </c>
      <c r="C68" s="80" t="s">
        <v>109</v>
      </c>
      <c r="D68" s="9" t="s">
        <v>110</v>
      </c>
      <c r="E68" s="9" t="s">
        <v>17</v>
      </c>
      <c r="F68" s="208">
        <v>3739407</v>
      </c>
      <c r="G68" s="9">
        <v>1</v>
      </c>
      <c r="H68" s="39">
        <f t="shared" si="1"/>
        <v>3739.4070000000002</v>
      </c>
    </row>
    <row r="69" spans="2:8" x14ac:dyDescent="0.25">
      <c r="B69" s="43" t="s">
        <v>108</v>
      </c>
      <c r="C69" s="80" t="s">
        <v>109</v>
      </c>
      <c r="D69" s="9" t="s">
        <v>110</v>
      </c>
      <c r="E69" s="9" t="s">
        <v>17</v>
      </c>
      <c r="F69" s="208">
        <v>2701445</v>
      </c>
      <c r="G69" s="9">
        <v>1</v>
      </c>
      <c r="H69" s="39">
        <f t="shared" si="1"/>
        <v>2701.4450000000002</v>
      </c>
    </row>
    <row r="70" spans="2:8" x14ac:dyDescent="0.25">
      <c r="B70" s="43" t="s">
        <v>238</v>
      </c>
      <c r="C70" s="80" t="s">
        <v>109</v>
      </c>
      <c r="D70" s="9" t="s">
        <v>110</v>
      </c>
      <c r="E70" s="9" t="s">
        <v>17</v>
      </c>
      <c r="F70" s="208">
        <v>998000</v>
      </c>
      <c r="G70" s="9">
        <v>1</v>
      </c>
      <c r="H70" s="39">
        <f t="shared" si="1"/>
        <v>998</v>
      </c>
    </row>
    <row r="71" spans="2:8" x14ac:dyDescent="0.25">
      <c r="B71" s="43" t="s">
        <v>239</v>
      </c>
      <c r="C71" s="80" t="s">
        <v>109</v>
      </c>
      <c r="D71" s="9" t="s">
        <v>110</v>
      </c>
      <c r="E71" s="9" t="s">
        <v>17</v>
      </c>
      <c r="F71" s="208">
        <v>3934398</v>
      </c>
      <c r="G71" s="9">
        <v>1</v>
      </c>
      <c r="H71" s="39">
        <f t="shared" si="1"/>
        <v>3934.3980000000001</v>
      </c>
    </row>
    <row r="72" spans="2:8" x14ac:dyDescent="0.25">
      <c r="B72" s="43" t="s">
        <v>108</v>
      </c>
      <c r="C72" s="80" t="s">
        <v>109</v>
      </c>
      <c r="D72" s="9" t="s">
        <v>110</v>
      </c>
      <c r="E72" s="9" t="s">
        <v>17</v>
      </c>
      <c r="F72" s="208">
        <v>3647544</v>
      </c>
      <c r="G72" s="9">
        <v>1</v>
      </c>
      <c r="H72" s="39">
        <f t="shared" si="1"/>
        <v>3647.5439999999999</v>
      </c>
    </row>
    <row r="73" spans="2:8" x14ac:dyDescent="0.25">
      <c r="B73" s="43" t="s">
        <v>240</v>
      </c>
      <c r="C73" s="80" t="s">
        <v>109</v>
      </c>
      <c r="D73" s="9" t="s">
        <v>110</v>
      </c>
      <c r="E73" s="9" t="s">
        <v>17</v>
      </c>
      <c r="F73" s="208">
        <v>8140800</v>
      </c>
      <c r="G73" s="9">
        <v>1</v>
      </c>
      <c r="H73" s="39">
        <f t="shared" si="1"/>
        <v>8140.8</v>
      </c>
    </row>
    <row r="74" spans="2:8" x14ac:dyDescent="0.25">
      <c r="B74" s="43" t="s">
        <v>241</v>
      </c>
      <c r="C74" s="80" t="s">
        <v>109</v>
      </c>
      <c r="D74" s="9" t="s">
        <v>110</v>
      </c>
      <c r="E74" s="9" t="s">
        <v>17</v>
      </c>
      <c r="F74" s="208">
        <v>918500</v>
      </c>
      <c r="G74" s="9">
        <v>1</v>
      </c>
      <c r="H74" s="39">
        <f t="shared" si="1"/>
        <v>918.5</v>
      </c>
    </row>
    <row r="75" spans="2:8" x14ac:dyDescent="0.25">
      <c r="B75" s="43" t="s">
        <v>242</v>
      </c>
      <c r="C75" s="80" t="s">
        <v>109</v>
      </c>
      <c r="D75" s="9" t="s">
        <v>110</v>
      </c>
      <c r="E75" s="9" t="s">
        <v>17</v>
      </c>
      <c r="F75" s="208">
        <v>71202</v>
      </c>
      <c r="G75" s="9">
        <v>1</v>
      </c>
      <c r="H75" s="39">
        <f t="shared" si="1"/>
        <v>71.201999999999998</v>
      </c>
    </row>
    <row r="76" spans="2:8" x14ac:dyDescent="0.25">
      <c r="B76" s="43" t="s">
        <v>243</v>
      </c>
      <c r="C76" s="80" t="s">
        <v>109</v>
      </c>
      <c r="D76" s="9" t="s">
        <v>110</v>
      </c>
      <c r="E76" s="9" t="s">
        <v>17</v>
      </c>
      <c r="F76" s="208">
        <v>300000</v>
      </c>
      <c r="G76" s="9">
        <v>1</v>
      </c>
      <c r="H76" s="39">
        <f t="shared" si="1"/>
        <v>300</v>
      </c>
    </row>
    <row r="77" spans="2:8" x14ac:dyDescent="0.25">
      <c r="B77" s="43" t="s">
        <v>108</v>
      </c>
      <c r="C77" s="80" t="s">
        <v>109</v>
      </c>
      <c r="D77" s="9" t="s">
        <v>110</v>
      </c>
      <c r="E77" s="9" t="s">
        <v>17</v>
      </c>
      <c r="F77" s="208">
        <v>833161</v>
      </c>
      <c r="G77" s="9">
        <v>1</v>
      </c>
      <c r="H77" s="39">
        <f t="shared" si="1"/>
        <v>833.16099999999994</v>
      </c>
    </row>
    <row r="78" spans="2:8" x14ac:dyDescent="0.25">
      <c r="B78" s="43" t="s">
        <v>244</v>
      </c>
      <c r="C78" s="80" t="s">
        <v>109</v>
      </c>
      <c r="D78" s="9" t="s">
        <v>110</v>
      </c>
      <c r="E78" s="9" t="s">
        <v>17</v>
      </c>
      <c r="F78" s="208">
        <v>2437740</v>
      </c>
      <c r="G78" s="9">
        <v>1</v>
      </c>
      <c r="H78" s="39">
        <f t="shared" si="1"/>
        <v>2437.7399999999998</v>
      </c>
    </row>
    <row r="79" spans="2:8" x14ac:dyDescent="0.25">
      <c r="B79" s="43" t="s">
        <v>245</v>
      </c>
      <c r="C79" s="80" t="s">
        <v>109</v>
      </c>
      <c r="D79" s="9" t="s">
        <v>110</v>
      </c>
      <c r="E79" s="9" t="s">
        <v>17</v>
      </c>
      <c r="F79" s="208">
        <v>1000000</v>
      </c>
      <c r="G79" s="9">
        <v>1</v>
      </c>
      <c r="H79" s="39">
        <f t="shared" si="1"/>
        <v>1000</v>
      </c>
    </row>
    <row r="80" spans="2:8" x14ac:dyDescent="0.25">
      <c r="B80" s="43" t="s">
        <v>246</v>
      </c>
      <c r="C80" s="80" t="s">
        <v>113</v>
      </c>
      <c r="D80" s="9" t="s">
        <v>32</v>
      </c>
      <c r="E80" s="9" t="s">
        <v>17</v>
      </c>
      <c r="F80" s="208">
        <v>399000</v>
      </c>
      <c r="G80" s="9">
        <v>1</v>
      </c>
      <c r="H80" s="39">
        <f t="shared" si="1"/>
        <v>399</v>
      </c>
    </row>
    <row r="81" spans="2:8" x14ac:dyDescent="0.25">
      <c r="B81" s="43" t="s">
        <v>247</v>
      </c>
      <c r="C81" s="80" t="s">
        <v>113</v>
      </c>
      <c r="D81" s="9" t="s">
        <v>32</v>
      </c>
      <c r="E81" s="9" t="s">
        <v>17</v>
      </c>
      <c r="F81" s="208">
        <v>798000</v>
      </c>
      <c r="G81" s="9">
        <v>1</v>
      </c>
      <c r="H81" s="39">
        <f t="shared" si="1"/>
        <v>798</v>
      </c>
    </row>
    <row r="82" spans="2:8" x14ac:dyDescent="0.25">
      <c r="B82" s="43" t="s">
        <v>248</v>
      </c>
      <c r="C82" s="80" t="s">
        <v>113</v>
      </c>
      <c r="D82" s="9" t="s">
        <v>32</v>
      </c>
      <c r="E82" s="9" t="s">
        <v>17</v>
      </c>
      <c r="F82" s="208">
        <v>270000</v>
      </c>
      <c r="G82" s="9">
        <v>1</v>
      </c>
      <c r="H82" s="39">
        <f t="shared" si="1"/>
        <v>270</v>
      </c>
    </row>
    <row r="83" spans="2:8" x14ac:dyDescent="0.25">
      <c r="B83" s="43" t="s">
        <v>249</v>
      </c>
      <c r="C83" s="80" t="s">
        <v>113</v>
      </c>
      <c r="D83" s="9" t="s">
        <v>32</v>
      </c>
      <c r="E83" s="9" t="s">
        <v>17</v>
      </c>
      <c r="F83" s="208">
        <v>80000</v>
      </c>
      <c r="G83" s="9">
        <v>1</v>
      </c>
      <c r="H83" s="39">
        <f t="shared" si="1"/>
        <v>80</v>
      </c>
    </row>
    <row r="84" spans="2:8" ht="23.25" customHeight="1" x14ac:dyDescent="0.25">
      <c r="B84" s="135" t="s">
        <v>115</v>
      </c>
      <c r="C84" s="257" t="s">
        <v>69</v>
      </c>
      <c r="D84" s="257"/>
      <c r="E84" s="257"/>
      <c r="F84" s="257"/>
      <c r="G84" s="257"/>
      <c r="H84" s="37">
        <f>H85+H89</f>
        <v>532526.35800000001</v>
      </c>
    </row>
    <row r="85" spans="2:8" x14ac:dyDescent="0.25">
      <c r="B85" s="261" t="s">
        <v>116</v>
      </c>
      <c r="C85" s="262"/>
      <c r="D85" s="262"/>
      <c r="E85" s="262"/>
      <c r="F85" s="262"/>
      <c r="G85" s="263"/>
      <c r="H85" s="39">
        <f>SUM(H86:H88)</f>
        <v>518691.71899999998</v>
      </c>
    </row>
    <row r="86" spans="2:8" ht="34.5" x14ac:dyDescent="0.25">
      <c r="B86" s="43" t="s">
        <v>250</v>
      </c>
      <c r="C86" s="209" t="s">
        <v>251</v>
      </c>
      <c r="D86" s="9" t="s">
        <v>104</v>
      </c>
      <c r="E86" s="9" t="s">
        <v>17</v>
      </c>
      <c r="F86" s="208">
        <v>140339550</v>
      </c>
      <c r="G86" s="9">
        <v>1</v>
      </c>
      <c r="H86" s="39">
        <f t="shared" ref="H86:H88" si="2">+G86*F86/1000</f>
        <v>140339.54999999999</v>
      </c>
    </row>
    <row r="87" spans="2:8" ht="34.5" x14ac:dyDescent="0.25">
      <c r="B87" s="43" t="s">
        <v>252</v>
      </c>
      <c r="C87" s="209" t="s">
        <v>253</v>
      </c>
      <c r="D87" s="9" t="s">
        <v>105</v>
      </c>
      <c r="E87" s="9" t="s">
        <v>17</v>
      </c>
      <c r="F87" s="208">
        <v>271226931</v>
      </c>
      <c r="G87" s="9">
        <v>1</v>
      </c>
      <c r="H87" s="39">
        <f t="shared" si="2"/>
        <v>271226.93099999998</v>
      </c>
    </row>
    <row r="88" spans="2:8" ht="34.5" x14ac:dyDescent="0.25">
      <c r="B88" s="43" t="s">
        <v>254</v>
      </c>
      <c r="C88" s="209" t="s">
        <v>251</v>
      </c>
      <c r="D88" s="9" t="s">
        <v>104</v>
      </c>
      <c r="E88" s="9" t="s">
        <v>17</v>
      </c>
      <c r="F88" s="208">
        <v>107125238</v>
      </c>
      <c r="G88" s="9">
        <v>1</v>
      </c>
      <c r="H88" s="39">
        <f t="shared" si="2"/>
        <v>107125.238</v>
      </c>
    </row>
    <row r="89" spans="2:8" x14ac:dyDescent="0.25">
      <c r="B89" s="261" t="s">
        <v>117</v>
      </c>
      <c r="C89" s="262"/>
      <c r="D89" s="262"/>
      <c r="E89" s="262"/>
      <c r="F89" s="262"/>
      <c r="G89" s="263"/>
      <c r="H89" s="44">
        <f>SUM(H90:H99)</f>
        <v>13834.638999999999</v>
      </c>
    </row>
    <row r="90" spans="2:8" x14ac:dyDescent="0.25">
      <c r="B90" s="43" t="s">
        <v>255</v>
      </c>
      <c r="C90" s="80" t="s">
        <v>107</v>
      </c>
      <c r="D90" s="9" t="s">
        <v>104</v>
      </c>
      <c r="E90" s="9" t="s">
        <v>17</v>
      </c>
      <c r="F90" s="208">
        <v>1200000</v>
      </c>
      <c r="G90" s="9">
        <v>1</v>
      </c>
      <c r="H90" s="39">
        <f t="shared" ref="H90:H99" si="3">+G90*F90/1000</f>
        <v>1200</v>
      </c>
    </row>
    <row r="91" spans="2:8" x14ac:dyDescent="0.25">
      <c r="B91" s="43" t="s">
        <v>256</v>
      </c>
      <c r="C91" s="80" t="s">
        <v>107</v>
      </c>
      <c r="D91" s="9" t="s">
        <v>32</v>
      </c>
      <c r="E91" s="9" t="s">
        <v>17</v>
      </c>
      <c r="F91" s="208">
        <v>1176264</v>
      </c>
      <c r="G91" s="9">
        <v>1</v>
      </c>
      <c r="H91" s="39">
        <f t="shared" si="3"/>
        <v>1176.2639999999999</v>
      </c>
    </row>
    <row r="92" spans="2:8" x14ac:dyDescent="0.25">
      <c r="B92" s="43" t="s">
        <v>106</v>
      </c>
      <c r="C92" s="80" t="s">
        <v>107</v>
      </c>
      <c r="D92" s="9" t="s">
        <v>105</v>
      </c>
      <c r="E92" s="9" t="s">
        <v>17</v>
      </c>
      <c r="F92" s="208">
        <v>4008785</v>
      </c>
      <c r="G92" s="9">
        <v>1</v>
      </c>
      <c r="H92" s="39">
        <f t="shared" si="3"/>
        <v>4008.7849999999999</v>
      </c>
    </row>
    <row r="93" spans="2:8" x14ac:dyDescent="0.25">
      <c r="B93" s="43" t="s">
        <v>257</v>
      </c>
      <c r="C93" s="80" t="s">
        <v>107</v>
      </c>
      <c r="D93" s="9" t="s">
        <v>104</v>
      </c>
      <c r="E93" s="9" t="s">
        <v>17</v>
      </c>
      <c r="F93" s="208">
        <v>839814</v>
      </c>
      <c r="G93" s="9">
        <v>1</v>
      </c>
      <c r="H93" s="39">
        <f t="shared" si="3"/>
        <v>839.81399999999996</v>
      </c>
    </row>
    <row r="94" spans="2:8" x14ac:dyDescent="0.25">
      <c r="B94" s="43" t="s">
        <v>258</v>
      </c>
      <c r="C94" s="80" t="s">
        <v>109</v>
      </c>
      <c r="D94" s="9" t="s">
        <v>110</v>
      </c>
      <c r="E94" s="9" t="s">
        <v>17</v>
      </c>
      <c r="F94" s="208">
        <v>1000600</v>
      </c>
      <c r="G94" s="9">
        <v>1</v>
      </c>
      <c r="H94" s="39">
        <f t="shared" si="3"/>
        <v>1000.6</v>
      </c>
    </row>
    <row r="95" spans="2:8" x14ac:dyDescent="0.25">
      <c r="B95" s="43" t="s">
        <v>259</v>
      </c>
      <c r="C95" s="80" t="s">
        <v>109</v>
      </c>
      <c r="D95" s="9" t="s">
        <v>110</v>
      </c>
      <c r="E95" s="9" t="s">
        <v>17</v>
      </c>
      <c r="F95" s="208">
        <v>600000</v>
      </c>
      <c r="G95" s="9">
        <v>1</v>
      </c>
      <c r="H95" s="39">
        <f t="shared" si="3"/>
        <v>600</v>
      </c>
    </row>
    <row r="96" spans="2:8" x14ac:dyDescent="0.25">
      <c r="B96" s="43" t="s">
        <v>108</v>
      </c>
      <c r="C96" s="80" t="s">
        <v>109</v>
      </c>
      <c r="D96" s="9" t="s">
        <v>110</v>
      </c>
      <c r="E96" s="9" t="s">
        <v>17</v>
      </c>
      <c r="F96" s="208">
        <v>1603514</v>
      </c>
      <c r="G96" s="9">
        <v>1</v>
      </c>
      <c r="H96" s="39">
        <f t="shared" si="3"/>
        <v>1603.5139999999999</v>
      </c>
    </row>
    <row r="97" spans="2:12" x14ac:dyDescent="0.25">
      <c r="B97" s="43" t="s">
        <v>260</v>
      </c>
      <c r="C97" s="80" t="s">
        <v>109</v>
      </c>
      <c r="D97" s="9" t="s">
        <v>110</v>
      </c>
      <c r="E97" s="9" t="s">
        <v>17</v>
      </c>
      <c r="F97" s="208">
        <v>765662</v>
      </c>
      <c r="G97" s="9">
        <v>1</v>
      </c>
      <c r="H97" s="39">
        <f t="shared" si="3"/>
        <v>765.66200000000003</v>
      </c>
    </row>
    <row r="98" spans="2:12" x14ac:dyDescent="0.25">
      <c r="B98" s="43" t="s">
        <v>112</v>
      </c>
      <c r="C98" s="80" t="s">
        <v>111</v>
      </c>
      <c r="D98" s="9" t="s">
        <v>104</v>
      </c>
      <c r="E98" s="9" t="s">
        <v>17</v>
      </c>
      <c r="F98" s="208">
        <v>2400000</v>
      </c>
      <c r="G98" s="9">
        <v>1</v>
      </c>
      <c r="H98" s="39">
        <f t="shared" si="3"/>
        <v>2400</v>
      </c>
    </row>
    <row r="99" spans="2:12" x14ac:dyDescent="0.25">
      <c r="B99" s="43" t="s">
        <v>114</v>
      </c>
      <c r="C99" s="80" t="s">
        <v>113</v>
      </c>
      <c r="D99" s="9" t="s">
        <v>32</v>
      </c>
      <c r="E99" s="9" t="s">
        <v>17</v>
      </c>
      <c r="F99" s="208">
        <v>240000</v>
      </c>
      <c r="G99" s="9">
        <v>1</v>
      </c>
      <c r="H99" s="39">
        <f t="shared" si="3"/>
        <v>240</v>
      </c>
    </row>
    <row r="101" spans="2:12" s="4" customFormat="1" x14ac:dyDescent="0.3">
      <c r="D101" s="20" t="s">
        <v>41</v>
      </c>
      <c r="E101" s="12"/>
      <c r="F101" s="21"/>
    </row>
    <row r="102" spans="2:12" s="4" customFormat="1" x14ac:dyDescent="0.3">
      <c r="D102" s="20" t="s">
        <v>42</v>
      </c>
      <c r="E102" s="12"/>
      <c r="F102" s="21"/>
    </row>
    <row r="103" spans="2:12" s="4" customFormat="1" x14ac:dyDescent="0.3">
      <c r="D103" s="8"/>
      <c r="E103" s="22" t="s">
        <v>43</v>
      </c>
      <c r="F103" s="21"/>
      <c r="G103" s="27" t="s">
        <v>262</v>
      </c>
      <c r="J103" s="256"/>
      <c r="K103" s="256"/>
      <c r="L103" s="256"/>
    </row>
  </sheetData>
  <mergeCells count="16">
    <mergeCell ref="B5:H5"/>
    <mergeCell ref="B7:B8"/>
    <mergeCell ref="C7:C8"/>
    <mergeCell ref="D7:D8"/>
    <mergeCell ref="E7:E8"/>
    <mergeCell ref="F7:F8"/>
    <mergeCell ref="G7:H7"/>
    <mergeCell ref="J103:L103"/>
    <mergeCell ref="B9:G9"/>
    <mergeCell ref="E10:G10"/>
    <mergeCell ref="C11:G11"/>
    <mergeCell ref="B12:G12"/>
    <mergeCell ref="B34:G34"/>
    <mergeCell ref="C84:G84"/>
    <mergeCell ref="B85:G85"/>
    <mergeCell ref="B89:G8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Gayane Badalyan</cp:lastModifiedBy>
  <cp:lastPrinted>2025-02-27T05:38:59Z</cp:lastPrinted>
  <dcterms:created xsi:type="dcterms:W3CDTF">2020-09-30T12:11:39Z</dcterms:created>
  <dcterms:modified xsi:type="dcterms:W3CDTF">2025-05-23T09:49:39Z</dcterms:modified>
</cp:coreProperties>
</file>