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5\GOV DECREES\HTZH chapagrutyun + hexinakayin + Yerevani 33 + Azatan\"/>
    </mc:Choice>
  </mc:AlternateContent>
  <bookViews>
    <workbookView xWindow="-107" yWindow="-107" windowWidth="23255" windowHeight="12573" tabRatio="850" firstSheet="3" activeTab="8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" sheetId="79" r:id="rId5"/>
    <sheet name="Հավելված N 6" sheetId="80" r:id="rId6"/>
    <sheet name="Հավելված N 7" sheetId="73" r:id="rId7"/>
    <sheet name="Հավելված N 8" sheetId="76" r:id="rId8"/>
    <sheet name="Հավելված N 9" sheetId="54" r:id="rId9"/>
    <sheet name="Հավելված N 10" sheetId="81" r:id="rId10"/>
  </sheets>
  <definedNames>
    <definedName name="a" localSheetId="0">#REF!</definedName>
    <definedName name="a" localSheetId="9">#REF!</definedName>
    <definedName name="a" localSheetId="4">#REF!</definedName>
    <definedName name="a" localSheetId="5">#REF!</definedName>
    <definedName name="a" localSheetId="7">#REF!</definedName>
    <definedName name="a">#REF!</definedName>
    <definedName name="AgencyCode" localSheetId="9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7">#REF!</definedName>
    <definedName name="AgencyCode" localSheetId="8">#REF!</definedName>
    <definedName name="AgencyCode">#REF!</definedName>
    <definedName name="AgencyName" localSheetId="9">#REF!</definedName>
    <definedName name="AgencyName" localSheetId="1">#REF!</definedName>
    <definedName name="AgencyName" localSheetId="4">#REF!</definedName>
    <definedName name="AgencyName" localSheetId="5">#REF!</definedName>
    <definedName name="AgencyName" localSheetId="7">#REF!</definedName>
    <definedName name="AgencyName">#REF!</definedName>
    <definedName name="åû" localSheetId="9">#REF!</definedName>
    <definedName name="åû" localSheetId="4">#REF!</definedName>
    <definedName name="åû" localSheetId="5">#REF!</definedName>
    <definedName name="åû" localSheetId="7">#REF!</definedName>
    <definedName name="åû">#REF!</definedName>
    <definedName name="davit" localSheetId="9">#REF!</definedName>
    <definedName name="davit" localSheetId="4">#REF!</definedName>
    <definedName name="davit" localSheetId="5">#REF!</definedName>
    <definedName name="davit" localSheetId="7">#REF!</definedName>
    <definedName name="davit">#REF!</definedName>
    <definedName name="Functional1" localSheetId="9">#REF!</definedName>
    <definedName name="Functional1" localSheetId="1">#REF!</definedName>
    <definedName name="Functional1" localSheetId="4">#REF!</definedName>
    <definedName name="Functional1" localSheetId="5">#REF!</definedName>
    <definedName name="Functional1" localSheetId="7">#REF!</definedName>
    <definedName name="Functional1">#REF!</definedName>
    <definedName name="ggg" localSheetId="9">#REF!</definedName>
    <definedName name="ggg" localSheetId="4">#REF!</definedName>
    <definedName name="ggg" localSheetId="5">#REF!</definedName>
    <definedName name="ggg" localSheetId="7">#REF!</definedName>
    <definedName name="ggg">#REF!</definedName>
    <definedName name="hav">#REF!</definedName>
    <definedName name="mas" localSheetId="9">#REF!</definedName>
    <definedName name="mas" localSheetId="4">#REF!</definedName>
    <definedName name="mas" localSheetId="5">#REF!</definedName>
    <definedName name="mas" localSheetId="7">#REF!</definedName>
    <definedName name="mas">#REF!</definedName>
    <definedName name="mass" localSheetId="9">#REF!</definedName>
    <definedName name="mass" localSheetId="4">#REF!</definedName>
    <definedName name="mass" localSheetId="5">#REF!</definedName>
    <definedName name="mass" localSheetId="7">#REF!</definedName>
    <definedName name="mass">#REF!</definedName>
    <definedName name="PANature" localSheetId="9">#REF!</definedName>
    <definedName name="PANature" localSheetId="1">#REF!</definedName>
    <definedName name="PANature" localSheetId="4">#REF!</definedName>
    <definedName name="PANature" localSheetId="5">#REF!</definedName>
    <definedName name="PANature" localSheetId="7">#REF!</definedName>
    <definedName name="PANature">#REF!</definedName>
    <definedName name="PAType" localSheetId="9">#REF!</definedName>
    <definedName name="PAType" localSheetId="1">#REF!</definedName>
    <definedName name="PAType" localSheetId="4">#REF!</definedName>
    <definedName name="PAType" localSheetId="5">#REF!</definedName>
    <definedName name="PAType" localSheetId="7">#REF!</definedName>
    <definedName name="PAType">#REF!</definedName>
    <definedName name="Performance2" localSheetId="9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 localSheetId="7">#REF!</definedName>
    <definedName name="Performance2">#REF!</definedName>
    <definedName name="PerformanceType" localSheetId="9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 localSheetId="7">#REF!</definedName>
    <definedName name="PerformanceType">#REF!</definedName>
    <definedName name="x" localSheetId="9">#REF!</definedName>
    <definedName name="x" localSheetId="4">#REF!</definedName>
    <definedName name="x" localSheetId="5">#REF!</definedName>
    <definedName name="x" localSheetId="7">#REF!</definedName>
    <definedName name="x">#REF!</definedName>
    <definedName name="Հավելված" localSheetId="9">#REF!</definedName>
    <definedName name="Հավելված" localSheetId="4">#REF!</definedName>
    <definedName name="Հավելված" localSheetId="5">#REF!</definedName>
    <definedName name="Հավելված" localSheetId="7">#REF!</definedName>
    <definedName name="Հավելված">#REF!</definedName>
    <definedName name="Հավելված10" localSheetId="9">#REF!</definedName>
    <definedName name="Հավելված10" localSheetId="4">#REF!</definedName>
    <definedName name="Հավելված10" localSheetId="5">#REF!</definedName>
    <definedName name="Հավելված10" localSheetId="7">#REF!</definedName>
    <definedName name="Հավելված10">#REF!</definedName>
    <definedName name="Հավելված11" localSheetId="9">#REF!</definedName>
    <definedName name="Հավելված11" localSheetId="4">#REF!</definedName>
    <definedName name="Հավելված11" localSheetId="5">#REF!</definedName>
    <definedName name="Հավելված11" localSheetId="7">#REF!</definedName>
    <definedName name="Հավելված11">#REF!</definedName>
    <definedName name="Հավելված20" localSheetId="9">#REF!</definedName>
    <definedName name="Հավելված20" localSheetId="4">#REF!</definedName>
    <definedName name="Հավելված20" localSheetId="5">#REF!</definedName>
    <definedName name="Հավելված20" localSheetId="7">#REF!</definedName>
    <definedName name="Հավելված20">#REF!</definedName>
    <definedName name="Հավելված9" localSheetId="9">#REF!</definedName>
    <definedName name="Հավելված9" localSheetId="4">#REF!</definedName>
    <definedName name="Հավելված9" localSheetId="5">#REF!</definedName>
    <definedName name="Հավելված9" localSheetId="7">#REF!</definedName>
    <definedName name="Հավելված9">#REF!</definedName>
    <definedName name="Մաս" localSheetId="9">#REF!</definedName>
    <definedName name="Մաս" localSheetId="4">#REF!</definedName>
    <definedName name="Մաս" localSheetId="5">#REF!</definedName>
    <definedName name="Մաս" localSheetId="7">#REF!</definedName>
    <definedName name="Մաս">#REF!</definedName>
    <definedName name="շախմատիստ" localSheetId="9">#REF!</definedName>
    <definedName name="շախմատիստ" localSheetId="4">#REF!</definedName>
    <definedName name="շախմատիստ" localSheetId="5">#REF!</definedName>
    <definedName name="շախմատիստ" localSheetId="7">#REF!</definedName>
    <definedName name="շախմատիստ">#REF!</definedName>
    <definedName name="վֆյգյգ">#REF!</definedName>
  </definedNames>
  <calcPr calcId="152511"/>
</workbook>
</file>

<file path=xl/calcChain.xml><?xml version="1.0" encoding="utf-8"?>
<calcChain xmlns="http://schemas.openxmlformats.org/spreadsheetml/2006/main">
  <c r="G66" i="56" l="1"/>
  <c r="F66" i="56" s="1"/>
  <c r="D66" i="56"/>
  <c r="G65" i="56"/>
  <c r="F65" i="56" s="1"/>
  <c r="D65" i="56"/>
  <c r="G64" i="56"/>
  <c r="F64" i="56" s="1"/>
  <c r="D64" i="56"/>
  <c r="G63" i="56"/>
  <c r="F63" i="56" s="1"/>
  <c r="D63" i="56"/>
  <c r="G62" i="56"/>
  <c r="F62" i="56" s="1"/>
  <c r="D62" i="56"/>
  <c r="G61" i="56"/>
  <c r="F61" i="56" s="1"/>
  <c r="D61" i="56"/>
  <c r="G60" i="56"/>
  <c r="F60" i="56" s="1"/>
  <c r="D60" i="56"/>
  <c r="G59" i="56"/>
  <c r="F59" i="56" s="1"/>
  <c r="D59" i="56"/>
  <c r="G58" i="56"/>
  <c r="F58" i="56" s="1"/>
  <c r="E58" i="56"/>
  <c r="D58" i="56"/>
  <c r="G57" i="56"/>
  <c r="F57" i="56" s="1"/>
  <c r="D57" i="56"/>
  <c r="G56" i="56"/>
  <c r="F56" i="56" s="1"/>
  <c r="D56" i="56"/>
  <c r="G55" i="56"/>
  <c r="F55" i="56" s="1"/>
  <c r="D55" i="56"/>
  <c r="G54" i="56"/>
  <c r="F54" i="56" s="1"/>
  <c r="D54" i="56"/>
  <c r="G53" i="56"/>
  <c r="G52" i="56" s="1"/>
  <c r="G50" i="56" s="1"/>
  <c r="I69" i="32" s="1"/>
  <c r="I68" i="32" s="1"/>
  <c r="I67" i="32" s="1"/>
  <c r="I66" i="32" s="1"/>
  <c r="I65" i="32" s="1"/>
  <c r="I63" i="32" s="1"/>
  <c r="D53" i="56"/>
  <c r="G13" i="55"/>
  <c r="H13" i="55"/>
  <c r="E13" i="55"/>
  <c r="F48" i="55"/>
  <c r="G48" i="55"/>
  <c r="H48" i="55"/>
  <c r="E48" i="55"/>
  <c r="E50" i="55"/>
  <c r="F50" i="55"/>
  <c r="G50" i="55"/>
  <c r="H50" i="55"/>
  <c r="F53" i="56" l="1"/>
  <c r="E54" i="56"/>
  <c r="E57" i="56"/>
  <c r="E56" i="56"/>
  <c r="F52" i="56"/>
  <c r="F50" i="56" s="1"/>
  <c r="H69" i="32" s="1"/>
  <c r="H68" i="32" s="1"/>
  <c r="H67" i="32" s="1"/>
  <c r="H66" i="32" s="1"/>
  <c r="H65" i="32" s="1"/>
  <c r="H63" i="32" s="1"/>
  <c r="H61" i="32" s="1"/>
  <c r="H22" i="65" s="1"/>
  <c r="K35" i="73" s="1"/>
  <c r="E60" i="56"/>
  <c r="E61" i="56"/>
  <c r="E62" i="56"/>
  <c r="E63" i="56"/>
  <c r="E64" i="56"/>
  <c r="E65" i="56"/>
  <c r="E55" i="56"/>
  <c r="E59" i="56"/>
  <c r="I61" i="32"/>
  <c r="I22" i="65" s="1"/>
  <c r="L35" i="73" s="1"/>
  <c r="L33" i="76"/>
  <c r="L32" i="76" s="1"/>
  <c r="L31" i="76" s="1"/>
  <c r="E66" i="56"/>
  <c r="G48" i="56"/>
  <c r="F48" i="56"/>
  <c r="E53" i="56"/>
  <c r="K33" i="76" l="1"/>
  <c r="K32" i="76" s="1"/>
  <c r="K31" i="76" s="1"/>
  <c r="E52" i="56"/>
  <c r="E50" i="56" s="1"/>
  <c r="G69" i="32" s="1"/>
  <c r="G68" i="32" s="1"/>
  <c r="G67" i="32" s="1"/>
  <c r="G66" i="32" s="1"/>
  <c r="G65" i="32" s="1"/>
  <c r="G63" i="32" s="1"/>
  <c r="D64" i="55"/>
  <c r="D52" i="55"/>
  <c r="D53" i="55"/>
  <c r="D54" i="55"/>
  <c r="D55" i="55"/>
  <c r="D56" i="55"/>
  <c r="D57" i="55"/>
  <c r="D58" i="55"/>
  <c r="D59" i="55"/>
  <c r="D60" i="55"/>
  <c r="D61" i="55"/>
  <c r="D62" i="55"/>
  <c r="D63" i="55"/>
  <c r="J33" i="76" l="1"/>
  <c r="J32" i="76" s="1"/>
  <c r="J31" i="76" s="1"/>
  <c r="G61" i="32"/>
  <c r="G22" i="65" s="1"/>
  <c r="J35" i="73" s="1"/>
  <c r="E48" i="56"/>
  <c r="D51" i="55"/>
  <c r="I46" i="54"/>
  <c r="I48" i="54"/>
  <c r="I62" i="54"/>
  <c r="I61" i="54"/>
  <c r="I60" i="54"/>
  <c r="I59" i="54"/>
  <c r="I58" i="54"/>
  <c r="I57" i="54"/>
  <c r="I56" i="54"/>
  <c r="I55" i="54"/>
  <c r="I54" i="54"/>
  <c r="I53" i="54"/>
  <c r="I52" i="54"/>
  <c r="I51" i="54"/>
  <c r="I50" i="54"/>
  <c r="D48" i="55" l="1"/>
  <c r="D50" i="55"/>
  <c r="I49" i="54" l="1"/>
  <c r="I47" i="54" s="1"/>
  <c r="I45" i="54" s="1"/>
  <c r="I17" i="54" l="1"/>
  <c r="I86" i="32" l="1"/>
  <c r="I52" i="81" s="1"/>
  <c r="G86" i="32" l="1"/>
  <c r="G52" i="81" s="1"/>
  <c r="H86" i="32"/>
  <c r="H52" i="81" s="1"/>
  <c r="I51" i="32" l="1"/>
  <c r="G51" i="32" s="1"/>
  <c r="D15" i="80"/>
  <c r="I51" i="81"/>
  <c r="I50" i="81" s="1"/>
  <c r="I49" i="81" s="1"/>
  <c r="I48" i="81" s="1"/>
  <c r="I46" i="81" s="1"/>
  <c r="I44" i="81" s="1"/>
  <c r="I42" i="81" s="1"/>
  <c r="I40" i="81" s="1"/>
  <c r="I38" i="81" s="1"/>
  <c r="I36" i="81" s="1"/>
  <c r="I34" i="81" s="1"/>
  <c r="I33" i="81" s="1"/>
  <c r="H51" i="81"/>
  <c r="H50" i="81" s="1"/>
  <c r="H49" i="81" s="1"/>
  <c r="H48" i="81" s="1"/>
  <c r="H46" i="81" s="1"/>
  <c r="H44" i="81" s="1"/>
  <c r="H42" i="81" s="1"/>
  <c r="H40" i="81" s="1"/>
  <c r="H38" i="81" s="1"/>
  <c r="H36" i="81" s="1"/>
  <c r="H34" i="81" s="1"/>
  <c r="H33" i="81" s="1"/>
  <c r="G51" i="81"/>
  <c r="G50" i="81"/>
  <c r="G49" i="81" s="1"/>
  <c r="G48" i="81" s="1"/>
  <c r="G46" i="81" s="1"/>
  <c r="G44" i="81" s="1"/>
  <c r="G42" i="81" s="1"/>
  <c r="G40" i="81" s="1"/>
  <c r="G38" i="81" s="1"/>
  <c r="G36" i="81" s="1"/>
  <c r="G34" i="81" s="1"/>
  <c r="G33" i="81" s="1"/>
  <c r="H51" i="32" l="1"/>
  <c r="D14" i="80" l="1"/>
  <c r="D12" i="80" s="1"/>
  <c r="I16" i="54" l="1"/>
  <c r="I15" i="54" s="1"/>
  <c r="G13" i="79" l="1"/>
  <c r="G12" i="79" s="1"/>
  <c r="G11" i="79" s="1"/>
  <c r="G10" i="79" s="1"/>
  <c r="D36" i="56" l="1"/>
  <c r="D37" i="56"/>
  <c r="D38" i="56"/>
  <c r="D39" i="56"/>
  <c r="D40" i="56"/>
  <c r="D41" i="56"/>
  <c r="D42" i="56"/>
  <c r="D43" i="56"/>
  <c r="D44" i="56"/>
  <c r="D35" i="56"/>
  <c r="D29" i="56"/>
  <c r="D30" i="56"/>
  <c r="D31" i="56"/>
  <c r="D32" i="56"/>
  <c r="D33" i="56"/>
  <c r="D28" i="56"/>
  <c r="G15" i="55" l="1"/>
  <c r="H15" i="55"/>
  <c r="E15" i="55"/>
  <c r="E27" i="55" l="1"/>
  <c r="G27" i="55"/>
  <c r="H27" i="55"/>
  <c r="I43" i="54"/>
  <c r="F47" i="55" s="1"/>
  <c r="I42" i="54"/>
  <c r="F46" i="55" s="1"/>
  <c r="I41" i="54"/>
  <c r="F43" i="55" s="1"/>
  <c r="I40" i="54"/>
  <c r="F42" i="55" s="1"/>
  <c r="I39" i="54"/>
  <c r="F41" i="55" s="1"/>
  <c r="D41" i="55" s="1"/>
  <c r="G41" i="56" s="1"/>
  <c r="I38" i="54"/>
  <c r="F40" i="55" s="1"/>
  <c r="I37" i="54"/>
  <c r="F39" i="55" s="1"/>
  <c r="I36" i="54"/>
  <c r="F38" i="55" s="1"/>
  <c r="I35" i="54"/>
  <c r="F37" i="55" s="1"/>
  <c r="I34" i="54"/>
  <c r="F36" i="55" s="1"/>
  <c r="D36" i="55" s="1"/>
  <c r="G36" i="56" s="1"/>
  <c r="E36" i="56" s="1"/>
  <c r="I33" i="54"/>
  <c r="F35" i="55" s="1"/>
  <c r="D35" i="55" s="1"/>
  <c r="G35" i="56" s="1"/>
  <c r="I32" i="54"/>
  <c r="F33" i="55" s="1"/>
  <c r="I31" i="54"/>
  <c r="F32" i="55" s="1"/>
  <c r="I30" i="54"/>
  <c r="F31" i="55" s="1"/>
  <c r="I29" i="54"/>
  <c r="F30" i="55" s="1"/>
  <c r="I28" i="54"/>
  <c r="F29" i="55" s="1"/>
  <c r="I27" i="54"/>
  <c r="F28" i="55" s="1"/>
  <c r="I26" i="54"/>
  <c r="F26" i="55" s="1"/>
  <c r="I25" i="54"/>
  <c r="F24" i="55" s="1"/>
  <c r="I24" i="54"/>
  <c r="F22" i="55" s="1"/>
  <c r="I23" i="54"/>
  <c r="F21" i="55" s="1"/>
  <c r="F20" i="55" s="1"/>
  <c r="I22" i="54"/>
  <c r="I21" i="54" s="1"/>
  <c r="F45" i="55" l="1"/>
  <c r="E41" i="56"/>
  <c r="F41" i="56"/>
  <c r="F27" i="55"/>
  <c r="I20" i="54" l="1"/>
  <c r="I19" i="54" s="1"/>
  <c r="I18" i="54" l="1"/>
  <c r="I14" i="54" s="1"/>
  <c r="I13" i="54" s="1"/>
  <c r="F44" i="55"/>
  <c r="D44" i="55" l="1"/>
  <c r="G44" i="56" s="1"/>
  <c r="F34" i="55"/>
  <c r="E44" i="56" l="1"/>
  <c r="F44" i="56"/>
  <c r="I50" i="32" l="1"/>
  <c r="I49" i="32" s="1"/>
  <c r="I48" i="32" s="1"/>
  <c r="I47" i="32" s="1"/>
  <c r="I45" i="32" s="1"/>
  <c r="H50" i="32"/>
  <c r="H49" i="32" s="1"/>
  <c r="H48" i="32" s="1"/>
  <c r="H47" i="32" s="1"/>
  <c r="H45" i="32" s="1"/>
  <c r="G50" i="32"/>
  <c r="G49" i="32" s="1"/>
  <c r="G48" i="32" s="1"/>
  <c r="G47" i="32" s="1"/>
  <c r="G45" i="32" s="1"/>
  <c r="G43" i="32" l="1"/>
  <c r="J15" i="76"/>
  <c r="I43" i="32"/>
  <c r="L15" i="76"/>
  <c r="H43" i="32"/>
  <c r="K15" i="76"/>
  <c r="I19" i="65" l="1"/>
  <c r="H19" i="65"/>
  <c r="K21" i="73" s="1"/>
  <c r="G19" i="65"/>
  <c r="J21" i="73" s="1"/>
  <c r="L21" i="73"/>
  <c r="G20" i="55"/>
  <c r="H20" i="55"/>
  <c r="E20" i="55"/>
  <c r="D47" i="56"/>
  <c r="D46" i="56"/>
  <c r="G45" i="55"/>
  <c r="H45" i="55"/>
  <c r="E45" i="55"/>
  <c r="G34" i="55"/>
  <c r="H34" i="55"/>
  <c r="E34" i="55"/>
  <c r="D26" i="56" l="1"/>
  <c r="D24" i="56"/>
  <c r="D22" i="56"/>
  <c r="D20" i="55" l="1"/>
  <c r="D47" i="55" l="1"/>
  <c r="G47" i="56" s="1"/>
  <c r="D46" i="55"/>
  <c r="G46" i="56" s="1"/>
  <c r="G45" i="56" s="1"/>
  <c r="D45" i="55"/>
  <c r="D43" i="55"/>
  <c r="G43" i="56" s="1"/>
  <c r="D42" i="55"/>
  <c r="G42" i="56" s="1"/>
  <c r="D40" i="55"/>
  <c r="G40" i="56" s="1"/>
  <c r="D39" i="55"/>
  <c r="G39" i="56" s="1"/>
  <c r="D37" i="55"/>
  <c r="G37" i="56" s="1"/>
  <c r="D38" i="55"/>
  <c r="G38" i="56" s="1"/>
  <c r="D29" i="55"/>
  <c r="G29" i="56" s="1"/>
  <c r="D32" i="55"/>
  <c r="G32" i="56" s="1"/>
  <c r="D28" i="55"/>
  <c r="G28" i="56" s="1"/>
  <c r="D30" i="55"/>
  <c r="G30" i="56" s="1"/>
  <c r="D31" i="55"/>
  <c r="G31" i="56" s="1"/>
  <c r="D33" i="55"/>
  <c r="G33" i="56" s="1"/>
  <c r="D26" i="55"/>
  <c r="G26" i="56" s="1"/>
  <c r="H25" i="55"/>
  <c r="G25" i="55"/>
  <c r="F25" i="55"/>
  <c r="E25" i="55"/>
  <c r="D24" i="55"/>
  <c r="G24" i="56" s="1"/>
  <c r="G23" i="56" s="1"/>
  <c r="H23" i="55"/>
  <c r="H18" i="55" s="1"/>
  <c r="G23" i="55"/>
  <c r="F23" i="55"/>
  <c r="F18" i="55" s="1"/>
  <c r="F17" i="55" s="1"/>
  <c r="F15" i="55" s="1"/>
  <c r="F13" i="55" s="1"/>
  <c r="E23" i="55"/>
  <c r="E18" i="55" s="1"/>
  <c r="D22" i="55"/>
  <c r="G22" i="56" s="1"/>
  <c r="F40" i="56" l="1"/>
  <c r="E40" i="56"/>
  <c r="E38" i="56"/>
  <c r="F38" i="56"/>
  <c r="F42" i="56"/>
  <c r="E42" i="56"/>
  <c r="G25" i="56"/>
  <c r="E26" i="56"/>
  <c r="E25" i="56" s="1"/>
  <c r="G27" i="56"/>
  <c r="F37" i="56"/>
  <c r="E37" i="56"/>
  <c r="G34" i="56"/>
  <c r="E43" i="56"/>
  <c r="F43" i="56"/>
  <c r="F32" i="56"/>
  <c r="E32" i="56"/>
  <c r="E39" i="56"/>
  <c r="F39" i="56"/>
  <c r="G18" i="55"/>
  <c r="E46" i="56"/>
  <c r="F46" i="56"/>
  <c r="E47" i="56"/>
  <c r="F47" i="56"/>
  <c r="F35" i="56"/>
  <c r="E35" i="56"/>
  <c r="E34" i="56" s="1"/>
  <c r="F36" i="56"/>
  <c r="E29" i="56"/>
  <c r="F29" i="56"/>
  <c r="F30" i="56"/>
  <c r="E30" i="56"/>
  <c r="F28" i="56"/>
  <c r="E28" i="56"/>
  <c r="E33" i="56"/>
  <c r="F33" i="56"/>
  <c r="F31" i="56"/>
  <c r="E31" i="56"/>
  <c r="F26" i="56"/>
  <c r="F25" i="56" s="1"/>
  <c r="E24" i="56"/>
  <c r="E23" i="56" s="1"/>
  <c r="F24" i="56"/>
  <c r="F23" i="56" s="1"/>
  <c r="E22" i="56"/>
  <c r="F22" i="56"/>
  <c r="D34" i="55"/>
  <c r="D27" i="55"/>
  <c r="D25" i="55"/>
  <c r="D23" i="55"/>
  <c r="E45" i="56" l="1"/>
  <c r="F27" i="56"/>
  <c r="E27" i="56"/>
  <c r="F34" i="56"/>
  <c r="F45" i="56"/>
  <c r="D17" i="55" l="1"/>
  <c r="G15" i="56" l="1"/>
  <c r="G13" i="56" l="1"/>
  <c r="I34" i="32"/>
  <c r="I33" i="32" s="1"/>
  <c r="I32" i="32" s="1"/>
  <c r="I31" i="32" s="1"/>
  <c r="I30" i="32" s="1"/>
  <c r="I28" i="32" s="1"/>
  <c r="L51" i="76" l="1"/>
  <c r="L50" i="76" s="1"/>
  <c r="I26" i="32"/>
  <c r="I20" i="65" l="1"/>
  <c r="I24" i="32"/>
  <c r="I22" i="32" s="1"/>
  <c r="I20" i="32" s="1"/>
  <c r="I18" i="32" s="1"/>
  <c r="L25" i="73" l="1"/>
  <c r="D21" i="56" l="1"/>
  <c r="D21" i="55" l="1"/>
  <c r="G21" i="56" s="1"/>
  <c r="G20" i="56" l="1"/>
  <c r="G18" i="56" s="1"/>
  <c r="F21" i="56"/>
  <c r="F20" i="56" s="1"/>
  <c r="F18" i="56" s="1"/>
  <c r="E21" i="56"/>
  <c r="E20" i="56" s="1"/>
  <c r="E18" i="56" s="1"/>
  <c r="F16" i="56" l="1"/>
  <c r="F15" i="56" s="1"/>
  <c r="H60" i="32"/>
  <c r="G16" i="56"/>
  <c r="G11" i="56" s="1"/>
  <c r="I60" i="32"/>
  <c r="E16" i="56"/>
  <c r="E15" i="56" s="1"/>
  <c r="G60" i="32"/>
  <c r="D18" i="55"/>
  <c r="G34" i="32" l="1"/>
  <c r="G33" i="32" s="1"/>
  <c r="G32" i="32" s="1"/>
  <c r="G31" i="32" s="1"/>
  <c r="G30" i="32" s="1"/>
  <c r="G28" i="32" s="1"/>
  <c r="E13" i="56"/>
  <c r="E11" i="56" s="1"/>
  <c r="H34" i="32"/>
  <c r="H33" i="32" s="1"/>
  <c r="H32" i="32" s="1"/>
  <c r="H31" i="32" s="1"/>
  <c r="H30" i="32" s="1"/>
  <c r="H28" i="32" s="1"/>
  <c r="F13" i="56"/>
  <c r="F11" i="56" s="1"/>
  <c r="I59" i="32"/>
  <c r="I58" i="32" s="1"/>
  <c r="I57" i="32" s="1"/>
  <c r="I56" i="32" s="1"/>
  <c r="I54" i="32" s="1"/>
  <c r="I52" i="32" s="1"/>
  <c r="I41" i="32" s="1"/>
  <c r="D15" i="55"/>
  <c r="K51" i="76" l="1"/>
  <c r="K50" i="76" s="1"/>
  <c r="H26" i="32"/>
  <c r="G26" i="32"/>
  <c r="J51" i="76"/>
  <c r="J50" i="76" s="1"/>
  <c r="I21" i="65"/>
  <c r="I18" i="65" s="1"/>
  <c r="L19" i="76"/>
  <c r="L14" i="76" s="1"/>
  <c r="L13" i="76" s="1"/>
  <c r="G59" i="32"/>
  <c r="G58" i="32" s="1"/>
  <c r="G57" i="32" s="1"/>
  <c r="G56" i="32" s="1"/>
  <c r="G54" i="32" s="1"/>
  <c r="G52" i="32" s="1"/>
  <c r="G41" i="32" s="1"/>
  <c r="H59" i="32"/>
  <c r="H58" i="32" s="1"/>
  <c r="H57" i="32" s="1"/>
  <c r="H56" i="32" s="1"/>
  <c r="H54" i="32" s="1"/>
  <c r="H52" i="32" s="1"/>
  <c r="H41" i="32" s="1"/>
  <c r="L31" i="73"/>
  <c r="L20" i="73" s="1"/>
  <c r="G24" i="32" l="1"/>
  <c r="G22" i="32" s="1"/>
  <c r="G20" i="32" s="1"/>
  <c r="G18" i="32" s="1"/>
  <c r="G20" i="65"/>
  <c r="J25" i="73" s="1"/>
  <c r="H20" i="65"/>
  <c r="K25" i="73" s="1"/>
  <c r="H24" i="32"/>
  <c r="H22" i="32" s="1"/>
  <c r="H20" i="32" s="1"/>
  <c r="H18" i="32" s="1"/>
  <c r="G21" i="65"/>
  <c r="H21" i="65"/>
  <c r="J19" i="76"/>
  <c r="J14" i="76" s="1"/>
  <c r="J13" i="76" s="1"/>
  <c r="K19" i="76"/>
  <c r="K14" i="76" s="1"/>
  <c r="K13" i="76" s="1"/>
  <c r="H18" i="65" l="1"/>
  <c r="G18" i="65"/>
  <c r="K31" i="73"/>
  <c r="K20" i="73" s="1"/>
  <c r="J31" i="73"/>
  <c r="J20" i="73" s="1"/>
  <c r="G39" i="32"/>
  <c r="G37" i="32" s="1"/>
  <c r="G35" i="32" s="1"/>
  <c r="H39" i="32" l="1"/>
  <c r="H37" i="32" l="1"/>
  <c r="H35" i="32" s="1"/>
  <c r="D13" i="55"/>
  <c r="I85" i="32" l="1"/>
  <c r="I84" i="32" s="1"/>
  <c r="I83" i="32" l="1"/>
  <c r="I82" i="32" s="1"/>
  <c r="I80" i="32" s="1"/>
  <c r="L26" i="76" s="1"/>
  <c r="L25" i="76" s="1"/>
  <c r="L24" i="76" s="1"/>
  <c r="G85" i="32"/>
  <c r="G84" i="32" s="1"/>
  <c r="H85" i="32"/>
  <c r="H84" i="32" s="1"/>
  <c r="I78" i="32" l="1"/>
  <c r="H83" i="32"/>
  <c r="H82" i="32" s="1"/>
  <c r="H80" i="32" s="1"/>
  <c r="K26" i="76" s="1"/>
  <c r="K25" i="76" s="1"/>
  <c r="K24" i="76" s="1"/>
  <c r="G83" i="32"/>
  <c r="G82" i="32" s="1"/>
  <c r="G80" i="32" s="1"/>
  <c r="J26" i="76" s="1"/>
  <c r="J25" i="76" s="1"/>
  <c r="J24" i="76" s="1"/>
  <c r="I17" i="65" l="1"/>
  <c r="I106" i="32"/>
  <c r="I114" i="32" s="1"/>
  <c r="I76" i="32"/>
  <c r="H78" i="32"/>
  <c r="G78" i="32"/>
  <c r="I74" i="32" l="1"/>
  <c r="I72" i="32" s="1"/>
  <c r="I70" i="32" s="1"/>
  <c r="H17" i="65"/>
  <c r="H106" i="32"/>
  <c r="H114" i="32" s="1"/>
  <c r="G17" i="65"/>
  <c r="G106" i="32"/>
  <c r="G114" i="32" s="1"/>
  <c r="I31" i="81"/>
  <c r="I30" i="81" s="1"/>
  <c r="I29" i="81" s="1"/>
  <c r="I28" i="81" s="1"/>
  <c r="I26" i="81" s="1"/>
  <c r="I24" i="81" s="1"/>
  <c r="I22" i="81" s="1"/>
  <c r="I20" i="81" s="1"/>
  <c r="I18" i="81" s="1"/>
  <c r="I16" i="81" s="1"/>
  <c r="I14" i="81" s="1"/>
  <c r="I13" i="81" s="1"/>
  <c r="I11" i="81" s="1"/>
  <c r="I113" i="32"/>
  <c r="I112" i="32" s="1"/>
  <c r="I111" i="32" s="1"/>
  <c r="I109" i="32" s="1"/>
  <c r="I16" i="65"/>
  <c r="I15" i="65" s="1"/>
  <c r="L15" i="73"/>
  <c r="L14" i="73" s="1"/>
  <c r="L13" i="73" s="1"/>
  <c r="G76" i="32"/>
  <c r="H76" i="32"/>
  <c r="H74" i="32" s="1"/>
  <c r="I39" i="32"/>
  <c r="I37" i="32" s="1"/>
  <c r="I35" i="32" s="1"/>
  <c r="I16" i="32" l="1"/>
  <c r="I15" i="32" s="1"/>
  <c r="G74" i="32"/>
  <c r="G72" i="32" s="1"/>
  <c r="G70" i="32" s="1"/>
  <c r="G16" i="32" s="1"/>
  <c r="G15" i="32" s="1"/>
  <c r="G31" i="81"/>
  <c r="G30" i="81" s="1"/>
  <c r="G29" i="81" s="1"/>
  <c r="G28" i="81" s="1"/>
  <c r="G26" i="81" s="1"/>
  <c r="G24" i="81" s="1"/>
  <c r="G22" i="81" s="1"/>
  <c r="G20" i="81" s="1"/>
  <c r="G18" i="81" s="1"/>
  <c r="G16" i="81" s="1"/>
  <c r="G14" i="81" s="1"/>
  <c r="G13" i="81" s="1"/>
  <c r="G11" i="81" s="1"/>
  <c r="G113" i="32"/>
  <c r="G112" i="32" s="1"/>
  <c r="G111" i="32" s="1"/>
  <c r="G109" i="32" s="1"/>
  <c r="G16" i="65"/>
  <c r="G15" i="65" s="1"/>
  <c r="J15" i="73"/>
  <c r="J14" i="73" s="1"/>
  <c r="J13" i="73" s="1"/>
  <c r="I107" i="32"/>
  <c r="I27" i="65" s="1"/>
  <c r="L47" i="73" s="1"/>
  <c r="L45" i="76"/>
  <c r="H31" i="81"/>
  <c r="H30" i="81" s="1"/>
  <c r="H29" i="81" s="1"/>
  <c r="H28" i="81" s="1"/>
  <c r="H26" i="81" s="1"/>
  <c r="H24" i="81" s="1"/>
  <c r="H22" i="81" s="1"/>
  <c r="H20" i="81" s="1"/>
  <c r="H18" i="81" s="1"/>
  <c r="H16" i="81" s="1"/>
  <c r="H14" i="81" s="1"/>
  <c r="H13" i="81" s="1"/>
  <c r="H11" i="81" s="1"/>
  <c r="H113" i="32"/>
  <c r="H112" i="32" s="1"/>
  <c r="H111" i="32" s="1"/>
  <c r="H109" i="32" s="1"/>
  <c r="H16" i="65"/>
  <c r="H15" i="65" s="1"/>
  <c r="K15" i="73"/>
  <c r="K14" i="73" s="1"/>
  <c r="K13" i="73" s="1"/>
  <c r="H72" i="32"/>
  <c r="H70" i="32" s="1"/>
  <c r="H16" i="32" s="1"/>
  <c r="H15" i="32" s="1"/>
  <c r="H107" i="32" l="1"/>
  <c r="H27" i="65" s="1"/>
  <c r="K47" i="73" s="1"/>
  <c r="K45" i="76"/>
  <c r="G107" i="32"/>
  <c r="G27" i="65" s="1"/>
  <c r="J47" i="73" s="1"/>
  <c r="J45" i="76"/>
  <c r="G105" i="32" l="1"/>
  <c r="G104" i="32" s="1"/>
  <c r="G103" i="32" s="1"/>
  <c r="G101" i="32" s="1"/>
  <c r="H105" i="32"/>
  <c r="H104" i="32" s="1"/>
  <c r="H103" i="32" s="1"/>
  <c r="H101" i="32" s="1"/>
  <c r="G11" i="55"/>
  <c r="H11" i="55"/>
  <c r="F11" i="55"/>
  <c r="G99" i="32" l="1"/>
  <c r="J41" i="76"/>
  <c r="J40" i="76" s="1"/>
  <c r="J39" i="76" s="1"/>
  <c r="J11" i="76" s="1"/>
  <c r="H99" i="32"/>
  <c r="K41" i="76"/>
  <c r="K40" i="76" s="1"/>
  <c r="K39" i="76" s="1"/>
  <c r="K11" i="76" s="1"/>
  <c r="E11" i="55"/>
  <c r="D11" i="55" s="1"/>
  <c r="G97" i="32" l="1"/>
  <c r="G95" i="32" s="1"/>
  <c r="G93" i="32" s="1"/>
  <c r="G91" i="32" s="1"/>
  <c r="G89" i="32" s="1"/>
  <c r="G88" i="32" s="1"/>
  <c r="G13" i="32" s="1"/>
  <c r="G26" i="65"/>
  <c r="H97" i="32"/>
  <c r="H95" i="32" s="1"/>
  <c r="H93" i="32" s="1"/>
  <c r="H91" i="32" s="1"/>
  <c r="H89" i="32" s="1"/>
  <c r="H88" i="32" s="1"/>
  <c r="H13" i="32" s="1"/>
  <c r="H26" i="65"/>
  <c r="G25" i="65" l="1"/>
  <c r="G24" i="65" s="1"/>
  <c r="G13" i="65" s="1"/>
  <c r="J43" i="73"/>
  <c r="J42" i="73" s="1"/>
  <c r="J41" i="73" s="1"/>
  <c r="J11" i="73" s="1"/>
  <c r="K43" i="73"/>
  <c r="K42" i="73" s="1"/>
  <c r="K41" i="73" s="1"/>
  <c r="K11" i="73" s="1"/>
  <c r="H25" i="65"/>
  <c r="H24" i="65" s="1"/>
  <c r="H13" i="65" s="1"/>
  <c r="I105" i="32"/>
  <c r="I104" i="32" s="1"/>
  <c r="I103" i="32" s="1"/>
  <c r="I101" i="32" s="1"/>
  <c r="I99" i="32" l="1"/>
  <c r="L41" i="76"/>
  <c r="L40" i="76" s="1"/>
  <c r="L39" i="76" s="1"/>
  <c r="L11" i="76" s="1"/>
  <c r="I97" i="32" l="1"/>
  <c r="I95" i="32" s="1"/>
  <c r="I93" i="32" s="1"/>
  <c r="I91" i="32" s="1"/>
  <c r="I89" i="32" s="1"/>
  <c r="I88" i="32" s="1"/>
  <c r="I13" i="32" s="1"/>
  <c r="I26" i="65"/>
  <c r="L43" i="73" l="1"/>
  <c r="L42" i="73" s="1"/>
  <c r="L41" i="73" s="1"/>
  <c r="L11" i="73" s="1"/>
  <c r="I25" i="65"/>
  <c r="I24" i="65" s="1"/>
  <c r="I13" i="65" s="1"/>
</calcChain>
</file>

<file path=xl/sharedStrings.xml><?xml version="1.0" encoding="utf-8"?>
<sst xmlns="http://schemas.openxmlformats.org/spreadsheetml/2006/main" count="683" uniqueCount="295">
  <si>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</si>
  <si>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</si>
  <si>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</si>
  <si>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</si>
  <si>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</si>
  <si>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</si>
  <si>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</si>
  <si>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</si>
  <si>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</si>
  <si>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</si>
  <si>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</si>
  <si>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</si>
  <si>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</si>
  <si>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</si>
  <si>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</si>
  <si>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</si>
  <si>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</si>
  <si>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</si>
  <si>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</si>
  <si>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</si>
  <si>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</si>
  <si>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</si>
  <si>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</si>
  <si>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</si>
  <si>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</si>
  <si>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</si>
  <si>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</si>
  <si>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</si>
  <si>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</si>
  <si>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</si>
  <si>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</si>
  <si>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</si>
  <si>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</si>
  <si>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</si>
  <si>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</si>
  <si>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</si>
  <si>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</si>
  <si>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</si>
  <si>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</si>
  <si>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</si>
  <si>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</si>
  <si>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</si>
  <si>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</si>
  <si>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</si>
  <si>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Առաջին կիսամյակ</t>
  </si>
  <si>
    <t>ՀՀ Արմավիրի մարզ</t>
  </si>
  <si>
    <t>դրամ</t>
  </si>
  <si>
    <t xml:space="preserve"> ՄԱՍ III. ԾԱՌԱՅՈՒԹՅՈՒՆՆԵՐ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</si>
  <si>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</si>
  <si>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</si>
  <si>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</si>
  <si>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</si>
  <si>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</si>
  <si>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 xml:space="preserve"> հեղինակային հսկողության ծառայություններ</t>
  </si>
  <si>
    <t xml:space="preserve"> այդ թվում՝</t>
  </si>
  <si>
    <t xml:space="preserve"> դրամ</t>
  </si>
  <si>
    <t>Բաժին N 09</t>
  </si>
  <si>
    <t>Դաս N 01</t>
  </si>
  <si>
    <t xml:space="preserve"> ՄԱՍ II.  ԱՇԽԱՏԱՆՔՆԵՐ</t>
  </si>
  <si>
    <t xml:space="preserve"> 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</si>
  <si>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</si>
  <si>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</si>
  <si>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</si>
  <si>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</si>
  <si>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</si>
  <si>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</si>
  <si>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</si>
  <si>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</si>
  <si>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</si>
  <si>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>ՀՀ Շիրակի մարզ</t>
  </si>
  <si>
    <t xml:space="preserve"> Նախադպրոցական կրթություն</t>
  </si>
  <si>
    <t xml:space="preserve"> Նախադպրոցական և տարրական ընդհանուր կրթություն</t>
  </si>
  <si>
    <t xml:space="preserve"> - Շենքերի և շինությունների կապիտալ վերանորոգում</t>
  </si>
  <si>
    <t>ՀՀ Արարատի մարզ</t>
  </si>
  <si>
    <t>02</t>
  </si>
  <si>
    <t xml:space="preserve"> Միջնակարգ ընդհանուր կրթություն</t>
  </si>
  <si>
    <t xml:space="preserve"> Հիմնական ընդհանուր կրթություն</t>
  </si>
  <si>
    <t>Խումբ N 02</t>
  </si>
  <si>
    <t>ՀԲՄ</t>
  </si>
  <si>
    <t>ՀՀ Գեղարքունիքի մարզ</t>
  </si>
  <si>
    <t>ՀՀ Լոռու մարզ</t>
  </si>
  <si>
    <t>ՀՀ Տավուշի մարզ</t>
  </si>
  <si>
    <t>այդ թվում՝</t>
  </si>
  <si>
    <t>ՀՀ կառավարության  2025 թվականի</t>
  </si>
  <si>
    <t>Հանրակրթական դպրոցների շենքերի վերակառուցում, հիմնանորոգում</t>
  </si>
  <si>
    <t>1236-32004</t>
  </si>
  <si>
    <t xml:space="preserve"> Հանրակրթական դպրոցների շենքերի վերակառուցում, հիմնանորոգում</t>
  </si>
  <si>
    <t xml:space="preserve">ՀՀ կառավարության  2025 թվականի </t>
  </si>
  <si>
    <t xml:space="preserve">ՀԱՅԱՍՏԱՆԻ ՀԱՆՐԱՊԵՏՈՒԹՅԱՆ ԿԱՌԱՎԱՐՈՒԹՅԱՆ 2024 ԹՎԱԿԱՆԻ ԴԵԿՏԵՄԲԵՐԻ 27-Ի N 2060-Ն N 10 ՀԱՎԵԼՎԱԾՈՒՄ ԿԱՏԱՐՎՈՂ  ՓՈՓՈԽՈՒԹՅՈՒՆՆԵՐԸ ԵՎ ԼՐԱՑՈՒՄՆԵՐԸ
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</si>
  <si>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</si>
  <si>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</si>
  <si>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 xml:space="preserve"> ՈՉ ՖԻՆԱՆՍԱԿԱՆ ԱԿՏԻՎՆԵՐԻ ԳԾՈՎ ԾԱԽՍԵՐ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</si>
  <si>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</si>
  <si>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</si>
  <si>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</si>
  <si>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</si>
  <si>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</si>
  <si>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</si>
  <si>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>ԸՆԴԱՄԵՆԸ</t>
  </si>
  <si>
    <t>Այլ պետական կազմակերպությունների կողմից օգտագործվող ոչ ֆինանսական ակտիվների հետ գործառնություններ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</si>
  <si>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</si>
  <si>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</si>
  <si>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</si>
  <si>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</si>
  <si>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</si>
  <si>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</si>
  <si>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</si>
  <si>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</si>
  <si>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</si>
  <si>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</si>
  <si>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</si>
  <si>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</si>
  <si>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</si>
  <si>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</si>
  <si>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</si>
  <si>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</si>
  <si>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</si>
  <si>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</si>
  <si>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</si>
  <si>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</si>
  <si>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</si>
  <si>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 Ակտիվն օգտագործող կազմակերպության անվանումը` Նախադպրոցական կրթություն իրականացնող ուսումնական հաստատություններ </t>
  </si>
  <si>
    <t xml:space="preserve">  Ակտիվն օգտագործող կազմակերպությունների անվանումները` Հանրակրթական դպրոցներ 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</si>
  <si>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</si>
  <si>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</si>
  <si>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</si>
  <si>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>ՀՀ կառավարություն</t>
  </si>
  <si>
    <t xml:space="preserve"> Մանկապարտեզների շենքերի վերակառուցում, հիմնանորոգում</t>
  </si>
  <si>
    <t xml:space="preserve"> շինարարական աշխատանքներ դպրոցների  համար</t>
  </si>
  <si>
    <t xml:space="preserve">«Հնաբերդի միջնակարգ դպրոց» ՊՈԱԿ </t>
  </si>
  <si>
    <t xml:space="preserve">«Վարդաշենի միջնակարգ դպրոց» ՊՈԱԿ </t>
  </si>
  <si>
    <t>«Այգեկի Մուշեղ Մովսիսյանի անվան միջնակարգ դպրոց» ՊՈԱԿ</t>
  </si>
  <si>
    <t xml:space="preserve">«Վաղաշենի միջնակարգ դպրոց» ՊՈԱԿ </t>
  </si>
  <si>
    <t xml:space="preserve">«Ստեփանավանի Ստ․ Շահումյանի անվան թիվ 1 հիմնական դպրոց» ՊՈԱԿ </t>
  </si>
  <si>
    <t xml:space="preserve">«ք. Վանաձորի Ա.Մաթևոսյանի անվան թիվ 8 հիմնական դպրոց» ՊՈԱԿ </t>
  </si>
  <si>
    <t xml:space="preserve">«ք. Վանաձորի Խ.Աբովյանի անվան թիվ 9 հիմնական դպրոց» ՊՈԱԿ </t>
  </si>
  <si>
    <t xml:space="preserve">«Ագարակի միջնակարգ դպրոց» ՊՈԱԿ </t>
  </si>
  <si>
    <t xml:space="preserve">«Ստեփանավանի Սուրբ Գրիգոր Լուսավորիչի անվան թիվ 2 հիմնական դպրոց» ՊՈԱԿ </t>
  </si>
  <si>
    <t>«Վանաձորի ծովակալ Իսակովի անվան թիվ 23 հիմնական դպրոց» ՊՈԱԿ</t>
  </si>
  <si>
    <t xml:space="preserve">«ք․ Գյումրու թիվ 32 հիմնական դպրոց» ՊՈԱԿ </t>
  </si>
  <si>
    <t xml:space="preserve">«ք․ Գյումրու թիվ 38 հիմնական դպրոց» ՊՈԱԿ </t>
  </si>
  <si>
    <t xml:space="preserve">«ք․ Գյումրու թիվ 28 հիմնական դպրոց» ՊՈԱԿ </t>
  </si>
  <si>
    <t>«Գյումրու թիվ 11 հիմնական դպրոց» ՊՈԱԿ</t>
  </si>
  <si>
    <t>«Գյումրու թիվ 20 հիմնական դպրոց» ՊՈԱԿ</t>
  </si>
  <si>
    <t>«Գյումրու թիվ 23 միջնակարգ դպրոց» ՊՈԱԿ</t>
  </si>
  <si>
    <t>«Մ. Սաղումյանի անվան Բերդի ավագ դպրոց» ՊՈԱԿ</t>
  </si>
  <si>
    <t>«Կայանի Հովհաննես Հինդլյանի անվան միջնակարգ դպրոց» ՊՈԱԿ</t>
  </si>
  <si>
    <t xml:space="preserve"> Միջոցառում</t>
  </si>
  <si>
    <t xml:space="preserve"> ԸՆԹԱՑԻԿ ԾԱԽՍԵՐ</t>
  </si>
  <si>
    <t xml:space="preserve"> ԱՅԼ  ԾԱԽՍԵՐ</t>
  </si>
  <si>
    <t>ՀՀ տարածքային կառավարման և ենթակառուցվածքների նախարարություն</t>
  </si>
  <si>
    <t xml:space="preserve"> Հանրակրթական և նախադպրոցական հաստատությունների  կառուցման, վերակառուցման, հիմնանորոգման ծրագրերի  համակարգման և մոնիտորինգի ծառայություններ</t>
  </si>
  <si>
    <t>Ծառայությունների մատուցում</t>
  </si>
  <si>
    <t>1236 - 11001</t>
  </si>
  <si>
    <t>Հանրակրթական և նախադպրոցական հաստատությունների  կառուցման, վերակառուցման, հիմնանորոգման ծրագրերի  համակարգման և մոնիտորինգի ծառայություններ</t>
  </si>
  <si>
    <t>Հանրակրթական և նախադպրոցական հաստատություններիկառուցման, վերակառուցման, հիմնանորոգման ծրագրերիհամակարգման և մոնիտորինգի ծառայությունների ապահովում</t>
  </si>
  <si>
    <t>1236 - 32002</t>
  </si>
  <si>
    <t>Մանկապարտեզների շենքերի վերակառուցում, հիմնանորոգում</t>
  </si>
  <si>
    <t>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</si>
  <si>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 xml:space="preserve"> Միջոցառումն իրականացնողի անվանումը՝ Մասնագիտացված միավոր</t>
  </si>
  <si>
    <t xml:space="preserve"> Հանրակրթական և նախադպրոցական հաստատություններիկառուցման, վերակառուցման, հիմնանորոգման ծրագրերիհամակարգման և մոնիտորինգի ծառայությունների ապահովում </t>
  </si>
  <si>
    <t xml:space="preserve"> Ծառայությունների մատուցում </t>
  </si>
  <si>
    <t xml:space="preserve">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</si>
  <si>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</si>
  <si>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Վերակառուցվող մանկապարտեզների քանակ, հատ </t>
  </si>
  <si>
    <t xml:space="preserve">Հաստատությունների քանակ, որոնց շինարարական աշխատանքների ավարտվածության աստիճանը 100% է, հատ </t>
  </si>
  <si>
    <t xml:space="preserve"> ԲՍԿ </t>
  </si>
  <si>
    <t>ՀՀ ՏԱՐԱԾՔԱՅԻՆ ԿԱՌԱՎԱՐՄԱՆ ԵՎ ԵՆԹԱԿԱՌՈՒՑՎԱԾՔՆԵՐԻ ՆԱԽԱՐԱՐՈՒԹՅՈՒՆ</t>
  </si>
  <si>
    <t>ՀՀ ԿԱՌԱՎԱՐՈՒԹՅՈՒՆ</t>
  </si>
  <si>
    <t>Հավելված N 8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</si>
  <si>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</si>
  <si>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</si>
  <si>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</si>
  <si>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>այդ թվում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</si>
  <si>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</si>
  <si>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</si>
  <si>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</si>
  <si>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</si>
  <si>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</si>
  <si>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</si>
  <si>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</si>
  <si>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</si>
  <si>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11001</t>
  </si>
  <si>
    <t>ՀԱՅԱՍՏԱՆԻ ՀԱՆՐԱՊԵՏՈՒԹՅԱՆ 2025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</si>
  <si>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ՀՀ ԿԱՌԱՎԱՐՈՒԹՅՈՒՆ</t>
  </si>
  <si>
    <t>11</t>
  </si>
  <si>
    <t xml:space="preserve"> - Պահուստային միջոցներ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</si>
  <si>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</si>
  <si>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</si>
  <si>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</si>
  <si>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</si>
  <si>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</si>
  <si>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</si>
  <si>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</si>
  <si>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</si>
  <si>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«Ազատանի միջնակարգ դպրոց» ՊՈԱԿ /տարրական դասարանների մասնաշենք/</t>
  </si>
  <si>
    <t xml:space="preserve">«Ախուրյանի թիվ 2 հիմնական դպրոց» ՊՈԱԿ </t>
  </si>
  <si>
    <t xml:space="preserve">«ք․ Գյումրու թիվ 41 հիմնական դպրոց» ՊՈԱԿ </t>
  </si>
  <si>
    <t xml:space="preserve">«Փանիկի միջնակարգ դպրոց» ՊՈԱԿ </t>
  </si>
  <si>
    <t>ՀՄԱ</t>
  </si>
  <si>
    <t xml:space="preserve"> ԴՐԱՄԱՇՆՈՐՀՆԵՐ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</si>
  <si>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</si>
  <si>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</si>
  <si>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(ավելացումները նշված են դրական նշանով)  </t>
  </si>
  <si>
    <t>ՀԱՅԱՍՏԱՆԻ ՀԱՆՐԱՊԵՏՈՒԹՅԱՆ ԿԱՌԱՎԱՐՈՒԹՅԱՆ 2024 ԹՎԱԿԱՆԻ ԴԵԿՏԵՄԲԵՐԻ 27-Ի N 2060-Ն ՈՐՈՇՄԱՆ N 5 ՀԱՎԵԼՎԱԾԻ N 7 ԱՂՅՈՒՍԱԿՈՒՄ  ԿԱՏԱՐՎՈՂ  ԼՐԱՑՈՒՄԸ</t>
  </si>
  <si>
    <t>Ապահով դպրոց</t>
  </si>
  <si>
    <t>Կրթական օբյեկտների շենքային պայմանների բարելավում</t>
  </si>
  <si>
    <t>«Երևանի Մ․ Նալբանդյանի անվան թիվ 33 հիմնական դպրոց» ՊՈԱԿ</t>
  </si>
  <si>
    <t>1236-11001</t>
  </si>
  <si>
    <t xml:space="preserve"> Հանրակրթական և նախադպրոցական հաստատությունների կառուցման, վերակառուցման, հիմնանորոգման ծրագրերի համակարգման և մոնիտորինգի ծառայություններ</t>
  </si>
  <si>
    <t xml:space="preserve"> տեխնիկական վերլուծության և խորհրդատվության ծառայություններ</t>
  </si>
  <si>
    <t>ՀԱՅԱՍՏԱՆԻ ՀԱՆՐԱՊԵՏՈՒԹՅԱՆ ԿԱՌԱՎԱՐՈՒԹՅԱՆ 2024 ԹՎԱԿԱՆԻ ԴԵԿՏԵՄԲԵՐԻ 27-Ի N 2060-Ն ՈՐՈՇՄԱՆ N 5 ՀԱՎԵԼՎԱԾԻ N 2 ԱՂՅՈՒՍԱԿՈՒՄ ԿԱՏԱՐՎՈՂ ՓՈՓՈԽՈՒԹՅՈՒՆԸ ԵՎ ԼՐԱՑՈՒՄՆԵՐԸ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</si>
  <si>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ՓՈՓՈԽՈՒԹՅՈՒՆԸ ԵՎ ԼՐԱՑՈՒՄՆԵՐԸ</t>
  </si>
  <si>
    <t xml:space="preserve">ՀԱՅԱՍՏԱՆԻ ՀԱՆՐԱՊԵՏՈՒԹՅԱՆ ԿԱՌԱՎԱՐՈՒԹՅԱՆ 2024 ԹՎԱԿԱՆԻ ԴԵԿՏԵՄԲԵՐԻ 27-Ի N 2060-Ն N 8 ՀԱՎԵԼՎԱԾՈՒՄ ԿԱՏԱՐՎՈՂ  ԼՐԱՑՈՒՄԸ
</t>
  </si>
  <si>
    <t xml:space="preserve">Ծրագրերի, միջոցառումների անվանումները </t>
  </si>
  <si>
    <t xml:space="preserve"> Գումարը</t>
  </si>
  <si>
    <t xml:space="preserve"> Ապահով դպրոց</t>
  </si>
  <si>
    <t xml:space="preserve"> Կրթական օբյեկտների շենքային պայմանների բարելավում</t>
  </si>
  <si>
    <t xml:space="preserve"> ԾԱՌԱՅՈՒԹՅՈՒՆՆԵՐԻ  ԵՎ   ԱՊՐԱՆՔՆԵՐԻ  ՁԵՌՔԲԵՐՈՒՄ</t>
  </si>
  <si>
    <t xml:space="preserve"> - Մասնագիտական ծառայություններ</t>
  </si>
  <si>
    <t xml:space="preserve"> ԱՅԼ ՄԱՍՆԱԳԻՏԱԿԱՆ ԾԱՌԱՅՈՒԹՅՈՒՆՆԵՐԻ ՁԵՌՔ ԲԵՐՈՒՄ</t>
  </si>
  <si>
    <t xml:space="preserve"> ԿԱՊԻՏԱԼԴՐԱՄԱՇՆՈՐՀՆԵՐ ՊԵՏԱԿԱՆ ՀԱՏՎԱԾԻ ԱՅԼ ՄԱԿԱՐԴԱԿՆԵՐԻՆ</t>
  </si>
  <si>
    <t xml:space="preserve"> - Կապիտալ դրամաշնորհներ պետական և համայնքային  ոչ առևտրային կազմակերպություններին</t>
  </si>
  <si>
    <t>1183 - 32001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</si>
  <si>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</si>
  <si>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</si>
  <si>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 xml:space="preserve"> Կրթական օբյեկտների շենքերի (մասնաշենքերի) հիմնանորոգում (համաշինարարական աշխատանքներ,
ջեռուցման համակարգի իրականացում, ներքին հարդարում, տարածքի բարեկարգում) և նախագծում </t>
  </si>
  <si>
    <t xml:space="preserve">1183 - 32001 </t>
  </si>
  <si>
    <t xml:space="preserve">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</si>
  <si>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</si>
  <si>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 Ակտիվն օգտագործող կազմակերպությունների անվանումները` Հանրակրթական դպրոցներ</t>
  </si>
  <si>
    <t>ԿՐԹՈՒԹՅՈՒՆ</t>
  </si>
  <si>
    <t>ՀՀ Լոռու մարզպետի աշխատակազմ</t>
  </si>
  <si>
    <t>1236-32006</t>
  </si>
  <si>
    <t xml:space="preserve"> Հանրակրթական դպրոցների, մանկապարտեզների և կրթահամալիրների գույքով և տեխնիկայով ապահովում</t>
  </si>
  <si>
    <t xml:space="preserve"> ՄԱՍ I. ԱՊՐԱՆՔՆԵՐ</t>
  </si>
  <si>
    <t>գրատախտակներ</t>
  </si>
  <si>
    <t>39292110-502</t>
  </si>
  <si>
    <t>ԷԱՃ</t>
  </si>
  <si>
    <t>հատ</t>
  </si>
  <si>
    <t>դաշնամուրներ</t>
  </si>
  <si>
    <t>37311100-3</t>
  </si>
  <si>
    <t>ԳՀ</t>
  </si>
  <si>
    <t>39121200-11</t>
  </si>
  <si>
    <t>սեղաններ</t>
  </si>
  <si>
    <t>փոքր էլեկտրական կամ գազային սալիկներ</t>
  </si>
  <si>
    <t>39711320-502</t>
  </si>
  <si>
    <t>39563800-503</t>
  </si>
  <si>
    <t>կենցաղային սառնարաններ</t>
  </si>
  <si>
    <t>39711140-506</t>
  </si>
  <si>
    <t>խոհանոցային սարքեր</t>
  </si>
  <si>
    <t>39221100-502</t>
  </si>
  <si>
    <t>39132210-503</t>
  </si>
  <si>
    <t>տեսակավորման դարակաշարեր</t>
  </si>
  <si>
    <t>39221230-503</t>
  </si>
  <si>
    <t>կերակրատեսակների պատրաստման պարագաներ</t>
  </si>
  <si>
    <t>շերեփ</t>
  </si>
  <si>
    <t>39221370-503</t>
  </si>
  <si>
    <t>39132210-504</t>
  </si>
  <si>
    <t>39121200-502</t>
  </si>
  <si>
    <t>39132170-501</t>
  </si>
  <si>
    <t>ցուցափեղկեր (պահարաններ)</t>
  </si>
  <si>
    <t>30239170-503</t>
  </si>
  <si>
    <t>բազմաֆունկցիոնալ սարք` լազերային</t>
  </si>
  <si>
    <t>Վանաձոր համայնքի թիվ 8 մանկապարտեզ</t>
  </si>
  <si>
    <t xml:space="preserve">Փամբակ համայնքի Լեռնապատ գյուղի մանկապարտեզ </t>
  </si>
  <si>
    <t xml:space="preserve">Ալավերդի համայնքի Մեծ Այրում գյուղի մանկապարտեզ </t>
  </si>
  <si>
    <t xml:space="preserve">Ալավերդի համայնքի Ճոճկան գյուղի մանկապարտեզ </t>
  </si>
  <si>
    <t>Ալավերդի համայնքի Շնող գյուղի «Հեքիաթ» մանկապարտեզի Քարկոփի մասնաճյուղ</t>
  </si>
  <si>
    <t xml:space="preserve">Ալավերդի համայնքի թիվ 6 մանկապարտեզ </t>
  </si>
  <si>
    <t>Տաշիր համայնքի Ամալյա Կարապետյանի անվան համար 4 մանկապարտեզ, Պրիվոլնոյե</t>
  </si>
  <si>
    <t xml:space="preserve">Ստեփանավան համայնքի Արմանիս գյուղի մանկապարտեզ </t>
  </si>
  <si>
    <t xml:space="preserve">Ստեփանավան համայնքի Կաթնաղբյուր գյուղի մանկապարտեզ </t>
  </si>
  <si>
    <t xml:space="preserve">Գյուլագարակ համայնքի Կուրթան գյուղի մանկապարտեզ </t>
  </si>
  <si>
    <t xml:space="preserve">Գյուլագարակ համայնքի Վարդաբլուր գյուղի մանկապարտեզ </t>
  </si>
  <si>
    <t>Լոռի Բերդ համայնքի Ուռուտ գյուղի մանկապարտեզ</t>
  </si>
  <si>
    <t>Լոռի Բերդ համայնքի Սվերդլով գյուղի մանկապարտեզ</t>
  </si>
  <si>
    <t>Լոռի Բերդ համայնքի Ագարակ գյուղի մանկապարտեզ</t>
  </si>
  <si>
    <t>Հանրակրթական դպրոցների, մանկապարտեզների և կրթահամալիրների գույքով և տեխնիկայով ապահովում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</si>
  <si>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</si>
  <si>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</si>
  <si>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</si>
  <si>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>1236 - 32006</t>
  </si>
  <si>
    <t>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</si>
  <si>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</si>
  <si>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 Ակտիվն օգտագործող կազմակերպությունների անվանումները` Հանրակրթական դպրոցներ, մանկապարտեզներ և կրթահամալիրներ </t>
  </si>
  <si>
    <t xml:space="preserve"> Սուբվենցիոն ծրագրերի շրջանակներում կառուցվող(ած), վերակառուցվող(ած) և հիմնանորոգվող(ած) մանկապարտեզների թիվը, որոնք ապահովվում են գույքով, հատ </t>
  </si>
  <si>
    <t>ՀՀ ԼՈՌՈՒ ՄԱՐԶՊԵՏԻ ԱՇԽԱՏԱԿԱԶՄ</t>
  </si>
  <si>
    <t>Հավելված 5</t>
  </si>
  <si>
    <t xml:space="preserve">Հավելված N 6 </t>
  </si>
  <si>
    <t>Հավելված N 7</t>
  </si>
  <si>
    <t xml:space="preserve">Հավելված N 9 </t>
  </si>
  <si>
    <t>Հավելված N 10</t>
  </si>
  <si>
    <t>օդափոխման խողովակաշարեր</t>
  </si>
  <si>
    <t>մետր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</si>
</sst>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_-* #,##0.0\ _р_._-;\-* #,##0.0\ _р_._-;_-* &quot;-&quot;?\ _р_._-;_-@_-"/>
    <numFmt numFmtId="174" formatCode="_-* #,##0.00\ _р_._-;\-* #,##0.00\ _р_._-;_-* &quot;-&quot;??\ _р_._-;_-@_-"/>
    <numFmt numFmtId="175" formatCode="0_);\(0\)"/>
    <numFmt numFmtId="176" formatCode="_(* #,##0_);_(* \(#,##0\);_(* &quot;-&quot;??_);_(@_)"/>
  </numFmts>
  <fonts count="10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rgb="FFFF0000"/>
      <name val="GHEA Grapalat"/>
      <family val="3"/>
    </font>
    <font>
      <sz val="8"/>
      <name val="Calibri"/>
      <family val="2"/>
      <charset val="1"/>
      <scheme val="minor"/>
    </font>
    <font>
      <b/>
      <u/>
      <sz val="12"/>
      <name val="GHEA Grapalat"/>
      <family val="3"/>
    </font>
    <font>
      <i/>
      <sz val="12"/>
      <color theme="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sz val="10"/>
      <color theme="1"/>
      <name val="Calibri"/>
      <family val="2"/>
      <charset val="1"/>
      <scheme val="minor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3118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165" fontId="16" fillId="0" borderId="0" applyFill="0" applyBorder="0" applyProtection="0">
      <alignment horizontal="right" vertical="top"/>
    </xf>
    <xf numFmtId="43" fontId="14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9" fillId="0" borderId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9" fillId="0" borderId="8" applyNumberFormat="0" applyFill="0" applyAlignment="0" applyProtection="0"/>
    <xf numFmtId="0" fontId="30" fillId="8" borderId="9" applyNumberFormat="0" applyAlignment="0" applyProtection="0"/>
    <xf numFmtId="0" fontId="31" fillId="0" borderId="0" applyNumberFormat="0" applyFill="0" applyBorder="0" applyAlignment="0" applyProtection="0"/>
    <xf numFmtId="0" fontId="14" fillId="9" borderId="10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4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9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3" applyNumberFormat="0" applyFill="0" applyAlignment="0" applyProtection="0"/>
    <xf numFmtId="0" fontId="36" fillId="25" borderId="0" applyNumberFormat="0" applyBorder="0" applyAlignment="0" applyProtection="0"/>
    <xf numFmtId="0" fontId="44" fillId="0" borderId="5" applyNumberFormat="0" applyFill="0" applyAlignment="0" applyProtection="0"/>
    <xf numFmtId="0" fontId="51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46" fillId="0" borderId="8" applyNumberFormat="0" applyFill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38" fillId="7" borderId="6" applyNumberFormat="0" applyAlignment="0" applyProtection="0"/>
    <xf numFmtId="0" fontId="41" fillId="3" borderId="0" applyNumberFormat="0" applyBorder="0" applyAlignment="0" applyProtection="0"/>
    <xf numFmtId="0" fontId="48" fillId="7" borderId="7" applyNumberFormat="0" applyAlignment="0" applyProtection="0"/>
    <xf numFmtId="0" fontId="45" fillId="6" borderId="6" applyNumberFormat="0" applyAlignment="0" applyProtection="0"/>
    <xf numFmtId="0" fontId="43" fillId="0" borderId="4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9" applyNumberFormat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50" fillId="0" borderId="11" applyNumberFormat="0" applyFill="0" applyAlignment="0" applyProtection="0"/>
    <xf numFmtId="0" fontId="36" fillId="18" borderId="0" applyNumberFormat="0" applyBorder="0" applyAlignment="0" applyProtection="0"/>
    <xf numFmtId="0" fontId="14" fillId="27" borderId="0" applyNumberFormat="0" applyBorder="0" applyAlignment="0" applyProtection="0"/>
    <xf numFmtId="0" fontId="37" fillId="4" borderId="0" applyNumberFormat="0" applyBorder="0" applyAlignment="0" applyProtection="0"/>
    <xf numFmtId="0" fontId="14" fillId="1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2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12" applyNumberFormat="0" applyAlignment="0" applyProtection="0"/>
    <xf numFmtId="0" fontId="58" fillId="53" borderId="13" applyNumberFormat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12" applyNumberFormat="0" applyAlignment="0" applyProtection="0"/>
    <xf numFmtId="0" fontId="65" fillId="0" borderId="17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8" fillId="0" borderId="0"/>
    <xf numFmtId="0" fontId="12" fillId="0" borderId="0"/>
    <xf numFmtId="0" fontId="12" fillId="0" borderId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0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2" fillId="0" borderId="0"/>
    <xf numFmtId="0" fontId="8" fillId="0" borderId="0"/>
    <xf numFmtId="0" fontId="16" fillId="0" borderId="0">
      <alignment horizontal="left" vertical="top" wrapText="1"/>
    </xf>
    <xf numFmtId="0" fontId="7" fillId="9" borderId="10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9" fillId="0" borderId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5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3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3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82" fillId="0" borderId="0"/>
    <xf numFmtId="0" fontId="12" fillId="0" borderId="0"/>
    <xf numFmtId="0" fontId="14" fillId="0" borderId="0"/>
    <xf numFmtId="0" fontId="12" fillId="0" borderId="0"/>
    <xf numFmtId="0" fontId="17" fillId="0" borderId="0"/>
    <xf numFmtId="0" fontId="12" fillId="0" borderId="0"/>
    <xf numFmtId="0" fontId="19" fillId="0" borderId="0"/>
    <xf numFmtId="0" fontId="53" fillId="0" borderId="0"/>
    <xf numFmtId="0" fontId="82" fillId="0" borderId="0"/>
    <xf numFmtId="0" fontId="52" fillId="55" borderId="24" applyNumberFormat="0" applyFont="0" applyAlignment="0" applyProtection="0"/>
    <xf numFmtId="9" fontId="5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2" fontId="83" fillId="0" borderId="25">
      <protection locked="0"/>
    </xf>
    <xf numFmtId="172" fontId="84" fillId="56" borderId="25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52" fillId="0" borderId="0"/>
    <xf numFmtId="0" fontId="12" fillId="0" borderId="0"/>
    <xf numFmtId="0" fontId="52" fillId="0" borderId="0"/>
    <xf numFmtId="0" fontId="16" fillId="0" borderId="0">
      <alignment horizontal="left" vertical="top" wrapText="1"/>
    </xf>
    <xf numFmtId="0" fontId="71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5" fillId="0" borderId="0"/>
    <xf numFmtId="43" fontId="14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14" fillId="9" borderId="10" applyNumberFormat="0" applyFont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6" fillId="0" borderId="0">
      <alignment horizontal="left" vertical="top" wrapText="1"/>
    </xf>
    <xf numFmtId="0" fontId="87" fillId="0" borderId="0"/>
    <xf numFmtId="43" fontId="87" fillId="0" borderId="0" applyFont="0" applyFill="0" applyBorder="0" applyAlignment="0" applyProtection="0"/>
    <xf numFmtId="174" fontId="85" fillId="0" borderId="0" applyFont="0" applyFill="0" applyBorder="0" applyAlignment="0" applyProtection="0"/>
    <xf numFmtId="0" fontId="14" fillId="0" borderId="0"/>
    <xf numFmtId="9" fontId="85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5" borderId="0" applyNumberFormat="0" applyBorder="0" applyAlignment="0" applyProtection="0"/>
    <xf numFmtId="0" fontId="16" fillId="0" borderId="0">
      <alignment horizontal="left" vertical="top" wrapText="1"/>
    </xf>
    <xf numFmtId="0" fontId="25" fillId="5" borderId="0" applyNumberFormat="0" applyBorder="0" applyAlignment="0" applyProtection="0"/>
    <xf numFmtId="0" fontId="2" fillId="9" borderId="10" applyNumberFormat="0" applyFont="0" applyAlignment="0" applyProtection="0"/>
    <xf numFmtId="0" fontId="34" fillId="17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165" fontId="94" fillId="0" borderId="0" applyFill="0" applyBorder="0" applyProtection="0">
      <alignment horizontal="right" vertical="top"/>
    </xf>
    <xf numFmtId="0" fontId="17" fillId="0" borderId="0"/>
    <xf numFmtId="43" fontId="16" fillId="0" borderId="0" applyFont="0" applyFill="0" applyBorder="0" applyAlignment="0" applyProtection="0"/>
    <xf numFmtId="0" fontId="17" fillId="0" borderId="0"/>
    <xf numFmtId="0" fontId="17" fillId="0" borderId="0"/>
    <xf numFmtId="0" fontId="34" fillId="29" borderId="0" applyNumberFormat="0" applyBorder="0" applyAlignment="0" applyProtection="0"/>
    <xf numFmtId="0" fontId="34" fillId="13" borderId="0" applyNumberFormat="0" applyBorder="0" applyAlignment="0" applyProtection="0"/>
    <xf numFmtId="0" fontId="34" fillId="25" borderId="0" applyNumberFormat="0" applyBorder="0" applyAlignment="0" applyProtection="0"/>
    <xf numFmtId="0" fontId="34" fillId="21" borderId="0" applyNumberFormat="0" applyBorder="0" applyAlignment="0" applyProtection="0"/>
    <xf numFmtId="0" fontId="34" fillId="33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64" fillId="42" borderId="12" applyNumberFormat="0" applyAlignment="0" applyProtection="0"/>
    <xf numFmtId="0" fontId="10" fillId="0" borderId="0"/>
    <xf numFmtId="0" fontId="64" fillId="42" borderId="12" applyNumberFormat="0" applyAlignment="0" applyProtection="0"/>
    <xf numFmtId="43" fontId="17" fillId="0" borderId="0" applyFont="0" applyFill="0" applyBorder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2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3" borderId="0" applyNumberFormat="0" applyBorder="0" applyAlignment="0" applyProtection="0"/>
    <xf numFmtId="0" fontId="36" fillId="25" borderId="0" applyNumberFormat="0" applyBorder="0" applyAlignment="0" applyProtection="0"/>
    <xf numFmtId="0" fontId="14" fillId="11" borderId="0" applyNumberFormat="0" applyBorder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7" fillId="55" borderId="24" applyNumberFormat="0" applyFont="0" applyAlignment="0" applyProtection="0"/>
    <xf numFmtId="0" fontId="69" fillId="0" borderId="20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55" borderId="24" applyNumberFormat="0" applyFont="0" applyAlignment="0" applyProtection="0"/>
    <xf numFmtId="0" fontId="2" fillId="0" borderId="0"/>
    <xf numFmtId="0" fontId="2" fillId="9" borderId="1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1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2" fillId="0" borderId="0"/>
    <xf numFmtId="0" fontId="2" fillId="0" borderId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52" fillId="55" borderId="24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2" fillId="55" borderId="24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52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4" applyNumberFormat="0" applyFon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17" fillId="55" borderId="24" applyNumberFormat="0" applyFont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17" fillId="55" borderId="24" applyNumberFormat="0" applyFon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165" fontId="94" fillId="0" borderId="0" applyFill="0" applyBorder="0" applyProtection="0">
      <alignment horizontal="right" vertical="top"/>
    </xf>
    <xf numFmtId="0" fontId="1" fillId="0" borderId="0"/>
  </cellStyleXfs>
  <cellXfs count="471">
    <xf numFmtId="0" fontId="0" fillId="0" borderId="0" xfId="0"/>
    <xf numFmtId="169" fontId="18" fillId="2" borderId="21" xfId="7" applyNumberFormat="1" applyFont="1" applyFill="1" applyBorder="1" applyAlignment="1">
      <alignment horizontal="center" vertical="center" wrapText="1"/>
    </xf>
    <xf numFmtId="0" fontId="74" fillId="2" borderId="0" xfId="0" applyFont="1" applyFill="1"/>
    <xf numFmtId="0" fontId="18" fillId="2" borderId="21" xfId="0" applyFont="1" applyFill="1" applyBorder="1" applyAlignment="1">
      <alignment horizontal="left" vertical="top" wrapText="1"/>
    </xf>
    <xf numFmtId="166" fontId="74" fillId="2" borderId="21" xfId="7" applyNumberFormat="1" applyFont="1" applyFill="1" applyBorder="1" applyAlignment="1">
      <alignment horizontal="center" vertical="center" wrapText="1"/>
    </xf>
    <xf numFmtId="169" fontId="74" fillId="2" borderId="21" xfId="7" applyNumberFormat="1" applyFont="1" applyFill="1" applyBorder="1" applyAlignment="1">
      <alignment horizontal="center" vertical="center" wrapText="1"/>
    </xf>
    <xf numFmtId="166" fontId="74" fillId="2" borderId="21" xfId="7" applyNumberFormat="1" applyFont="1" applyFill="1" applyBorder="1" applyAlignment="1">
      <alignment horizontal="right" vertical="center" wrapText="1"/>
    </xf>
    <xf numFmtId="169" fontId="18" fillId="2" borderId="21" xfId="7" applyNumberFormat="1" applyFont="1" applyFill="1" applyBorder="1" applyAlignment="1">
      <alignment horizontal="center" vertical="top" wrapText="1"/>
    </xf>
    <xf numFmtId="0" fontId="74" fillId="2" borderId="21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left" vertical="top" wrapText="1"/>
    </xf>
    <xf numFmtId="43" fontId="74" fillId="2" borderId="21" xfId="7" applyFont="1" applyFill="1" applyBorder="1" applyAlignment="1">
      <alignment horizontal="center" vertical="center" wrapText="1"/>
    </xf>
    <xf numFmtId="169" fontId="18" fillId="2" borderId="21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67" fontId="74" fillId="2" borderId="0" xfId="0" applyNumberFormat="1" applyFont="1" applyFill="1" applyAlignment="1">
      <alignment horizontal="left" vertical="top" wrapText="1"/>
    </xf>
    <xf numFmtId="0" fontId="18" fillId="2" borderId="21" xfId="0" applyFont="1" applyFill="1" applyBorder="1" applyAlignment="1">
      <alignment horizontal="center" vertical="top" wrapText="1"/>
    </xf>
    <xf numFmtId="0" fontId="74" fillId="2" borderId="0" xfId="0" applyFont="1" applyFill="1" applyAlignment="1">
      <alignment vertical="center"/>
    </xf>
    <xf numFmtId="0" fontId="74" fillId="2" borderId="0" xfId="0" applyFont="1" applyFill="1" applyAlignment="1">
      <alignment horizontal="right"/>
    </xf>
    <xf numFmtId="0" fontId="74" fillId="2" borderId="21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18" fillId="2" borderId="26" xfId="0" applyFont="1" applyFill="1" applyBorder="1" applyAlignment="1">
      <alignment horizontal="center" vertical="center" wrapText="1"/>
    </xf>
    <xf numFmtId="0" fontId="74" fillId="2" borderId="0" xfId="299" applyFont="1" applyFill="1"/>
    <xf numFmtId="0" fontId="18" fillId="2" borderId="26" xfId="96" applyFont="1" applyFill="1" applyBorder="1" applyAlignment="1">
      <alignment horizontal="center" vertical="center" wrapText="1"/>
    </xf>
    <xf numFmtId="165" fontId="18" fillId="2" borderId="26" xfId="6" applyFont="1" applyFill="1" applyBorder="1" applyAlignment="1">
      <alignment horizontal="center" vertical="center"/>
    </xf>
    <xf numFmtId="169" fontId="18" fillId="2" borderId="26" xfId="96" applyNumberFormat="1" applyFont="1" applyFill="1" applyBorder="1" applyAlignment="1">
      <alignment horizontal="center" vertical="center" wrapText="1"/>
    </xf>
    <xf numFmtId="0" fontId="75" fillId="2" borderId="0" xfId="253" applyFont="1" applyFill="1" applyAlignment="1">
      <alignment vertical="top"/>
    </xf>
    <xf numFmtId="0" fontId="75" fillId="2" borderId="0" xfId="253" applyFont="1" applyFill="1"/>
    <xf numFmtId="0" fontId="75" fillId="2" borderId="0" xfId="253" applyFont="1" applyFill="1" applyAlignment="1">
      <alignment wrapText="1"/>
    </xf>
    <xf numFmtId="0" fontId="88" fillId="2" borderId="29" xfId="96" applyFont="1" applyFill="1" applyBorder="1" applyAlignment="1">
      <alignment horizontal="center" vertical="center" wrapText="1"/>
    </xf>
    <xf numFmtId="0" fontId="18" fillId="0" borderId="26" xfId="96" applyFont="1" applyBorder="1" applyAlignment="1">
      <alignment horizontal="left" vertical="center" wrapText="1"/>
    </xf>
    <xf numFmtId="0" fontId="74" fillId="2" borderId="22" xfId="0" applyFont="1" applyFill="1" applyBorder="1" applyAlignment="1">
      <alignment vertical="top" wrapText="1"/>
    </xf>
    <xf numFmtId="0" fontId="74" fillId="2" borderId="1" xfId="0" applyFont="1" applyFill="1" applyBorder="1" applyAlignment="1">
      <alignment vertical="top" wrapText="1"/>
    </xf>
    <xf numFmtId="166" fontId="74" fillId="2" borderId="26" xfId="7" applyNumberFormat="1" applyFont="1" applyFill="1" applyBorder="1" applyAlignment="1">
      <alignment horizontal="right" vertical="center" wrapText="1"/>
    </xf>
    <xf numFmtId="169" fontId="74" fillId="2" borderId="26" xfId="0" applyNumberFormat="1" applyFont="1" applyFill="1" applyBorder="1" applyAlignment="1">
      <alignment horizontal="right" vertical="center" wrapText="1"/>
    </xf>
    <xf numFmtId="0" fontId="88" fillId="2" borderId="29" xfId="96" applyFont="1" applyFill="1" applyBorder="1" applyAlignment="1">
      <alignment horizontal="left" vertical="center" wrapText="1"/>
    </xf>
    <xf numFmtId="0" fontId="18" fillId="2" borderId="22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vertical="center" wrapText="1"/>
    </xf>
    <xf numFmtId="0" fontId="74" fillId="2" borderId="2" xfId="0" applyFont="1" applyFill="1" applyBorder="1" applyAlignment="1">
      <alignment vertical="top" wrapText="1"/>
    </xf>
    <xf numFmtId="169" fontId="86" fillId="2" borderId="21" xfId="7" applyNumberFormat="1" applyFont="1" applyFill="1" applyBorder="1" applyAlignment="1">
      <alignment horizontal="right" vertical="center" wrapText="1"/>
    </xf>
    <xf numFmtId="169" fontId="74" fillId="2" borderId="21" xfId="7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 wrapText="1"/>
    </xf>
    <xf numFmtId="0" fontId="74" fillId="2" borderId="26" xfId="208" applyFont="1" applyFill="1" applyBorder="1" applyAlignment="1">
      <alignment horizontal="center"/>
    </xf>
    <xf numFmtId="0" fontId="74" fillId="2" borderId="26" xfId="208" applyFont="1" applyFill="1" applyBorder="1" applyAlignment="1">
      <alignment horizontal="left"/>
    </xf>
    <xf numFmtId="169" fontId="74" fillId="0" borderId="26" xfId="208" applyNumberFormat="1" applyFont="1" applyBorder="1"/>
    <xf numFmtId="43" fontId="74" fillId="2" borderId="26" xfId="217" applyFont="1" applyFill="1" applyBorder="1"/>
    <xf numFmtId="0" fontId="74" fillId="2" borderId="26" xfId="208" applyFont="1" applyFill="1" applyBorder="1"/>
    <xf numFmtId="0" fontId="90" fillId="2" borderId="0" xfId="208" applyFont="1" applyFill="1"/>
    <xf numFmtId="169" fontId="88" fillId="2" borderId="26" xfId="2030" applyNumberFormat="1" applyFont="1" applyFill="1" applyBorder="1" applyAlignment="1">
      <alignment vertical="center"/>
    </xf>
    <xf numFmtId="166" fontId="88" fillId="2" borderId="26" xfId="2030" applyNumberFormat="1" applyFont="1" applyFill="1" applyBorder="1" applyAlignment="1">
      <alignment vertical="center"/>
    </xf>
    <xf numFmtId="0" fontId="89" fillId="2" borderId="0" xfId="208" applyFont="1" applyFill="1"/>
    <xf numFmtId="0" fontId="86" fillId="2" borderId="29" xfId="208" applyFont="1" applyFill="1" applyBorder="1" applyAlignment="1">
      <alignment vertical="center" wrapText="1"/>
    </xf>
    <xf numFmtId="169" fontId="86" fillId="2" borderId="26" xfId="2030" applyNumberFormat="1" applyFont="1" applyFill="1" applyBorder="1" applyAlignment="1">
      <alignment vertical="center"/>
    </xf>
    <xf numFmtId="166" fontId="86" fillId="2" borderId="26" xfId="2030" applyNumberFormat="1" applyFont="1" applyFill="1" applyBorder="1" applyAlignment="1">
      <alignment vertical="center"/>
    </xf>
    <xf numFmtId="0" fontId="86" fillId="2" borderId="26" xfId="208" applyFont="1" applyFill="1" applyBorder="1" applyAlignment="1">
      <alignment vertical="center"/>
    </xf>
    <xf numFmtId="0" fontId="89" fillId="2" borderId="0" xfId="208" applyFont="1" applyFill="1" applyAlignment="1">
      <alignment vertical="center"/>
    </xf>
    <xf numFmtId="0" fontId="74" fillId="2" borderId="27" xfId="0" applyFont="1" applyFill="1" applyBorder="1" applyAlignment="1">
      <alignment vertical="center"/>
    </xf>
    <xf numFmtId="0" fontId="74" fillId="2" borderId="28" xfId="0" applyFont="1" applyFill="1" applyBorder="1" applyAlignment="1">
      <alignment vertical="center"/>
    </xf>
    <xf numFmtId="0" fontId="74" fillId="2" borderId="29" xfId="0" applyFont="1" applyFill="1" applyBorder="1" applyAlignment="1">
      <alignment vertical="center"/>
    </xf>
    <xf numFmtId="39" fontId="74" fillId="57" borderId="29" xfId="0" applyNumberFormat="1" applyFont="1" applyFill="1" applyBorder="1" applyAlignment="1">
      <alignment horizontal="right" vertical="center" wrapText="1"/>
    </xf>
    <xf numFmtId="169" fontId="74" fillId="2" borderId="29" xfId="0" applyNumberFormat="1" applyFont="1" applyFill="1" applyBorder="1" applyAlignment="1">
      <alignment horizontal="right" vertical="top" wrapText="1"/>
    </xf>
    <xf numFmtId="0" fontId="74" fillId="2" borderId="0" xfId="0" applyFont="1" applyFill="1" applyAlignment="1">
      <alignment vertical="top"/>
    </xf>
    <xf numFmtId="0" fontId="74" fillId="2" borderId="0" xfId="0" applyFont="1" applyFill="1" applyAlignment="1">
      <alignment horizontal="left" vertical="center" wrapText="1"/>
    </xf>
    <xf numFmtId="0" fontId="74" fillId="2" borderId="29" xfId="0" applyFont="1" applyFill="1" applyBorder="1" applyAlignment="1">
      <alignment horizontal="center" vertical="center"/>
    </xf>
    <xf numFmtId="0" fontId="91" fillId="2" borderId="1" xfId="0" applyFont="1" applyFill="1" applyBorder="1"/>
    <xf numFmtId="0" fontId="91" fillId="2" borderId="26" xfId="0" applyFont="1" applyFill="1" applyBorder="1"/>
    <xf numFmtId="166" fontId="75" fillId="2" borderId="0" xfId="253" applyNumberFormat="1" applyFont="1" applyFill="1" applyAlignment="1">
      <alignment wrapText="1"/>
    </xf>
    <xf numFmtId="166" fontId="74" fillId="2" borderId="26" xfId="96" applyNumberFormat="1" applyFont="1" applyFill="1" applyBorder="1" applyAlignment="1">
      <alignment vertical="center" wrapText="1"/>
    </xf>
    <xf numFmtId="166" fontId="88" fillId="2" borderId="26" xfId="6" applyNumberFormat="1" applyFont="1" applyFill="1" applyBorder="1" applyAlignment="1">
      <alignment horizontal="center" vertical="center"/>
    </xf>
    <xf numFmtId="166" fontId="18" fillId="2" borderId="26" xfId="96" applyNumberFormat="1" applyFont="1" applyFill="1" applyBorder="1" applyAlignment="1">
      <alignment horizontal="center" vertical="center" wrapText="1"/>
    </xf>
    <xf numFmtId="0" fontId="74" fillId="2" borderId="0" xfId="253" applyFont="1" applyFill="1"/>
    <xf numFmtId="166" fontId="18" fillId="2" borderId="26" xfId="253" applyNumberFormat="1" applyFont="1" applyFill="1" applyBorder="1" applyAlignment="1">
      <alignment vertical="center"/>
    </xf>
    <xf numFmtId="166" fontId="74" fillId="2" borderId="33" xfId="7" applyNumberFormat="1" applyFont="1" applyFill="1" applyBorder="1" applyAlignment="1">
      <alignment horizontal="right" vertical="center" wrapText="1"/>
    </xf>
    <xf numFmtId="0" fontId="18" fillId="2" borderId="1" xfId="0" applyFont="1" applyFill="1" applyBorder="1" applyAlignment="1">
      <alignment vertical="top" wrapText="1"/>
    </xf>
    <xf numFmtId="169" fontId="74" fillId="2" borderId="33" xfId="7" applyNumberFormat="1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horizontal="left" vertical="top" wrapText="1"/>
    </xf>
    <xf numFmtId="0" fontId="74" fillId="2" borderId="33" xfId="0" applyFont="1" applyFill="1" applyBorder="1" applyAlignment="1">
      <alignment horizontal="left" vertical="center" wrapText="1"/>
    </xf>
    <xf numFmtId="169" fontId="18" fillId="2" borderId="33" xfId="7" applyNumberFormat="1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169" fontId="18" fillId="2" borderId="33" xfId="7" applyNumberFormat="1" applyFont="1" applyFill="1" applyBorder="1" applyAlignment="1">
      <alignment horizontal="right" vertical="center" wrapText="1"/>
    </xf>
    <xf numFmtId="0" fontId="86" fillId="2" borderId="33" xfId="165" applyFont="1" applyFill="1" applyBorder="1">
      <alignment horizontal="left" vertical="top" wrapText="1"/>
    </xf>
    <xf numFmtId="169" fontId="86" fillId="2" borderId="33" xfId="7" applyNumberFormat="1" applyFont="1" applyFill="1" applyBorder="1" applyAlignment="1">
      <alignment horizontal="right" vertical="center" wrapText="1"/>
    </xf>
    <xf numFmtId="166" fontId="74" fillId="2" borderId="33" xfId="7" applyNumberFormat="1" applyFont="1" applyFill="1" applyBorder="1" applyAlignment="1">
      <alignment horizontal="center" vertical="center" wrapText="1"/>
    </xf>
    <xf numFmtId="169" fontId="74" fillId="2" borderId="33" xfId="7" applyNumberFormat="1" applyFont="1" applyFill="1" applyBorder="1" applyAlignment="1">
      <alignment horizontal="right" vertical="center" wrapText="1"/>
    </xf>
    <xf numFmtId="0" fontId="74" fillId="2" borderId="33" xfId="0" applyFont="1" applyFill="1" applyBorder="1" applyAlignment="1">
      <alignment horizontal="center" vertical="top" wrapText="1"/>
    </xf>
    <xf numFmtId="0" fontId="74" fillId="57" borderId="33" xfId="0" applyFont="1" applyFill="1" applyBorder="1" applyAlignment="1">
      <alignment wrapText="1"/>
    </xf>
    <xf numFmtId="0" fontId="74" fillId="2" borderId="33" xfId="0" applyFont="1" applyFill="1" applyBorder="1" applyAlignment="1">
      <alignment vertical="top" wrapText="1"/>
    </xf>
    <xf numFmtId="0" fontId="86" fillId="2" borderId="29" xfId="0" applyFont="1" applyFill="1" applyBorder="1" applyAlignment="1">
      <alignment vertical="center" wrapText="1"/>
    </xf>
    <xf numFmtId="0" fontId="18" fillId="2" borderId="33" xfId="96" applyFont="1" applyFill="1" applyBorder="1" applyAlignment="1">
      <alignment horizontal="left" vertical="center" wrapText="1"/>
    </xf>
    <xf numFmtId="169" fontId="18" fillId="2" borderId="33" xfId="96" applyNumberFormat="1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horizontal="center" vertical="center" wrapText="1"/>
    </xf>
    <xf numFmtId="165" fontId="74" fillId="2" borderId="33" xfId="6" applyFont="1" applyFill="1" applyBorder="1" applyAlignment="1">
      <alignment horizontal="center" vertical="center"/>
    </xf>
    <xf numFmtId="0" fontId="74" fillId="2" borderId="33" xfId="208" applyFont="1" applyFill="1" applyBorder="1"/>
    <xf numFmtId="169" fontId="74" fillId="0" borderId="33" xfId="0" applyNumberFormat="1" applyFont="1" applyBorder="1" applyAlignment="1">
      <alignment horizontal="right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95" fillId="2" borderId="0" xfId="299" applyFont="1" applyFill="1"/>
    <xf numFmtId="0" fontId="95" fillId="2" borderId="0" xfId="253" applyFont="1" applyFill="1"/>
    <xf numFmtId="0" fontId="74" fillId="2" borderId="26" xfId="299" applyFont="1" applyFill="1" applyBorder="1" applyAlignment="1">
      <alignment horizontal="center"/>
    </xf>
    <xf numFmtId="0" fontId="74" fillId="2" borderId="26" xfId="0" applyFont="1" applyFill="1" applyBorder="1" applyAlignment="1">
      <alignment horizontal="center"/>
    </xf>
    <xf numFmtId="166" fontId="74" fillId="2" borderId="26" xfId="253" applyNumberFormat="1" applyFont="1" applyFill="1" applyBorder="1"/>
    <xf numFmtId="0" fontId="18" fillId="2" borderId="23" xfId="0" applyFont="1" applyFill="1" applyBorder="1" applyAlignment="1">
      <alignment horizontal="center" vertical="center" wrapText="1"/>
    </xf>
    <xf numFmtId="0" fontId="75" fillId="2" borderId="33" xfId="0" applyFont="1" applyFill="1" applyBorder="1" applyAlignment="1">
      <alignment vertical="center" wrapText="1"/>
    </xf>
    <xf numFmtId="0" fontId="74" fillId="2" borderId="33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vertical="top" wrapText="1"/>
    </xf>
    <xf numFmtId="0" fontId="18" fillId="2" borderId="35" xfId="0" applyFont="1" applyFill="1" applyBorder="1" applyAlignment="1">
      <alignment vertical="top" wrapText="1"/>
    </xf>
    <xf numFmtId="0" fontId="18" fillId="2" borderId="33" xfId="0" applyFont="1" applyFill="1" applyBorder="1" applyAlignment="1">
      <alignment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 wrapText="1"/>
    </xf>
    <xf numFmtId="0" fontId="75" fillId="0" borderId="0" xfId="0" applyFont="1" applyAlignment="1">
      <alignment horizontal="left" vertical="center" wrapText="1"/>
    </xf>
    <xf numFmtId="43" fontId="74" fillId="2" borderId="33" xfId="7" applyFont="1" applyFill="1" applyBorder="1" applyAlignment="1">
      <alignment vertical="center" wrapText="1"/>
    </xf>
    <xf numFmtId="43" fontId="18" fillId="2" borderId="33" xfId="7" applyFont="1" applyFill="1" applyBorder="1" applyAlignment="1">
      <alignment vertical="center" wrapText="1"/>
    </xf>
    <xf numFmtId="43" fontId="18" fillId="2" borderId="33" xfId="0" applyNumberFormat="1" applyFont="1" applyFill="1" applyBorder="1" applyAlignment="1">
      <alignment vertical="center" wrapText="1"/>
    </xf>
    <xf numFmtId="0" fontId="91" fillId="0" borderId="0" xfId="0" applyFont="1" applyAlignment="1">
      <alignment horizontal="left" vertical="top" wrapText="1"/>
    </xf>
    <xf numFmtId="0" fontId="75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 wrapText="1"/>
    </xf>
    <xf numFmtId="43" fontId="15" fillId="2" borderId="33" xfId="7" applyFont="1" applyFill="1" applyBorder="1" applyAlignment="1">
      <alignment vertical="center" wrapText="1"/>
    </xf>
    <xf numFmtId="0" fontId="15" fillId="2" borderId="33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center" vertical="center" wrapText="1"/>
    </xf>
    <xf numFmtId="0" fontId="74" fillId="2" borderId="0" xfId="0" applyFont="1" applyFill="1" applyAlignment="1">
      <alignment vertical="center" wrapText="1"/>
    </xf>
    <xf numFmtId="0" fontId="18" fillId="2" borderId="0" xfId="0" applyFont="1" applyFill="1" applyAlignment="1">
      <alignment vertical="center" wrapText="1"/>
    </xf>
    <xf numFmtId="0" fontId="74" fillId="2" borderId="33" xfId="0" applyFont="1" applyFill="1" applyBorder="1" applyAlignment="1">
      <alignment horizontal="right" vertical="center" wrapText="1"/>
    </xf>
    <xf numFmtId="0" fontId="74" fillId="0" borderId="0" xfId="0" applyFont="1" applyAlignment="1">
      <alignment horizontal="left" vertical="top" wrapText="1"/>
    </xf>
    <xf numFmtId="0" fontId="75" fillId="2" borderId="37" xfId="0" applyFont="1" applyFill="1" applyBorder="1" applyAlignment="1">
      <alignment vertical="center" wrapText="1"/>
    </xf>
    <xf numFmtId="0" fontId="75" fillId="2" borderId="23" xfId="0" applyFont="1" applyFill="1" applyBorder="1" applyAlignment="1">
      <alignment vertical="center" wrapText="1"/>
    </xf>
    <xf numFmtId="169" fontId="18" fillId="57" borderId="26" xfId="96" applyNumberFormat="1" applyFont="1" applyFill="1" applyBorder="1" applyAlignment="1">
      <alignment horizontal="center" vertical="center" wrapText="1"/>
    </xf>
    <xf numFmtId="169" fontId="18" fillId="59" borderId="26" xfId="96" applyNumberFormat="1" applyFont="1" applyFill="1" applyBorder="1" applyAlignment="1">
      <alignment horizontal="center" vertical="top" wrapText="1"/>
    </xf>
    <xf numFmtId="0" fontId="74" fillId="0" borderId="0" xfId="0" applyFont="1" applyAlignment="1">
      <alignment horizontal="center" vertical="top" wrapText="1"/>
    </xf>
    <xf numFmtId="0" fontId="74" fillId="2" borderId="2" xfId="253" applyFont="1" applyFill="1" applyBorder="1" applyAlignment="1">
      <alignment horizontal="center"/>
    </xf>
    <xf numFmtId="0" fontId="75" fillId="2" borderId="0" xfId="0" applyFont="1" applyFill="1" applyAlignment="1">
      <alignment horizontal="left" vertical="center" wrapText="1"/>
    </xf>
    <xf numFmtId="165" fontId="18" fillId="2" borderId="33" xfId="6" applyFont="1" applyFill="1" applyBorder="1" applyAlignment="1">
      <alignment horizontal="center" vertical="center"/>
    </xf>
    <xf numFmtId="169" fontId="88" fillId="2" borderId="33" xfId="2030" applyNumberFormat="1" applyFont="1" applyFill="1" applyBorder="1" applyAlignment="1">
      <alignment vertical="center"/>
    </xf>
    <xf numFmtId="166" fontId="88" fillId="2" borderId="33" xfId="2030" applyNumberFormat="1" applyFont="1" applyFill="1" applyBorder="1" applyAlignment="1">
      <alignment vertical="center"/>
    </xf>
    <xf numFmtId="165" fontId="74" fillId="0" borderId="33" xfId="6" applyFont="1" applyFill="1" applyBorder="1" applyAlignment="1">
      <alignment horizontal="center" vertical="center"/>
    </xf>
    <xf numFmtId="171" fontId="74" fillId="0" borderId="33" xfId="6" applyNumberFormat="1" applyFont="1" applyFill="1" applyBorder="1" applyAlignment="1">
      <alignment horizontal="center" vertical="center"/>
    </xf>
    <xf numFmtId="0" fontId="74" fillId="0" borderId="0" xfId="0" applyFont="1" applyAlignment="1">
      <alignment horizontal="left" vertical="center" wrapText="1"/>
    </xf>
    <xf numFmtId="0" fontId="95" fillId="2" borderId="0" xfId="299" applyFont="1" applyFill="1" applyAlignment="1">
      <alignment vertical="center"/>
    </xf>
    <xf numFmtId="0" fontId="95" fillId="2" borderId="0" xfId="299" applyFont="1" applyFill="1" applyAlignment="1">
      <alignment horizontal="center" vertical="center"/>
    </xf>
    <xf numFmtId="166" fontId="95" fillId="2" borderId="0" xfId="253" applyNumberFormat="1" applyFont="1" applyFill="1"/>
    <xf numFmtId="0" fontId="91" fillId="2" borderId="33" xfId="0" applyFont="1" applyFill="1" applyBorder="1"/>
    <xf numFmtId="43" fontId="74" fillId="2" borderId="33" xfId="7" applyFont="1" applyFill="1" applyBorder="1" applyAlignment="1">
      <alignment vertical="center"/>
    </xf>
    <xf numFmtId="0" fontId="18" fillId="2" borderId="33" xfId="0" applyFont="1" applyFill="1" applyBorder="1" applyAlignment="1">
      <alignment horizontal="center"/>
    </xf>
    <xf numFmtId="0" fontId="18" fillId="2" borderId="33" xfId="0" applyFont="1" applyFill="1" applyBorder="1" applyAlignment="1">
      <alignment horizontal="left" vertical="top" wrapText="1"/>
    </xf>
    <xf numFmtId="0" fontId="75" fillId="2" borderId="33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left" vertical="center" wrapText="1"/>
    </xf>
    <xf numFmtId="0" fontId="18" fillId="0" borderId="26" xfId="96" applyFont="1" applyBorder="1" applyAlignment="1">
      <alignment horizontal="center" vertical="center" wrapText="1"/>
    </xf>
    <xf numFmtId="169" fontId="18" fillId="0" borderId="26" xfId="96" applyNumberFormat="1" applyFont="1" applyBorder="1" applyAlignment="1">
      <alignment horizontal="center" vertical="center" wrapText="1"/>
    </xf>
    <xf numFmtId="165" fontId="18" fillId="0" borderId="26" xfId="6" applyFont="1" applyFill="1" applyBorder="1" applyAlignment="1">
      <alignment horizontal="center" vertical="center"/>
    </xf>
    <xf numFmtId="0" fontId="74" fillId="0" borderId="0" xfId="299" applyFont="1"/>
    <xf numFmtId="0" fontId="74" fillId="0" borderId="26" xfId="208" applyFont="1" applyBorder="1" applyAlignment="1">
      <alignment horizontal="center"/>
    </xf>
    <xf numFmtId="0" fontId="74" fillId="0" borderId="26" xfId="208" applyFont="1" applyBorder="1" applyAlignment="1">
      <alignment horizontal="left"/>
    </xf>
    <xf numFmtId="43" fontId="74" fillId="0" borderId="26" xfId="217" applyFont="1" applyFill="1" applyBorder="1"/>
    <xf numFmtId="0" fontId="74" fillId="0" borderId="26" xfId="208" applyFont="1" applyBorder="1"/>
    <xf numFmtId="0" fontId="90" fillId="0" borderId="0" xfId="208" applyFont="1"/>
    <xf numFmtId="0" fontId="74" fillId="2" borderId="0" xfId="253" applyFont="1" applyFill="1" applyAlignment="1">
      <alignment vertical="top"/>
    </xf>
    <xf numFmtId="0" fontId="74" fillId="2" borderId="0" xfId="253" applyFont="1" applyFill="1" applyAlignment="1">
      <alignment wrapText="1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/>
    <xf numFmtId="166" fontId="74" fillId="2" borderId="0" xfId="253" applyNumberFormat="1" applyFont="1" applyFill="1" applyAlignment="1">
      <alignment horizontal="center"/>
    </xf>
    <xf numFmtId="49" fontId="18" fillId="2" borderId="26" xfId="96" applyNumberFormat="1" applyFont="1" applyFill="1" applyBorder="1" applyAlignment="1">
      <alignment horizontal="center" vertical="center" textRotation="90" wrapText="1"/>
    </xf>
    <xf numFmtId="166" fontId="18" fillId="2" borderId="26" xfId="165" applyNumberFormat="1" applyFont="1" applyFill="1" applyBorder="1" applyAlignment="1">
      <alignment horizontal="center" vertical="center" wrapText="1"/>
    </xf>
    <xf numFmtId="0" fontId="97" fillId="2" borderId="26" xfId="253" applyFont="1" applyFill="1" applyBorder="1" applyAlignment="1">
      <alignment horizontal="center" vertical="center" wrapText="1"/>
    </xf>
    <xf numFmtId="0" fontId="74" fillId="2" borderId="0" xfId="1734" applyFont="1" applyFill="1"/>
    <xf numFmtId="0" fontId="74" fillId="2" borderId="0" xfId="1734" applyFont="1" applyFill="1" applyAlignment="1">
      <alignment vertical="center"/>
    </xf>
    <xf numFmtId="0" fontId="74" fillId="2" borderId="0" xfId="1734" applyFont="1" applyFill="1" applyAlignment="1">
      <alignment horizontal="center" vertical="center"/>
    </xf>
    <xf numFmtId="0" fontId="74" fillId="2" borderId="0" xfId="1734" applyFont="1" applyFill="1" applyAlignment="1">
      <alignment horizontal="right" vertical="center"/>
    </xf>
    <xf numFmtId="0" fontId="18" fillId="2" borderId="0" xfId="1734" applyFont="1" applyFill="1" applyAlignment="1">
      <alignment horizontal="center" vertical="center" wrapText="1"/>
    </xf>
    <xf numFmtId="0" fontId="74" fillId="2" borderId="26" xfId="1735" applyFont="1" applyFill="1" applyBorder="1" applyAlignment="1">
      <alignment horizontal="center" vertical="center" wrapText="1"/>
    </xf>
    <xf numFmtId="0" fontId="74" fillId="2" borderId="26" xfId="1736" applyFont="1" applyFill="1" applyBorder="1" applyAlignment="1">
      <alignment horizontal="center" vertical="center"/>
    </xf>
    <xf numFmtId="0" fontId="74" fillId="2" borderId="26" xfId="1735" applyFont="1" applyFill="1" applyBorder="1" applyAlignment="1">
      <alignment horizontal="center"/>
    </xf>
    <xf numFmtId="169" fontId="18" fillId="58" borderId="21" xfId="7" applyNumberFormat="1" applyFont="1" applyFill="1" applyBorder="1" applyAlignment="1">
      <alignment horizontal="center" vertical="center" wrapText="1"/>
    </xf>
    <xf numFmtId="169" fontId="74" fillId="2" borderId="0" xfId="299" applyNumberFormat="1" applyFont="1" applyFill="1"/>
    <xf numFmtId="0" fontId="75" fillId="2" borderId="0" xfId="0" applyFont="1" applyFill="1"/>
    <xf numFmtId="43" fontId="74" fillId="2" borderId="33" xfId="7" applyFont="1" applyFill="1" applyBorder="1" applyAlignment="1">
      <alignment horizontal="center" vertical="center" wrapText="1"/>
    </xf>
    <xf numFmtId="0" fontId="75" fillId="0" borderId="29" xfId="0" applyFont="1" applyBorder="1" applyAlignment="1">
      <alignment horizontal="left" vertical="top" wrapText="1"/>
    </xf>
    <xf numFmtId="169" fontId="74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18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174" fontId="74" fillId="2" borderId="0" xfId="2027" applyFont="1" applyFill="1"/>
    <xf numFmtId="168" fontId="18" fillId="2" borderId="26" xfId="96" applyNumberFormat="1" applyFont="1" applyFill="1" applyBorder="1" applyAlignment="1">
      <alignment horizontal="center" vertical="center" wrapText="1"/>
    </xf>
    <xf numFmtId="173" fontId="74" fillId="2" borderId="0" xfId="299" applyNumberFormat="1" applyFont="1" applyFill="1"/>
    <xf numFmtId="43" fontId="74" fillId="2" borderId="0" xfId="299" applyNumberFormat="1" applyFont="1" applyFill="1"/>
    <xf numFmtId="0" fontId="74" fillId="2" borderId="26" xfId="96" applyFont="1" applyFill="1" applyBorder="1" applyAlignment="1">
      <alignment horizontal="center" vertical="center" wrapText="1"/>
    </xf>
    <xf numFmtId="0" fontId="97" fillId="2" borderId="26" xfId="96" applyFont="1" applyFill="1" applyBorder="1" applyAlignment="1">
      <alignment horizontal="center" vertical="center" wrapText="1"/>
    </xf>
    <xf numFmtId="39" fontId="18" fillId="2" borderId="26" xfId="96" applyNumberFormat="1" applyFont="1" applyFill="1" applyBorder="1" applyAlignment="1">
      <alignment horizontal="center" vertical="center" wrapText="1"/>
    </xf>
    <xf numFmtId="168" fontId="74" fillId="2" borderId="26" xfId="96" applyNumberFormat="1" applyFont="1" applyFill="1" applyBorder="1" applyAlignment="1">
      <alignment horizontal="center" vertical="center" wrapText="1"/>
    </xf>
    <xf numFmtId="0" fontId="74" fillId="0" borderId="29" xfId="0" applyFont="1" applyBorder="1" applyAlignment="1">
      <alignment horizontal="left" vertical="top" wrapText="1"/>
    </xf>
    <xf numFmtId="0" fontId="18" fillId="2" borderId="29" xfId="0" applyFont="1" applyFill="1" applyBorder="1" applyAlignment="1">
      <alignment horizontal="center" vertical="center" wrapText="1"/>
    </xf>
    <xf numFmtId="0" fontId="86" fillId="2" borderId="26" xfId="253" applyFont="1" applyFill="1" applyBorder="1" applyAlignment="1">
      <alignment horizontal="center" vertical="center" wrapText="1"/>
    </xf>
    <xf numFmtId="166" fontId="18" fillId="0" borderId="26" xfId="96" applyNumberFormat="1" applyFont="1" applyBorder="1" applyAlignment="1">
      <alignment horizontal="center" vertical="center" wrapText="1"/>
    </xf>
    <xf numFmtId="0" fontId="74" fillId="2" borderId="0" xfId="0" applyFont="1" applyFill="1" applyAlignment="1">
      <alignment horizontal="center" vertical="center"/>
    </xf>
    <xf numFmtId="0" fontId="74" fillId="2" borderId="0" xfId="1660" applyFont="1" applyFill="1" applyAlignment="1">
      <alignment vertical="top"/>
    </xf>
    <xf numFmtId="169" fontId="74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0" fontId="74" fillId="2" borderId="30" xfId="0" applyFont="1" applyFill="1" applyBorder="1" applyAlignment="1">
      <alignment horizontal="right"/>
    </xf>
    <xf numFmtId="165" fontId="18" fillId="2" borderId="33" xfId="8" applyNumberFormat="1" applyFont="1" applyFill="1" applyBorder="1" applyAlignment="1">
      <alignment horizontal="center" vertical="center" wrapText="1"/>
    </xf>
    <xf numFmtId="169" fontId="18" fillId="2" borderId="33" xfId="0" applyNumberFormat="1" applyFont="1" applyFill="1" applyBorder="1" applyAlignment="1">
      <alignment horizontal="center" vertical="center"/>
    </xf>
    <xf numFmtId="165" fontId="74" fillId="2" borderId="33" xfId="8" applyNumberFormat="1" applyFont="1" applyFill="1" applyBorder="1" applyAlignment="1">
      <alignment horizontal="center" vertical="center" wrapText="1"/>
    </xf>
    <xf numFmtId="168" fontId="18" fillId="2" borderId="33" xfId="0" applyNumberFormat="1" applyFont="1" applyFill="1" applyBorder="1" applyAlignment="1">
      <alignment horizontal="center" vertical="center"/>
    </xf>
    <xf numFmtId="0" fontId="18" fillId="2" borderId="33" xfId="0" applyFont="1" applyFill="1" applyBorder="1" applyAlignment="1">
      <alignment wrapText="1"/>
    </xf>
    <xf numFmtId="165" fontId="18" fillId="2" borderId="33" xfId="6" applyFont="1" applyFill="1" applyBorder="1" applyAlignment="1">
      <alignment horizontal="right" vertical="center"/>
    </xf>
    <xf numFmtId="165" fontId="74" fillId="2" borderId="33" xfId="6" applyFont="1" applyFill="1" applyBorder="1" applyAlignment="1">
      <alignment horizontal="right" vertical="center"/>
    </xf>
    <xf numFmtId="0" fontId="86" fillId="2" borderId="33" xfId="0" applyFont="1" applyFill="1" applyBorder="1" applyAlignment="1">
      <alignment horizontal="left" vertical="top" wrapText="1"/>
    </xf>
    <xf numFmtId="165" fontId="86" fillId="2" borderId="33" xfId="6" applyFont="1" applyFill="1" applyBorder="1" applyAlignment="1">
      <alignment horizontal="right" vertical="center"/>
    </xf>
    <xf numFmtId="0" fontId="74" fillId="2" borderId="29" xfId="0" applyFont="1" applyFill="1" applyBorder="1" applyAlignment="1">
      <alignment horizontal="left" vertical="top" wrapText="1"/>
    </xf>
    <xf numFmtId="0" fontId="18" fillId="2" borderId="39" xfId="0" applyFont="1" applyFill="1" applyBorder="1" applyAlignment="1">
      <alignment horizontal="center" vertical="top" wrapText="1"/>
    </xf>
    <xf numFmtId="0" fontId="18" fillId="2" borderId="37" xfId="0" applyFont="1" applyFill="1" applyBorder="1" applyAlignment="1">
      <alignment horizontal="center" vertical="top" wrapText="1"/>
    </xf>
    <xf numFmtId="0" fontId="74" fillId="2" borderId="33" xfId="8" applyFont="1" applyFill="1" applyBorder="1">
      <alignment horizontal="left" vertical="top" wrapText="1"/>
    </xf>
    <xf numFmtId="0" fontId="74" fillId="2" borderId="22" xfId="0" applyFont="1" applyFill="1" applyBorder="1" applyAlignment="1">
      <alignment horizontal="left" vertical="top" wrapText="1"/>
    </xf>
    <xf numFmtId="166" fontId="18" fillId="2" borderId="33" xfId="7" applyNumberFormat="1" applyFont="1" applyFill="1" applyBorder="1" applyAlignment="1">
      <alignment horizontal="right" vertical="center" wrapText="1"/>
    </xf>
    <xf numFmtId="166" fontId="86" fillId="2" borderId="33" xfId="7" applyNumberFormat="1" applyFont="1" applyFill="1" applyBorder="1" applyAlignment="1">
      <alignment horizontal="center" vertical="center" wrapText="1"/>
    </xf>
    <xf numFmtId="166" fontId="74" fillId="2" borderId="33" xfId="7" applyNumberFormat="1" applyFont="1" applyFill="1" applyBorder="1" applyAlignment="1">
      <alignment vertical="center" wrapText="1"/>
    </xf>
    <xf numFmtId="169" fontId="18" fillId="2" borderId="22" xfId="96" applyNumberFormat="1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74" fillId="0" borderId="33" xfId="0" applyFont="1" applyBorder="1" applyAlignment="1">
      <alignment horizontal="left" vertical="center" wrapText="1"/>
    </xf>
    <xf numFmtId="49" fontId="18" fillId="2" borderId="1" xfId="0" applyNumberFormat="1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8" fillId="2" borderId="33" xfId="0" applyFont="1" applyFill="1" applyBorder="1" applyAlignment="1">
      <alignment horizontal="center"/>
    </xf>
    <xf numFmtId="0" fontId="18" fillId="2" borderId="33" xfId="0" applyFont="1" applyFill="1" applyBorder="1" applyAlignment="1">
      <alignment horizontal="left" vertical="top" wrapText="1"/>
    </xf>
    <xf numFmtId="0" fontId="18" fillId="2" borderId="33" xfId="0" applyFont="1" applyFill="1" applyBorder="1" applyAlignment="1">
      <alignment horizontal="center" wrapText="1"/>
    </xf>
    <xf numFmtId="0" fontId="74" fillId="2" borderId="33" xfId="0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 vertical="top" wrapText="1"/>
    </xf>
    <xf numFmtId="49" fontId="18" fillId="2" borderId="0" xfId="96" applyNumberFormat="1" applyFont="1" applyFill="1" applyAlignment="1">
      <alignment horizontal="center" vertical="center" wrapText="1"/>
    </xf>
    <xf numFmtId="0" fontId="74" fillId="2" borderId="2" xfId="208" applyFont="1" applyFill="1" applyBorder="1" applyAlignment="1">
      <alignment horizontal="center"/>
    </xf>
    <xf numFmtId="0" fontId="74" fillId="0" borderId="33" xfId="0" applyFont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left" vertical="center" wrapText="1"/>
    </xf>
    <xf numFmtId="0" fontId="15" fillId="2" borderId="33" xfId="0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horizontal="center" vertical="center" wrapText="1"/>
    </xf>
    <xf numFmtId="0" fontId="75" fillId="2" borderId="22" xfId="0" applyFont="1" applyFill="1" applyBorder="1" applyAlignment="1">
      <alignment horizontal="center" vertical="center" wrapText="1"/>
    </xf>
    <xf numFmtId="0" fontId="75" fillId="2" borderId="1" xfId="0" applyFont="1" applyFill="1" applyBorder="1" applyAlignment="1">
      <alignment horizontal="center" vertical="center" wrapText="1"/>
    </xf>
    <xf numFmtId="0" fontId="75" fillId="2" borderId="2" xfId="0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horizontal="left" vertical="center" wrapText="1"/>
    </xf>
    <xf numFmtId="0" fontId="74" fillId="2" borderId="26" xfId="0" applyFont="1" applyFill="1" applyBorder="1" applyAlignment="1">
      <alignment horizontal="left" vertical="center" wrapText="1"/>
    </xf>
    <xf numFmtId="0" fontId="74" fillId="2" borderId="33" xfId="0" applyFont="1" applyFill="1" applyBorder="1" applyAlignment="1">
      <alignment horizontal="left" vertical="top" wrapText="1"/>
    </xf>
    <xf numFmtId="43" fontId="74" fillId="0" borderId="33" xfId="7" applyFont="1" applyFill="1" applyBorder="1" applyAlignment="1">
      <alignment vertical="center"/>
    </xf>
    <xf numFmtId="0" fontId="75" fillId="2" borderId="0" xfId="0" applyFont="1" applyFill="1" applyAlignment="1">
      <alignment vertical="top"/>
    </xf>
    <xf numFmtId="0" fontId="75" fillId="2" borderId="0" xfId="0" applyFont="1" applyFill="1" applyAlignment="1">
      <alignment horizontal="right"/>
    </xf>
    <xf numFmtId="0" fontId="15" fillId="2" borderId="0" xfId="0" applyFont="1" applyFill="1" applyAlignment="1">
      <alignment horizontal="center" wrapText="1"/>
    </xf>
    <xf numFmtId="0" fontId="74" fillId="2" borderId="33" xfId="8" applyFont="1" applyFill="1" applyBorder="1" applyAlignment="1">
      <alignment horizontal="center" vertical="center" wrapText="1"/>
    </xf>
    <xf numFmtId="0" fontId="74" fillId="2" borderId="0" xfId="8" applyFont="1" applyFill="1">
      <alignment horizontal="left" vertical="top" wrapText="1"/>
    </xf>
    <xf numFmtId="0" fontId="74" fillId="2" borderId="0" xfId="8" applyFont="1" applyFill="1" applyAlignment="1">
      <alignment horizontal="left" vertical="center" wrapText="1"/>
    </xf>
    <xf numFmtId="165" fontId="74" fillId="2" borderId="0" xfId="8" applyNumberFormat="1" applyFont="1" applyFill="1" applyAlignment="1">
      <alignment horizontal="left" vertical="center" wrapText="1"/>
    </xf>
    <xf numFmtId="0" fontId="18" fillId="2" borderId="33" xfId="0" applyFont="1" applyFill="1" applyBorder="1" applyAlignment="1">
      <alignment horizontal="center" vertical="center"/>
    </xf>
    <xf numFmtId="4" fontId="18" fillId="2" borderId="29" xfId="8" applyNumberFormat="1" applyFont="1" applyFill="1" applyBorder="1" applyAlignment="1">
      <alignment horizontal="center" vertical="top" wrapText="1"/>
    </xf>
    <xf numFmtId="169" fontId="18" fillId="2" borderId="29" xfId="8" applyNumberFormat="1" applyFont="1" applyFill="1" applyBorder="1" applyAlignment="1">
      <alignment horizontal="center" vertical="center" wrapText="1"/>
    </xf>
    <xf numFmtId="0" fontId="86" fillId="2" borderId="2" xfId="0" applyFont="1" applyFill="1" applyBorder="1" applyAlignment="1">
      <alignment horizontal="left" vertical="center" wrapText="1"/>
    </xf>
    <xf numFmtId="169" fontId="98" fillId="2" borderId="33" xfId="0" applyNumberFormat="1" applyFont="1" applyFill="1" applyBorder="1" applyAlignment="1">
      <alignment horizontal="right" vertical="center" wrapText="1"/>
    </xf>
    <xf numFmtId="165" fontId="18" fillId="2" borderId="29" xfId="0" applyNumberFormat="1" applyFont="1" applyFill="1" applyBorder="1" applyAlignment="1">
      <alignment vertical="center" wrapText="1"/>
    </xf>
    <xf numFmtId="169" fontId="18" fillId="2" borderId="29" xfId="7" applyNumberFormat="1" applyFont="1" applyFill="1" applyBorder="1" applyAlignment="1">
      <alignment horizontal="center" vertical="center" wrapText="1"/>
    </xf>
    <xf numFmtId="2" fontId="74" fillId="2" borderId="0" xfId="8" applyNumberFormat="1" applyFont="1" applyFill="1">
      <alignment horizontal="left" vertical="top" wrapText="1"/>
    </xf>
    <xf numFmtId="169" fontId="18" fillId="0" borderId="21" xfId="7" applyNumberFormat="1" applyFont="1" applyFill="1" applyBorder="1" applyAlignment="1">
      <alignment horizontal="center" vertical="center" wrapText="1"/>
    </xf>
    <xf numFmtId="169" fontId="18" fillId="0" borderId="26" xfId="96" applyNumberFormat="1" applyFont="1" applyFill="1" applyBorder="1" applyAlignment="1">
      <alignment horizontal="center" vertical="center" wrapText="1"/>
    </xf>
    <xf numFmtId="0" fontId="99" fillId="2" borderId="0" xfId="1734" applyFont="1" applyFill="1"/>
    <xf numFmtId="0" fontId="99" fillId="2" borderId="0" xfId="1734" applyFont="1" applyFill="1" applyAlignment="1">
      <alignment horizontal="center" vertical="center"/>
    </xf>
    <xf numFmtId="0" fontId="99" fillId="2" borderId="0" xfId="299" applyFont="1" applyFill="1"/>
    <xf numFmtId="0" fontId="99" fillId="2" borderId="0" xfId="1734" applyFont="1" applyFill="1" applyAlignment="1">
      <alignment horizontal="right" vertical="center"/>
    </xf>
    <xf numFmtId="0" fontId="101" fillId="2" borderId="0" xfId="0" applyFont="1" applyFill="1"/>
    <xf numFmtId="0" fontId="99" fillId="2" borderId="33" xfId="0" applyFont="1" applyFill="1" applyBorder="1" applyAlignment="1">
      <alignment horizontal="center" vertical="center" wrapText="1"/>
    </xf>
    <xf numFmtId="0" fontId="100" fillId="2" borderId="33" xfId="0" applyFont="1" applyFill="1" applyBorder="1" applyAlignment="1">
      <alignment horizontal="left" vertical="top" wrapText="1"/>
    </xf>
    <xf numFmtId="168" fontId="100" fillId="2" borderId="33" xfId="3116" applyNumberFormat="1" applyFont="1" applyFill="1" applyBorder="1" applyAlignment="1">
      <alignment horizontal="right" vertical="top"/>
    </xf>
    <xf numFmtId="0" fontId="99" fillId="2" borderId="33" xfId="0" applyFont="1" applyFill="1" applyBorder="1" applyAlignment="1">
      <alignment horizontal="center" vertical="top" wrapText="1"/>
    </xf>
    <xf numFmtId="0" fontId="99" fillId="2" borderId="33" xfId="0" applyFont="1" applyFill="1" applyBorder="1" applyAlignment="1">
      <alignment horizontal="left" vertical="top" wrapText="1"/>
    </xf>
    <xf numFmtId="0" fontId="100" fillId="2" borderId="33" xfId="0" applyFont="1" applyFill="1" applyBorder="1" applyAlignment="1">
      <alignment horizontal="center" vertical="center" wrapText="1"/>
    </xf>
    <xf numFmtId="0" fontId="100" fillId="2" borderId="33" xfId="0" applyFont="1" applyFill="1" applyBorder="1" applyAlignment="1">
      <alignment horizontal="center" vertical="top" wrapText="1"/>
    </xf>
    <xf numFmtId="0" fontId="100" fillId="2" borderId="33" xfId="0" applyFont="1" applyFill="1" applyBorder="1" applyAlignment="1">
      <alignment horizontal="left" vertical="center" wrapText="1"/>
    </xf>
    <xf numFmtId="168" fontId="100" fillId="2" borderId="33" xfId="0" applyNumberFormat="1" applyFont="1" applyFill="1" applyBorder="1" applyAlignment="1">
      <alignment horizontal="right" vertical="top" wrapText="1"/>
    </xf>
    <xf numFmtId="0" fontId="99" fillId="2" borderId="30" xfId="0" applyFont="1" applyFill="1" applyBorder="1" applyAlignment="1">
      <alignment horizontal="center" vertical="center" wrapText="1"/>
    </xf>
    <xf numFmtId="168" fontId="99" fillId="2" borderId="33" xfId="0" applyNumberFormat="1" applyFont="1" applyFill="1" applyBorder="1" applyAlignment="1">
      <alignment horizontal="right" vertical="top" wrapText="1"/>
    </xf>
    <xf numFmtId="0" fontId="15" fillId="2" borderId="23" xfId="0" applyFont="1" applyFill="1" applyBorder="1" applyAlignment="1">
      <alignment horizontal="center" vertical="center" wrapText="1"/>
    </xf>
    <xf numFmtId="0" fontId="74" fillId="0" borderId="33" xfId="0" applyFont="1" applyBorder="1" applyAlignment="1">
      <alignment horizontal="left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2" borderId="29" xfId="0" applyFont="1" applyFill="1" applyBorder="1" applyAlignment="1">
      <alignment horizontal="center" vertical="center" wrapText="1"/>
    </xf>
    <xf numFmtId="0" fontId="74" fillId="0" borderId="33" xfId="0" applyFont="1" applyBorder="1" applyAlignment="1">
      <alignment horizontal="center" vertical="center" wrapText="1"/>
    </xf>
    <xf numFmtId="0" fontId="75" fillId="2" borderId="33" xfId="0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horizontal="center" vertical="center" wrapText="1"/>
    </xf>
    <xf numFmtId="0" fontId="74" fillId="0" borderId="33" xfId="0" applyFont="1" applyFill="1" applyBorder="1" applyAlignment="1">
      <alignment horizontal="left" vertical="center" wrapText="1"/>
    </xf>
    <xf numFmtId="0" fontId="74" fillId="0" borderId="33" xfId="0" applyFont="1" applyFill="1" applyBorder="1" applyAlignment="1">
      <alignment horizontal="center" vertical="center" wrapText="1"/>
    </xf>
    <xf numFmtId="0" fontId="74" fillId="0" borderId="26" xfId="0" applyFont="1" applyFill="1" applyBorder="1" applyAlignment="1">
      <alignment horizontal="center" vertical="center" wrapText="1"/>
    </xf>
    <xf numFmtId="165" fontId="74" fillId="0" borderId="26" xfId="6" applyFont="1" applyFill="1" applyBorder="1" applyAlignment="1">
      <alignment horizontal="center" vertical="center"/>
    </xf>
    <xf numFmtId="175" fontId="74" fillId="0" borderId="33" xfId="0" applyNumberFormat="1" applyFont="1" applyFill="1" applyBorder="1" applyAlignment="1">
      <alignment horizontal="center" vertical="center"/>
    </xf>
    <xf numFmtId="169" fontId="74" fillId="0" borderId="33" xfId="0" applyNumberFormat="1" applyFont="1" applyFill="1" applyBorder="1" applyAlignment="1">
      <alignment horizontal="right" vertical="center" wrapText="1"/>
    </xf>
    <xf numFmtId="0" fontId="74" fillId="0" borderId="0" xfId="0" applyFont="1" applyFill="1" applyAlignment="1">
      <alignment horizontal="left" vertical="center" wrapText="1"/>
    </xf>
    <xf numFmtId="0" fontId="18" fillId="2" borderId="33" xfId="0" applyFont="1" applyFill="1" applyBorder="1" applyAlignment="1">
      <alignment horizontal="left" vertical="top" wrapText="1"/>
    </xf>
    <xf numFmtId="0" fontId="74" fillId="2" borderId="33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49" fontId="18" fillId="2" borderId="35" xfId="0" applyNumberFormat="1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left" vertical="center" wrapText="1"/>
    </xf>
    <xf numFmtId="0" fontId="74" fillId="2" borderId="33" xfId="0" applyFont="1" applyFill="1" applyBorder="1" applyAlignment="1">
      <alignment horizontal="left" vertical="top" wrapText="1"/>
    </xf>
    <xf numFmtId="0" fontId="18" fillId="0" borderId="33" xfId="96" applyFont="1" applyBorder="1" applyAlignment="1">
      <alignment horizontal="center" vertical="center" wrapText="1"/>
    </xf>
    <xf numFmtId="0" fontId="74" fillId="0" borderId="33" xfId="208" applyFont="1" applyBorder="1" applyAlignment="1">
      <alignment horizontal="center"/>
    </xf>
    <xf numFmtId="0" fontId="74" fillId="0" borderId="33" xfId="208" applyFont="1" applyBorder="1" applyAlignment="1">
      <alignment horizontal="left"/>
    </xf>
    <xf numFmtId="0" fontId="88" fillId="2" borderId="33" xfId="96" applyFont="1" applyFill="1" applyBorder="1" applyAlignment="1">
      <alignment horizontal="left" vertical="center" wrapText="1"/>
    </xf>
    <xf numFmtId="0" fontId="86" fillId="2" borderId="33" xfId="3117" applyFont="1" applyFill="1" applyBorder="1" applyAlignment="1">
      <alignment vertical="center" wrapText="1"/>
    </xf>
    <xf numFmtId="0" fontId="86" fillId="2" borderId="33" xfId="0" applyFont="1" applyFill="1" applyBorder="1" applyAlignment="1">
      <alignment vertical="center" wrapText="1"/>
    </xf>
    <xf numFmtId="167" fontId="18" fillId="2" borderId="21" xfId="7" applyNumberFormat="1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vertical="center" wrapText="1"/>
    </xf>
    <xf numFmtId="176" fontId="74" fillId="2" borderId="33" xfId="7" applyNumberFormat="1" applyFont="1" applyFill="1" applyBorder="1" applyAlignment="1">
      <alignment horizontal="right" vertical="center" wrapText="1"/>
    </xf>
    <xf numFmtId="167" fontId="18" fillId="59" borderId="26" xfId="96" applyNumberFormat="1" applyFont="1" applyFill="1" applyBorder="1" applyAlignment="1">
      <alignment horizontal="center" vertical="top" wrapText="1"/>
    </xf>
    <xf numFmtId="167" fontId="18" fillId="57" borderId="26" xfId="96" applyNumberFormat="1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vertical="top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74" fillId="0" borderId="33" xfId="0" applyFont="1" applyBorder="1" applyAlignment="1">
      <alignment horizontal="left" vertical="center" wrapText="1"/>
    </xf>
    <xf numFmtId="0" fontId="18" fillId="0" borderId="33" xfId="0" applyFont="1" applyBorder="1" applyAlignment="1">
      <alignment horizontal="left" vertical="center" wrapText="1"/>
    </xf>
    <xf numFmtId="0" fontId="74" fillId="0" borderId="33" xfId="0" applyFont="1" applyBorder="1" applyAlignment="1">
      <alignment horizontal="left"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74" fillId="2" borderId="31" xfId="0" applyFont="1" applyFill="1" applyBorder="1" applyAlignment="1">
      <alignment horizontal="center" vertical="center" wrapText="1"/>
    </xf>
    <xf numFmtId="0" fontId="74" fillId="2" borderId="37" xfId="0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29" xfId="0" applyFont="1" applyFill="1" applyBorder="1" applyAlignment="1">
      <alignment horizontal="center" vertical="center" wrapText="1"/>
    </xf>
    <xf numFmtId="49" fontId="18" fillId="2" borderId="22" xfId="0" applyNumberFormat="1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8" fillId="2" borderId="0" xfId="0" applyFont="1" applyFill="1" applyAlignment="1">
      <alignment horizontal="center" wrapText="1"/>
    </xf>
    <xf numFmtId="0" fontId="74" fillId="2" borderId="21" xfId="0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left" vertical="top" wrapText="1"/>
    </xf>
    <xf numFmtId="0" fontId="18" fillId="2" borderId="2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49" fontId="18" fillId="2" borderId="34" xfId="0" applyNumberFormat="1" applyFont="1" applyFill="1" applyBorder="1" applyAlignment="1">
      <alignment horizontal="center" vertical="top" wrapText="1"/>
    </xf>
    <xf numFmtId="49" fontId="18" fillId="2" borderId="35" xfId="0" applyNumberFormat="1" applyFont="1" applyFill="1" applyBorder="1" applyAlignment="1">
      <alignment horizontal="center" vertical="top" wrapText="1"/>
    </xf>
    <xf numFmtId="0" fontId="74" fillId="2" borderId="22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center" vertical="top" wrapText="1"/>
    </xf>
    <xf numFmtId="0" fontId="74" fillId="2" borderId="2" xfId="0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/>
    </xf>
    <xf numFmtId="0" fontId="18" fillId="2" borderId="22" xfId="0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center" wrapText="1"/>
    </xf>
    <xf numFmtId="0" fontId="18" fillId="2" borderId="33" xfId="0" applyFont="1" applyFill="1" applyBorder="1" applyAlignment="1">
      <alignment horizontal="center" wrapText="1"/>
    </xf>
    <xf numFmtId="49" fontId="18" fillId="2" borderId="33" xfId="0" applyNumberFormat="1" applyFont="1" applyFill="1" applyBorder="1" applyAlignment="1">
      <alignment horizontal="center" vertical="top"/>
    </xf>
    <xf numFmtId="0" fontId="74" fillId="2" borderId="33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49" fontId="18" fillId="2" borderId="33" xfId="0" applyNumberFormat="1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 vertical="top" wrapText="1"/>
    </xf>
    <xf numFmtId="168" fontId="74" fillId="2" borderId="27" xfId="96" applyNumberFormat="1" applyFont="1" applyFill="1" applyBorder="1" applyAlignment="1">
      <alignment horizontal="center" vertical="center" wrapText="1"/>
    </xf>
    <xf numFmtId="168" fontId="74" fillId="2" borderId="28" xfId="96" applyNumberFormat="1" applyFont="1" applyFill="1" applyBorder="1" applyAlignment="1">
      <alignment horizontal="center" vertical="center" wrapText="1"/>
    </xf>
    <xf numFmtId="168" fontId="74" fillId="2" borderId="29" xfId="96" applyNumberFormat="1" applyFont="1" applyFill="1" applyBorder="1" applyAlignment="1">
      <alignment horizontal="center" vertical="center" wrapText="1"/>
    </xf>
    <xf numFmtId="49" fontId="18" fillId="2" borderId="27" xfId="96" applyNumberFormat="1" applyFont="1" applyFill="1" applyBorder="1" applyAlignment="1">
      <alignment horizontal="center" vertical="center" wrapText="1"/>
    </xf>
    <xf numFmtId="49" fontId="18" fillId="2" borderId="29" xfId="96" applyNumberFormat="1" applyFont="1" applyFill="1" applyBorder="1" applyAlignment="1">
      <alignment horizontal="center" vertical="center" wrapText="1"/>
    </xf>
    <xf numFmtId="168" fontId="18" fillId="2" borderId="22" xfId="96" applyNumberFormat="1" applyFont="1" applyFill="1" applyBorder="1" applyAlignment="1">
      <alignment horizontal="center" vertical="center" wrapText="1"/>
    </xf>
    <xf numFmtId="168" fontId="18" fillId="2" borderId="2" xfId="96" applyNumberFormat="1" applyFont="1" applyFill="1" applyBorder="1" applyAlignment="1">
      <alignment horizontal="center" vertical="center" wrapText="1"/>
    </xf>
    <xf numFmtId="0" fontId="18" fillId="2" borderId="22" xfId="96" applyFont="1" applyFill="1" applyBorder="1" applyAlignment="1">
      <alignment horizontal="center" vertical="center" wrapText="1"/>
    </xf>
    <xf numFmtId="0" fontId="18" fillId="2" borderId="2" xfId="96" applyFont="1" applyFill="1" applyBorder="1" applyAlignment="1">
      <alignment horizontal="center" vertical="center" wrapText="1"/>
    </xf>
    <xf numFmtId="0" fontId="74" fillId="2" borderId="22" xfId="208" applyFont="1" applyFill="1" applyBorder="1" applyAlignment="1">
      <alignment horizontal="center"/>
    </xf>
    <xf numFmtId="0" fontId="74" fillId="2" borderId="2" xfId="208" applyFont="1" applyFill="1" applyBorder="1" applyAlignment="1">
      <alignment horizontal="center"/>
    </xf>
    <xf numFmtId="169" fontId="74" fillId="2" borderId="0" xfId="96" applyNumberFormat="1" applyFont="1" applyFill="1" applyAlignment="1">
      <alignment horizontal="right" vertical="top" wrapText="1"/>
    </xf>
    <xf numFmtId="169" fontId="74" fillId="2" borderId="0" xfId="96" applyNumberFormat="1" applyFont="1" applyFill="1" applyAlignment="1">
      <alignment horizontal="right" vertical="center" wrapText="1"/>
    </xf>
    <xf numFmtId="49" fontId="18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30" xfId="2028" applyFont="1" applyFill="1" applyBorder="1" applyAlignment="1">
      <alignment horizontal="right"/>
    </xf>
    <xf numFmtId="0" fontId="74" fillId="2" borderId="1" xfId="208" applyFont="1" applyFill="1" applyBorder="1" applyAlignment="1">
      <alignment horizontal="center"/>
    </xf>
    <xf numFmtId="0" fontId="95" fillId="2" borderId="22" xfId="299" applyFont="1" applyFill="1" applyBorder="1" applyAlignment="1">
      <alignment horizontal="center"/>
    </xf>
    <xf numFmtId="0" fontId="95" fillId="2" borderId="1" xfId="299" applyFont="1" applyFill="1" applyBorder="1" applyAlignment="1">
      <alignment horizontal="center"/>
    </xf>
    <xf numFmtId="0" fontId="95" fillId="2" borderId="2" xfId="299" applyFont="1" applyFill="1" applyBorder="1" applyAlignment="1">
      <alignment horizontal="center"/>
    </xf>
    <xf numFmtId="0" fontId="74" fillId="2" borderId="22" xfId="253" applyFont="1" applyFill="1" applyBorder="1" applyAlignment="1">
      <alignment horizontal="center"/>
    </xf>
    <xf numFmtId="0" fontId="74" fillId="2" borderId="2" xfId="253" applyFont="1" applyFill="1" applyBorder="1" applyAlignment="1">
      <alignment horizontal="center"/>
    </xf>
    <xf numFmtId="0" fontId="74" fillId="2" borderId="1" xfId="253" applyFont="1" applyFill="1" applyBorder="1" applyAlignment="1">
      <alignment horizontal="center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8" fillId="2" borderId="0" xfId="299" applyFont="1" applyFill="1" applyAlignment="1">
      <alignment horizontal="center" vertical="center" wrapText="1"/>
    </xf>
    <xf numFmtId="166" fontId="74" fillId="2" borderId="31" xfId="96" applyNumberFormat="1" applyFont="1" applyFill="1" applyBorder="1" applyAlignment="1">
      <alignment horizontal="center" vertical="center" wrapText="1"/>
    </xf>
    <xf numFmtId="166" fontId="74" fillId="2" borderId="37" xfId="96" applyNumberFormat="1" applyFont="1" applyFill="1" applyBorder="1" applyAlignment="1">
      <alignment horizontal="center" vertical="center" wrapText="1"/>
    </xf>
    <xf numFmtId="166" fontId="74" fillId="2" borderId="29" xfId="96" applyNumberFormat="1" applyFont="1" applyFill="1" applyBorder="1" applyAlignment="1">
      <alignment horizontal="center" vertical="center" wrapText="1"/>
    </xf>
    <xf numFmtId="0" fontId="95" fillId="2" borderId="22" xfId="253" applyFont="1" applyFill="1" applyBorder="1" applyAlignment="1">
      <alignment horizontal="center"/>
    </xf>
    <xf numFmtId="0" fontId="95" fillId="2" borderId="1" xfId="253" applyFont="1" applyFill="1" applyBorder="1" applyAlignment="1">
      <alignment horizontal="center"/>
    </xf>
    <xf numFmtId="0" fontId="95" fillId="2" borderId="2" xfId="253" applyFont="1" applyFill="1" applyBorder="1" applyAlignment="1">
      <alignment horizontal="center"/>
    </xf>
    <xf numFmtId="0" fontId="18" fillId="2" borderId="31" xfId="0" applyFont="1" applyFill="1" applyBorder="1" applyAlignment="1">
      <alignment horizontal="left" vertical="center" wrapText="1"/>
    </xf>
    <xf numFmtId="0" fontId="18" fillId="2" borderId="37" xfId="0" applyFont="1" applyFill="1" applyBorder="1" applyAlignment="1">
      <alignment horizontal="left" vertical="center" wrapText="1"/>
    </xf>
    <xf numFmtId="0" fontId="18" fillId="2" borderId="29" xfId="0" applyFont="1" applyFill="1" applyBorder="1" applyAlignment="1">
      <alignment horizontal="left" vertical="center" wrapText="1"/>
    </xf>
    <xf numFmtId="0" fontId="18" fillId="2" borderId="31" xfId="0" applyFont="1" applyFill="1" applyBorder="1" applyAlignment="1">
      <alignment horizontal="center" vertical="center"/>
    </xf>
    <xf numFmtId="0" fontId="18" fillId="2" borderId="37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15" fillId="2" borderId="30" xfId="0" applyFont="1" applyFill="1" applyBorder="1" applyAlignment="1">
      <alignment horizontal="right" wrapText="1"/>
    </xf>
    <xf numFmtId="0" fontId="74" fillId="2" borderId="33" xfId="8" applyFont="1" applyFill="1" applyBorder="1" applyAlignment="1">
      <alignment horizontal="center" vertical="center" wrapText="1"/>
    </xf>
    <xf numFmtId="0" fontId="74" fillId="2" borderId="38" xfId="8" applyFont="1" applyFill="1" applyBorder="1" applyAlignment="1">
      <alignment horizontal="center" vertical="center" wrapText="1"/>
    </xf>
    <xf numFmtId="0" fontId="74" fillId="2" borderId="34" xfId="8" applyFont="1" applyFill="1" applyBorder="1" applyAlignment="1">
      <alignment horizontal="center" vertical="center" wrapText="1"/>
    </xf>
    <xf numFmtId="0" fontId="74" fillId="2" borderId="39" xfId="8" applyFont="1" applyFill="1" applyBorder="1" applyAlignment="1">
      <alignment horizontal="center" vertical="center" wrapText="1"/>
    </xf>
    <xf numFmtId="0" fontId="74" fillId="2" borderId="36" xfId="8" applyFont="1" applyFill="1" applyBorder="1" applyAlignment="1">
      <alignment horizontal="center" vertical="center" wrapText="1"/>
    </xf>
    <xf numFmtId="0" fontId="74" fillId="2" borderId="22" xfId="8" applyFont="1" applyFill="1" applyBorder="1" applyAlignment="1">
      <alignment horizontal="center" vertical="center" wrapText="1"/>
    </xf>
    <xf numFmtId="0" fontId="74" fillId="2" borderId="2" xfId="8" applyFont="1" applyFill="1" applyBorder="1" applyAlignment="1">
      <alignment horizontal="center" vertical="center" wrapText="1"/>
    </xf>
    <xf numFmtId="0" fontId="18" fillId="2" borderId="31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right" vertical="top"/>
    </xf>
    <xf numFmtId="0" fontId="75" fillId="2" borderId="0" xfId="0" applyFont="1" applyFill="1" applyAlignment="1">
      <alignment horizontal="right"/>
    </xf>
    <xf numFmtId="0" fontId="99" fillId="2" borderId="38" xfId="0" applyFont="1" applyFill="1" applyBorder="1" applyAlignment="1">
      <alignment horizontal="center" vertical="top" wrapText="1"/>
    </xf>
    <xf numFmtId="0" fontId="99" fillId="2" borderId="34" xfId="0" applyFont="1" applyFill="1" applyBorder="1" applyAlignment="1">
      <alignment horizontal="center" vertical="top" wrapText="1"/>
    </xf>
    <xf numFmtId="0" fontId="99" fillId="2" borderId="0" xfId="1734" applyFont="1" applyFill="1" applyAlignment="1">
      <alignment horizontal="right" vertical="top"/>
    </xf>
    <xf numFmtId="0" fontId="99" fillId="2" borderId="0" xfId="1734" applyFont="1" applyFill="1" applyAlignment="1">
      <alignment horizontal="right" vertical="center"/>
    </xf>
    <xf numFmtId="0" fontId="100" fillId="2" borderId="38" xfId="1734" applyFont="1" applyFill="1" applyBorder="1" applyAlignment="1">
      <alignment horizontal="center" vertical="center" wrapText="1"/>
    </xf>
    <xf numFmtId="0" fontId="100" fillId="2" borderId="40" xfId="1734" applyFont="1" applyFill="1" applyBorder="1" applyAlignment="1">
      <alignment horizontal="center" vertical="center" wrapText="1"/>
    </xf>
    <xf numFmtId="0" fontId="100" fillId="2" borderId="34" xfId="1734" applyFont="1" applyFill="1" applyBorder="1" applyAlignment="1">
      <alignment horizontal="center" vertical="center" wrapText="1"/>
    </xf>
    <xf numFmtId="0" fontId="100" fillId="2" borderId="39" xfId="1734" applyFont="1" applyFill="1" applyBorder="1" applyAlignment="1">
      <alignment horizontal="center" vertical="center" wrapText="1"/>
    </xf>
    <xf numFmtId="0" fontId="100" fillId="2" borderId="30" xfId="1734" applyFont="1" applyFill="1" applyBorder="1" applyAlignment="1">
      <alignment horizontal="center" vertical="center" wrapText="1"/>
    </xf>
    <xf numFmtId="0" fontId="100" fillId="2" borderId="36" xfId="1734" applyFont="1" applyFill="1" applyBorder="1" applyAlignment="1">
      <alignment horizontal="center" vertical="center" wrapText="1"/>
    </xf>
    <xf numFmtId="0" fontId="99" fillId="2" borderId="33" xfId="0" applyFont="1" applyFill="1" applyBorder="1" applyAlignment="1">
      <alignment horizontal="center" vertical="center" wrapText="1"/>
    </xf>
    <xf numFmtId="0" fontId="99" fillId="2" borderId="33" xfId="107" applyFont="1" applyFill="1" applyBorder="1" applyAlignment="1">
      <alignment horizontal="center" vertical="center" wrapText="1"/>
    </xf>
    <xf numFmtId="168" fontId="99" fillId="2" borderId="33" xfId="0" applyNumberFormat="1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left" vertical="center" wrapText="1"/>
    </xf>
    <xf numFmtId="0" fontId="75" fillId="2" borderId="33" xfId="0" applyFont="1" applyFill="1" applyBorder="1" applyAlignment="1">
      <alignment horizontal="center" vertical="center" wrapText="1"/>
    </xf>
    <xf numFmtId="0" fontId="91" fillId="0" borderId="33" xfId="0" applyFont="1" applyBorder="1" applyAlignment="1">
      <alignment horizontal="left" vertical="top" wrapText="1"/>
    </xf>
    <xf numFmtId="0" fontId="18" fillId="57" borderId="33" xfId="0" applyFont="1" applyFill="1" applyBorder="1" applyAlignment="1">
      <alignment horizontal="left" vertical="top" wrapText="1"/>
    </xf>
    <xf numFmtId="0" fontId="15" fillId="2" borderId="33" xfId="0" applyFont="1" applyFill="1" applyBorder="1" applyAlignment="1">
      <alignment horizontal="left" vertical="center" wrapText="1"/>
    </xf>
    <xf numFmtId="0" fontId="15" fillId="2" borderId="35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8" fillId="59" borderId="33" xfId="0" applyFont="1" applyFill="1" applyBorder="1" applyAlignment="1">
      <alignment horizontal="center" vertical="top" wrapText="1"/>
    </xf>
    <xf numFmtId="0" fontId="15" fillId="2" borderId="31" xfId="0" applyFont="1" applyFill="1" applyBorder="1" applyAlignment="1">
      <alignment horizontal="left" vertical="center" wrapText="1"/>
    </xf>
    <xf numFmtId="0" fontId="15" fillId="2" borderId="37" xfId="0" applyFont="1" applyFill="1" applyBorder="1" applyAlignment="1">
      <alignment horizontal="left" vertical="center" wrapText="1"/>
    </xf>
    <xf numFmtId="0" fontId="15" fillId="2" borderId="23" xfId="0" applyFont="1" applyFill="1" applyBorder="1" applyAlignment="1">
      <alignment horizontal="left" vertical="center" wrapText="1"/>
    </xf>
    <xf numFmtId="166" fontId="75" fillId="2" borderId="0" xfId="253" applyNumberFormat="1" applyFont="1" applyFill="1" applyAlignment="1">
      <alignment horizontal="right" wrapText="1"/>
    </xf>
    <xf numFmtId="166" fontId="75" fillId="2" borderId="0" xfId="253" applyNumberFormat="1" applyFont="1" applyFill="1" applyAlignment="1">
      <alignment horizontal="right" vertical="top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 wrapText="1"/>
    </xf>
    <xf numFmtId="0" fontId="15" fillId="2" borderId="33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left" vertical="center" wrapText="1"/>
    </xf>
    <xf numFmtId="0" fontId="74" fillId="0" borderId="31" xfId="0" applyFont="1" applyBorder="1" applyAlignment="1">
      <alignment horizontal="center" vertical="center" wrapText="1"/>
    </xf>
    <xf numFmtId="0" fontId="74" fillId="0" borderId="37" xfId="0" applyFont="1" applyBorder="1" applyAlignment="1">
      <alignment horizontal="center" vertical="center" wrapText="1"/>
    </xf>
    <xf numFmtId="0" fontId="74" fillId="0" borderId="29" xfId="0" applyFont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left" vertical="center" wrapText="1"/>
    </xf>
    <xf numFmtId="0" fontId="75" fillId="2" borderId="29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left" vertical="center" wrapText="1"/>
    </xf>
    <xf numFmtId="0" fontId="15" fillId="2" borderId="29" xfId="0" applyFont="1" applyFill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left" vertical="center" wrapText="1"/>
    </xf>
    <xf numFmtId="0" fontId="74" fillId="0" borderId="31" xfId="0" applyFont="1" applyBorder="1" applyAlignment="1">
      <alignment horizontal="left" vertical="center" wrapText="1"/>
    </xf>
    <xf numFmtId="0" fontId="74" fillId="0" borderId="37" xfId="0" applyFont="1" applyBorder="1" applyAlignment="1">
      <alignment horizontal="left" vertical="center" wrapText="1"/>
    </xf>
    <xf numFmtId="0" fontId="74" fillId="0" borderId="29" xfId="0" applyFont="1" applyBorder="1" applyAlignment="1">
      <alignment horizontal="left" vertical="center" wrapText="1"/>
    </xf>
    <xf numFmtId="0" fontId="18" fillId="58" borderId="26" xfId="0" applyFont="1" applyFill="1" applyBorder="1" applyAlignment="1">
      <alignment vertical="top" wrapText="1"/>
    </xf>
    <xf numFmtId="0" fontId="74" fillId="57" borderId="31" xfId="0" applyFont="1" applyFill="1" applyBorder="1" applyAlignment="1">
      <alignment horizontal="left" vertical="center" wrapText="1"/>
    </xf>
    <xf numFmtId="0" fontId="74" fillId="57" borderId="32" xfId="0" applyFont="1" applyFill="1" applyBorder="1" applyAlignment="1">
      <alignment horizontal="left" vertical="center" wrapText="1"/>
    </xf>
    <xf numFmtId="0" fontId="74" fillId="57" borderId="29" xfId="0" applyFont="1" applyFill="1" applyBorder="1" applyAlignment="1">
      <alignment horizontal="left" vertical="center" wrapText="1"/>
    </xf>
    <xf numFmtId="0" fontId="74" fillId="2" borderId="33" xfId="0" applyFont="1" applyFill="1" applyBorder="1" applyAlignment="1">
      <alignment horizontal="left" vertical="top" wrapText="1"/>
    </xf>
    <xf numFmtId="0" fontId="74" fillId="2" borderId="27" xfId="0" applyFont="1" applyFill="1" applyBorder="1" applyAlignment="1">
      <alignment horizontal="center" vertical="center" wrapText="1"/>
    </xf>
    <xf numFmtId="0" fontId="74" fillId="2" borderId="28" xfId="0" applyFont="1" applyFill="1" applyBorder="1" applyAlignment="1">
      <alignment horizontal="center" vertical="center" wrapText="1"/>
    </xf>
    <xf numFmtId="0" fontId="74" fillId="2" borderId="27" xfId="1735" applyFont="1" applyFill="1" applyBorder="1" applyAlignment="1">
      <alignment horizontal="center" wrapText="1"/>
    </xf>
    <xf numFmtId="0" fontId="74" fillId="2" borderId="28" xfId="1735" applyFont="1" applyFill="1" applyBorder="1" applyAlignment="1">
      <alignment horizontal="center" wrapText="1"/>
    </xf>
    <xf numFmtId="0" fontId="74" fillId="2" borderId="29" xfId="1735" applyFont="1" applyFill="1" applyBorder="1" applyAlignment="1">
      <alignment horizontal="center" wrapText="1"/>
    </xf>
    <xf numFmtId="0" fontId="74" fillId="0" borderId="33" xfId="0" applyFont="1" applyFill="1" applyBorder="1" applyAlignment="1">
      <alignment horizontal="left" vertical="center" wrapText="1"/>
    </xf>
    <xf numFmtId="0" fontId="74" fillId="2" borderId="0" xfId="1734" applyFont="1" applyFill="1" applyAlignment="1">
      <alignment horizontal="right" vertical="top"/>
    </xf>
    <xf numFmtId="0" fontId="74" fillId="2" borderId="0" xfId="1734" applyFont="1" applyFill="1" applyAlignment="1">
      <alignment horizontal="right" vertical="center"/>
    </xf>
    <xf numFmtId="0" fontId="18" fillId="2" borderId="26" xfId="1734" applyFont="1" applyFill="1" applyBorder="1" applyAlignment="1">
      <alignment horizontal="center" vertical="center" wrapText="1"/>
    </xf>
    <xf numFmtId="0" fontId="74" fillId="2" borderId="26" xfId="1735" applyFont="1" applyFill="1" applyBorder="1" applyAlignment="1">
      <alignment horizontal="center" vertical="center" wrapText="1"/>
    </xf>
    <xf numFmtId="0" fontId="74" fillId="2" borderId="26" xfId="8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wrapText="1"/>
    </xf>
    <xf numFmtId="0" fontId="18" fillId="2" borderId="33" xfId="8" applyFont="1" applyFill="1" applyBorder="1" applyAlignment="1">
      <alignment horizontal="center" vertical="top" wrapText="1"/>
    </xf>
    <xf numFmtId="0" fontId="74" fillId="2" borderId="33" xfId="8" applyFont="1" applyFill="1" applyBorder="1" applyAlignment="1">
      <alignment horizontal="center" vertical="top" wrapText="1"/>
    </xf>
    <xf numFmtId="0" fontId="74" fillId="2" borderId="33" xfId="0" applyFont="1" applyFill="1" applyBorder="1" applyAlignment="1">
      <alignment horizontal="center" vertical="center" wrapText="1"/>
    </xf>
  </cellXfs>
  <cellStyles count="3118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0 3 2 2" xfId="3117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b" xfId="311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L27"/>
  <sheetViews>
    <sheetView zoomScale="70" zoomScaleNormal="70" zoomScaleSheetLayoutView="100" workbookViewId="0">
      <selection activeCell="G10" sqref="G10:I10"/>
    </sheetView>
  </sheetViews>
  <sheetFormatPr defaultColWidth="9.09765625" defaultRowHeight="17.75"/>
  <cols>
    <col min="1" max="1" width="6.796875" style="15" customWidth="1"/>
    <col min="2" max="2" width="10.3984375" style="190" customWidth="1"/>
    <col min="3" max="3" width="15.19921875" style="15" customWidth="1"/>
    <col min="4" max="6" width="46.296875" style="15" customWidth="1"/>
    <col min="7" max="9" width="16.3984375" style="15" customWidth="1"/>
    <col min="10" max="11" width="12.19921875" style="15" customWidth="1"/>
    <col min="12" max="16384" width="9.09765625" style="15"/>
  </cols>
  <sheetData>
    <row r="1" spans="1:38" ht="37.35" customHeight="1">
      <c r="F1" s="315" t="s">
        <v>18</v>
      </c>
      <c r="G1" s="315"/>
      <c r="H1" s="315"/>
      <c r="I1" s="315"/>
    </row>
    <row r="2" spans="1:38" ht="17.600000000000001" customHeight="1">
      <c r="F2" s="315" t="s">
        <v>87</v>
      </c>
      <c r="G2" s="315"/>
      <c r="H2" s="315"/>
      <c r="I2" s="315"/>
    </row>
    <row r="3" spans="1:38" ht="17.600000000000001" customHeight="1">
      <c r="F3" s="315" t="s">
        <v>0</v>
      </c>
      <c r="G3" s="315"/>
      <c r="H3" s="315"/>
      <c r="I3" s="315"/>
    </row>
    <row r="6" spans="1:38" ht="75.900000000000006" customHeight="1">
      <c r="A6" s="316" t="s">
        <v>92</v>
      </c>
      <c r="B6" s="316"/>
      <c r="C6" s="316"/>
      <c r="D6" s="316"/>
      <c r="E6" s="316"/>
      <c r="F6" s="316"/>
      <c r="G6" s="316"/>
      <c r="H6" s="316"/>
      <c r="I6" s="316"/>
    </row>
    <row r="7" spans="1:38">
      <c r="A7" s="107"/>
      <c r="B7" s="107"/>
      <c r="C7" s="107"/>
      <c r="D7" s="107"/>
      <c r="E7" s="107"/>
      <c r="F7" s="107"/>
    </row>
    <row r="9" spans="1:38">
      <c r="D9" s="106"/>
      <c r="E9" s="106"/>
      <c r="F9" s="106"/>
      <c r="I9" s="106" t="s">
        <v>9</v>
      </c>
    </row>
    <row r="10" spans="1:38" ht="61.25" customHeight="1">
      <c r="A10" s="317" t="s">
        <v>93</v>
      </c>
      <c r="B10" s="317" t="s">
        <v>1</v>
      </c>
      <c r="C10" s="317"/>
      <c r="D10" s="317" t="s">
        <v>94</v>
      </c>
      <c r="E10" s="317" t="s">
        <v>95</v>
      </c>
      <c r="F10" s="317" t="s">
        <v>96</v>
      </c>
      <c r="G10" s="318" t="s">
        <v>24</v>
      </c>
      <c r="H10" s="319"/>
      <c r="I10" s="319"/>
    </row>
    <row r="11" spans="1:38" ht="24.75" customHeight="1">
      <c r="A11" s="317"/>
      <c r="B11" s="317"/>
      <c r="C11" s="317"/>
      <c r="D11" s="317"/>
      <c r="E11" s="317"/>
      <c r="F11" s="317"/>
      <c r="G11" s="317" t="s">
        <v>97</v>
      </c>
      <c r="H11" s="317" t="s">
        <v>2</v>
      </c>
      <c r="I11" s="317" t="s">
        <v>3</v>
      </c>
    </row>
    <row r="12" spans="1:38">
      <c r="A12" s="317"/>
      <c r="B12" s="93" t="s">
        <v>14</v>
      </c>
      <c r="C12" s="93" t="s">
        <v>15</v>
      </c>
      <c r="D12" s="317"/>
      <c r="E12" s="317"/>
      <c r="F12" s="317"/>
      <c r="G12" s="317"/>
      <c r="H12" s="317"/>
      <c r="I12" s="317"/>
    </row>
    <row r="13" spans="1:38" s="108" customFormat="1" ht="25" customHeight="1">
      <c r="A13" s="313" t="s">
        <v>98</v>
      </c>
      <c r="B13" s="313"/>
      <c r="C13" s="313"/>
      <c r="D13" s="313"/>
      <c r="E13" s="313"/>
      <c r="F13" s="313"/>
      <c r="G13" s="303">
        <f>+G15+G24</f>
        <v>3.2741809263825417E-11</v>
      </c>
      <c r="H13" s="1">
        <f>+H15+H24</f>
        <v>3.2741809263825417E-11</v>
      </c>
      <c r="I13" s="1">
        <f>+I15+I24</f>
        <v>3.2741809263825417E-11</v>
      </c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</row>
    <row r="14" spans="1:38" s="108" customFormat="1">
      <c r="A14" s="314" t="s">
        <v>82</v>
      </c>
      <c r="B14" s="314"/>
      <c r="C14" s="314"/>
      <c r="D14" s="314"/>
      <c r="E14" s="314"/>
      <c r="F14" s="314"/>
      <c r="G14" s="1"/>
      <c r="H14" s="1"/>
      <c r="I14" s="1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</row>
    <row r="15" spans="1:38" s="108" customFormat="1">
      <c r="A15" s="313" t="s">
        <v>17</v>
      </c>
      <c r="B15" s="313"/>
      <c r="C15" s="313"/>
      <c r="D15" s="313"/>
      <c r="E15" s="313"/>
      <c r="F15" s="313"/>
      <c r="G15" s="303">
        <f t="shared" ref="G15:I15" si="0">+G16+G18</f>
        <v>3.2741809263825417E-11</v>
      </c>
      <c r="H15" s="1">
        <f t="shared" si="0"/>
        <v>3.2741809263825417E-11</v>
      </c>
      <c r="I15" s="1">
        <f t="shared" si="0"/>
        <v>3.2741809263825417E-11</v>
      </c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</row>
    <row r="16" spans="1:38" ht="118.25" customHeight="1">
      <c r="A16" s="102"/>
      <c r="B16" s="77">
        <v>1183</v>
      </c>
      <c r="C16" s="105"/>
      <c r="D16" s="105" t="s">
        <v>205</v>
      </c>
      <c r="E16" s="105" t="s">
        <v>224</v>
      </c>
      <c r="F16" s="105" t="s">
        <v>225</v>
      </c>
      <c r="G16" s="110">
        <f t="shared" ref="G16:I16" si="1">+G17</f>
        <v>1902</v>
      </c>
      <c r="H16" s="110">
        <f t="shared" si="1"/>
        <v>1902</v>
      </c>
      <c r="I16" s="110">
        <f t="shared" si="1"/>
        <v>1902</v>
      </c>
    </row>
    <row r="17" spans="1:38" ht="106.4">
      <c r="A17" s="102"/>
      <c r="B17" s="89"/>
      <c r="C17" s="102" t="s">
        <v>223</v>
      </c>
      <c r="D17" s="102" t="s">
        <v>206</v>
      </c>
      <c r="E17" s="102" t="s">
        <v>226</v>
      </c>
      <c r="F17" s="102" t="s">
        <v>99</v>
      </c>
      <c r="G17" s="109">
        <f>+'Հավելված N 2'!G78</f>
        <v>1902</v>
      </c>
      <c r="H17" s="109">
        <f>+'Հավելված N 2'!H78</f>
        <v>1902</v>
      </c>
      <c r="I17" s="109">
        <f>+'Հավելված N 2'!I78</f>
        <v>1902</v>
      </c>
    </row>
    <row r="18" spans="1:38" ht="83.3">
      <c r="A18" s="102"/>
      <c r="B18" s="77" t="s">
        <v>100</v>
      </c>
      <c r="C18" s="105"/>
      <c r="D18" s="105" t="s">
        <v>101</v>
      </c>
      <c r="E18" s="105" t="s">
        <v>102</v>
      </c>
      <c r="F18" s="105" t="s">
        <v>103</v>
      </c>
      <c r="G18" s="111">
        <f t="shared" ref="G18:I18" si="2">+G19+G20+G21+G22</f>
        <v>-1901.9999999999673</v>
      </c>
      <c r="H18" s="111">
        <f t="shared" si="2"/>
        <v>-1901.9999999999673</v>
      </c>
      <c r="I18" s="111">
        <f t="shared" si="2"/>
        <v>-1901.9999999999673</v>
      </c>
    </row>
    <row r="19" spans="1:38" ht="88.7">
      <c r="A19" s="102"/>
      <c r="B19" s="89"/>
      <c r="C19" s="102" t="s">
        <v>153</v>
      </c>
      <c r="D19" s="102" t="s">
        <v>154</v>
      </c>
      <c r="E19" s="102" t="s">
        <v>155</v>
      </c>
      <c r="F19" s="102" t="s">
        <v>152</v>
      </c>
      <c r="G19" s="109">
        <f>+'Հավելված N 2'!G43</f>
        <v>310518.19999999995</v>
      </c>
      <c r="H19" s="109">
        <f>+'Հավելված N 2'!H43</f>
        <v>310518.19999999995</v>
      </c>
      <c r="I19" s="109">
        <f>+'Հավելված N 2'!I43</f>
        <v>310518.19999999995</v>
      </c>
    </row>
    <row r="20" spans="1:38" ht="88.7">
      <c r="A20" s="102"/>
      <c r="B20" s="89"/>
      <c r="C20" s="102" t="s">
        <v>156</v>
      </c>
      <c r="D20" s="102" t="s">
        <v>157</v>
      </c>
      <c r="E20" s="102" t="s">
        <v>158</v>
      </c>
      <c r="F20" s="102" t="s">
        <v>99</v>
      </c>
      <c r="G20" s="109">
        <f>+'Հավելված N 2'!G26</f>
        <v>-453197.39999999991</v>
      </c>
      <c r="H20" s="109">
        <f>+'Հավելված N 2'!H26</f>
        <v>-523788.39999999991</v>
      </c>
      <c r="I20" s="109">
        <f>+'Հավելված N 2'!I26</f>
        <v>-525496.39999999991</v>
      </c>
    </row>
    <row r="21" spans="1:38" ht="88.7">
      <c r="A21" s="102"/>
      <c r="B21" s="89"/>
      <c r="C21" s="102" t="s">
        <v>104</v>
      </c>
      <c r="D21" s="102" t="s">
        <v>84</v>
      </c>
      <c r="E21" s="102" t="s">
        <v>105</v>
      </c>
      <c r="F21" s="102" t="s">
        <v>99</v>
      </c>
      <c r="G21" s="109">
        <f>+'Հավելված N 2'!G52</f>
        <v>118937.79999999999</v>
      </c>
      <c r="H21" s="109">
        <f>+'Հավելված N 2'!H52</f>
        <v>189528.8</v>
      </c>
      <c r="I21" s="109">
        <f>+'Հավելված N 2'!I52</f>
        <v>191236.8</v>
      </c>
    </row>
    <row r="22" spans="1:38" ht="124.15">
      <c r="A22" s="102"/>
      <c r="B22" s="278"/>
      <c r="C22" s="102" t="s">
        <v>282</v>
      </c>
      <c r="D22" s="102" t="s">
        <v>278</v>
      </c>
      <c r="E22" s="102" t="s">
        <v>283</v>
      </c>
      <c r="F22" s="102" t="s">
        <v>99</v>
      </c>
      <c r="G22" s="109">
        <f>+'Հավելված N 2'!G61</f>
        <v>21839.399999999998</v>
      </c>
      <c r="H22" s="109">
        <f>+'Հավելված N 2'!H61</f>
        <v>21839.399999999998</v>
      </c>
      <c r="I22" s="109">
        <f>+'Հավելված N 2'!I61</f>
        <v>21839.399999999998</v>
      </c>
    </row>
    <row r="24" spans="1:38" s="108" customFormat="1">
      <c r="A24" s="313" t="s">
        <v>168</v>
      </c>
      <c r="B24" s="313"/>
      <c r="C24" s="313"/>
      <c r="D24" s="313"/>
      <c r="E24" s="313"/>
      <c r="F24" s="313"/>
      <c r="G24" s="1">
        <f t="shared" ref="G24:I24" si="3">+G25+G28+G30</f>
        <v>0</v>
      </c>
      <c r="H24" s="1">
        <f t="shared" si="3"/>
        <v>0</v>
      </c>
      <c r="I24" s="1">
        <f t="shared" si="3"/>
        <v>0</v>
      </c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  <c r="AA24" s="128"/>
      <c r="AB24" s="128"/>
      <c r="AC24" s="128"/>
      <c r="AD24" s="128"/>
      <c r="AE24" s="128"/>
      <c r="AF24" s="128"/>
      <c r="AG24" s="128"/>
      <c r="AH24" s="128"/>
      <c r="AI24" s="128"/>
      <c r="AJ24" s="128"/>
      <c r="AK24" s="128"/>
      <c r="AL24" s="128"/>
    </row>
    <row r="25" spans="1:38" ht="66.650000000000006">
      <c r="A25" s="102"/>
      <c r="B25" s="77">
        <v>1139</v>
      </c>
      <c r="C25" s="105"/>
      <c r="D25" s="105" t="s">
        <v>181</v>
      </c>
      <c r="E25" s="105" t="s">
        <v>187</v>
      </c>
      <c r="F25" s="105" t="s">
        <v>188</v>
      </c>
      <c r="G25" s="11">
        <f t="shared" ref="G25:I25" si="4">+G26+G27</f>
        <v>0</v>
      </c>
      <c r="H25" s="11">
        <f t="shared" si="4"/>
        <v>0</v>
      </c>
      <c r="I25" s="11">
        <f t="shared" si="4"/>
        <v>0</v>
      </c>
    </row>
    <row r="26" spans="1:38" ht="106.4">
      <c r="A26" s="102"/>
      <c r="B26" s="89"/>
      <c r="C26" s="102" t="s">
        <v>189</v>
      </c>
      <c r="D26" s="102" t="s">
        <v>181</v>
      </c>
      <c r="E26" s="102" t="s">
        <v>190</v>
      </c>
      <c r="F26" s="102" t="s">
        <v>152</v>
      </c>
      <c r="G26" s="109">
        <f>+'Հավելված N 2'!G99</f>
        <v>1902</v>
      </c>
      <c r="H26" s="109">
        <f>+'Հավելված N 2'!H99</f>
        <v>1902</v>
      </c>
      <c r="I26" s="109">
        <f>+'Հավելված N 2'!I99</f>
        <v>1902</v>
      </c>
    </row>
    <row r="27" spans="1:38" ht="106.4">
      <c r="A27" s="102"/>
      <c r="B27" s="89"/>
      <c r="C27" s="102" t="s">
        <v>189</v>
      </c>
      <c r="D27" s="102" t="s">
        <v>181</v>
      </c>
      <c r="E27" s="102" t="s">
        <v>190</v>
      </c>
      <c r="F27" s="102" t="s">
        <v>152</v>
      </c>
      <c r="G27" s="109">
        <f>+'Հավելված N 2'!G107</f>
        <v>-1902</v>
      </c>
      <c r="H27" s="109">
        <f>+'Հավելված N 2'!H107</f>
        <v>-1902</v>
      </c>
      <c r="I27" s="109">
        <f>+'Հավելված N 2'!I107</f>
        <v>-1902</v>
      </c>
    </row>
  </sheetData>
  <mergeCells count="17">
    <mergeCell ref="I11:I12"/>
    <mergeCell ref="A24:F24"/>
    <mergeCell ref="A15:F15"/>
    <mergeCell ref="A14:F14"/>
    <mergeCell ref="F1:I1"/>
    <mergeCell ref="F3:I3"/>
    <mergeCell ref="F2:I2"/>
    <mergeCell ref="A13:F13"/>
    <mergeCell ref="A6:I6"/>
    <mergeCell ref="D10:D12"/>
    <mergeCell ref="E10:E12"/>
    <mergeCell ref="F10:F12"/>
    <mergeCell ref="B10:C11"/>
    <mergeCell ref="A10:A12"/>
    <mergeCell ref="G11:G12"/>
    <mergeCell ref="H11:H12"/>
    <mergeCell ref="G10:I10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114"/>
  <sheetViews>
    <sheetView zoomScale="70" zoomScaleNormal="70" zoomScaleSheetLayoutView="100" workbookViewId="0">
      <selection activeCell="F11" sqref="F11:F12"/>
    </sheetView>
  </sheetViews>
  <sheetFormatPr defaultColWidth="9.09765625" defaultRowHeight="17.75"/>
  <cols>
    <col min="1" max="1" width="9.3984375" style="2" customWidth="1"/>
    <col min="2" max="3" width="8.09765625" style="2" customWidth="1"/>
    <col min="4" max="4" width="11.59765625" style="2" customWidth="1"/>
    <col min="5" max="5" width="15.59765625" style="2" customWidth="1"/>
    <col min="6" max="6" width="62.09765625" style="2" customWidth="1"/>
    <col min="7" max="9" width="19.69921875" style="2" customWidth="1"/>
    <col min="10" max="12" width="15" style="2" customWidth="1"/>
    <col min="13" max="16384" width="9.09765625" style="2"/>
  </cols>
  <sheetData>
    <row r="1" spans="1:9" s="18" customFormat="1" ht="37.5" customHeight="1">
      <c r="F1" s="329" t="s">
        <v>19</v>
      </c>
      <c r="G1" s="329"/>
      <c r="H1" s="329"/>
      <c r="I1" s="329"/>
    </row>
    <row r="2" spans="1:9" s="16" customFormat="1" ht="17.600000000000001" customHeight="1">
      <c r="F2" s="330" t="s">
        <v>87</v>
      </c>
      <c r="G2" s="330"/>
      <c r="H2" s="330"/>
      <c r="I2" s="330"/>
    </row>
    <row r="3" spans="1:9" s="16" customFormat="1" ht="17.600000000000001" customHeight="1">
      <c r="F3" s="330" t="s">
        <v>0</v>
      </c>
      <c r="G3" s="330"/>
      <c r="H3" s="330"/>
      <c r="I3" s="330"/>
    </row>
    <row r="4" spans="1:9" ht="13.7" customHeight="1"/>
    <row r="5" spans="1:9" ht="13.7" customHeight="1"/>
    <row r="6" spans="1:9" ht="13.7" customHeight="1"/>
    <row r="7" spans="1:9" ht="52.55" customHeight="1">
      <c r="A7" s="331" t="s">
        <v>90</v>
      </c>
      <c r="B7" s="331"/>
      <c r="C7" s="331"/>
      <c r="D7" s="331"/>
      <c r="E7" s="331"/>
      <c r="F7" s="331"/>
      <c r="G7" s="331"/>
      <c r="H7" s="331"/>
      <c r="I7" s="331"/>
    </row>
    <row r="8" spans="1:9">
      <c r="A8" s="40"/>
      <c r="B8" s="40"/>
      <c r="C8" s="40"/>
      <c r="D8" s="40"/>
      <c r="E8" s="40"/>
      <c r="F8" s="40"/>
      <c r="G8" s="40"/>
      <c r="H8" s="40"/>
      <c r="I8" s="40"/>
    </row>
    <row r="10" spans="1:9">
      <c r="G10" s="16"/>
      <c r="I10" s="16" t="s">
        <v>9</v>
      </c>
    </row>
    <row r="11" spans="1:9" s="9" customFormat="1" ht="54.8" customHeight="1">
      <c r="A11" s="332" t="s">
        <v>10</v>
      </c>
      <c r="B11" s="332"/>
      <c r="C11" s="332"/>
      <c r="D11" s="332" t="s">
        <v>1</v>
      </c>
      <c r="E11" s="332"/>
      <c r="F11" s="332" t="s">
        <v>5</v>
      </c>
      <c r="G11" s="318" t="s">
        <v>89</v>
      </c>
      <c r="H11" s="319"/>
      <c r="I11" s="333"/>
    </row>
    <row r="12" spans="1:9" s="9" customFormat="1" ht="35.5">
      <c r="A12" s="17" t="s">
        <v>22</v>
      </c>
      <c r="B12" s="17" t="s">
        <v>23</v>
      </c>
      <c r="C12" s="17" t="s">
        <v>11</v>
      </c>
      <c r="D12" s="17" t="s">
        <v>4</v>
      </c>
      <c r="E12" s="17" t="s">
        <v>15</v>
      </c>
      <c r="F12" s="332"/>
      <c r="G12" s="17" t="s">
        <v>44</v>
      </c>
      <c r="H12" s="17" t="s">
        <v>2</v>
      </c>
      <c r="I12" s="17" t="s">
        <v>3</v>
      </c>
    </row>
    <row r="13" spans="1:9" s="9" customFormat="1" ht="34.950000000000003" customHeight="1">
      <c r="A13" s="8"/>
      <c r="B13" s="8"/>
      <c r="C13" s="8"/>
      <c r="D13" s="17"/>
      <c r="E13" s="17"/>
      <c r="F13" s="14" t="s">
        <v>8</v>
      </c>
      <c r="G13" s="7">
        <f>+G15+G88</f>
        <v>5.8207660913467407E-11</v>
      </c>
      <c r="H13" s="7">
        <f>+H15+H88</f>
        <v>5.8207660913467407E-11</v>
      </c>
      <c r="I13" s="7">
        <f>+I15+I88</f>
        <v>5.8207660913467407E-11</v>
      </c>
    </row>
    <row r="14" spans="1:9" s="9" customFormat="1">
      <c r="A14" s="8"/>
      <c r="B14" s="8"/>
      <c r="C14" s="8"/>
      <c r="D14" s="17"/>
      <c r="E14" s="17"/>
      <c r="F14" s="8" t="s">
        <v>54</v>
      </c>
      <c r="G14" s="1"/>
      <c r="H14" s="1"/>
      <c r="I14" s="1"/>
    </row>
    <row r="15" spans="1:9" s="9" customFormat="1" ht="33.35">
      <c r="A15" s="8"/>
      <c r="B15" s="8"/>
      <c r="C15" s="8"/>
      <c r="D15" s="17"/>
      <c r="E15" s="17"/>
      <c r="F15" s="3" t="s">
        <v>17</v>
      </c>
      <c r="G15" s="1">
        <f t="shared" ref="G15:I15" si="0">+G16</f>
        <v>5.8207660913467407E-11</v>
      </c>
      <c r="H15" s="1">
        <f t="shared" si="0"/>
        <v>5.8207660913467407E-11</v>
      </c>
      <c r="I15" s="1">
        <f t="shared" si="0"/>
        <v>5.8207660913467407E-11</v>
      </c>
    </row>
    <row r="16" spans="1:9" s="9" customFormat="1" ht="17.600000000000001" customHeight="1">
      <c r="A16" s="323" t="s">
        <v>60</v>
      </c>
      <c r="B16" s="320"/>
      <c r="C16" s="340"/>
      <c r="D16" s="34"/>
      <c r="E16" s="29"/>
      <c r="F16" s="286" t="s">
        <v>64</v>
      </c>
      <c r="G16" s="1">
        <f t="shared" ref="G16:I16" si="1">+G18+G35+G70</f>
        <v>5.8207660913467407E-11</v>
      </c>
      <c r="H16" s="1">
        <f t="shared" si="1"/>
        <v>5.8207660913467407E-11</v>
      </c>
      <c r="I16" s="1">
        <f t="shared" si="1"/>
        <v>5.8207660913467407E-11</v>
      </c>
    </row>
    <row r="17" spans="1:9" s="9" customFormat="1" ht="16.95" customHeight="1">
      <c r="A17" s="324"/>
      <c r="B17" s="320"/>
      <c r="C17" s="341"/>
      <c r="D17" s="35"/>
      <c r="E17" s="30"/>
      <c r="F17" s="296" t="s">
        <v>6</v>
      </c>
      <c r="G17" s="4"/>
      <c r="H17" s="5"/>
      <c r="I17" s="4"/>
    </row>
    <row r="18" spans="1:9" s="9" customFormat="1" ht="33.35">
      <c r="A18" s="324"/>
      <c r="B18" s="338" t="s">
        <v>62</v>
      </c>
      <c r="C18" s="292"/>
      <c r="D18" s="35"/>
      <c r="E18" s="30"/>
      <c r="F18" s="286" t="s">
        <v>71</v>
      </c>
      <c r="G18" s="73">
        <f t="shared" ref="G18:I18" si="2">+G20</f>
        <v>-453197.39999999991</v>
      </c>
      <c r="H18" s="73">
        <f t="shared" si="2"/>
        <v>-523788.39999999991</v>
      </c>
      <c r="I18" s="73">
        <f t="shared" si="2"/>
        <v>-525496.39999999991</v>
      </c>
    </row>
    <row r="19" spans="1:9" s="9" customFormat="1" ht="16.95" customHeight="1">
      <c r="A19" s="324"/>
      <c r="B19" s="339"/>
      <c r="C19" s="292"/>
      <c r="D19" s="35"/>
      <c r="E19" s="30"/>
      <c r="F19" s="296" t="s">
        <v>6</v>
      </c>
      <c r="G19" s="81"/>
      <c r="H19" s="73"/>
      <c r="I19" s="81"/>
    </row>
    <row r="20" spans="1:9" s="9" customFormat="1">
      <c r="A20" s="324"/>
      <c r="B20" s="339"/>
      <c r="C20" s="323" t="s">
        <v>62</v>
      </c>
      <c r="D20" s="35"/>
      <c r="E20" s="30"/>
      <c r="F20" s="286" t="s">
        <v>70</v>
      </c>
      <c r="G20" s="73">
        <f t="shared" ref="G20:I20" si="3">+G22</f>
        <v>-453197.39999999991</v>
      </c>
      <c r="H20" s="73">
        <f t="shared" si="3"/>
        <v>-523788.39999999991</v>
      </c>
      <c r="I20" s="73">
        <f t="shared" si="3"/>
        <v>-525496.39999999991</v>
      </c>
    </row>
    <row r="21" spans="1:9" s="9" customFormat="1" ht="16.95" customHeight="1">
      <c r="A21" s="324"/>
      <c r="B21" s="339"/>
      <c r="C21" s="324"/>
      <c r="D21" s="35"/>
      <c r="E21" s="30"/>
      <c r="F21" s="296" t="s">
        <v>6</v>
      </c>
      <c r="G21" s="172"/>
      <c r="H21" s="73"/>
      <c r="I21" s="172"/>
    </row>
    <row r="22" spans="1:9" s="9" customFormat="1" ht="35.5">
      <c r="A22" s="324"/>
      <c r="B22" s="339"/>
      <c r="C22" s="324"/>
      <c r="D22" s="35"/>
      <c r="E22" s="30"/>
      <c r="F22" s="235" t="s">
        <v>12</v>
      </c>
      <c r="G22" s="73">
        <f t="shared" ref="G22:I22" si="4">+G24</f>
        <v>-453197.39999999991</v>
      </c>
      <c r="H22" s="73">
        <f t="shared" si="4"/>
        <v>-523788.39999999991</v>
      </c>
      <c r="I22" s="73">
        <f t="shared" si="4"/>
        <v>-525496.39999999991</v>
      </c>
    </row>
    <row r="23" spans="1:9" s="9" customFormat="1" ht="16.95" customHeight="1">
      <c r="A23" s="324"/>
      <c r="B23" s="339"/>
      <c r="C23" s="324"/>
      <c r="D23" s="36"/>
      <c r="E23" s="37"/>
      <c r="F23" s="296" t="s">
        <v>6</v>
      </c>
      <c r="G23" s="73"/>
      <c r="H23" s="73"/>
      <c r="I23" s="73"/>
    </row>
    <row r="24" spans="1:9" s="9" customFormat="1" ht="39.5" customHeight="1">
      <c r="A24" s="324"/>
      <c r="B24" s="339"/>
      <c r="C24" s="324"/>
      <c r="D24" s="294">
        <v>1236</v>
      </c>
      <c r="E24" s="334" t="s">
        <v>65</v>
      </c>
      <c r="F24" s="334"/>
      <c r="G24" s="76">
        <f t="shared" ref="G24:I24" si="5">+G26</f>
        <v>-453197.39999999991</v>
      </c>
      <c r="H24" s="76">
        <f t="shared" si="5"/>
        <v>-523788.39999999991</v>
      </c>
      <c r="I24" s="76">
        <f t="shared" si="5"/>
        <v>-525496.39999999991</v>
      </c>
    </row>
    <row r="25" spans="1:9" s="9" customFormat="1" ht="16.95" customHeight="1">
      <c r="A25" s="324"/>
      <c r="B25" s="339"/>
      <c r="C25" s="324"/>
      <c r="D25" s="72"/>
      <c r="E25" s="293"/>
      <c r="F25" s="296" t="s">
        <v>6</v>
      </c>
      <c r="G25" s="76"/>
      <c r="H25" s="76"/>
      <c r="I25" s="76"/>
    </row>
    <row r="26" spans="1:9" s="9" customFormat="1" ht="33.35">
      <c r="A26" s="324"/>
      <c r="B26" s="290"/>
      <c r="C26" s="291"/>
      <c r="D26" s="72"/>
      <c r="E26" s="294">
        <v>32002</v>
      </c>
      <c r="F26" s="295" t="s">
        <v>127</v>
      </c>
      <c r="G26" s="78">
        <f t="shared" ref="G26:I26" si="6">+G28</f>
        <v>-453197.39999999991</v>
      </c>
      <c r="H26" s="78">
        <f t="shared" si="6"/>
        <v>-523788.39999999991</v>
      </c>
      <c r="I26" s="78">
        <f t="shared" si="6"/>
        <v>-525496.39999999991</v>
      </c>
    </row>
    <row r="27" spans="1:9" s="9" customFormat="1" ht="16.25" customHeight="1">
      <c r="A27" s="324"/>
      <c r="B27" s="290"/>
      <c r="C27" s="291"/>
      <c r="D27" s="72"/>
      <c r="E27" s="288"/>
      <c r="F27" s="296" t="s">
        <v>16</v>
      </c>
      <c r="G27" s="81"/>
      <c r="H27" s="73"/>
      <c r="I27" s="81"/>
    </row>
    <row r="28" spans="1:9" s="12" customFormat="1" ht="36.549999999999997" customHeight="1">
      <c r="A28" s="324"/>
      <c r="B28" s="290"/>
      <c r="C28" s="291"/>
      <c r="D28" s="72"/>
      <c r="E28" s="289"/>
      <c r="F28" s="79" t="s">
        <v>126</v>
      </c>
      <c r="G28" s="80">
        <f t="shared" ref="G28:I28" si="7">+G30</f>
        <v>-453197.39999999991</v>
      </c>
      <c r="H28" s="80">
        <f t="shared" si="7"/>
        <v>-523788.39999999991</v>
      </c>
      <c r="I28" s="80">
        <f t="shared" si="7"/>
        <v>-525496.39999999991</v>
      </c>
    </row>
    <row r="29" spans="1:9" s="9" customFormat="1" ht="53.2">
      <c r="A29" s="324"/>
      <c r="B29" s="290"/>
      <c r="C29" s="291"/>
      <c r="D29" s="72"/>
      <c r="E29" s="289"/>
      <c r="F29" s="296" t="s">
        <v>13</v>
      </c>
      <c r="G29" s="81"/>
      <c r="H29" s="82"/>
      <c r="I29" s="81"/>
    </row>
    <row r="30" spans="1:9" s="9" customFormat="1" ht="16.95" customHeight="1">
      <c r="A30" s="324"/>
      <c r="B30" s="290"/>
      <c r="C30" s="291"/>
      <c r="D30" s="72"/>
      <c r="E30" s="289"/>
      <c r="F30" s="287" t="s">
        <v>7</v>
      </c>
      <c r="G30" s="73">
        <f t="shared" ref="G30:I30" si="8">G31</f>
        <v>-453197.39999999991</v>
      </c>
      <c r="H30" s="73">
        <f t="shared" si="8"/>
        <v>-523788.39999999991</v>
      </c>
      <c r="I30" s="73">
        <f t="shared" si="8"/>
        <v>-525496.39999999991</v>
      </c>
    </row>
    <row r="31" spans="1:9" s="9" customFormat="1" ht="16.95" customHeight="1">
      <c r="A31" s="324"/>
      <c r="B31" s="290"/>
      <c r="C31" s="291"/>
      <c r="D31" s="72"/>
      <c r="E31" s="289"/>
      <c r="F31" s="296" t="s">
        <v>50</v>
      </c>
      <c r="G31" s="71">
        <f t="shared" ref="G31:I33" si="9">+G32</f>
        <v>-453197.39999999991</v>
      </c>
      <c r="H31" s="82">
        <f t="shared" si="9"/>
        <v>-523788.39999999991</v>
      </c>
      <c r="I31" s="71">
        <f t="shared" si="9"/>
        <v>-525496.39999999991</v>
      </c>
    </row>
    <row r="32" spans="1:9" s="9" customFormat="1" ht="16.25" customHeight="1">
      <c r="A32" s="324"/>
      <c r="B32" s="290"/>
      <c r="C32" s="291"/>
      <c r="D32" s="72"/>
      <c r="E32" s="289"/>
      <c r="F32" s="296" t="s">
        <v>51</v>
      </c>
      <c r="G32" s="71">
        <f t="shared" si="9"/>
        <v>-453197.39999999991</v>
      </c>
      <c r="H32" s="71">
        <f t="shared" si="9"/>
        <v>-523788.39999999991</v>
      </c>
      <c r="I32" s="71">
        <f t="shared" si="9"/>
        <v>-525496.39999999991</v>
      </c>
    </row>
    <row r="33" spans="1:10" s="9" customFormat="1" ht="16.25" customHeight="1">
      <c r="A33" s="324"/>
      <c r="B33" s="290"/>
      <c r="C33" s="291"/>
      <c r="D33" s="72"/>
      <c r="E33" s="289"/>
      <c r="F33" s="186" t="s">
        <v>52</v>
      </c>
      <c r="G33" s="71">
        <f t="shared" si="9"/>
        <v>-453197.39999999991</v>
      </c>
      <c r="H33" s="82">
        <f t="shared" si="9"/>
        <v>-523788.39999999991</v>
      </c>
      <c r="I33" s="71">
        <f t="shared" si="9"/>
        <v>-525496.39999999991</v>
      </c>
      <c r="J33" s="13"/>
    </row>
    <row r="34" spans="1:10" s="9" customFormat="1" ht="16.25" customHeight="1">
      <c r="A34" s="324"/>
      <c r="B34" s="290"/>
      <c r="C34" s="291"/>
      <c r="D34" s="72"/>
      <c r="E34" s="289"/>
      <c r="F34" s="186" t="s">
        <v>72</v>
      </c>
      <c r="G34" s="71">
        <f>+'Հավելված N 4'!E15</f>
        <v>-453197.39999999991</v>
      </c>
      <c r="H34" s="71">
        <f>+'Հավելված N 4'!F15</f>
        <v>-523788.39999999991</v>
      </c>
      <c r="I34" s="71">
        <f>+'Հավելված N 4'!G15</f>
        <v>-525496.39999999991</v>
      </c>
      <c r="J34" s="13"/>
    </row>
    <row r="35" spans="1:10" s="9" customFormat="1">
      <c r="A35" s="324"/>
      <c r="B35" s="323" t="s">
        <v>74</v>
      </c>
      <c r="C35" s="323"/>
      <c r="D35" s="326"/>
      <c r="E35" s="340"/>
      <c r="F35" s="286" t="s">
        <v>75</v>
      </c>
      <c r="G35" s="73">
        <f t="shared" ref="G35:I35" si="10">+G37</f>
        <v>451295.39999999997</v>
      </c>
      <c r="H35" s="73">
        <f t="shared" si="10"/>
        <v>521886.39999999997</v>
      </c>
      <c r="I35" s="73">
        <f t="shared" si="10"/>
        <v>523594.39999999997</v>
      </c>
    </row>
    <row r="36" spans="1:10" s="9" customFormat="1" ht="16.95" customHeight="1">
      <c r="A36" s="324"/>
      <c r="B36" s="324"/>
      <c r="C36" s="324"/>
      <c r="D36" s="327"/>
      <c r="E36" s="341"/>
      <c r="F36" s="296" t="s">
        <v>6</v>
      </c>
      <c r="G36" s="73"/>
      <c r="H36" s="73"/>
      <c r="I36" s="73"/>
    </row>
    <row r="37" spans="1:10" s="9" customFormat="1">
      <c r="A37" s="324"/>
      <c r="B37" s="324"/>
      <c r="C37" s="325"/>
      <c r="D37" s="327"/>
      <c r="E37" s="341"/>
      <c r="F37" s="286" t="s">
        <v>76</v>
      </c>
      <c r="G37" s="73">
        <f t="shared" ref="G37:I37" si="11">+G39</f>
        <v>451295.39999999997</v>
      </c>
      <c r="H37" s="73">
        <f t="shared" si="11"/>
        <v>521886.39999999997</v>
      </c>
      <c r="I37" s="73">
        <f t="shared" si="11"/>
        <v>523594.39999999997</v>
      </c>
    </row>
    <row r="38" spans="1:10" s="9" customFormat="1" ht="16.95" customHeight="1">
      <c r="A38" s="324"/>
      <c r="B38" s="324"/>
      <c r="C38" s="323" t="s">
        <v>62</v>
      </c>
      <c r="D38" s="327"/>
      <c r="E38" s="341"/>
      <c r="F38" s="296" t="s">
        <v>6</v>
      </c>
      <c r="G38" s="73"/>
      <c r="H38" s="73"/>
      <c r="I38" s="73"/>
    </row>
    <row r="39" spans="1:10" s="9" customFormat="1" ht="35.5">
      <c r="A39" s="324"/>
      <c r="B39" s="324"/>
      <c r="C39" s="324"/>
      <c r="D39" s="327"/>
      <c r="E39" s="341"/>
      <c r="F39" s="235" t="s">
        <v>12</v>
      </c>
      <c r="G39" s="73">
        <f t="shared" ref="G39:I39" si="12">+G41</f>
        <v>451295.39999999997</v>
      </c>
      <c r="H39" s="73">
        <f t="shared" si="12"/>
        <v>521886.39999999997</v>
      </c>
      <c r="I39" s="73">
        <f t="shared" si="12"/>
        <v>523594.39999999997</v>
      </c>
    </row>
    <row r="40" spans="1:10" s="9" customFormat="1" ht="16.95" customHeight="1">
      <c r="A40" s="324"/>
      <c r="B40" s="324"/>
      <c r="C40" s="324"/>
      <c r="D40" s="328"/>
      <c r="E40" s="342"/>
      <c r="F40" s="296" t="s">
        <v>6</v>
      </c>
      <c r="G40" s="73"/>
      <c r="H40" s="73"/>
      <c r="I40" s="73"/>
    </row>
    <row r="41" spans="1:10" s="9" customFormat="1" ht="39.5" customHeight="1">
      <c r="A41" s="324"/>
      <c r="B41" s="324"/>
      <c r="C41" s="324"/>
      <c r="D41" s="294">
        <v>1236</v>
      </c>
      <c r="E41" s="334" t="s">
        <v>65</v>
      </c>
      <c r="F41" s="334"/>
      <c r="G41" s="76">
        <f t="shared" ref="G41:I41" si="13">+G43+G52+G61</f>
        <v>451295.39999999997</v>
      </c>
      <c r="H41" s="76">
        <f t="shared" si="13"/>
        <v>521886.39999999997</v>
      </c>
      <c r="I41" s="76">
        <f t="shared" si="13"/>
        <v>523594.39999999997</v>
      </c>
    </row>
    <row r="42" spans="1:10" s="9" customFormat="1" ht="16.95" customHeight="1">
      <c r="A42" s="324"/>
      <c r="B42" s="324"/>
      <c r="C42" s="324"/>
      <c r="D42" s="72"/>
      <c r="E42" s="293"/>
      <c r="F42" s="296" t="s">
        <v>6</v>
      </c>
      <c r="G42" s="76"/>
      <c r="H42" s="76"/>
      <c r="I42" s="76"/>
    </row>
    <row r="43" spans="1:10" s="9" customFormat="1" ht="66.650000000000006">
      <c r="A43" s="324"/>
      <c r="B43" s="324"/>
      <c r="C43" s="324"/>
      <c r="D43" s="72"/>
      <c r="E43" s="294">
        <v>11001</v>
      </c>
      <c r="F43" s="295" t="s">
        <v>151</v>
      </c>
      <c r="G43" s="78">
        <f t="shared" ref="G43:I43" si="14">+G45</f>
        <v>310518.19999999995</v>
      </c>
      <c r="H43" s="78">
        <f t="shared" si="14"/>
        <v>310518.19999999995</v>
      </c>
      <c r="I43" s="78">
        <f t="shared" si="14"/>
        <v>310518.19999999995</v>
      </c>
    </row>
    <row r="44" spans="1:10" s="9" customFormat="1">
      <c r="A44" s="324"/>
      <c r="B44" s="324"/>
      <c r="C44" s="324"/>
      <c r="D44" s="72"/>
      <c r="E44" s="343"/>
      <c r="F44" s="296" t="s">
        <v>16</v>
      </c>
      <c r="G44" s="73"/>
      <c r="H44" s="73"/>
      <c r="I44" s="73"/>
    </row>
    <row r="45" spans="1:10" s="12" customFormat="1" ht="36.549999999999997" customHeight="1">
      <c r="A45" s="324"/>
      <c r="B45" s="324"/>
      <c r="C45" s="324"/>
      <c r="D45" s="72"/>
      <c r="E45" s="343"/>
      <c r="F45" s="79" t="s">
        <v>12</v>
      </c>
      <c r="G45" s="80">
        <f t="shared" ref="G45:I45" si="15">+G47</f>
        <v>310518.19999999995</v>
      </c>
      <c r="H45" s="80">
        <f t="shared" si="15"/>
        <v>310518.19999999995</v>
      </c>
      <c r="I45" s="80">
        <f t="shared" si="15"/>
        <v>310518.19999999995</v>
      </c>
    </row>
    <row r="46" spans="1:10" s="9" customFormat="1" ht="53.2">
      <c r="A46" s="324"/>
      <c r="B46" s="324"/>
      <c r="C46" s="324"/>
      <c r="D46" s="72"/>
      <c r="E46" s="343"/>
      <c r="F46" s="296" t="s">
        <v>13</v>
      </c>
      <c r="G46" s="81"/>
      <c r="H46" s="82"/>
      <c r="I46" s="81"/>
    </row>
    <row r="47" spans="1:10" s="9" customFormat="1" ht="16.95" customHeight="1">
      <c r="A47" s="324"/>
      <c r="B47" s="324"/>
      <c r="C47" s="324"/>
      <c r="D47" s="72"/>
      <c r="E47" s="343"/>
      <c r="F47" s="287" t="s">
        <v>7</v>
      </c>
      <c r="G47" s="73">
        <f t="shared" ref="G47:I47" si="16">G48</f>
        <v>310518.19999999995</v>
      </c>
      <c r="H47" s="73">
        <f t="shared" si="16"/>
        <v>310518.19999999995</v>
      </c>
      <c r="I47" s="73">
        <f t="shared" si="16"/>
        <v>310518.19999999995</v>
      </c>
    </row>
    <row r="48" spans="1:10" s="9" customFormat="1" ht="16.95" customHeight="1">
      <c r="A48" s="324"/>
      <c r="B48" s="324"/>
      <c r="C48" s="324"/>
      <c r="D48" s="72"/>
      <c r="E48" s="343"/>
      <c r="F48" s="296" t="s">
        <v>148</v>
      </c>
      <c r="G48" s="71">
        <f t="shared" ref="G48:I50" si="17">+G49</f>
        <v>310518.19999999995</v>
      </c>
      <c r="H48" s="71">
        <f t="shared" si="17"/>
        <v>310518.19999999995</v>
      </c>
      <c r="I48" s="71">
        <f t="shared" si="17"/>
        <v>310518.19999999995</v>
      </c>
    </row>
    <row r="49" spans="1:10" s="9" customFormat="1" ht="35.5">
      <c r="A49" s="324"/>
      <c r="B49" s="324"/>
      <c r="C49" s="324"/>
      <c r="D49" s="72"/>
      <c r="E49" s="343"/>
      <c r="F49" s="296" t="s">
        <v>218</v>
      </c>
      <c r="G49" s="71">
        <f t="shared" si="17"/>
        <v>310518.19999999995</v>
      </c>
      <c r="H49" s="71">
        <f t="shared" si="17"/>
        <v>310518.19999999995</v>
      </c>
      <c r="I49" s="71">
        <f t="shared" si="17"/>
        <v>310518.19999999995</v>
      </c>
    </row>
    <row r="50" spans="1:10" s="9" customFormat="1" ht="35.5">
      <c r="A50" s="324"/>
      <c r="B50" s="324"/>
      <c r="C50" s="324"/>
      <c r="D50" s="72"/>
      <c r="E50" s="343"/>
      <c r="F50" s="186" t="s">
        <v>220</v>
      </c>
      <c r="G50" s="71">
        <f t="shared" si="17"/>
        <v>310518.19999999995</v>
      </c>
      <c r="H50" s="71">
        <f t="shared" si="17"/>
        <v>310518.19999999995</v>
      </c>
      <c r="I50" s="71">
        <f t="shared" si="17"/>
        <v>310518.19999999995</v>
      </c>
      <c r="J50" s="13"/>
    </row>
    <row r="51" spans="1:10" s="9" customFormat="1">
      <c r="A51" s="324"/>
      <c r="B51" s="324"/>
      <c r="C51" s="324"/>
      <c r="D51" s="72"/>
      <c r="E51" s="343"/>
      <c r="F51" s="186" t="s">
        <v>219</v>
      </c>
      <c r="G51" s="71">
        <f>+I51</f>
        <v>310518.19999999995</v>
      </c>
      <c r="H51" s="71">
        <f>+I51</f>
        <v>310518.19999999995</v>
      </c>
      <c r="I51" s="71">
        <f>+'Հավելված N 9'!I17</f>
        <v>310518.19999999995</v>
      </c>
      <c r="J51" s="13"/>
    </row>
    <row r="52" spans="1:10" s="9" customFormat="1" ht="33.35">
      <c r="A52" s="324"/>
      <c r="B52" s="324"/>
      <c r="C52" s="291"/>
      <c r="D52" s="72"/>
      <c r="E52" s="294">
        <v>32004</v>
      </c>
      <c r="F52" s="295" t="s">
        <v>84</v>
      </c>
      <c r="G52" s="78">
        <f t="shared" ref="G52:I52" si="18">+G54</f>
        <v>118937.79999999999</v>
      </c>
      <c r="H52" s="78">
        <f t="shared" si="18"/>
        <v>189528.8</v>
      </c>
      <c r="I52" s="78">
        <f t="shared" si="18"/>
        <v>191236.8</v>
      </c>
    </row>
    <row r="53" spans="1:10" s="9" customFormat="1">
      <c r="A53" s="324"/>
      <c r="B53" s="324"/>
      <c r="C53" s="291"/>
      <c r="D53" s="72"/>
      <c r="E53" s="335"/>
      <c r="F53" s="296" t="s">
        <v>16</v>
      </c>
      <c r="G53" s="73"/>
      <c r="H53" s="73"/>
      <c r="I53" s="73"/>
    </row>
    <row r="54" spans="1:10" s="12" customFormat="1" ht="36.549999999999997" customHeight="1">
      <c r="A54" s="324"/>
      <c r="B54" s="324"/>
      <c r="C54" s="291"/>
      <c r="D54" s="72"/>
      <c r="E54" s="336"/>
      <c r="F54" s="79" t="s">
        <v>12</v>
      </c>
      <c r="G54" s="80">
        <f t="shared" ref="G54:I54" si="19">+G56</f>
        <v>118937.79999999999</v>
      </c>
      <c r="H54" s="80">
        <f t="shared" si="19"/>
        <v>189528.8</v>
      </c>
      <c r="I54" s="80">
        <f t="shared" si="19"/>
        <v>191236.8</v>
      </c>
    </row>
    <row r="55" spans="1:10" s="9" customFormat="1" ht="53.2">
      <c r="A55" s="324"/>
      <c r="B55" s="324"/>
      <c r="C55" s="291"/>
      <c r="D55" s="72"/>
      <c r="E55" s="336"/>
      <c r="F55" s="296" t="s">
        <v>13</v>
      </c>
      <c r="G55" s="81"/>
      <c r="H55" s="82"/>
      <c r="I55" s="81"/>
    </row>
    <row r="56" spans="1:10" s="9" customFormat="1" ht="16.95" customHeight="1">
      <c r="A56" s="324"/>
      <c r="B56" s="324"/>
      <c r="C56" s="291"/>
      <c r="D56" s="72"/>
      <c r="E56" s="336"/>
      <c r="F56" s="287" t="s">
        <v>7</v>
      </c>
      <c r="G56" s="73">
        <f t="shared" ref="G56:I56" si="20">G57</f>
        <v>118937.79999999999</v>
      </c>
      <c r="H56" s="73">
        <f t="shared" si="20"/>
        <v>189528.8</v>
      </c>
      <c r="I56" s="73">
        <f t="shared" si="20"/>
        <v>191236.8</v>
      </c>
    </row>
    <row r="57" spans="1:10" s="9" customFormat="1" ht="16.95" customHeight="1">
      <c r="A57" s="324"/>
      <c r="B57" s="324"/>
      <c r="C57" s="291"/>
      <c r="D57" s="72"/>
      <c r="E57" s="336"/>
      <c r="F57" s="296" t="s">
        <v>50</v>
      </c>
      <c r="G57" s="71">
        <f t="shared" ref="G57:I58" si="21">+G58</f>
        <v>118937.79999999999</v>
      </c>
      <c r="H57" s="71">
        <f t="shared" si="21"/>
        <v>189528.8</v>
      </c>
      <c r="I57" s="71">
        <f t="shared" si="21"/>
        <v>191236.8</v>
      </c>
    </row>
    <row r="58" spans="1:10" s="9" customFormat="1">
      <c r="A58" s="324"/>
      <c r="B58" s="324"/>
      <c r="C58" s="291"/>
      <c r="D58" s="72"/>
      <c r="E58" s="336"/>
      <c r="F58" s="296" t="s">
        <v>51</v>
      </c>
      <c r="G58" s="71">
        <f t="shared" si="21"/>
        <v>118937.79999999999</v>
      </c>
      <c r="H58" s="71">
        <f t="shared" si="21"/>
        <v>189528.8</v>
      </c>
      <c r="I58" s="71">
        <f t="shared" si="21"/>
        <v>191236.8</v>
      </c>
    </row>
    <row r="59" spans="1:10" s="9" customFormat="1">
      <c r="A59" s="324"/>
      <c r="B59" s="324"/>
      <c r="C59" s="291"/>
      <c r="D59" s="72"/>
      <c r="E59" s="336"/>
      <c r="F59" s="186" t="s">
        <v>52</v>
      </c>
      <c r="G59" s="71">
        <f t="shared" ref="G59:I59" si="22">+G60</f>
        <v>118937.79999999999</v>
      </c>
      <c r="H59" s="71">
        <f t="shared" si="22"/>
        <v>189528.8</v>
      </c>
      <c r="I59" s="71">
        <f t="shared" si="22"/>
        <v>191236.8</v>
      </c>
      <c r="J59" s="13"/>
    </row>
    <row r="60" spans="1:10" s="9" customFormat="1">
      <c r="A60" s="324"/>
      <c r="B60" s="324"/>
      <c r="C60" s="291"/>
      <c r="D60" s="72"/>
      <c r="E60" s="337"/>
      <c r="F60" s="186" t="s">
        <v>72</v>
      </c>
      <c r="G60" s="71">
        <f>+'Հավելված N 4'!E18</f>
        <v>118937.79999999999</v>
      </c>
      <c r="H60" s="71">
        <f>+'Հավելված N 4'!F18</f>
        <v>189528.8</v>
      </c>
      <c r="I60" s="71">
        <f>+'Հավելված N 4'!G18</f>
        <v>191236.8</v>
      </c>
      <c r="J60" s="13"/>
    </row>
    <row r="61" spans="1:10" s="9" customFormat="1" ht="50">
      <c r="A61" s="324"/>
      <c r="B61" s="291"/>
      <c r="C61" s="291"/>
      <c r="D61" s="72"/>
      <c r="E61" s="294">
        <v>32006</v>
      </c>
      <c r="F61" s="295" t="s">
        <v>278</v>
      </c>
      <c r="G61" s="78">
        <f t="shared" ref="G61:I61" si="23">+G63</f>
        <v>21839.399999999998</v>
      </c>
      <c r="H61" s="78">
        <f t="shared" si="23"/>
        <v>21839.399999999998</v>
      </c>
      <c r="I61" s="78">
        <f t="shared" si="23"/>
        <v>21839.399999999998</v>
      </c>
    </row>
    <row r="62" spans="1:10" s="9" customFormat="1">
      <c r="A62" s="324"/>
      <c r="B62" s="291"/>
      <c r="C62" s="291"/>
      <c r="D62" s="72"/>
      <c r="E62" s="335"/>
      <c r="F62" s="296" t="s">
        <v>16</v>
      </c>
      <c r="G62" s="73"/>
      <c r="H62" s="73"/>
      <c r="I62" s="73"/>
    </row>
    <row r="63" spans="1:10" s="12" customFormat="1" ht="36.549999999999997" customHeight="1">
      <c r="A63" s="324"/>
      <c r="B63" s="291"/>
      <c r="C63" s="291"/>
      <c r="D63" s="72"/>
      <c r="E63" s="336"/>
      <c r="F63" s="79" t="s">
        <v>232</v>
      </c>
      <c r="G63" s="80">
        <f t="shared" ref="G63:I63" si="24">+G65</f>
        <v>21839.399999999998</v>
      </c>
      <c r="H63" s="80">
        <f t="shared" si="24"/>
        <v>21839.399999999998</v>
      </c>
      <c r="I63" s="80">
        <f t="shared" si="24"/>
        <v>21839.399999999998</v>
      </c>
    </row>
    <row r="64" spans="1:10" s="9" customFormat="1" ht="53.2">
      <c r="A64" s="324"/>
      <c r="B64" s="291"/>
      <c r="C64" s="291"/>
      <c r="D64" s="72"/>
      <c r="E64" s="336"/>
      <c r="F64" s="296" t="s">
        <v>13</v>
      </c>
      <c r="G64" s="81"/>
      <c r="H64" s="82"/>
      <c r="I64" s="81"/>
    </row>
    <row r="65" spans="1:10" s="9" customFormat="1" ht="16.95" customHeight="1">
      <c r="A65" s="324"/>
      <c r="B65" s="291"/>
      <c r="C65" s="291"/>
      <c r="D65" s="72"/>
      <c r="E65" s="336"/>
      <c r="F65" s="287" t="s">
        <v>7</v>
      </c>
      <c r="G65" s="73">
        <f t="shared" ref="G65:I65" si="25">G66</f>
        <v>21839.399999999998</v>
      </c>
      <c r="H65" s="73">
        <f t="shared" si="25"/>
        <v>21839.399999999998</v>
      </c>
      <c r="I65" s="73">
        <f t="shared" si="25"/>
        <v>21839.399999999998</v>
      </c>
    </row>
    <row r="66" spans="1:10" s="9" customFormat="1" ht="16.95" customHeight="1">
      <c r="A66" s="324"/>
      <c r="B66" s="291"/>
      <c r="C66" s="291"/>
      <c r="D66" s="72"/>
      <c r="E66" s="336"/>
      <c r="F66" s="296" t="s">
        <v>91</v>
      </c>
      <c r="G66" s="71">
        <f t="shared" ref="G66:I68" si="26">+G67</f>
        <v>21839.399999999998</v>
      </c>
      <c r="H66" s="71">
        <f t="shared" si="26"/>
        <v>21839.399999999998</v>
      </c>
      <c r="I66" s="71">
        <f t="shared" si="26"/>
        <v>21839.399999999998</v>
      </c>
    </row>
    <row r="67" spans="1:10" s="9" customFormat="1">
      <c r="A67" s="324"/>
      <c r="B67" s="291"/>
      <c r="C67" s="291"/>
      <c r="D67" s="72"/>
      <c r="E67" s="336"/>
      <c r="F67" s="296" t="s">
        <v>279</v>
      </c>
      <c r="G67" s="71">
        <f t="shared" si="26"/>
        <v>21839.399999999998</v>
      </c>
      <c r="H67" s="71">
        <f t="shared" si="26"/>
        <v>21839.399999999998</v>
      </c>
      <c r="I67" s="71">
        <f t="shared" si="26"/>
        <v>21839.399999999998</v>
      </c>
    </row>
    <row r="68" spans="1:10" s="9" customFormat="1">
      <c r="A68" s="324"/>
      <c r="B68" s="291"/>
      <c r="C68" s="291"/>
      <c r="D68" s="72"/>
      <c r="E68" s="336"/>
      <c r="F68" s="186" t="s">
        <v>280</v>
      </c>
      <c r="G68" s="71">
        <f t="shared" si="26"/>
        <v>21839.399999999998</v>
      </c>
      <c r="H68" s="71">
        <f t="shared" si="26"/>
        <v>21839.399999999998</v>
      </c>
      <c r="I68" s="71">
        <f t="shared" si="26"/>
        <v>21839.399999999998</v>
      </c>
      <c r="J68" s="13"/>
    </row>
    <row r="69" spans="1:10" s="9" customFormat="1">
      <c r="A69" s="324"/>
      <c r="B69" s="291"/>
      <c r="C69" s="291"/>
      <c r="D69" s="72"/>
      <c r="E69" s="337"/>
      <c r="F69" s="186" t="s">
        <v>281</v>
      </c>
      <c r="G69" s="71">
        <f>+'Հավելված N 4'!E50</f>
        <v>21839.399999999998</v>
      </c>
      <c r="H69" s="71">
        <f>+'Հավելված N 4'!F50</f>
        <v>21839.399999999998</v>
      </c>
      <c r="I69" s="71">
        <f>+'Հավելված N 4'!G50</f>
        <v>21839.399999999998</v>
      </c>
      <c r="J69" s="13"/>
    </row>
    <row r="70" spans="1:10" s="9" customFormat="1" ht="19.25" customHeight="1">
      <c r="A70" s="324"/>
      <c r="B70" s="323" t="s">
        <v>61</v>
      </c>
      <c r="C70" s="320"/>
      <c r="D70" s="321"/>
      <c r="E70" s="30"/>
      <c r="F70" s="286" t="s">
        <v>63</v>
      </c>
      <c r="G70" s="5">
        <f t="shared" ref="G70:I70" si="27">+G72</f>
        <v>1902</v>
      </c>
      <c r="H70" s="5">
        <f t="shared" si="27"/>
        <v>1902</v>
      </c>
      <c r="I70" s="5">
        <f t="shared" si="27"/>
        <v>1902</v>
      </c>
    </row>
    <row r="71" spans="1:10" s="9" customFormat="1" ht="16.95" customHeight="1">
      <c r="A71" s="324"/>
      <c r="B71" s="324"/>
      <c r="C71" s="320"/>
      <c r="D71" s="321"/>
      <c r="E71" s="30"/>
      <c r="F71" s="296" t="s">
        <v>6</v>
      </c>
      <c r="G71" s="4"/>
      <c r="H71" s="5"/>
      <c r="I71" s="4"/>
    </row>
    <row r="72" spans="1:10" s="9" customFormat="1" ht="19.75" customHeight="1">
      <c r="A72" s="324"/>
      <c r="B72" s="324"/>
      <c r="C72" s="323" t="s">
        <v>62</v>
      </c>
      <c r="D72" s="322"/>
      <c r="E72" s="30"/>
      <c r="F72" s="286" t="s">
        <v>63</v>
      </c>
      <c r="G72" s="5">
        <f t="shared" ref="G72:I72" si="28">+G74</f>
        <v>1902</v>
      </c>
      <c r="H72" s="5">
        <f t="shared" si="28"/>
        <v>1902</v>
      </c>
      <c r="I72" s="5">
        <f t="shared" si="28"/>
        <v>1902</v>
      </c>
    </row>
    <row r="73" spans="1:10" s="9" customFormat="1" ht="16.95" customHeight="1">
      <c r="A73" s="324"/>
      <c r="B73" s="324"/>
      <c r="C73" s="324"/>
      <c r="D73" s="322"/>
      <c r="E73" s="30"/>
      <c r="F73" s="296" t="s">
        <v>6</v>
      </c>
      <c r="G73" s="10"/>
      <c r="H73" s="5"/>
      <c r="I73" s="10"/>
    </row>
    <row r="74" spans="1:10" s="9" customFormat="1" ht="35.5">
      <c r="A74" s="324"/>
      <c r="B74" s="324"/>
      <c r="C74" s="324"/>
      <c r="D74" s="322"/>
      <c r="E74" s="30"/>
      <c r="F74" s="235" t="s">
        <v>12</v>
      </c>
      <c r="G74" s="5">
        <f t="shared" ref="G74:I74" si="29">+G76</f>
        <v>1902</v>
      </c>
      <c r="H74" s="5">
        <f t="shared" si="29"/>
        <v>1902</v>
      </c>
      <c r="I74" s="5">
        <f t="shared" si="29"/>
        <v>1902</v>
      </c>
    </row>
    <row r="75" spans="1:10" s="9" customFormat="1" ht="16.95" customHeight="1">
      <c r="A75" s="324"/>
      <c r="B75" s="324"/>
      <c r="C75" s="324"/>
      <c r="D75" s="322"/>
      <c r="E75" s="37"/>
      <c r="F75" s="296" t="s">
        <v>6</v>
      </c>
      <c r="G75" s="5"/>
      <c r="H75" s="5"/>
      <c r="I75" s="5"/>
    </row>
    <row r="76" spans="1:10" s="9" customFormat="1">
      <c r="A76" s="324"/>
      <c r="B76" s="324"/>
      <c r="C76" s="324"/>
      <c r="D76" s="294">
        <v>1183</v>
      </c>
      <c r="E76" s="334" t="s">
        <v>205</v>
      </c>
      <c r="F76" s="334"/>
      <c r="G76" s="1">
        <f t="shared" ref="G76:I76" si="30">+G78</f>
        <v>1902</v>
      </c>
      <c r="H76" s="1">
        <f t="shared" si="30"/>
        <v>1902</v>
      </c>
      <c r="I76" s="1">
        <f t="shared" si="30"/>
        <v>1902</v>
      </c>
    </row>
    <row r="77" spans="1:10" s="9" customFormat="1" ht="16.95" customHeight="1">
      <c r="A77" s="324"/>
      <c r="B77" s="324"/>
      <c r="C77" s="324"/>
      <c r="D77" s="104"/>
      <c r="E77" s="293"/>
      <c r="F77" s="296" t="s">
        <v>6</v>
      </c>
      <c r="G77" s="1"/>
      <c r="H77" s="1"/>
      <c r="I77" s="1"/>
    </row>
    <row r="78" spans="1:10" s="9" customFormat="1" ht="33.35">
      <c r="A78" s="324"/>
      <c r="B78" s="324"/>
      <c r="C78" s="324"/>
      <c r="D78" s="104"/>
      <c r="E78" s="294">
        <v>32001</v>
      </c>
      <c r="F78" s="295" t="s">
        <v>217</v>
      </c>
      <c r="G78" s="11">
        <f t="shared" ref="G78:I78" si="31">+G80</f>
        <v>1902</v>
      </c>
      <c r="H78" s="11">
        <f t="shared" si="31"/>
        <v>1902</v>
      </c>
      <c r="I78" s="11">
        <f t="shared" si="31"/>
        <v>1902</v>
      </c>
    </row>
    <row r="79" spans="1:10" s="9" customFormat="1" ht="15.6" customHeight="1">
      <c r="A79" s="324"/>
      <c r="B79" s="324"/>
      <c r="C79" s="324"/>
      <c r="D79" s="104"/>
      <c r="E79" s="335"/>
      <c r="F79" s="296" t="s">
        <v>16</v>
      </c>
      <c r="G79" s="4"/>
      <c r="H79" s="5"/>
      <c r="I79" s="4"/>
    </row>
    <row r="80" spans="1:10" s="12" customFormat="1" ht="36.549999999999997" customHeight="1">
      <c r="A80" s="324"/>
      <c r="B80" s="324"/>
      <c r="C80" s="324"/>
      <c r="D80" s="104"/>
      <c r="E80" s="336"/>
      <c r="F80" s="79" t="s">
        <v>150</v>
      </c>
      <c r="G80" s="38">
        <f t="shared" ref="G80:I80" si="32">+G82</f>
        <v>1902</v>
      </c>
      <c r="H80" s="38">
        <f t="shared" si="32"/>
        <v>1902</v>
      </c>
      <c r="I80" s="38">
        <f t="shared" si="32"/>
        <v>1902</v>
      </c>
    </row>
    <row r="81" spans="1:10" s="9" customFormat="1" ht="53.2">
      <c r="A81" s="324"/>
      <c r="B81" s="324"/>
      <c r="C81" s="324"/>
      <c r="D81" s="104"/>
      <c r="E81" s="336"/>
      <c r="F81" s="296" t="s">
        <v>13</v>
      </c>
      <c r="G81" s="4"/>
      <c r="H81" s="39"/>
      <c r="I81" s="4"/>
    </row>
    <row r="82" spans="1:10" s="9" customFormat="1" ht="16.95" customHeight="1">
      <c r="A82" s="324"/>
      <c r="B82" s="324"/>
      <c r="C82" s="324"/>
      <c r="D82" s="104"/>
      <c r="E82" s="336"/>
      <c r="F82" s="287" t="s">
        <v>7</v>
      </c>
      <c r="G82" s="5">
        <f t="shared" ref="G82:I82" si="33">+G83</f>
        <v>1902</v>
      </c>
      <c r="H82" s="5">
        <f t="shared" si="33"/>
        <v>1902</v>
      </c>
      <c r="I82" s="5">
        <f t="shared" si="33"/>
        <v>1902</v>
      </c>
    </row>
    <row r="83" spans="1:10" s="9" customFormat="1" ht="16.95" customHeight="1">
      <c r="A83" s="324"/>
      <c r="B83" s="324"/>
      <c r="C83" s="324"/>
      <c r="D83" s="104"/>
      <c r="E83" s="336"/>
      <c r="F83" s="296" t="s">
        <v>148</v>
      </c>
      <c r="G83" s="6">
        <f t="shared" ref="G83:I84" si="34">+G84</f>
        <v>1902</v>
      </c>
      <c r="H83" s="39">
        <f t="shared" si="34"/>
        <v>1902</v>
      </c>
      <c r="I83" s="6">
        <f t="shared" si="34"/>
        <v>1902</v>
      </c>
    </row>
    <row r="84" spans="1:10" s="9" customFormat="1" ht="15.6" customHeight="1">
      <c r="A84" s="324"/>
      <c r="B84" s="324"/>
      <c r="C84" s="324"/>
      <c r="D84" s="104"/>
      <c r="E84" s="336"/>
      <c r="F84" s="296" t="s">
        <v>200</v>
      </c>
      <c r="G84" s="6">
        <f t="shared" si="34"/>
        <v>1902</v>
      </c>
      <c r="H84" s="6">
        <f t="shared" si="34"/>
        <v>1902</v>
      </c>
      <c r="I84" s="6">
        <f t="shared" si="34"/>
        <v>1902</v>
      </c>
    </row>
    <row r="85" spans="1:10" s="9" customFormat="1" ht="15.6" customHeight="1">
      <c r="A85" s="324"/>
      <c r="B85" s="324"/>
      <c r="C85" s="324"/>
      <c r="D85" s="104"/>
      <c r="E85" s="336"/>
      <c r="F85" s="186" t="s">
        <v>221</v>
      </c>
      <c r="G85" s="31">
        <f t="shared" ref="G85:I85" si="35">+G86</f>
        <v>1902</v>
      </c>
      <c r="H85" s="31">
        <f t="shared" si="35"/>
        <v>1902</v>
      </c>
      <c r="I85" s="31">
        <f t="shared" si="35"/>
        <v>1902</v>
      </c>
      <c r="J85" s="13"/>
    </row>
    <row r="86" spans="1:10" s="9" customFormat="1" ht="35.5">
      <c r="A86" s="325"/>
      <c r="B86" s="325"/>
      <c r="C86" s="325"/>
      <c r="D86" s="309"/>
      <c r="E86" s="337"/>
      <c r="F86" s="186" t="s">
        <v>222</v>
      </c>
      <c r="G86" s="31">
        <f>+I86</f>
        <v>1902</v>
      </c>
      <c r="H86" s="31">
        <f>+I86</f>
        <v>1902</v>
      </c>
      <c r="I86" s="31">
        <f>+'Հավելված N 5'!G13</f>
        <v>1902</v>
      </c>
      <c r="J86" s="13"/>
    </row>
    <row r="88" spans="1:10" s="9" customFormat="1" ht="32.4" customHeight="1">
      <c r="A88" s="74"/>
      <c r="B88" s="74"/>
      <c r="C88" s="74"/>
      <c r="D88" s="89"/>
      <c r="E88" s="89"/>
      <c r="F88" s="141" t="s">
        <v>184</v>
      </c>
      <c r="G88" s="76">
        <f>+G89+G127</f>
        <v>0</v>
      </c>
      <c r="H88" s="76">
        <f>+ROUND(H89+H127,1)</f>
        <v>0</v>
      </c>
      <c r="I88" s="76">
        <f>+I89+I127</f>
        <v>0</v>
      </c>
    </row>
    <row r="89" spans="1:10" s="9" customFormat="1" ht="17.600000000000001" customHeight="1">
      <c r="A89" s="347" t="s">
        <v>185</v>
      </c>
      <c r="B89" s="348"/>
      <c r="C89" s="348"/>
      <c r="D89" s="349"/>
      <c r="E89" s="29"/>
      <c r="F89" s="141" t="s">
        <v>175</v>
      </c>
      <c r="G89" s="76">
        <f t="shared" ref="G89:I89" si="36">+G91</f>
        <v>0</v>
      </c>
      <c r="H89" s="76">
        <f t="shared" si="36"/>
        <v>0</v>
      </c>
      <c r="I89" s="76">
        <f t="shared" si="36"/>
        <v>0</v>
      </c>
    </row>
    <row r="90" spans="1:10" s="9" customFormat="1" ht="16.95" customHeight="1">
      <c r="A90" s="347"/>
      <c r="B90" s="348"/>
      <c r="C90" s="348"/>
      <c r="D90" s="350"/>
      <c r="E90" s="30"/>
      <c r="F90" s="74" t="s">
        <v>6</v>
      </c>
      <c r="G90" s="81"/>
      <c r="H90" s="73"/>
      <c r="I90" s="81"/>
    </row>
    <row r="91" spans="1:10" s="9" customFormat="1" ht="33.35">
      <c r="A91" s="347"/>
      <c r="B91" s="352" t="s">
        <v>62</v>
      </c>
      <c r="C91" s="348"/>
      <c r="D91" s="350"/>
      <c r="E91" s="30"/>
      <c r="F91" s="141" t="s">
        <v>177</v>
      </c>
      <c r="G91" s="73">
        <f t="shared" ref="G91:I91" si="37">+G93</f>
        <v>0</v>
      </c>
      <c r="H91" s="73">
        <f t="shared" si="37"/>
        <v>0</v>
      </c>
      <c r="I91" s="73">
        <f t="shared" si="37"/>
        <v>0</v>
      </c>
    </row>
    <row r="92" spans="1:10" s="9" customFormat="1" ht="16.95" customHeight="1">
      <c r="A92" s="347"/>
      <c r="B92" s="352"/>
      <c r="C92" s="348"/>
      <c r="D92" s="350"/>
      <c r="E92" s="30"/>
      <c r="F92" s="74" t="s">
        <v>6</v>
      </c>
      <c r="G92" s="81"/>
      <c r="H92" s="73"/>
      <c r="I92" s="81"/>
    </row>
    <row r="93" spans="1:10" s="9" customFormat="1">
      <c r="A93" s="347"/>
      <c r="B93" s="352"/>
      <c r="C93" s="352" t="s">
        <v>62</v>
      </c>
      <c r="D93" s="350"/>
      <c r="E93" s="30"/>
      <c r="F93" s="141" t="s">
        <v>178</v>
      </c>
      <c r="G93" s="73">
        <f t="shared" ref="G93:I93" si="38">+G95</f>
        <v>0</v>
      </c>
      <c r="H93" s="73">
        <f t="shared" si="38"/>
        <v>0</v>
      </c>
      <c r="I93" s="73">
        <f t="shared" si="38"/>
        <v>0</v>
      </c>
    </row>
    <row r="94" spans="1:10" s="9" customFormat="1" ht="16.95" customHeight="1">
      <c r="A94" s="347"/>
      <c r="B94" s="352"/>
      <c r="C94" s="352"/>
      <c r="D94" s="350"/>
      <c r="E94" s="30"/>
      <c r="F94" s="74" t="s">
        <v>6</v>
      </c>
      <c r="G94" s="172"/>
      <c r="H94" s="73"/>
      <c r="I94" s="172"/>
    </row>
    <row r="95" spans="1:10" s="9" customFormat="1" ht="35.5">
      <c r="A95" s="347"/>
      <c r="B95" s="352"/>
      <c r="C95" s="352"/>
      <c r="D95" s="350"/>
      <c r="E95" s="30"/>
      <c r="F95" s="75" t="s">
        <v>12</v>
      </c>
      <c r="G95" s="73">
        <f t="shared" ref="G95:I95" si="39">+G97</f>
        <v>0</v>
      </c>
      <c r="H95" s="73">
        <f t="shared" si="39"/>
        <v>0</v>
      </c>
      <c r="I95" s="73">
        <f t="shared" si="39"/>
        <v>0</v>
      </c>
    </row>
    <row r="96" spans="1:10" s="9" customFormat="1" ht="16.95" customHeight="1">
      <c r="A96" s="347"/>
      <c r="B96" s="352"/>
      <c r="C96" s="352"/>
      <c r="D96" s="351"/>
      <c r="E96" s="37"/>
      <c r="F96" s="74" t="s">
        <v>6</v>
      </c>
      <c r="G96" s="172"/>
      <c r="H96" s="73"/>
      <c r="I96" s="172"/>
    </row>
    <row r="97" spans="1:10" s="9" customFormat="1" ht="18" customHeight="1">
      <c r="A97" s="347"/>
      <c r="B97" s="352"/>
      <c r="C97" s="352"/>
      <c r="D97" s="353">
        <v>1139</v>
      </c>
      <c r="E97" s="334" t="s">
        <v>178</v>
      </c>
      <c r="F97" s="334"/>
      <c r="G97" s="76">
        <f>+G99+G107</f>
        <v>0</v>
      </c>
      <c r="H97" s="76">
        <f>+H99+H107</f>
        <v>0</v>
      </c>
      <c r="I97" s="76">
        <f>+I99+I107</f>
        <v>0</v>
      </c>
    </row>
    <row r="98" spans="1:10" s="9" customFormat="1" ht="16.95" customHeight="1">
      <c r="A98" s="347"/>
      <c r="B98" s="352"/>
      <c r="C98" s="352"/>
      <c r="D98" s="353"/>
      <c r="E98" s="140"/>
      <c r="F98" s="74" t="s">
        <v>6</v>
      </c>
      <c r="G98" s="76"/>
      <c r="H98" s="76"/>
      <c r="I98" s="76"/>
    </row>
    <row r="99" spans="1:10" s="9" customFormat="1">
      <c r="A99" s="347"/>
      <c r="B99" s="352"/>
      <c r="C99" s="352"/>
      <c r="D99" s="353"/>
      <c r="E99" s="77">
        <v>11001</v>
      </c>
      <c r="F99" s="143" t="s">
        <v>178</v>
      </c>
      <c r="G99" s="78">
        <f t="shared" ref="G99:I99" si="40">+G101</f>
        <v>1902</v>
      </c>
      <c r="H99" s="78">
        <f t="shared" si="40"/>
        <v>1902</v>
      </c>
      <c r="I99" s="78">
        <f t="shared" si="40"/>
        <v>1902</v>
      </c>
    </row>
    <row r="100" spans="1:10" s="9" customFormat="1" ht="15.6" customHeight="1">
      <c r="A100" s="347"/>
      <c r="B100" s="352"/>
      <c r="C100" s="352"/>
      <c r="D100" s="353"/>
      <c r="E100" s="344"/>
      <c r="F100" s="74" t="s">
        <v>16</v>
      </c>
      <c r="G100" s="81"/>
      <c r="H100" s="73"/>
      <c r="I100" s="81"/>
    </row>
    <row r="101" spans="1:10" s="12" customFormat="1" ht="36.549999999999997" customHeight="1">
      <c r="A101" s="347"/>
      <c r="B101" s="352"/>
      <c r="C101" s="352"/>
      <c r="D101" s="353"/>
      <c r="E101" s="345"/>
      <c r="F101" s="79" t="s">
        <v>126</v>
      </c>
      <c r="G101" s="80">
        <f t="shared" ref="G101:I101" si="41">+G103</f>
        <v>1902</v>
      </c>
      <c r="H101" s="80">
        <f t="shared" si="41"/>
        <v>1902</v>
      </c>
      <c r="I101" s="80">
        <f t="shared" si="41"/>
        <v>1902</v>
      </c>
    </row>
    <row r="102" spans="1:10" s="9" customFormat="1" ht="53.2">
      <c r="A102" s="347"/>
      <c r="B102" s="352"/>
      <c r="C102" s="352"/>
      <c r="D102" s="353"/>
      <c r="E102" s="345"/>
      <c r="F102" s="74" t="s">
        <v>13</v>
      </c>
      <c r="G102" s="81"/>
      <c r="H102" s="82"/>
      <c r="I102" s="81"/>
    </row>
    <row r="103" spans="1:10" s="9" customFormat="1" ht="16.95" customHeight="1">
      <c r="A103" s="347"/>
      <c r="B103" s="352"/>
      <c r="C103" s="352"/>
      <c r="D103" s="353"/>
      <c r="E103" s="345"/>
      <c r="F103" s="83" t="s">
        <v>7</v>
      </c>
      <c r="G103" s="73">
        <f t="shared" ref="G103:I105" si="42">+G104</f>
        <v>1902</v>
      </c>
      <c r="H103" s="73">
        <f t="shared" si="42"/>
        <v>1902</v>
      </c>
      <c r="I103" s="73">
        <f t="shared" si="42"/>
        <v>1902</v>
      </c>
    </row>
    <row r="104" spans="1:10" s="9" customFormat="1" ht="16.95" customHeight="1">
      <c r="A104" s="347"/>
      <c r="B104" s="352"/>
      <c r="C104" s="352"/>
      <c r="D104" s="353"/>
      <c r="E104" s="345"/>
      <c r="F104" s="74" t="s">
        <v>148</v>
      </c>
      <c r="G104" s="71">
        <f t="shared" si="42"/>
        <v>1902</v>
      </c>
      <c r="H104" s="82">
        <f t="shared" si="42"/>
        <v>1902</v>
      </c>
      <c r="I104" s="71">
        <f t="shared" si="42"/>
        <v>1902</v>
      </c>
    </row>
    <row r="105" spans="1:10" s="9" customFormat="1" ht="15.6" customHeight="1">
      <c r="A105" s="347"/>
      <c r="B105" s="352"/>
      <c r="C105" s="352"/>
      <c r="D105" s="353"/>
      <c r="E105" s="345"/>
      <c r="F105" s="74" t="s">
        <v>149</v>
      </c>
      <c r="G105" s="71">
        <f t="shared" si="42"/>
        <v>1902</v>
      </c>
      <c r="H105" s="71">
        <f t="shared" si="42"/>
        <v>1902</v>
      </c>
      <c r="I105" s="71">
        <f t="shared" si="42"/>
        <v>1902</v>
      </c>
    </row>
    <row r="106" spans="1:10" s="9" customFormat="1" ht="15.6" customHeight="1">
      <c r="A106" s="347"/>
      <c r="B106" s="352"/>
      <c r="C106" s="352"/>
      <c r="D106" s="353"/>
      <c r="E106" s="345"/>
      <c r="F106" s="173" t="s">
        <v>186</v>
      </c>
      <c r="G106" s="71">
        <f>+G78</f>
        <v>1902</v>
      </c>
      <c r="H106" s="71">
        <f>+H78</f>
        <v>1902</v>
      </c>
      <c r="I106" s="71">
        <f>+I78</f>
        <v>1902</v>
      </c>
      <c r="J106" s="13"/>
    </row>
    <row r="107" spans="1:10" s="9" customFormat="1">
      <c r="A107" s="347"/>
      <c r="B107" s="352"/>
      <c r="C107" s="352"/>
      <c r="D107" s="353"/>
      <c r="E107" s="77">
        <v>11001</v>
      </c>
      <c r="F107" s="143" t="s">
        <v>178</v>
      </c>
      <c r="G107" s="78">
        <f t="shared" ref="G107:I107" si="43">+G109</f>
        <v>-1902</v>
      </c>
      <c r="H107" s="78">
        <f t="shared" si="43"/>
        <v>-1902</v>
      </c>
      <c r="I107" s="78">
        <f t="shared" si="43"/>
        <v>-1902</v>
      </c>
    </row>
    <row r="108" spans="1:10" s="9" customFormat="1">
      <c r="A108" s="347"/>
      <c r="B108" s="352"/>
      <c r="C108" s="352"/>
      <c r="D108" s="353"/>
      <c r="E108" s="346"/>
      <c r="F108" s="74" t="s">
        <v>16</v>
      </c>
      <c r="G108" s="81"/>
      <c r="H108" s="73"/>
      <c r="I108" s="81"/>
    </row>
    <row r="109" spans="1:10" s="12" customFormat="1" ht="36.549999999999997" customHeight="1">
      <c r="A109" s="347"/>
      <c r="B109" s="352"/>
      <c r="C109" s="352"/>
      <c r="D109" s="353"/>
      <c r="E109" s="346"/>
      <c r="F109" s="79" t="s">
        <v>126</v>
      </c>
      <c r="G109" s="80">
        <f t="shared" ref="G109:I109" si="44">+G111</f>
        <v>-1902</v>
      </c>
      <c r="H109" s="80">
        <f t="shared" si="44"/>
        <v>-1902</v>
      </c>
      <c r="I109" s="80">
        <f t="shared" si="44"/>
        <v>-1902</v>
      </c>
    </row>
    <row r="110" spans="1:10" s="9" customFormat="1" ht="53.2">
      <c r="A110" s="347"/>
      <c r="B110" s="352"/>
      <c r="C110" s="352"/>
      <c r="D110" s="353"/>
      <c r="E110" s="346"/>
      <c r="F110" s="74" t="s">
        <v>13</v>
      </c>
      <c r="G110" s="81"/>
      <c r="H110" s="82"/>
      <c r="I110" s="81"/>
    </row>
    <row r="111" spans="1:10" s="9" customFormat="1" ht="16.95" customHeight="1">
      <c r="A111" s="347"/>
      <c r="B111" s="352"/>
      <c r="C111" s="352"/>
      <c r="D111" s="353"/>
      <c r="E111" s="346"/>
      <c r="F111" s="83" t="s">
        <v>7</v>
      </c>
      <c r="G111" s="73">
        <f t="shared" ref="G111:I113" si="45">+G112</f>
        <v>-1902</v>
      </c>
      <c r="H111" s="73">
        <f t="shared" si="45"/>
        <v>-1902</v>
      </c>
      <c r="I111" s="73">
        <f t="shared" si="45"/>
        <v>-1902</v>
      </c>
    </row>
    <row r="112" spans="1:10" s="9" customFormat="1" ht="16.95" customHeight="1">
      <c r="A112" s="347"/>
      <c r="B112" s="352"/>
      <c r="C112" s="352"/>
      <c r="D112" s="353"/>
      <c r="E112" s="346"/>
      <c r="F112" s="74" t="s">
        <v>148</v>
      </c>
      <c r="G112" s="71">
        <f t="shared" si="45"/>
        <v>-1902</v>
      </c>
      <c r="H112" s="82">
        <f t="shared" si="45"/>
        <v>-1902</v>
      </c>
      <c r="I112" s="71">
        <f t="shared" si="45"/>
        <v>-1902</v>
      </c>
    </row>
    <row r="113" spans="1:10" s="9" customFormat="1">
      <c r="A113" s="347"/>
      <c r="B113" s="352"/>
      <c r="C113" s="352"/>
      <c r="D113" s="353"/>
      <c r="E113" s="346"/>
      <c r="F113" s="74" t="s">
        <v>149</v>
      </c>
      <c r="G113" s="71">
        <f t="shared" si="45"/>
        <v>-1902</v>
      </c>
      <c r="H113" s="71">
        <f t="shared" si="45"/>
        <v>-1902</v>
      </c>
      <c r="I113" s="71">
        <f t="shared" si="45"/>
        <v>-1902</v>
      </c>
    </row>
    <row r="114" spans="1:10" s="9" customFormat="1">
      <c r="A114" s="347"/>
      <c r="B114" s="352"/>
      <c r="C114" s="352"/>
      <c r="D114" s="353"/>
      <c r="E114" s="346"/>
      <c r="F114" s="173" t="s">
        <v>186</v>
      </c>
      <c r="G114" s="71">
        <f t="shared" ref="G114:I114" si="46">-G106</f>
        <v>-1902</v>
      </c>
      <c r="H114" s="71">
        <f t="shared" si="46"/>
        <v>-1902</v>
      </c>
      <c r="I114" s="71">
        <f t="shared" si="46"/>
        <v>-1902</v>
      </c>
      <c r="J114" s="13"/>
    </row>
  </sheetData>
  <mergeCells count="39">
    <mergeCell ref="E97:F97"/>
    <mergeCell ref="E100:E106"/>
    <mergeCell ref="E108:E114"/>
    <mergeCell ref="A89:A114"/>
    <mergeCell ref="B89:B90"/>
    <mergeCell ref="C89:C92"/>
    <mergeCell ref="D89:D96"/>
    <mergeCell ref="B91:B114"/>
    <mergeCell ref="C93:C114"/>
    <mergeCell ref="D97:D114"/>
    <mergeCell ref="E24:F24"/>
    <mergeCell ref="E53:E60"/>
    <mergeCell ref="B18:B25"/>
    <mergeCell ref="C20:C25"/>
    <mergeCell ref="A16:A86"/>
    <mergeCell ref="B70:B86"/>
    <mergeCell ref="C16:C17"/>
    <mergeCell ref="B16:B17"/>
    <mergeCell ref="E79:E86"/>
    <mergeCell ref="E35:E40"/>
    <mergeCell ref="E44:E51"/>
    <mergeCell ref="E41:F41"/>
    <mergeCell ref="E76:F76"/>
    <mergeCell ref="B35:B60"/>
    <mergeCell ref="E62:E69"/>
    <mergeCell ref="C38:C51"/>
    <mergeCell ref="F1:I1"/>
    <mergeCell ref="F3:I3"/>
    <mergeCell ref="A7:I7"/>
    <mergeCell ref="A11:C11"/>
    <mergeCell ref="D11:E11"/>
    <mergeCell ref="F2:I2"/>
    <mergeCell ref="F11:F12"/>
    <mergeCell ref="G11:I11"/>
    <mergeCell ref="C70:C71"/>
    <mergeCell ref="D70:D75"/>
    <mergeCell ref="C72:C86"/>
    <mergeCell ref="D35:D40"/>
    <mergeCell ref="C35:C37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R64"/>
  <sheetViews>
    <sheetView zoomScale="70" zoomScaleNormal="70" workbookViewId="0">
      <selection activeCell="F44" sqref="F44"/>
    </sheetView>
  </sheetViews>
  <sheetFormatPr defaultColWidth="9.09765625" defaultRowHeight="17.75"/>
  <cols>
    <col min="1" max="1" width="9.09765625" style="95"/>
    <col min="2" max="2" width="9.09765625" style="95" customWidth="1"/>
    <col min="3" max="3" width="54.19921875" style="95" customWidth="1"/>
    <col min="4" max="4" width="27.796875" style="95" customWidth="1"/>
    <col min="5" max="8" width="20.3984375" style="95" customWidth="1"/>
    <col min="9" max="9" width="21.296875" style="95" bestFit="1" customWidth="1"/>
    <col min="10" max="10" width="13.69921875" style="95" bestFit="1" customWidth="1"/>
    <col min="11" max="16384" width="9.09765625" style="95"/>
  </cols>
  <sheetData>
    <row r="1" spans="1:10" s="193" customFormat="1" ht="26.6" customHeight="1">
      <c r="A1" s="191"/>
      <c r="B1" s="192"/>
      <c r="C1" s="192"/>
      <c r="D1" s="192"/>
      <c r="E1" s="191"/>
      <c r="F1" s="365" t="s">
        <v>21</v>
      </c>
      <c r="G1" s="365"/>
      <c r="H1" s="365"/>
    </row>
    <row r="2" spans="1:10" s="20" customFormat="1">
      <c r="A2" s="174"/>
      <c r="B2" s="174"/>
      <c r="C2" s="174"/>
      <c r="D2" s="174"/>
      <c r="E2" s="175"/>
      <c r="F2" s="366" t="s">
        <v>83</v>
      </c>
      <c r="G2" s="366"/>
      <c r="H2" s="366"/>
    </row>
    <row r="3" spans="1:10" s="20" customFormat="1">
      <c r="A3" s="174"/>
      <c r="B3" s="174"/>
      <c r="C3" s="174"/>
      <c r="D3" s="174"/>
      <c r="E3" s="175"/>
      <c r="F3" s="366" t="s">
        <v>20</v>
      </c>
      <c r="G3" s="366"/>
      <c r="H3" s="366"/>
    </row>
    <row r="4" spans="1:10" s="20" customFormat="1">
      <c r="A4" s="225"/>
      <c r="B4" s="225"/>
      <c r="C4" s="176"/>
      <c r="D4" s="175"/>
      <c r="E4" s="175"/>
      <c r="F4" s="175"/>
      <c r="G4" s="175"/>
      <c r="H4" s="175"/>
    </row>
    <row r="5" spans="1:10" s="20" customFormat="1" ht="37.5" customHeight="1">
      <c r="A5" s="367" t="s">
        <v>212</v>
      </c>
      <c r="B5" s="368"/>
      <c r="C5" s="368"/>
      <c r="D5" s="368"/>
      <c r="E5" s="368"/>
      <c r="F5" s="368"/>
      <c r="G5" s="368"/>
      <c r="H5" s="368"/>
    </row>
    <row r="6" spans="1:10" s="20" customFormat="1" ht="37.5" customHeight="1">
      <c r="A6" s="368"/>
      <c r="B6" s="368"/>
      <c r="C6" s="368"/>
      <c r="D6" s="368"/>
      <c r="E6" s="368"/>
      <c r="F6" s="368"/>
      <c r="G6" s="368"/>
      <c r="H6" s="368"/>
    </row>
    <row r="7" spans="1:10" s="20" customFormat="1">
      <c r="E7" s="175"/>
      <c r="F7" s="175"/>
      <c r="G7" s="175"/>
    </row>
    <row r="8" spans="1:10" s="20" customFormat="1">
      <c r="A8" s="177"/>
      <c r="B8" s="177"/>
      <c r="C8" s="177"/>
      <c r="D8" s="178"/>
      <c r="E8" s="175"/>
      <c r="F8" s="175"/>
      <c r="G8" s="369" t="s">
        <v>9</v>
      </c>
      <c r="H8" s="369"/>
    </row>
    <row r="9" spans="1:10" s="20" customFormat="1" ht="45" customHeight="1">
      <c r="A9" s="357" t="s">
        <v>32</v>
      </c>
      <c r="B9" s="358"/>
      <c r="C9" s="361" t="s">
        <v>33</v>
      </c>
      <c r="D9" s="359" t="s">
        <v>34</v>
      </c>
      <c r="E9" s="354" t="s">
        <v>49</v>
      </c>
      <c r="F9" s="355"/>
      <c r="G9" s="355"/>
      <c r="H9" s="356"/>
    </row>
    <row r="10" spans="1:10" s="20" customFormat="1" ht="99.95">
      <c r="A10" s="158" t="s">
        <v>14</v>
      </c>
      <c r="B10" s="158" t="s">
        <v>15</v>
      </c>
      <c r="C10" s="362"/>
      <c r="D10" s="360"/>
      <c r="E10" s="179" t="s">
        <v>35</v>
      </c>
      <c r="F10" s="179" t="s">
        <v>36</v>
      </c>
      <c r="G10" s="179" t="s">
        <v>37</v>
      </c>
      <c r="H10" s="179" t="s">
        <v>38</v>
      </c>
    </row>
    <row r="11" spans="1:10" s="20" customFormat="1">
      <c r="A11" s="158"/>
      <c r="B11" s="158"/>
      <c r="C11" s="21" t="s">
        <v>39</v>
      </c>
      <c r="D11" s="1">
        <f>SUM(E11:H11)</f>
        <v>-312420.1999999999</v>
      </c>
      <c r="E11" s="23">
        <f>+E13</f>
        <v>0</v>
      </c>
      <c r="F11" s="23">
        <f>+F13</f>
        <v>-334259.59999999992</v>
      </c>
      <c r="G11" s="23">
        <f>+G13</f>
        <v>0</v>
      </c>
      <c r="H11" s="23">
        <f>+H13</f>
        <v>21839.399999999998</v>
      </c>
      <c r="I11" s="180"/>
      <c r="J11" s="180"/>
    </row>
    <row r="12" spans="1:10" s="20" customFormat="1">
      <c r="A12" s="158"/>
      <c r="B12" s="158"/>
      <c r="C12" s="21" t="s">
        <v>40</v>
      </c>
      <c r="D12" s="254"/>
      <c r="E12" s="255"/>
      <c r="F12" s="255"/>
      <c r="G12" s="255"/>
      <c r="H12" s="255"/>
      <c r="I12" s="180"/>
      <c r="J12" s="181"/>
    </row>
    <row r="13" spans="1:10" s="20" customFormat="1" ht="33.35">
      <c r="A13" s="182"/>
      <c r="B13" s="183"/>
      <c r="C13" s="183" t="s">
        <v>17</v>
      </c>
      <c r="D13" s="1">
        <f>SUM(E13:H13)</f>
        <v>-312420.1999999999</v>
      </c>
      <c r="E13" s="184">
        <f>+E15+E18+E48</f>
        <v>0</v>
      </c>
      <c r="F13" s="184">
        <f t="shared" ref="F13:H13" si="0">+F15+F18+F48</f>
        <v>-334259.59999999992</v>
      </c>
      <c r="G13" s="184">
        <f t="shared" si="0"/>
        <v>0</v>
      </c>
      <c r="H13" s="184">
        <f t="shared" si="0"/>
        <v>21839.399999999998</v>
      </c>
      <c r="I13" s="180"/>
    </row>
    <row r="14" spans="1:10" s="20" customFormat="1">
      <c r="A14" s="182"/>
      <c r="B14" s="182"/>
      <c r="C14" s="182" t="s">
        <v>41</v>
      </c>
      <c r="D14" s="185"/>
      <c r="E14" s="185"/>
      <c r="F14" s="185"/>
      <c r="G14" s="185"/>
      <c r="H14" s="185"/>
    </row>
    <row r="15" spans="1:10" s="20" customFormat="1" ht="33.35">
      <c r="A15" s="21">
        <v>1236</v>
      </c>
      <c r="B15" s="19">
        <v>32002</v>
      </c>
      <c r="C15" s="28" t="s">
        <v>127</v>
      </c>
      <c r="D15" s="23">
        <f>SUM(E15:H15)</f>
        <v>-525496.39999999991</v>
      </c>
      <c r="E15" s="22">
        <f>+E17</f>
        <v>0</v>
      </c>
      <c r="F15" s="22">
        <f t="shared" ref="F15:H15" si="1">+F17</f>
        <v>-525496.39999999991</v>
      </c>
      <c r="G15" s="22">
        <f t="shared" si="1"/>
        <v>0</v>
      </c>
      <c r="H15" s="22">
        <f t="shared" si="1"/>
        <v>0</v>
      </c>
    </row>
    <row r="16" spans="1:10" s="46" customFormat="1">
      <c r="A16" s="41"/>
      <c r="B16" s="41"/>
      <c r="C16" s="42" t="s">
        <v>6</v>
      </c>
      <c r="D16" s="43"/>
      <c r="E16" s="44"/>
      <c r="F16" s="45"/>
      <c r="G16" s="45"/>
      <c r="H16" s="45"/>
    </row>
    <row r="17" spans="1:44" s="49" customFormat="1" ht="33.35">
      <c r="A17" s="91"/>
      <c r="B17" s="91"/>
      <c r="C17" s="33" t="s">
        <v>127</v>
      </c>
      <c r="D17" s="130">
        <f>SUM(E17:H17)</f>
        <v>-525496.39999999991</v>
      </c>
      <c r="E17" s="131">
        <v>0</v>
      </c>
      <c r="F17" s="131">
        <f>-F18-H48-'Հավելված N 5'!G10-'Հավելված N 9'!I15</f>
        <v>-525496.39999999991</v>
      </c>
      <c r="G17" s="131">
        <v>0</v>
      </c>
      <c r="H17" s="131">
        <v>0</v>
      </c>
    </row>
    <row r="18" spans="1:44" s="147" customFormat="1" ht="33.35">
      <c r="A18" s="144">
        <v>1236</v>
      </c>
      <c r="B18" s="214">
        <v>32004</v>
      </c>
      <c r="C18" s="215" t="s">
        <v>84</v>
      </c>
      <c r="D18" s="145">
        <f>SUM(E18:H18)</f>
        <v>191236.8</v>
      </c>
      <c r="E18" s="146">
        <f>+E20+E23+E25+E27+E34+E45</f>
        <v>0</v>
      </c>
      <c r="F18" s="146">
        <f>+F20+F23+F25+F27+F34+F45</f>
        <v>191236.8</v>
      </c>
      <c r="G18" s="146">
        <f t="shared" ref="G18:H18" si="2">+G20+G23+G25+G27+G34+G45</f>
        <v>0</v>
      </c>
      <c r="H18" s="146">
        <f t="shared" si="2"/>
        <v>0</v>
      </c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</row>
    <row r="19" spans="1:44" s="152" customFormat="1">
      <c r="A19" s="148"/>
      <c r="B19" s="148"/>
      <c r="C19" s="149" t="s">
        <v>6</v>
      </c>
      <c r="D19" s="43"/>
      <c r="E19" s="150"/>
      <c r="F19" s="151"/>
      <c r="G19" s="151"/>
      <c r="H19" s="151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</row>
    <row r="20" spans="1:44" s="49" customFormat="1">
      <c r="A20" s="45"/>
      <c r="B20" s="45"/>
      <c r="C20" s="33" t="s">
        <v>73</v>
      </c>
      <c r="D20" s="47">
        <f>SUM(E20:H20)</f>
        <v>1026.9000000000001</v>
      </c>
      <c r="E20" s="48">
        <f>+E21+E22</f>
        <v>0</v>
      </c>
      <c r="F20" s="48">
        <f>SUM(F21:F22)</f>
        <v>1026.9000000000001</v>
      </c>
      <c r="G20" s="48">
        <f t="shared" ref="G20:H20" si="3">+G21+G22</f>
        <v>0</v>
      </c>
      <c r="H20" s="48">
        <f t="shared" si="3"/>
        <v>0</v>
      </c>
    </row>
    <row r="21" spans="1:44" s="54" customFormat="1">
      <c r="A21" s="363"/>
      <c r="B21" s="363"/>
      <c r="C21" s="50" t="s">
        <v>129</v>
      </c>
      <c r="D21" s="51">
        <f t="shared" ref="D21" si="4">+E21+F21+G21+H21</f>
        <v>485</v>
      </c>
      <c r="E21" s="52"/>
      <c r="F21" s="52">
        <f>+'Հավելված N 9'!I23</f>
        <v>485</v>
      </c>
      <c r="G21" s="52"/>
      <c r="H21" s="53"/>
    </row>
    <row r="22" spans="1:44" s="54" customFormat="1">
      <c r="A22" s="364"/>
      <c r="B22" s="364"/>
      <c r="C22" s="50" t="s">
        <v>130</v>
      </c>
      <c r="D22" s="51">
        <f t="shared" ref="D22" si="5">+E22+F22+G22+H22</f>
        <v>541.9</v>
      </c>
      <c r="E22" s="52"/>
      <c r="F22" s="52">
        <f>+'Հավելված N 9'!I24</f>
        <v>541.9</v>
      </c>
      <c r="G22" s="52"/>
      <c r="H22" s="53"/>
    </row>
    <row r="23" spans="1:44" s="49" customFormat="1">
      <c r="A23" s="45"/>
      <c r="B23" s="45"/>
      <c r="C23" s="33" t="s">
        <v>45</v>
      </c>
      <c r="D23" s="47">
        <f>SUM(E23:H23)</f>
        <v>760.80000000000007</v>
      </c>
      <c r="E23" s="48">
        <f>+E24</f>
        <v>0</v>
      </c>
      <c r="F23" s="48">
        <f t="shared" ref="F23:H25" si="6">+F24</f>
        <v>760.80000000000007</v>
      </c>
      <c r="G23" s="48">
        <f t="shared" si="6"/>
        <v>0</v>
      </c>
      <c r="H23" s="48">
        <f t="shared" si="6"/>
        <v>0</v>
      </c>
    </row>
    <row r="24" spans="1:44" s="54" customFormat="1" ht="35.5">
      <c r="A24" s="226"/>
      <c r="B24" s="226"/>
      <c r="C24" s="50" t="s">
        <v>131</v>
      </c>
      <c r="D24" s="51">
        <f t="shared" ref="D24" si="7">+E24+F24+G24+H24</f>
        <v>760.80000000000007</v>
      </c>
      <c r="E24" s="52"/>
      <c r="F24" s="52">
        <f>+'Հավելված N 9'!I25</f>
        <v>760.80000000000007</v>
      </c>
      <c r="G24" s="52"/>
      <c r="H24" s="53"/>
    </row>
    <row r="25" spans="1:44" s="49" customFormat="1">
      <c r="A25" s="45"/>
      <c r="B25" s="45"/>
      <c r="C25" s="33" t="s">
        <v>79</v>
      </c>
      <c r="D25" s="47">
        <f>SUM(E25:H25)</f>
        <v>1328.6999999999998</v>
      </c>
      <c r="E25" s="48">
        <f>+E26</f>
        <v>0</v>
      </c>
      <c r="F25" s="48">
        <f t="shared" si="6"/>
        <v>1328.6999999999998</v>
      </c>
      <c r="G25" s="48">
        <f t="shared" si="6"/>
        <v>0</v>
      </c>
      <c r="H25" s="48">
        <f t="shared" si="6"/>
        <v>0</v>
      </c>
    </row>
    <row r="26" spans="1:44" s="54" customFormat="1">
      <c r="A26" s="226"/>
      <c r="B26" s="226"/>
      <c r="C26" s="50" t="s">
        <v>132</v>
      </c>
      <c r="D26" s="51">
        <f t="shared" ref="D26" si="8">+E26+F26+G26+H26</f>
        <v>1328.6999999999998</v>
      </c>
      <c r="E26" s="52"/>
      <c r="F26" s="52">
        <f>+'Հավելված N 9'!I26</f>
        <v>1328.6999999999998</v>
      </c>
      <c r="G26" s="52"/>
      <c r="H26" s="53"/>
    </row>
    <row r="27" spans="1:44" s="49" customFormat="1">
      <c r="A27" s="45"/>
      <c r="B27" s="45"/>
      <c r="C27" s="33" t="s">
        <v>80</v>
      </c>
      <c r="D27" s="47">
        <f>SUM(E27:H27)</f>
        <v>5073.3</v>
      </c>
      <c r="E27" s="48">
        <f>SUM(E28:E33)</f>
        <v>0</v>
      </c>
      <c r="F27" s="48">
        <f>SUM(F28:F33)</f>
        <v>5073.3</v>
      </c>
      <c r="G27" s="48">
        <f t="shared" ref="G27:H27" si="9">SUM(G28:G33)</f>
        <v>0</v>
      </c>
      <c r="H27" s="48">
        <f t="shared" si="9"/>
        <v>0</v>
      </c>
    </row>
    <row r="28" spans="1:44" s="54" customFormat="1">
      <c r="A28" s="363"/>
      <c r="B28" s="363"/>
      <c r="C28" s="50" t="s">
        <v>136</v>
      </c>
      <c r="D28" s="51">
        <f>+E28+F28+G28+H28</f>
        <v>355.5</v>
      </c>
      <c r="E28" s="52"/>
      <c r="F28" s="52">
        <f>+'Հավելված N 9'!I27</f>
        <v>355.5</v>
      </c>
      <c r="G28" s="52"/>
      <c r="H28" s="53"/>
    </row>
    <row r="29" spans="1:44" s="54" customFormat="1" ht="35.5">
      <c r="A29" s="370"/>
      <c r="B29" s="370"/>
      <c r="C29" s="50" t="s">
        <v>138</v>
      </c>
      <c r="D29" s="51">
        <f>+E29+F29+G29+H29</f>
        <v>733.1</v>
      </c>
      <c r="E29" s="52"/>
      <c r="F29" s="52">
        <f>+'Հավելված N 9'!I28</f>
        <v>733.1</v>
      </c>
      <c r="G29" s="52"/>
      <c r="H29" s="53"/>
    </row>
    <row r="30" spans="1:44" s="54" customFormat="1" ht="35.5">
      <c r="A30" s="370"/>
      <c r="B30" s="370"/>
      <c r="C30" s="50" t="s">
        <v>135</v>
      </c>
      <c r="D30" s="51">
        <f t="shared" ref="D30" si="10">+E30+F30+G30+H30</f>
        <v>391.5</v>
      </c>
      <c r="E30" s="52"/>
      <c r="F30" s="52">
        <f>+'Հավելված N 9'!I29</f>
        <v>391.5</v>
      </c>
      <c r="G30" s="52"/>
      <c r="H30" s="53"/>
    </row>
    <row r="31" spans="1:44" s="54" customFormat="1" ht="35.5">
      <c r="A31" s="370"/>
      <c r="B31" s="370"/>
      <c r="C31" s="50" t="s">
        <v>134</v>
      </c>
      <c r="D31" s="51">
        <f>+E31+F31+G31+H31</f>
        <v>868.7</v>
      </c>
      <c r="E31" s="52"/>
      <c r="F31" s="52">
        <f>+'Հավելված N 9'!I30</f>
        <v>868.7</v>
      </c>
      <c r="G31" s="52"/>
      <c r="H31" s="53"/>
    </row>
    <row r="32" spans="1:44" s="54" customFormat="1" ht="35.5">
      <c r="A32" s="370"/>
      <c r="B32" s="370"/>
      <c r="C32" s="50" t="s">
        <v>137</v>
      </c>
      <c r="D32" s="51">
        <f>+E32+F32+G32+H32</f>
        <v>1821.8</v>
      </c>
      <c r="E32" s="52"/>
      <c r="F32" s="52">
        <f>+'Հավելված N 9'!I31</f>
        <v>1821.8</v>
      </c>
      <c r="G32" s="52"/>
      <c r="H32" s="53"/>
    </row>
    <row r="33" spans="1:44" s="54" customFormat="1" ht="35.5">
      <c r="A33" s="364"/>
      <c r="B33" s="364"/>
      <c r="C33" s="50" t="s">
        <v>133</v>
      </c>
      <c r="D33" s="51">
        <f t="shared" ref="D33" si="11">+E33+F33+G33+H33</f>
        <v>902.7</v>
      </c>
      <c r="E33" s="52"/>
      <c r="F33" s="52">
        <f>+'Հավելված N 9'!I32</f>
        <v>902.7</v>
      </c>
      <c r="G33" s="52"/>
      <c r="H33" s="53"/>
    </row>
    <row r="34" spans="1:44" s="49" customFormat="1">
      <c r="A34" s="45"/>
      <c r="B34" s="45"/>
      <c r="C34" s="33" t="s">
        <v>69</v>
      </c>
      <c r="D34" s="47">
        <f>SUM(E34:H34)</f>
        <v>182005.8</v>
      </c>
      <c r="E34" s="48">
        <f>+E38+E37+E39+E40+E42+E43</f>
        <v>0</v>
      </c>
      <c r="F34" s="48">
        <f>SUM(F35:F44)</f>
        <v>182005.8</v>
      </c>
      <c r="G34" s="48">
        <f>+G38+G37+G39+G40+G42+G43</f>
        <v>0</v>
      </c>
      <c r="H34" s="48">
        <f>+H38+H37+H39+H40+H42+H43</f>
        <v>0</v>
      </c>
    </row>
    <row r="35" spans="1:44" s="54" customFormat="1">
      <c r="A35" s="363"/>
      <c r="B35" s="363"/>
      <c r="C35" s="50" t="s">
        <v>196</v>
      </c>
      <c r="D35" s="51">
        <f t="shared" ref="D35" si="12">+E35+F35+G35+H35</f>
        <v>512.1</v>
      </c>
      <c r="E35" s="52"/>
      <c r="F35" s="52">
        <f>+'Հավելված N 9'!I33</f>
        <v>512.1</v>
      </c>
      <c r="G35" s="52"/>
      <c r="H35" s="53"/>
    </row>
    <row r="36" spans="1:44" s="54" customFormat="1">
      <c r="A36" s="370"/>
      <c r="B36" s="370"/>
      <c r="C36" s="50" t="s">
        <v>197</v>
      </c>
      <c r="D36" s="51">
        <f t="shared" ref="D36" si="13">+E36+F36+G36+H36</f>
        <v>2016.1999999999998</v>
      </c>
      <c r="E36" s="52"/>
      <c r="F36" s="52">
        <f>+'Հավելված N 9'!I34</f>
        <v>2016.1999999999998</v>
      </c>
      <c r="G36" s="52"/>
      <c r="H36" s="53"/>
    </row>
    <row r="37" spans="1:44" s="54" customFormat="1">
      <c r="A37" s="370"/>
      <c r="B37" s="370"/>
      <c r="C37" s="50" t="s">
        <v>140</v>
      </c>
      <c r="D37" s="51">
        <f>+E37+F37+G37+H37</f>
        <v>694.7</v>
      </c>
      <c r="E37" s="52"/>
      <c r="F37" s="52">
        <f>+'Հավելված N 9'!I35</f>
        <v>694.7</v>
      </c>
      <c r="G37" s="52"/>
      <c r="H37" s="53"/>
    </row>
    <row r="38" spans="1:44" s="54" customFormat="1">
      <c r="A38" s="370"/>
      <c r="B38" s="370"/>
      <c r="C38" s="50" t="s">
        <v>139</v>
      </c>
      <c r="D38" s="51">
        <f t="shared" ref="D38:D43" si="14">+E38+F38+G38+H38</f>
        <v>1165.3</v>
      </c>
      <c r="E38" s="52"/>
      <c r="F38" s="52">
        <f>+'Հավելված N 9'!I36</f>
        <v>1165.3</v>
      </c>
      <c r="G38" s="52"/>
      <c r="H38" s="53"/>
    </row>
    <row r="39" spans="1:44" s="54" customFormat="1">
      <c r="A39" s="370"/>
      <c r="B39" s="370"/>
      <c r="C39" s="50" t="s">
        <v>141</v>
      </c>
      <c r="D39" s="51">
        <f t="shared" si="14"/>
        <v>910.80000000000007</v>
      </c>
      <c r="E39" s="52"/>
      <c r="F39" s="52">
        <f>+'Հավելված N 9'!I37</f>
        <v>910.80000000000007</v>
      </c>
      <c r="G39" s="52"/>
      <c r="H39" s="53"/>
    </row>
    <row r="40" spans="1:44" s="54" customFormat="1">
      <c r="A40" s="370"/>
      <c r="B40" s="370"/>
      <c r="C40" s="50" t="s">
        <v>142</v>
      </c>
      <c r="D40" s="51">
        <f t="shared" si="14"/>
        <v>3274.9</v>
      </c>
      <c r="E40" s="52"/>
      <c r="F40" s="52">
        <f>+'Հավելված N 9'!I38</f>
        <v>3274.9</v>
      </c>
      <c r="G40" s="52"/>
      <c r="H40" s="53"/>
    </row>
    <row r="41" spans="1:44" s="54" customFormat="1">
      <c r="A41" s="370"/>
      <c r="B41" s="370"/>
      <c r="C41" s="50" t="s">
        <v>198</v>
      </c>
      <c r="D41" s="51">
        <f t="shared" ref="D41" si="15">+E41+F41+G41+H41</f>
        <v>1159.5999999999999</v>
      </c>
      <c r="E41" s="52"/>
      <c r="F41" s="52">
        <f>+'Հավելված N 9'!I39</f>
        <v>1159.5999999999999</v>
      </c>
      <c r="G41" s="52"/>
      <c r="H41" s="53"/>
    </row>
    <row r="42" spans="1:44" s="54" customFormat="1">
      <c r="A42" s="370"/>
      <c r="B42" s="370"/>
      <c r="C42" s="50" t="s">
        <v>143</v>
      </c>
      <c r="D42" s="51">
        <f t="shared" si="14"/>
        <v>1586.3</v>
      </c>
      <c r="E42" s="52"/>
      <c r="F42" s="52">
        <f>+'Հավելված N 9'!I40</f>
        <v>1586.3</v>
      </c>
      <c r="G42" s="52"/>
      <c r="H42" s="53"/>
    </row>
    <row r="43" spans="1:44" s="54" customFormat="1">
      <c r="A43" s="370"/>
      <c r="B43" s="370"/>
      <c r="C43" s="50" t="s">
        <v>144</v>
      </c>
      <c r="D43" s="51">
        <f t="shared" si="14"/>
        <v>1856.3999999999999</v>
      </c>
      <c r="E43" s="52"/>
      <c r="F43" s="52">
        <f>+'Հավելված N 9'!I41</f>
        <v>1856.3999999999999</v>
      </c>
      <c r="G43" s="52"/>
      <c r="H43" s="53"/>
    </row>
    <row r="44" spans="1:44" s="54" customFormat="1" ht="35.5">
      <c r="A44" s="364"/>
      <c r="B44" s="364"/>
      <c r="C44" s="50" t="s">
        <v>195</v>
      </c>
      <c r="D44" s="51">
        <f t="shared" ref="D44" si="16">+E44+F44+G44+H44</f>
        <v>168829.5</v>
      </c>
      <c r="E44" s="52"/>
      <c r="F44" s="52">
        <f>+'Հավելված N 9'!I20+'Հավելված N 9'!I22</f>
        <v>168829.5</v>
      </c>
      <c r="G44" s="52"/>
      <c r="H44" s="53"/>
    </row>
    <row r="45" spans="1:44" s="49" customFormat="1">
      <c r="A45" s="45"/>
      <c r="B45" s="45"/>
      <c r="C45" s="33" t="s">
        <v>81</v>
      </c>
      <c r="D45" s="47">
        <f>SUM(E45:H45)</f>
        <v>1041.3000000000002</v>
      </c>
      <c r="E45" s="48">
        <f>+E46+E47</f>
        <v>0</v>
      </c>
      <c r="F45" s="48">
        <f>SUM(F46:F47)</f>
        <v>1041.3000000000002</v>
      </c>
      <c r="G45" s="48">
        <f t="shared" ref="G45:H45" si="17">+G46+G47</f>
        <v>0</v>
      </c>
      <c r="H45" s="48">
        <f t="shared" si="17"/>
        <v>0</v>
      </c>
    </row>
    <row r="46" spans="1:44" s="54" customFormat="1" ht="35.5">
      <c r="A46" s="363"/>
      <c r="B46" s="363"/>
      <c r="C46" s="50" t="s">
        <v>145</v>
      </c>
      <c r="D46" s="51">
        <f t="shared" ref="D46:D47" si="18">+E46+F46+G46+H46</f>
        <v>691.7</v>
      </c>
      <c r="E46" s="52"/>
      <c r="F46" s="52">
        <f>+'Հավելված N 9'!I42</f>
        <v>691.7</v>
      </c>
      <c r="G46" s="52"/>
      <c r="H46" s="53"/>
    </row>
    <row r="47" spans="1:44" s="54" customFormat="1" ht="35.5">
      <c r="A47" s="364"/>
      <c r="B47" s="364"/>
      <c r="C47" s="50" t="s">
        <v>146</v>
      </c>
      <c r="D47" s="51">
        <f t="shared" si="18"/>
        <v>349.6</v>
      </c>
      <c r="E47" s="52"/>
      <c r="F47" s="52">
        <f>+'Հավելված N 9'!I43</f>
        <v>349.6</v>
      </c>
      <c r="G47" s="52"/>
      <c r="H47" s="53"/>
    </row>
    <row r="48" spans="1:44" s="147" customFormat="1" ht="50">
      <c r="A48" s="297">
        <v>1236</v>
      </c>
      <c r="B48" s="274">
        <v>32006</v>
      </c>
      <c r="C48" s="87" t="s">
        <v>278</v>
      </c>
      <c r="D48" s="145">
        <f>SUM(E48:H48)</f>
        <v>21839.399999999998</v>
      </c>
      <c r="E48" s="146">
        <f>+E50</f>
        <v>0</v>
      </c>
      <c r="F48" s="146">
        <f t="shared" ref="F48:H48" si="19">+F50</f>
        <v>0</v>
      </c>
      <c r="G48" s="146">
        <f t="shared" si="19"/>
        <v>0</v>
      </c>
      <c r="H48" s="146">
        <f t="shared" si="19"/>
        <v>21839.399999999998</v>
      </c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</row>
    <row r="49" spans="1:44" s="152" customFormat="1">
      <c r="A49" s="298"/>
      <c r="B49" s="298"/>
      <c r="C49" s="299" t="s">
        <v>6</v>
      </c>
      <c r="D49" s="43"/>
      <c r="E49" s="150"/>
      <c r="F49" s="151"/>
      <c r="G49" s="151"/>
      <c r="H49" s="151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46"/>
      <c r="AR49" s="46"/>
    </row>
    <row r="50" spans="1:44" s="49" customFormat="1">
      <c r="A50" s="91"/>
      <c r="B50" s="91"/>
      <c r="C50" s="300" t="s">
        <v>80</v>
      </c>
      <c r="D50" s="47">
        <f>SUM(E50:H50)</f>
        <v>21839.399999999998</v>
      </c>
      <c r="E50" s="48">
        <f t="shared" ref="E50:G50" si="20">SUM(E51:E64)</f>
        <v>0</v>
      </c>
      <c r="F50" s="48">
        <f t="shared" si="20"/>
        <v>0</v>
      </c>
      <c r="G50" s="48">
        <f t="shared" si="20"/>
        <v>0</v>
      </c>
      <c r="H50" s="48">
        <f>SUM(H51:H64)</f>
        <v>21839.399999999998</v>
      </c>
    </row>
    <row r="51" spans="1:44" s="54" customFormat="1" ht="35.5">
      <c r="A51" s="371"/>
      <c r="B51" s="371"/>
      <c r="C51" s="301" t="s">
        <v>266</v>
      </c>
      <c r="D51" s="51">
        <f t="shared" ref="D51:D64" si="21">+E51+F51+G51+H51</f>
        <v>986.4</v>
      </c>
      <c r="E51" s="52"/>
      <c r="F51" s="52"/>
      <c r="G51" s="52"/>
      <c r="H51" s="52">
        <v>986.4</v>
      </c>
    </row>
    <row r="52" spans="1:44" s="54" customFormat="1" ht="35.5">
      <c r="A52" s="372"/>
      <c r="B52" s="372"/>
      <c r="C52" s="301" t="s">
        <v>267</v>
      </c>
      <c r="D52" s="51">
        <f t="shared" si="21"/>
        <v>1483.2</v>
      </c>
      <c r="E52" s="52"/>
      <c r="F52" s="52"/>
      <c r="G52" s="52"/>
      <c r="H52" s="52">
        <v>1483.2</v>
      </c>
    </row>
    <row r="53" spans="1:44" s="54" customFormat="1" ht="35.5">
      <c r="A53" s="372"/>
      <c r="B53" s="372"/>
      <c r="C53" s="301" t="s">
        <v>268</v>
      </c>
      <c r="D53" s="51">
        <f t="shared" si="21"/>
        <v>694.3</v>
      </c>
      <c r="E53" s="52"/>
      <c r="F53" s="52"/>
      <c r="G53" s="52"/>
      <c r="H53" s="52">
        <v>694.3</v>
      </c>
    </row>
    <row r="54" spans="1:44" s="54" customFormat="1">
      <c r="A54" s="372"/>
      <c r="B54" s="372"/>
      <c r="C54" s="301" t="s">
        <v>269</v>
      </c>
      <c r="D54" s="51">
        <f t="shared" si="21"/>
        <v>1981.2</v>
      </c>
      <c r="E54" s="52"/>
      <c r="F54" s="52"/>
      <c r="G54" s="52"/>
      <c r="H54" s="52">
        <v>1981.2</v>
      </c>
    </row>
    <row r="55" spans="1:44" s="54" customFormat="1" ht="35.5">
      <c r="A55" s="372"/>
      <c r="B55" s="372"/>
      <c r="C55" s="301" t="s">
        <v>270</v>
      </c>
      <c r="D55" s="51">
        <f t="shared" si="21"/>
        <v>1422.7</v>
      </c>
      <c r="E55" s="52"/>
      <c r="F55" s="52"/>
      <c r="G55" s="52"/>
      <c r="H55" s="52">
        <v>1422.7</v>
      </c>
    </row>
    <row r="56" spans="1:44" s="54" customFormat="1">
      <c r="A56" s="372"/>
      <c r="B56" s="372"/>
      <c r="C56" s="301" t="s">
        <v>264</v>
      </c>
      <c r="D56" s="51">
        <f t="shared" si="21"/>
        <v>2956.1</v>
      </c>
      <c r="E56" s="52"/>
      <c r="F56" s="52"/>
      <c r="G56" s="52"/>
      <c r="H56" s="52">
        <v>2956.1</v>
      </c>
    </row>
    <row r="57" spans="1:44" s="54" customFormat="1" ht="35.5">
      <c r="A57" s="372"/>
      <c r="B57" s="372"/>
      <c r="C57" s="301" t="s">
        <v>265</v>
      </c>
      <c r="D57" s="51">
        <f t="shared" si="21"/>
        <v>1525</v>
      </c>
      <c r="E57" s="52"/>
      <c r="F57" s="52"/>
      <c r="G57" s="52"/>
      <c r="H57" s="52">
        <v>1525</v>
      </c>
    </row>
    <row r="58" spans="1:44" s="54" customFormat="1" ht="35.5">
      <c r="A58" s="372"/>
      <c r="B58" s="372"/>
      <c r="C58" s="301" t="s">
        <v>271</v>
      </c>
      <c r="D58" s="51">
        <f t="shared" si="21"/>
        <v>1620.1</v>
      </c>
      <c r="E58" s="52"/>
      <c r="F58" s="52"/>
      <c r="G58" s="52"/>
      <c r="H58" s="52">
        <v>1620.1</v>
      </c>
    </row>
    <row r="59" spans="1:44" s="54" customFormat="1" ht="35.5">
      <c r="A59" s="372"/>
      <c r="B59" s="372"/>
      <c r="C59" s="301" t="s">
        <v>272</v>
      </c>
      <c r="D59" s="51">
        <f t="shared" si="21"/>
        <v>1620.1</v>
      </c>
      <c r="E59" s="52"/>
      <c r="F59" s="52"/>
      <c r="G59" s="52"/>
      <c r="H59" s="52">
        <v>1620.1</v>
      </c>
    </row>
    <row r="60" spans="1:44" s="54" customFormat="1" ht="35.5">
      <c r="A60" s="372"/>
      <c r="B60" s="372"/>
      <c r="C60" s="301" t="s">
        <v>273</v>
      </c>
      <c r="D60" s="51">
        <f t="shared" si="21"/>
        <v>1787.8</v>
      </c>
      <c r="E60" s="52"/>
      <c r="F60" s="52"/>
      <c r="G60" s="52"/>
      <c r="H60" s="52">
        <v>1787.8</v>
      </c>
    </row>
    <row r="61" spans="1:44" s="54" customFormat="1" ht="35.5">
      <c r="A61" s="372"/>
      <c r="B61" s="372"/>
      <c r="C61" s="301" t="s">
        <v>274</v>
      </c>
      <c r="D61" s="51">
        <f t="shared" si="21"/>
        <v>1652.1</v>
      </c>
      <c r="E61" s="52"/>
      <c r="F61" s="52"/>
      <c r="G61" s="52"/>
      <c r="H61" s="52">
        <v>1652.1</v>
      </c>
    </row>
    <row r="62" spans="1:44" s="54" customFormat="1" ht="35.5">
      <c r="A62" s="372"/>
      <c r="B62" s="372"/>
      <c r="C62" s="301" t="s">
        <v>275</v>
      </c>
      <c r="D62" s="51">
        <f t="shared" si="21"/>
        <v>1474.6</v>
      </c>
      <c r="E62" s="52"/>
      <c r="F62" s="52"/>
      <c r="G62" s="52"/>
      <c r="H62" s="52">
        <v>1474.6</v>
      </c>
    </row>
    <row r="63" spans="1:44" s="54" customFormat="1" ht="35.5">
      <c r="A63" s="372"/>
      <c r="B63" s="372"/>
      <c r="C63" s="301" t="s">
        <v>276</v>
      </c>
      <c r="D63" s="51">
        <f t="shared" si="21"/>
        <v>1474.6</v>
      </c>
      <c r="E63" s="52"/>
      <c r="F63" s="52"/>
      <c r="G63" s="52"/>
      <c r="H63" s="52">
        <v>1474.6</v>
      </c>
    </row>
    <row r="64" spans="1:44" s="54" customFormat="1" ht="35.5">
      <c r="A64" s="373"/>
      <c r="B64" s="373"/>
      <c r="C64" s="301" t="s">
        <v>277</v>
      </c>
      <c r="D64" s="51">
        <f t="shared" si="21"/>
        <v>1161.2</v>
      </c>
      <c r="E64" s="52"/>
      <c r="F64" s="52"/>
      <c r="G64" s="52"/>
      <c r="H64" s="52">
        <v>1161.2</v>
      </c>
    </row>
  </sheetData>
  <mergeCells count="19">
    <mergeCell ref="B28:B33"/>
    <mergeCell ref="A28:A33"/>
    <mergeCell ref="B51:B64"/>
    <mergeCell ref="A51:A64"/>
    <mergeCell ref="A46:A47"/>
    <mergeCell ref="B46:B47"/>
    <mergeCell ref="A35:A44"/>
    <mergeCell ref="B35:B44"/>
    <mergeCell ref="F1:H1"/>
    <mergeCell ref="F2:H2"/>
    <mergeCell ref="F3:H3"/>
    <mergeCell ref="A5:H6"/>
    <mergeCell ref="G8:H8"/>
    <mergeCell ref="E9:H9"/>
    <mergeCell ref="A9:B9"/>
    <mergeCell ref="D9:D10"/>
    <mergeCell ref="C9:C10"/>
    <mergeCell ref="B21:B22"/>
    <mergeCell ref="A21:A2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G66"/>
  <sheetViews>
    <sheetView zoomScale="84" zoomScaleNormal="84" workbookViewId="0">
      <selection activeCell="B6" sqref="B6:G6"/>
    </sheetView>
  </sheetViews>
  <sheetFormatPr defaultColWidth="9.09765625" defaultRowHeight="17.75"/>
  <cols>
    <col min="1" max="3" width="9.09765625" style="96"/>
    <col min="4" max="4" width="54.19921875" style="96" customWidth="1"/>
    <col min="5" max="5" width="22.8984375" style="137" bestFit="1" customWidth="1"/>
    <col min="6" max="6" width="22.8984375" style="137" customWidth="1"/>
    <col min="7" max="7" width="22.8984375" style="137" bestFit="1" customWidth="1"/>
    <col min="8" max="8" width="20.69921875" style="96" customWidth="1"/>
    <col min="9" max="9" width="19.296875" style="96" customWidth="1"/>
    <col min="10" max="10" width="20" style="96" customWidth="1"/>
    <col min="11" max="16384" width="9.09765625" style="96"/>
  </cols>
  <sheetData>
    <row r="1" spans="2:7" s="153" customFormat="1" ht="25.55" customHeight="1">
      <c r="E1" s="310"/>
      <c r="F1" s="377" t="s">
        <v>68</v>
      </c>
      <c r="G1" s="377"/>
    </row>
    <row r="2" spans="2:7" s="69" customFormat="1" ht="17.899999999999999" customHeight="1">
      <c r="D2" s="154"/>
      <c r="E2" s="378" t="s">
        <v>83</v>
      </c>
      <c r="F2" s="378"/>
      <c r="G2" s="378"/>
    </row>
    <row r="3" spans="2:7" s="69" customFormat="1">
      <c r="D3" s="154"/>
      <c r="E3" s="311"/>
      <c r="F3" s="378" t="s">
        <v>20</v>
      </c>
      <c r="G3" s="378"/>
    </row>
    <row r="4" spans="2:7" s="69" customFormat="1" ht="13.7" customHeight="1">
      <c r="D4" s="154"/>
      <c r="E4" s="155"/>
      <c r="F4" s="155"/>
      <c r="G4" s="155"/>
    </row>
    <row r="5" spans="2:7" s="69" customFormat="1" ht="13.7" customHeight="1">
      <c r="D5" s="154"/>
      <c r="E5" s="155"/>
      <c r="F5" s="155"/>
      <c r="G5" s="155"/>
    </row>
    <row r="6" spans="2:7" s="69" customFormat="1" ht="85.7" customHeight="1">
      <c r="B6" s="379" t="s">
        <v>211</v>
      </c>
      <c r="C6" s="379"/>
      <c r="D6" s="379"/>
      <c r="E6" s="379"/>
      <c r="F6" s="379"/>
      <c r="G6" s="379"/>
    </row>
    <row r="7" spans="2:7" s="69" customFormat="1">
      <c r="E7" s="156"/>
      <c r="F7" s="156"/>
      <c r="G7" s="156"/>
    </row>
    <row r="8" spans="2:7" s="69" customFormat="1">
      <c r="E8" s="157"/>
      <c r="F8" s="157"/>
      <c r="G8" s="157" t="s">
        <v>9</v>
      </c>
    </row>
    <row r="9" spans="2:7" s="69" customFormat="1" ht="41.65" customHeight="1">
      <c r="B9" s="357" t="s">
        <v>32</v>
      </c>
      <c r="C9" s="358"/>
      <c r="D9" s="361" t="s">
        <v>33</v>
      </c>
      <c r="E9" s="380" t="s">
        <v>49</v>
      </c>
      <c r="F9" s="381"/>
      <c r="G9" s="382"/>
    </row>
    <row r="10" spans="2:7" s="69" customFormat="1" ht="88.55" customHeight="1">
      <c r="B10" s="158" t="s">
        <v>14</v>
      </c>
      <c r="C10" s="158" t="s">
        <v>15</v>
      </c>
      <c r="D10" s="362"/>
      <c r="E10" s="159" t="s">
        <v>44</v>
      </c>
      <c r="F10" s="159" t="s">
        <v>2</v>
      </c>
      <c r="G10" s="159" t="s">
        <v>3</v>
      </c>
    </row>
    <row r="11" spans="2:7" s="69" customFormat="1" ht="33.35">
      <c r="B11" s="158"/>
      <c r="C11" s="158"/>
      <c r="D11" s="160" t="s">
        <v>17</v>
      </c>
      <c r="E11" s="23">
        <f t="shared" ref="E11:G11" si="0">+E13+E16+E48</f>
        <v>-312420.1999999999</v>
      </c>
      <c r="F11" s="23">
        <f t="shared" si="0"/>
        <v>-312420.1999999999</v>
      </c>
      <c r="G11" s="23">
        <f t="shared" si="0"/>
        <v>-312420.1999999999</v>
      </c>
    </row>
    <row r="12" spans="2:7" s="69" customFormat="1">
      <c r="B12" s="158"/>
      <c r="C12" s="158"/>
      <c r="D12" s="188" t="s">
        <v>42</v>
      </c>
      <c r="E12" s="189"/>
      <c r="F12" s="189"/>
      <c r="G12" s="189"/>
    </row>
    <row r="13" spans="2:7" s="69" customFormat="1" ht="33.35">
      <c r="B13" s="21">
        <v>1236</v>
      </c>
      <c r="C13" s="19">
        <v>32002</v>
      </c>
      <c r="D13" s="28" t="s">
        <v>127</v>
      </c>
      <c r="E13" s="68">
        <f t="shared" ref="E13:G13" si="1">+E15</f>
        <v>-453197.39999999991</v>
      </c>
      <c r="F13" s="68">
        <f t="shared" si="1"/>
        <v>-523788.39999999991</v>
      </c>
      <c r="G13" s="68">
        <f t="shared" si="1"/>
        <v>-525496.39999999991</v>
      </c>
    </row>
    <row r="14" spans="2:7" s="69" customFormat="1">
      <c r="B14" s="63"/>
      <c r="C14" s="63"/>
      <c r="D14" s="97" t="s">
        <v>16</v>
      </c>
      <c r="E14" s="66"/>
      <c r="F14" s="66"/>
      <c r="G14" s="66"/>
    </row>
    <row r="15" spans="2:7" s="69" customFormat="1">
      <c r="B15" s="64"/>
      <c r="C15" s="64"/>
      <c r="D15" s="27" t="s">
        <v>126</v>
      </c>
      <c r="E15" s="67">
        <f>-E16-E48-'Հավելված N 5'!G10-'Հավելված N 9'!I15</f>
        <v>-453197.39999999991</v>
      </c>
      <c r="F15" s="67">
        <f>-F16-F48-'Հավելված N 5'!G10-'Հավելված N 9'!I15</f>
        <v>-523788.39999999991</v>
      </c>
      <c r="G15" s="67">
        <f>+'Հավելված N 3'!D17</f>
        <v>-525496.39999999991</v>
      </c>
    </row>
    <row r="16" spans="2:7" s="69" customFormat="1" ht="33.35">
      <c r="B16" s="21">
        <v>1236</v>
      </c>
      <c r="C16" s="21">
        <v>32004</v>
      </c>
      <c r="D16" s="94" t="s">
        <v>84</v>
      </c>
      <c r="E16" s="68">
        <f t="shared" ref="E16:G16" si="2">+E18</f>
        <v>118937.79999999999</v>
      </c>
      <c r="F16" s="68">
        <f t="shared" si="2"/>
        <v>189528.8</v>
      </c>
      <c r="G16" s="68">
        <f t="shared" si="2"/>
        <v>191236.8</v>
      </c>
    </row>
    <row r="17" spans="2:7" s="69" customFormat="1">
      <c r="B17" s="63"/>
      <c r="C17" s="63"/>
      <c r="D17" s="97" t="s">
        <v>16</v>
      </c>
      <c r="E17" s="66"/>
      <c r="F17" s="66"/>
      <c r="G17" s="66"/>
    </row>
    <row r="18" spans="2:7" s="69" customFormat="1" ht="33.35">
      <c r="B18" s="64"/>
      <c r="C18" s="64"/>
      <c r="D18" s="27" t="s">
        <v>12</v>
      </c>
      <c r="E18" s="67">
        <f>+E20+E23+E25+E27+E34+E45</f>
        <v>118937.79999999999</v>
      </c>
      <c r="F18" s="67">
        <f>+F20+F23+F25+F27+F34+F45</f>
        <v>189528.8</v>
      </c>
      <c r="G18" s="67">
        <f t="shared" ref="G18" si="3">+G20+G23+G25+G27+G34+G45</f>
        <v>191236.8</v>
      </c>
    </row>
    <row r="19" spans="2:7" s="69" customFormat="1">
      <c r="B19" s="64"/>
      <c r="C19" s="64"/>
      <c r="D19" s="98" t="s">
        <v>43</v>
      </c>
      <c r="E19" s="99"/>
      <c r="F19" s="99"/>
      <c r="G19" s="99"/>
    </row>
    <row r="20" spans="2:7" s="69" customFormat="1">
      <c r="B20" s="138"/>
      <c r="C20" s="138"/>
      <c r="D20" s="33" t="s">
        <v>73</v>
      </c>
      <c r="E20" s="70">
        <f t="shared" ref="E20:G20" si="4">SUM(E21:E22)</f>
        <v>1026.9000000000001</v>
      </c>
      <c r="F20" s="70">
        <f t="shared" si="4"/>
        <v>1026.9000000000001</v>
      </c>
      <c r="G20" s="70">
        <f t="shared" si="4"/>
        <v>1026.9000000000001</v>
      </c>
    </row>
    <row r="21" spans="2:7" s="69" customFormat="1">
      <c r="B21" s="374"/>
      <c r="C21" s="374"/>
      <c r="D21" s="86" t="str">
        <f>+'Հավելված N 3'!C21</f>
        <v xml:space="preserve">«Հնաբերդի միջնակարգ դպրոց» ՊՈԱԿ </v>
      </c>
      <c r="E21" s="238">
        <f t="shared" ref="E21" si="5">+G21</f>
        <v>485</v>
      </c>
      <c r="F21" s="238">
        <f t="shared" ref="F21" si="6">+G21</f>
        <v>485</v>
      </c>
      <c r="G21" s="139">
        <f>+'Հավելված N 3'!D21</f>
        <v>485</v>
      </c>
    </row>
    <row r="22" spans="2:7" s="69" customFormat="1">
      <c r="B22" s="375"/>
      <c r="C22" s="375"/>
      <c r="D22" s="86" t="str">
        <f>+'Հավելված N 3'!C22</f>
        <v xml:space="preserve">«Վարդաշենի միջնակարգ դպրոց» ՊՈԱԿ </v>
      </c>
      <c r="E22" s="238">
        <f t="shared" ref="E22" si="7">+G22</f>
        <v>541.9</v>
      </c>
      <c r="F22" s="238">
        <f t="shared" ref="F22" si="8">+G22</f>
        <v>541.9</v>
      </c>
      <c r="G22" s="139">
        <f>+'Հավելված N 3'!D22</f>
        <v>541.9</v>
      </c>
    </row>
    <row r="23" spans="2:7" s="69" customFormat="1">
      <c r="B23" s="138"/>
      <c r="C23" s="138"/>
      <c r="D23" s="33" t="s">
        <v>45</v>
      </c>
      <c r="E23" s="70">
        <f t="shared" ref="E23:F23" si="9">+E24</f>
        <v>760.80000000000007</v>
      </c>
      <c r="F23" s="70">
        <f t="shared" si="9"/>
        <v>760.80000000000007</v>
      </c>
      <c r="G23" s="70">
        <f>+G24</f>
        <v>760.80000000000007</v>
      </c>
    </row>
    <row r="24" spans="2:7" s="69" customFormat="1" ht="35.5">
      <c r="B24" s="127"/>
      <c r="C24" s="127"/>
      <c r="D24" s="86" t="str">
        <f>+'Հավելված N 3'!C24</f>
        <v>«Այգեկի Մուշեղ Մովսիսյանի անվան միջնակարգ դպրոց» ՊՈԱԿ</v>
      </c>
      <c r="E24" s="238">
        <f t="shared" ref="E24" si="10">+G24</f>
        <v>760.80000000000007</v>
      </c>
      <c r="F24" s="238">
        <f t="shared" ref="F24" si="11">+G24</f>
        <v>760.80000000000007</v>
      </c>
      <c r="G24" s="139">
        <f>+'Հավելված N 3'!D24</f>
        <v>760.80000000000007</v>
      </c>
    </row>
    <row r="25" spans="2:7" s="69" customFormat="1">
      <c r="B25" s="138"/>
      <c r="C25" s="138"/>
      <c r="D25" s="33" t="s">
        <v>79</v>
      </c>
      <c r="E25" s="70">
        <f t="shared" ref="E25" si="12">+E26</f>
        <v>930.1</v>
      </c>
      <c r="F25" s="70">
        <f t="shared" ref="F25" si="13">+F26</f>
        <v>1328.6999999999998</v>
      </c>
      <c r="G25" s="70">
        <f>+G26</f>
        <v>1328.6999999999998</v>
      </c>
    </row>
    <row r="26" spans="2:7" s="69" customFormat="1">
      <c r="B26" s="127"/>
      <c r="C26" s="127"/>
      <c r="D26" s="86" t="str">
        <f>+'Հավելված N 3'!C26</f>
        <v xml:space="preserve">«Վաղաշենի միջնակարգ դպրոց» ՊՈԱԿ </v>
      </c>
      <c r="E26" s="238">
        <f>+ROUND(G26*0.7,1)</f>
        <v>930.1</v>
      </c>
      <c r="F26" s="238">
        <f t="shared" ref="F26" si="14">+G26</f>
        <v>1328.6999999999998</v>
      </c>
      <c r="G26" s="139">
        <f>+'Հավելված N 3'!D26</f>
        <v>1328.6999999999998</v>
      </c>
    </row>
    <row r="27" spans="2:7" s="69" customFormat="1">
      <c r="B27" s="138"/>
      <c r="C27" s="138"/>
      <c r="D27" s="33" t="s">
        <v>80</v>
      </c>
      <c r="E27" s="70">
        <f t="shared" ref="E27:F27" si="15">SUM(E28:E33)</f>
        <v>4344.6000000000004</v>
      </c>
      <c r="F27" s="70">
        <f t="shared" si="15"/>
        <v>4708.9000000000005</v>
      </c>
      <c r="G27" s="70">
        <f>SUM(G28:G33)</f>
        <v>5073.3</v>
      </c>
    </row>
    <row r="28" spans="2:7" s="69" customFormat="1">
      <c r="B28" s="374"/>
      <c r="C28" s="374"/>
      <c r="D28" s="86" t="str">
        <f>+'Հավելված N 3'!C28</f>
        <v xml:space="preserve">«Ագարակի միջնակարգ դպրոց» ՊՈԱԿ </v>
      </c>
      <c r="E28" s="238">
        <f t="shared" ref="E28" si="16">+G28</f>
        <v>355.5</v>
      </c>
      <c r="F28" s="238">
        <f t="shared" ref="F28" si="17">+G28</f>
        <v>355.5</v>
      </c>
      <c r="G28" s="139">
        <f>+'Հավելված N 3'!D28</f>
        <v>355.5</v>
      </c>
    </row>
    <row r="29" spans="2:7" s="69" customFormat="1" ht="35.5">
      <c r="B29" s="376"/>
      <c r="C29" s="376"/>
      <c r="D29" s="86" t="str">
        <f>+'Հավելված N 3'!C29</f>
        <v>«Վանաձորի ծովակալ Իսակովի անվան թիվ 23 հիմնական դպրոց» ՊՈԱԿ</v>
      </c>
      <c r="E29" s="238">
        <f t="shared" ref="E29:E33" si="18">+G29</f>
        <v>733.1</v>
      </c>
      <c r="F29" s="238">
        <f t="shared" ref="F29:F33" si="19">+G29</f>
        <v>733.1</v>
      </c>
      <c r="G29" s="139">
        <f>+'Հավելված N 3'!D29</f>
        <v>733.1</v>
      </c>
    </row>
    <row r="30" spans="2:7" s="69" customFormat="1" ht="35.5">
      <c r="B30" s="376"/>
      <c r="C30" s="376"/>
      <c r="D30" s="86" t="str">
        <f>+'Հավելված N 3'!C30</f>
        <v xml:space="preserve">«ք. Վանաձորի Խ.Աբովյանի անվան թիվ 9 հիմնական դպրոց» ՊՈԱԿ </v>
      </c>
      <c r="E30" s="238">
        <f t="shared" si="18"/>
        <v>391.5</v>
      </c>
      <c r="F30" s="238">
        <f t="shared" si="19"/>
        <v>391.5</v>
      </c>
      <c r="G30" s="139">
        <f>+'Հավելված N 3'!D30</f>
        <v>391.5</v>
      </c>
    </row>
    <row r="31" spans="2:7" s="69" customFormat="1" ht="35.5">
      <c r="B31" s="376"/>
      <c r="C31" s="376"/>
      <c r="D31" s="86" t="str">
        <f>+'Հավելված N 3'!C31</f>
        <v xml:space="preserve">«ք. Վանաձորի Ա.Մաթևոսյանի անվան թիվ 8 հիմնական դպրոց» ՊՈԱԿ </v>
      </c>
      <c r="E31" s="238">
        <f t="shared" si="18"/>
        <v>868.7</v>
      </c>
      <c r="F31" s="238">
        <f t="shared" si="19"/>
        <v>868.7</v>
      </c>
      <c r="G31" s="139">
        <f>+'Հավելված N 3'!D31</f>
        <v>868.7</v>
      </c>
    </row>
    <row r="32" spans="2:7" s="69" customFormat="1" ht="35.5">
      <c r="B32" s="376"/>
      <c r="C32" s="376"/>
      <c r="D32" s="86" t="str">
        <f>+'Հավելված N 3'!C32</f>
        <v xml:space="preserve">«Ստեփանավանի Սուրբ Գրիգոր Լուսավորիչի անվան թիվ 2 հիմնական դպրոց» ՊՈԱԿ </v>
      </c>
      <c r="E32" s="238">
        <f>+ROUND(G32*0.6,1)</f>
        <v>1093.0999999999999</v>
      </c>
      <c r="F32" s="238">
        <f>+ROUND(G32*0.8,1)</f>
        <v>1457.4</v>
      </c>
      <c r="G32" s="139">
        <f>+'Հավելված N 3'!D32</f>
        <v>1821.8</v>
      </c>
    </row>
    <row r="33" spans="2:7" s="69" customFormat="1" ht="35.5">
      <c r="B33" s="375"/>
      <c r="C33" s="375"/>
      <c r="D33" s="86" t="str">
        <f>+'Հավելված N 3'!C33</f>
        <v xml:space="preserve">«Ստեփանավանի Ստ․ Շահումյանի անվան թիվ 1 հիմնական դպրոց» ՊՈԱԿ </v>
      </c>
      <c r="E33" s="238">
        <f t="shared" si="18"/>
        <v>902.7</v>
      </c>
      <c r="F33" s="238">
        <f t="shared" si="19"/>
        <v>902.7</v>
      </c>
      <c r="G33" s="139">
        <f>+'Հավելված N 3'!D33</f>
        <v>902.7</v>
      </c>
    </row>
    <row r="34" spans="2:7" s="69" customFormat="1">
      <c r="B34" s="138"/>
      <c r="C34" s="138"/>
      <c r="D34" s="33" t="s">
        <v>69</v>
      </c>
      <c r="E34" s="70">
        <f>SUM(E35:E44)</f>
        <v>110834.09999999999</v>
      </c>
      <c r="F34" s="70">
        <f t="shared" ref="F34" si="20">SUM(F35:F44)</f>
        <v>180662.2</v>
      </c>
      <c r="G34" s="70">
        <f>SUM(G35:G44)</f>
        <v>182005.8</v>
      </c>
    </row>
    <row r="35" spans="2:7" s="69" customFormat="1">
      <c r="B35" s="374"/>
      <c r="C35" s="374"/>
      <c r="D35" s="86" t="str">
        <f>+'Հավելված N 3'!C35</f>
        <v xml:space="preserve">«Ախուրյանի թիվ 2 հիմնական դպրոց» ՊՈԱԿ </v>
      </c>
      <c r="E35" s="238">
        <f t="shared" ref="E35" si="21">+G35</f>
        <v>512.1</v>
      </c>
      <c r="F35" s="238">
        <f t="shared" ref="F35:F36" si="22">+G35</f>
        <v>512.1</v>
      </c>
      <c r="G35" s="139">
        <f>+'Հավելված N 3'!D35</f>
        <v>512.1</v>
      </c>
    </row>
    <row r="36" spans="2:7" s="69" customFormat="1">
      <c r="B36" s="376"/>
      <c r="C36" s="376"/>
      <c r="D36" s="86" t="str">
        <f>+'Հավելված N 3'!C36</f>
        <v xml:space="preserve">«ք․ Գյումրու թիվ 41 հիմնական դպրոց» ՊՈԱԿ </v>
      </c>
      <c r="E36" s="238">
        <f>+ROUND(G36*0.7,1)</f>
        <v>1411.3</v>
      </c>
      <c r="F36" s="238">
        <f t="shared" si="22"/>
        <v>2016.1999999999998</v>
      </c>
      <c r="G36" s="139">
        <f>+'Հավելված N 3'!D36</f>
        <v>2016.1999999999998</v>
      </c>
    </row>
    <row r="37" spans="2:7" s="69" customFormat="1">
      <c r="B37" s="376"/>
      <c r="C37" s="376"/>
      <c r="D37" s="86" t="str">
        <f>+'Հավելված N 3'!C37</f>
        <v xml:space="preserve">«ք․ Գյումրու թիվ 38 հիմնական դպրոց» ՊՈԱԿ </v>
      </c>
      <c r="E37" s="238">
        <f t="shared" ref="E37:E39" si="23">+G37</f>
        <v>694.7</v>
      </c>
      <c r="F37" s="238">
        <f t="shared" ref="F37:F39" si="24">+G37</f>
        <v>694.7</v>
      </c>
      <c r="G37" s="139">
        <f>+'Հավելված N 3'!D37</f>
        <v>694.7</v>
      </c>
    </row>
    <row r="38" spans="2:7" s="69" customFormat="1">
      <c r="B38" s="376"/>
      <c r="C38" s="376"/>
      <c r="D38" s="86" t="str">
        <f>+'Հավելված N 3'!C38</f>
        <v xml:space="preserve">«ք․ Գյումրու թիվ 32 հիմնական դպրոց» ՊՈԱԿ </v>
      </c>
      <c r="E38" s="238">
        <f t="shared" si="23"/>
        <v>1165.3</v>
      </c>
      <c r="F38" s="238">
        <f t="shared" si="24"/>
        <v>1165.3</v>
      </c>
      <c r="G38" s="139">
        <f>+'Հավելված N 3'!D38</f>
        <v>1165.3</v>
      </c>
    </row>
    <row r="39" spans="2:7" s="69" customFormat="1">
      <c r="B39" s="376"/>
      <c r="C39" s="376"/>
      <c r="D39" s="86" t="str">
        <f>+'Հավելված N 3'!C39</f>
        <v xml:space="preserve">«ք․ Գյումրու թիվ 28 հիմնական դպրոց» ՊՈԱԿ </v>
      </c>
      <c r="E39" s="238">
        <f t="shared" si="23"/>
        <v>910.80000000000007</v>
      </c>
      <c r="F39" s="238">
        <f t="shared" si="24"/>
        <v>910.80000000000007</v>
      </c>
      <c r="G39" s="139">
        <f>+'Հավելված N 3'!D39</f>
        <v>910.80000000000007</v>
      </c>
    </row>
    <row r="40" spans="2:7" s="69" customFormat="1">
      <c r="B40" s="376"/>
      <c r="C40" s="376"/>
      <c r="D40" s="86" t="str">
        <f>+'Հավելված N 3'!C40</f>
        <v>«Գյումրու թիվ 11 հիմնական դպրոց» ՊՈԱԿ</v>
      </c>
      <c r="E40" s="238">
        <f>+ROUND(G40*0.6,1)</f>
        <v>1964.9</v>
      </c>
      <c r="F40" s="238">
        <f>+ROUND(G40*0.8,1)</f>
        <v>2619.9</v>
      </c>
      <c r="G40" s="139">
        <f>+'Հավելված N 3'!D40</f>
        <v>3274.9</v>
      </c>
    </row>
    <row r="41" spans="2:7" s="69" customFormat="1">
      <c r="B41" s="376"/>
      <c r="C41" s="376"/>
      <c r="D41" s="86" t="str">
        <f>+'Հավելված N 3'!C41</f>
        <v xml:space="preserve">«Փանիկի միջնակարգ դպրոց» ՊՈԱԿ </v>
      </c>
      <c r="E41" s="238">
        <f>+ROUND(G41*0.7,1)</f>
        <v>811.7</v>
      </c>
      <c r="F41" s="238">
        <f t="shared" ref="F41" si="25">+G41</f>
        <v>1159.5999999999999</v>
      </c>
      <c r="G41" s="139">
        <f>+'Հավելված N 3'!D41</f>
        <v>1159.5999999999999</v>
      </c>
    </row>
    <row r="42" spans="2:7" s="69" customFormat="1">
      <c r="B42" s="376"/>
      <c r="C42" s="376"/>
      <c r="D42" s="86" t="str">
        <f>+'Հավելված N 3'!C42</f>
        <v>«Գյումրու թիվ 20 հիմնական դպրոց» ՊՈԱԿ</v>
      </c>
      <c r="E42" s="238">
        <f>+ROUND(G42*0.6,1)</f>
        <v>951.8</v>
      </c>
      <c r="F42" s="238">
        <f>+ROUND(G42*0.8,1)</f>
        <v>1269</v>
      </c>
      <c r="G42" s="139">
        <f>+'Հավելված N 3'!D42</f>
        <v>1586.3</v>
      </c>
    </row>
    <row r="43" spans="2:7" s="69" customFormat="1">
      <c r="B43" s="376"/>
      <c r="C43" s="376"/>
      <c r="D43" s="86" t="str">
        <f>+'Հավելված N 3'!C43</f>
        <v>«Գյումրու թիվ 23 միջնակարգ դպրոց» ՊՈԱԿ</v>
      </c>
      <c r="E43" s="238">
        <f>+ROUND(G43*0.6,1)</f>
        <v>1113.8</v>
      </c>
      <c r="F43" s="238">
        <f>+ROUND(G43*0.8,1)</f>
        <v>1485.1</v>
      </c>
      <c r="G43" s="139">
        <f>+'Հավելված N 3'!D43</f>
        <v>1856.3999999999999</v>
      </c>
    </row>
    <row r="44" spans="2:7" s="69" customFormat="1" ht="35.5">
      <c r="B44" s="375"/>
      <c r="C44" s="375"/>
      <c r="D44" s="86" t="str">
        <f>+'Հավելված N 3'!C44</f>
        <v>«Ազատանի միջնակարգ դպրոց» ՊՈԱԿ /տարրական դասարանների մասնաշենք/</v>
      </c>
      <c r="E44" s="238">
        <f>+ROUND(G44*0.6,1)</f>
        <v>101297.7</v>
      </c>
      <c r="F44" s="238">
        <f>+G44</f>
        <v>168829.5</v>
      </c>
      <c r="G44" s="139">
        <f>+'Հավելված N 3'!D44</f>
        <v>168829.5</v>
      </c>
    </row>
    <row r="45" spans="2:7" s="69" customFormat="1">
      <c r="B45" s="138"/>
      <c r="C45" s="138"/>
      <c r="D45" s="33" t="s">
        <v>81</v>
      </c>
      <c r="E45" s="70">
        <f>SUM(E46:E47)</f>
        <v>1041.3000000000002</v>
      </c>
      <c r="F45" s="70">
        <f t="shared" ref="F45" si="26">SUM(F46:F47)</f>
        <v>1041.3000000000002</v>
      </c>
      <c r="G45" s="70">
        <f>SUM(G46:G47)</f>
        <v>1041.3000000000002</v>
      </c>
    </row>
    <row r="46" spans="2:7" s="69" customFormat="1" ht="35.5">
      <c r="B46" s="374"/>
      <c r="C46" s="374"/>
      <c r="D46" s="86" t="str">
        <f>+'Հավելված N 3'!C46</f>
        <v>«Մ. Սաղումյանի անվան Բերդի ավագ դպրոց» ՊՈԱԿ</v>
      </c>
      <c r="E46" s="238">
        <f t="shared" ref="E46:E47" si="27">+G46</f>
        <v>691.7</v>
      </c>
      <c r="F46" s="238">
        <f t="shared" ref="F46:F47" si="28">+G46</f>
        <v>691.7</v>
      </c>
      <c r="G46" s="139">
        <f>+'Հավելված N 3'!D46</f>
        <v>691.7</v>
      </c>
    </row>
    <row r="47" spans="2:7" s="69" customFormat="1" ht="35.5">
      <c r="B47" s="375"/>
      <c r="C47" s="375"/>
      <c r="D47" s="86" t="str">
        <f>+'Հավելված N 3'!C47</f>
        <v>«Կայանի Հովհաննես Հինդլյանի անվան միջնակարգ դպրոց» ՊՈԱԿ</v>
      </c>
      <c r="E47" s="238">
        <f t="shared" si="27"/>
        <v>349.6</v>
      </c>
      <c r="F47" s="238">
        <f t="shared" si="28"/>
        <v>349.6</v>
      </c>
      <c r="G47" s="139">
        <f>+'Հավելված N 3'!D47</f>
        <v>349.6</v>
      </c>
    </row>
    <row r="48" spans="2:7" s="69" customFormat="1" ht="50">
      <c r="B48" s="21">
        <v>1236</v>
      </c>
      <c r="C48" s="21">
        <v>32006</v>
      </c>
      <c r="D48" s="87" t="s">
        <v>278</v>
      </c>
      <c r="E48" s="68">
        <f t="shared" ref="E48:G48" si="29">+E50</f>
        <v>21839.399999999998</v>
      </c>
      <c r="F48" s="68">
        <f t="shared" si="29"/>
        <v>21839.399999999998</v>
      </c>
      <c r="G48" s="68">
        <f t="shared" si="29"/>
        <v>21839.399999999998</v>
      </c>
    </row>
    <row r="49" spans="2:7" s="69" customFormat="1">
      <c r="B49" s="63"/>
      <c r="C49" s="63"/>
      <c r="D49" s="97" t="s">
        <v>16</v>
      </c>
      <c r="E49" s="66"/>
      <c r="F49" s="66"/>
      <c r="G49" s="66"/>
    </row>
    <row r="50" spans="2:7" s="69" customFormat="1">
      <c r="B50" s="64"/>
      <c r="C50" s="64"/>
      <c r="D50" s="27" t="s">
        <v>232</v>
      </c>
      <c r="E50" s="67">
        <f t="shared" ref="E50:G50" si="30">+E52</f>
        <v>21839.399999999998</v>
      </c>
      <c r="F50" s="67">
        <f t="shared" si="30"/>
        <v>21839.399999999998</v>
      </c>
      <c r="G50" s="67">
        <f t="shared" si="30"/>
        <v>21839.399999999998</v>
      </c>
    </row>
    <row r="51" spans="2:7" s="69" customFormat="1">
      <c r="B51" s="64"/>
      <c r="C51" s="64"/>
      <c r="D51" s="98" t="s">
        <v>43</v>
      </c>
      <c r="E51" s="99"/>
      <c r="F51" s="99"/>
      <c r="G51" s="99"/>
    </row>
    <row r="52" spans="2:7" s="69" customFormat="1">
      <c r="B52" s="138"/>
      <c r="C52" s="138"/>
      <c r="D52" s="33" t="s">
        <v>80</v>
      </c>
      <c r="E52" s="70">
        <f t="shared" ref="E52:G52" si="31">SUM(E53:E66)</f>
        <v>21839.399999999998</v>
      </c>
      <c r="F52" s="70">
        <f t="shared" si="31"/>
        <v>21839.399999999998</v>
      </c>
      <c r="G52" s="70">
        <f t="shared" si="31"/>
        <v>21839.399999999998</v>
      </c>
    </row>
    <row r="53" spans="2:7" s="69" customFormat="1" ht="35.5">
      <c r="B53" s="383"/>
      <c r="C53" s="383"/>
      <c r="D53" s="302" t="str">
        <f>+'Հավելված N 3'!C51</f>
        <v xml:space="preserve">Ալավերդի համայնքի Մեծ Այրում գյուղի մանկապարտեզ </v>
      </c>
      <c r="E53" s="238">
        <f t="shared" ref="E53" si="32">+G53</f>
        <v>986.4</v>
      </c>
      <c r="F53" s="238">
        <f t="shared" ref="F53" si="33">+G53</f>
        <v>986.4</v>
      </c>
      <c r="G53" s="139">
        <f>+'Հավելված N 3'!D51</f>
        <v>986.4</v>
      </c>
    </row>
    <row r="54" spans="2:7" s="69" customFormat="1" ht="35.5">
      <c r="B54" s="384"/>
      <c r="C54" s="384"/>
      <c r="D54" s="302" t="str">
        <f>+'Հավելված N 3'!C52</f>
        <v xml:space="preserve">Ալավերդի համայնքի Ճոճկան գյուղի մանկապարտեզ </v>
      </c>
      <c r="E54" s="238">
        <f t="shared" ref="E54:E65" si="34">+G54</f>
        <v>1483.2</v>
      </c>
      <c r="F54" s="238">
        <f t="shared" ref="F54:F65" si="35">+G54</f>
        <v>1483.2</v>
      </c>
      <c r="G54" s="139">
        <f>+'Հավելված N 3'!D52</f>
        <v>1483.2</v>
      </c>
    </row>
    <row r="55" spans="2:7" s="69" customFormat="1" ht="35.5">
      <c r="B55" s="384"/>
      <c r="C55" s="384"/>
      <c r="D55" s="302" t="str">
        <f>+'Հավելված N 3'!C53</f>
        <v>Ալավերդի համայնքի Շնող գյուղի «Հեքիաթ» մանկապարտեզի Քարկոփի մասնաճյուղ</v>
      </c>
      <c r="E55" s="238">
        <f t="shared" si="34"/>
        <v>694.3</v>
      </c>
      <c r="F55" s="238">
        <f t="shared" si="35"/>
        <v>694.3</v>
      </c>
      <c r="G55" s="139">
        <f>+'Հավելված N 3'!D53</f>
        <v>694.3</v>
      </c>
    </row>
    <row r="56" spans="2:7" s="69" customFormat="1">
      <c r="B56" s="384"/>
      <c r="C56" s="384"/>
      <c r="D56" s="302" t="str">
        <f>+'Հավելված N 3'!C54</f>
        <v xml:space="preserve">Ալավերդի համայնքի թիվ 6 մանկապարտեզ </v>
      </c>
      <c r="E56" s="238">
        <f t="shared" si="34"/>
        <v>1981.2</v>
      </c>
      <c r="F56" s="238">
        <f t="shared" si="35"/>
        <v>1981.2</v>
      </c>
      <c r="G56" s="139">
        <f>+'Հավելված N 3'!D54</f>
        <v>1981.2</v>
      </c>
    </row>
    <row r="57" spans="2:7" s="69" customFormat="1" ht="35.5">
      <c r="B57" s="384"/>
      <c r="C57" s="384"/>
      <c r="D57" s="302" t="str">
        <f>+'Հավելված N 3'!C55</f>
        <v>Տաշիր համայնքի Ամալյա Կարապետյանի անվան համար 4 մանկապարտեզ, Պրիվոլնոյե</v>
      </c>
      <c r="E57" s="238">
        <f t="shared" si="34"/>
        <v>1422.7</v>
      </c>
      <c r="F57" s="238">
        <f t="shared" si="35"/>
        <v>1422.7</v>
      </c>
      <c r="G57" s="139">
        <f>+'Հավելված N 3'!D55</f>
        <v>1422.7</v>
      </c>
    </row>
    <row r="58" spans="2:7" s="69" customFormat="1">
      <c r="B58" s="384"/>
      <c r="C58" s="384"/>
      <c r="D58" s="302" t="str">
        <f>+'Հավելված N 3'!C56</f>
        <v>Վանաձոր համայնքի թիվ 8 մանկապարտեզ</v>
      </c>
      <c r="E58" s="238">
        <f t="shared" si="34"/>
        <v>2956.1</v>
      </c>
      <c r="F58" s="238">
        <f t="shared" si="35"/>
        <v>2956.1</v>
      </c>
      <c r="G58" s="139">
        <f>+'Հավելված N 3'!D56</f>
        <v>2956.1</v>
      </c>
    </row>
    <row r="59" spans="2:7" s="69" customFormat="1" ht="35.5">
      <c r="B59" s="384"/>
      <c r="C59" s="384"/>
      <c r="D59" s="302" t="str">
        <f>+'Հավելված N 3'!C57</f>
        <v xml:space="preserve">Փամբակ համայնքի Լեռնապատ գյուղի մանկապարտեզ </v>
      </c>
      <c r="E59" s="238">
        <f t="shared" si="34"/>
        <v>1525</v>
      </c>
      <c r="F59" s="238">
        <f t="shared" si="35"/>
        <v>1525</v>
      </c>
      <c r="G59" s="139">
        <f>+'Հավելված N 3'!D57</f>
        <v>1525</v>
      </c>
    </row>
    <row r="60" spans="2:7" s="69" customFormat="1" ht="35.5">
      <c r="B60" s="384"/>
      <c r="C60" s="384"/>
      <c r="D60" s="302" t="str">
        <f>+'Հավելված N 3'!C58</f>
        <v xml:space="preserve">Ստեփանավան համայնքի Արմանիս գյուղի մանկապարտեզ </v>
      </c>
      <c r="E60" s="238">
        <f t="shared" si="34"/>
        <v>1620.1</v>
      </c>
      <c r="F60" s="238">
        <f t="shared" si="35"/>
        <v>1620.1</v>
      </c>
      <c r="G60" s="139">
        <f>+'Հավելված N 3'!D58</f>
        <v>1620.1</v>
      </c>
    </row>
    <row r="61" spans="2:7" s="69" customFormat="1" ht="35.5">
      <c r="B61" s="384"/>
      <c r="C61" s="384"/>
      <c r="D61" s="302" t="str">
        <f>+'Հավելված N 3'!C59</f>
        <v xml:space="preserve">Ստեփանավան համայնքի Կաթնաղբյուր գյուղի մանկապարտեզ </v>
      </c>
      <c r="E61" s="238">
        <f t="shared" si="34"/>
        <v>1620.1</v>
      </c>
      <c r="F61" s="238">
        <f t="shared" si="35"/>
        <v>1620.1</v>
      </c>
      <c r="G61" s="139">
        <f>+'Հավելված N 3'!D59</f>
        <v>1620.1</v>
      </c>
    </row>
    <row r="62" spans="2:7" s="69" customFormat="1" ht="35.5">
      <c r="B62" s="384"/>
      <c r="C62" s="384"/>
      <c r="D62" s="302" t="str">
        <f>+'Հավելված N 3'!C60</f>
        <v xml:space="preserve">Գյուլագարակ համայնքի Կուրթան գյուղի մանկապարտեզ </v>
      </c>
      <c r="E62" s="238">
        <f t="shared" si="34"/>
        <v>1787.8</v>
      </c>
      <c r="F62" s="238">
        <f t="shared" si="35"/>
        <v>1787.8</v>
      </c>
      <c r="G62" s="139">
        <f>+'Հավելված N 3'!D60</f>
        <v>1787.8</v>
      </c>
    </row>
    <row r="63" spans="2:7" s="69" customFormat="1" ht="35.5">
      <c r="B63" s="384"/>
      <c r="C63" s="384"/>
      <c r="D63" s="302" t="str">
        <f>+'Հավելված N 3'!C61</f>
        <v xml:space="preserve">Գյուլագարակ համայնքի Վարդաբլուր գյուղի մանկապարտեզ </v>
      </c>
      <c r="E63" s="238">
        <f t="shared" si="34"/>
        <v>1652.1</v>
      </c>
      <c r="F63" s="238">
        <f t="shared" si="35"/>
        <v>1652.1</v>
      </c>
      <c r="G63" s="139">
        <f>+'Հավելված N 3'!D61</f>
        <v>1652.1</v>
      </c>
    </row>
    <row r="64" spans="2:7" s="69" customFormat="1" ht="35.5">
      <c r="B64" s="384"/>
      <c r="C64" s="384"/>
      <c r="D64" s="302" t="str">
        <f>+'Հավելված N 3'!C62</f>
        <v>Լոռի Բերդ համայնքի Ուռուտ գյուղի մանկապարտեզ</v>
      </c>
      <c r="E64" s="238">
        <f t="shared" si="34"/>
        <v>1474.6</v>
      </c>
      <c r="F64" s="238">
        <f t="shared" si="35"/>
        <v>1474.6</v>
      </c>
      <c r="G64" s="139">
        <f>+'Հավելված N 3'!D62</f>
        <v>1474.6</v>
      </c>
    </row>
    <row r="65" spans="2:7" s="69" customFormat="1" ht="35.5">
      <c r="B65" s="384"/>
      <c r="C65" s="384"/>
      <c r="D65" s="302" t="str">
        <f>+'Հավելված N 3'!C63</f>
        <v>Լոռի Բերդ համայնքի Սվերդլով գյուղի մանկապարտեզ</v>
      </c>
      <c r="E65" s="238">
        <f t="shared" si="34"/>
        <v>1474.6</v>
      </c>
      <c r="F65" s="238">
        <f t="shared" si="35"/>
        <v>1474.6</v>
      </c>
      <c r="G65" s="139">
        <f>+'Հավելված N 3'!D63</f>
        <v>1474.6</v>
      </c>
    </row>
    <row r="66" spans="2:7" s="69" customFormat="1" ht="35.5">
      <c r="B66" s="385"/>
      <c r="C66" s="385"/>
      <c r="D66" s="302" t="str">
        <f>+'Հավելված N 3'!C64</f>
        <v>Լոռի Բերդ համայնքի Ագարակ գյուղի մանկապարտեզ</v>
      </c>
      <c r="E66" s="238">
        <f t="shared" ref="E66" si="36">+G66</f>
        <v>1161.2</v>
      </c>
      <c r="F66" s="238">
        <f t="shared" ref="F66" si="37">+G66</f>
        <v>1161.2</v>
      </c>
      <c r="G66" s="139">
        <f>+'Հավելված N 3'!D64</f>
        <v>1161.2</v>
      </c>
    </row>
  </sheetData>
  <mergeCells count="17">
    <mergeCell ref="B35:B44"/>
    <mergeCell ref="C35:C44"/>
    <mergeCell ref="C53:C66"/>
    <mergeCell ref="B53:B66"/>
    <mergeCell ref="C46:C47"/>
    <mergeCell ref="B46:B47"/>
    <mergeCell ref="C21:C22"/>
    <mergeCell ref="B21:B22"/>
    <mergeCell ref="C28:C33"/>
    <mergeCell ref="F1:G1"/>
    <mergeCell ref="F3:G3"/>
    <mergeCell ref="B6:G6"/>
    <mergeCell ref="B9:C9"/>
    <mergeCell ref="D9:D10"/>
    <mergeCell ref="B28:B33"/>
    <mergeCell ref="E2:G2"/>
    <mergeCell ref="E9:G9"/>
  </mergeCells>
  <pageMargins left="0.25" right="0.25" top="0.75" bottom="0.75" header="0.3" footer="0.3"/>
  <pageSetup paperSize="9" scale="4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14"/>
  <sheetViews>
    <sheetView zoomScale="70" zoomScaleNormal="70" workbookViewId="0">
      <selection activeCell="F2" sqref="F2:G2"/>
    </sheetView>
  </sheetViews>
  <sheetFormatPr defaultColWidth="9.09765625" defaultRowHeight="17.75"/>
  <cols>
    <col min="1" max="1" width="9.8984375" style="243" customWidth="1"/>
    <col min="2" max="2" width="15" style="243" customWidth="1"/>
    <col min="3" max="3" width="8" style="243" customWidth="1"/>
    <col min="4" max="4" width="7.69921875" style="243" customWidth="1"/>
    <col min="5" max="5" width="39.09765625" style="243" customWidth="1"/>
    <col min="6" max="6" width="50.09765625" style="243" customWidth="1"/>
    <col min="7" max="7" width="35" style="243" customWidth="1"/>
    <col min="8" max="8" width="11.09765625" style="243" bestFit="1" customWidth="1"/>
    <col min="9" max="10" width="9.09765625" style="243"/>
    <col min="11" max="11" width="12.09765625" style="243" customWidth="1"/>
    <col min="12" max="16384" width="9.09765625" style="243"/>
  </cols>
  <sheetData>
    <row r="1" spans="1:30" s="239" customFormat="1" ht="25.4" customHeight="1">
      <c r="F1" s="403" t="s">
        <v>288</v>
      </c>
      <c r="G1" s="403"/>
      <c r="AB1" s="403"/>
      <c r="AC1" s="403"/>
      <c r="AD1" s="403"/>
    </row>
    <row r="2" spans="1:30" s="171" customFormat="1">
      <c r="F2" s="404" t="s">
        <v>87</v>
      </c>
      <c r="G2" s="404"/>
      <c r="AA2" s="404"/>
      <c r="AB2" s="404"/>
      <c r="AC2" s="404"/>
      <c r="AD2" s="404"/>
    </row>
    <row r="3" spans="1:30" s="171" customFormat="1" ht="16" customHeight="1">
      <c r="F3" s="404" t="s">
        <v>0</v>
      </c>
      <c r="G3" s="404"/>
      <c r="Y3" s="404"/>
      <c r="Z3" s="404"/>
      <c r="AA3" s="404"/>
      <c r="AB3" s="404"/>
      <c r="AC3" s="404"/>
      <c r="AD3" s="404"/>
    </row>
    <row r="4" spans="1:30" s="171" customFormat="1">
      <c r="F4" s="240"/>
      <c r="G4" s="240"/>
      <c r="H4" s="240"/>
    </row>
    <row r="5" spans="1:30" s="171" customFormat="1" ht="16" customHeight="1">
      <c r="F5" s="240"/>
      <c r="G5" s="240"/>
      <c r="H5" s="240"/>
    </row>
    <row r="6" spans="1:30" s="171" customFormat="1" ht="67.7" customHeight="1">
      <c r="A6" s="392" t="s">
        <v>204</v>
      </c>
      <c r="B6" s="392"/>
      <c r="C6" s="392"/>
      <c r="D6" s="392"/>
      <c r="E6" s="392"/>
      <c r="F6" s="392"/>
      <c r="G6" s="392"/>
      <c r="H6" s="241"/>
    </row>
    <row r="7" spans="1:30" s="171" customFormat="1" ht="20.95" customHeight="1">
      <c r="A7" s="393" t="s">
        <v>201</v>
      </c>
      <c r="B7" s="393"/>
      <c r="C7" s="393"/>
      <c r="D7" s="393"/>
      <c r="E7" s="393"/>
      <c r="F7" s="393"/>
      <c r="G7" s="393"/>
      <c r="H7" s="241"/>
    </row>
    <row r="8" spans="1:30" ht="53.2">
      <c r="A8" s="394" t="s">
        <v>1</v>
      </c>
      <c r="B8" s="394"/>
      <c r="C8" s="242"/>
      <c r="D8" s="395" t="s">
        <v>5</v>
      </c>
      <c r="E8" s="396"/>
      <c r="F8" s="399" t="s">
        <v>202</v>
      </c>
      <c r="G8" s="242" t="s">
        <v>203</v>
      </c>
    </row>
    <row r="9" spans="1:30" s="244" customFormat="1">
      <c r="A9" s="242" t="s">
        <v>14</v>
      </c>
      <c r="B9" s="242" t="s">
        <v>15</v>
      </c>
      <c r="C9" s="242"/>
      <c r="D9" s="397"/>
      <c r="E9" s="398"/>
      <c r="F9" s="400"/>
      <c r="G9" s="242" t="s">
        <v>3</v>
      </c>
    </row>
    <row r="10" spans="1:30" s="244" customFormat="1" ht="31.7" customHeight="1">
      <c r="A10" s="401" t="s">
        <v>12</v>
      </c>
      <c r="B10" s="402"/>
      <c r="C10" s="402"/>
      <c r="D10" s="402"/>
      <c r="E10" s="402"/>
      <c r="F10" s="322"/>
      <c r="G10" s="129">
        <f>+G11</f>
        <v>1902</v>
      </c>
      <c r="H10" s="245"/>
    </row>
    <row r="11" spans="1:30" ht="24.05" customHeight="1">
      <c r="A11" s="246">
        <v>1183</v>
      </c>
      <c r="B11" s="389" t="s">
        <v>205</v>
      </c>
      <c r="C11" s="390"/>
      <c r="D11" s="390"/>
      <c r="E11" s="390"/>
      <c r="F11" s="391"/>
      <c r="G11" s="251">
        <f>+G12</f>
        <v>1902</v>
      </c>
    </row>
    <row r="12" spans="1:30" ht="46.75" customHeight="1">
      <c r="A12" s="207"/>
      <c r="B12" s="246">
        <v>32001</v>
      </c>
      <c r="C12" s="386" t="s">
        <v>206</v>
      </c>
      <c r="D12" s="387"/>
      <c r="E12" s="388"/>
      <c r="F12" s="247"/>
      <c r="G12" s="248">
        <f>+G13</f>
        <v>1902</v>
      </c>
    </row>
    <row r="13" spans="1:30" ht="33.35">
      <c r="A13" s="207"/>
      <c r="B13" s="246"/>
      <c r="C13" s="207"/>
      <c r="D13" s="101"/>
      <c r="E13" s="101"/>
      <c r="F13" s="247" t="s">
        <v>150</v>
      </c>
      <c r="G13" s="252">
        <f>+G14</f>
        <v>1902</v>
      </c>
    </row>
    <row r="14" spans="1:30" ht="35.5">
      <c r="A14" s="207"/>
      <c r="B14" s="207"/>
      <c r="C14" s="207"/>
      <c r="D14" s="101"/>
      <c r="E14" s="101"/>
      <c r="F14" s="249" t="s">
        <v>207</v>
      </c>
      <c r="G14" s="250">
        <v>1902</v>
      </c>
      <c r="I14" s="253"/>
    </row>
  </sheetData>
  <mergeCells count="14">
    <mergeCell ref="F1:G1"/>
    <mergeCell ref="AB1:AD1"/>
    <mergeCell ref="F2:G2"/>
    <mergeCell ref="AA2:AD2"/>
    <mergeCell ref="F3:G3"/>
    <mergeCell ref="Y3:AD3"/>
    <mergeCell ref="C12:E12"/>
    <mergeCell ref="B11:F11"/>
    <mergeCell ref="A6:G6"/>
    <mergeCell ref="A7:G7"/>
    <mergeCell ref="A8:B8"/>
    <mergeCell ref="D8:E9"/>
    <mergeCell ref="F8:F9"/>
    <mergeCell ref="A10:F10"/>
  </mergeCells>
  <pageMargins left="0.7" right="0.7" top="0.75" bottom="0.75" header="0.3" footer="0.3"/>
  <pageSetup paperSize="9" scale="27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15"/>
  <sheetViews>
    <sheetView workbookViewId="0">
      <selection activeCell="F16" sqref="F16"/>
    </sheetView>
  </sheetViews>
  <sheetFormatPr defaultRowHeight="13.45"/>
  <cols>
    <col min="1" max="1" width="10.796875" style="260" customWidth="1"/>
    <col min="2" max="2" width="12.69921875" style="260" customWidth="1"/>
    <col min="3" max="3" width="60" style="260" customWidth="1"/>
    <col min="4" max="4" width="14.3984375" style="260" customWidth="1"/>
    <col min="5" max="16384" width="8.796875" style="260"/>
  </cols>
  <sheetData>
    <row r="1" spans="1:4" s="258" customFormat="1" ht="33.450000000000003" customHeight="1">
      <c r="A1" s="256"/>
      <c r="B1" s="257"/>
      <c r="C1" s="407" t="s">
        <v>289</v>
      </c>
      <c r="D1" s="407"/>
    </row>
    <row r="2" spans="1:4" s="258" customFormat="1" ht="14.55">
      <c r="A2" s="256"/>
      <c r="B2" s="257"/>
      <c r="C2" s="408" t="s">
        <v>87</v>
      </c>
      <c r="D2" s="408"/>
    </row>
    <row r="3" spans="1:4" s="258" customFormat="1" ht="14.55">
      <c r="A3" s="256"/>
      <c r="B3" s="257"/>
      <c r="C3" s="408" t="s">
        <v>0</v>
      </c>
      <c r="D3" s="408"/>
    </row>
    <row r="4" spans="1:4" s="258" customFormat="1" ht="14.55">
      <c r="A4" s="256"/>
      <c r="B4" s="257"/>
      <c r="C4" s="257"/>
      <c r="D4" s="259"/>
    </row>
    <row r="5" spans="1:4" s="258" customFormat="1" ht="14.55">
      <c r="A5" s="256"/>
      <c r="B5" s="256"/>
      <c r="C5" s="256"/>
      <c r="D5" s="256"/>
    </row>
    <row r="6" spans="1:4" s="258" customFormat="1" ht="32.25" customHeight="1">
      <c r="A6" s="409" t="s">
        <v>213</v>
      </c>
      <c r="B6" s="410"/>
      <c r="C6" s="410"/>
      <c r="D6" s="411"/>
    </row>
    <row r="7" spans="1:4" s="258" customFormat="1" ht="20.95" customHeight="1">
      <c r="A7" s="412"/>
      <c r="B7" s="413"/>
      <c r="C7" s="413"/>
      <c r="D7" s="414"/>
    </row>
    <row r="10" spans="1:4" ht="14.55">
      <c r="A10" s="415" t="s">
        <v>1</v>
      </c>
      <c r="B10" s="415"/>
      <c r="C10" s="416" t="s">
        <v>214</v>
      </c>
      <c r="D10" s="417" t="s">
        <v>215</v>
      </c>
    </row>
    <row r="11" spans="1:4" ht="14.55">
      <c r="A11" s="261" t="s">
        <v>4</v>
      </c>
      <c r="B11" s="261" t="s">
        <v>147</v>
      </c>
      <c r="C11" s="416"/>
      <c r="D11" s="417"/>
    </row>
    <row r="12" spans="1:4" ht="14.55">
      <c r="A12" s="405"/>
      <c r="B12" s="406"/>
      <c r="C12" s="262" t="s">
        <v>7</v>
      </c>
      <c r="D12" s="263">
        <f>+D14+D16+D18+D20+D26+D29+D42+D44+D47+D49+D51+D54</f>
        <v>1902</v>
      </c>
    </row>
    <row r="13" spans="1:4" ht="14.55">
      <c r="A13" s="261"/>
      <c r="B13" s="264"/>
      <c r="C13" s="265" t="s">
        <v>82</v>
      </c>
      <c r="D13" s="263"/>
    </row>
    <row r="14" spans="1:4" ht="14.55">
      <c r="A14" s="266">
        <v>1183</v>
      </c>
      <c r="B14" s="267"/>
      <c r="C14" s="268" t="s">
        <v>216</v>
      </c>
      <c r="D14" s="269">
        <f>+D15</f>
        <v>1902</v>
      </c>
    </row>
    <row r="15" spans="1:4" ht="14.55">
      <c r="A15" s="270"/>
      <c r="B15" s="264">
        <v>32001</v>
      </c>
      <c r="C15" s="265" t="s">
        <v>217</v>
      </c>
      <c r="D15" s="271">
        <f>+'Հավելված N 5'!G13</f>
        <v>1902</v>
      </c>
    </row>
  </sheetData>
  <mergeCells count="8">
    <mergeCell ref="A12:B12"/>
    <mergeCell ref="C1:D1"/>
    <mergeCell ref="C2:D2"/>
    <mergeCell ref="C3:D3"/>
    <mergeCell ref="A6:D7"/>
    <mergeCell ref="A10:B10"/>
    <mergeCell ref="C10:C11"/>
    <mergeCell ref="D10:D1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50"/>
  <sheetViews>
    <sheetView topLeftCell="C37" zoomScale="70" zoomScaleNormal="70" workbookViewId="0">
      <selection activeCell="J52" sqref="J52"/>
    </sheetView>
  </sheetViews>
  <sheetFormatPr defaultColWidth="8.796875" defaultRowHeight="17.75"/>
  <cols>
    <col min="1" max="1" width="6.3984375" style="113" bestFit="1" customWidth="1"/>
    <col min="2" max="2" width="9.69921875" style="113" customWidth="1"/>
    <col min="3" max="3" width="13.09765625" style="113" customWidth="1"/>
    <col min="4" max="4" width="16.69921875" style="117" customWidth="1"/>
    <col min="5" max="5" width="13.09765625" style="113" customWidth="1"/>
    <col min="6" max="6" width="15.3984375" style="113" customWidth="1"/>
    <col min="7" max="7" width="10.3984375" style="113" customWidth="1"/>
    <col min="8" max="8" width="22.59765625" style="113" customWidth="1"/>
    <col min="9" max="9" width="46.296875" style="113" customWidth="1"/>
    <col min="10" max="12" width="19.3984375" style="113" customWidth="1"/>
    <col min="13" max="16384" width="8.796875" style="113"/>
  </cols>
  <sheetData>
    <row r="1" spans="1:12" ht="28.5" customHeight="1">
      <c r="D1" s="24"/>
      <c r="E1" s="24"/>
      <c r="F1" s="24"/>
      <c r="G1" s="431"/>
      <c r="H1" s="431"/>
      <c r="J1" s="431" t="s">
        <v>290</v>
      </c>
      <c r="K1" s="431"/>
      <c r="L1" s="431"/>
    </row>
    <row r="2" spans="1:12" ht="17.75" customHeight="1">
      <c r="D2" s="25"/>
      <c r="E2" s="25"/>
      <c r="F2" s="26"/>
      <c r="H2" s="65"/>
      <c r="I2" s="65"/>
      <c r="J2" s="430" t="s">
        <v>83</v>
      </c>
      <c r="K2" s="430"/>
      <c r="L2" s="430"/>
    </row>
    <row r="3" spans="1:12">
      <c r="D3" s="25"/>
      <c r="E3" s="25"/>
      <c r="F3" s="26"/>
      <c r="G3" s="430"/>
      <c r="H3" s="430"/>
      <c r="J3" s="430" t="s">
        <v>20</v>
      </c>
      <c r="K3" s="430"/>
      <c r="L3" s="430"/>
    </row>
    <row r="4" spans="1:12">
      <c r="D4" s="25"/>
      <c r="E4" s="25"/>
      <c r="F4" s="26"/>
      <c r="G4" s="65"/>
      <c r="H4" s="65"/>
      <c r="I4" s="65"/>
    </row>
    <row r="5" spans="1:12">
      <c r="D5" s="25"/>
      <c r="E5" s="25"/>
      <c r="F5" s="26"/>
      <c r="G5" s="65"/>
      <c r="H5" s="65"/>
      <c r="I5" s="65"/>
    </row>
    <row r="6" spans="1:12">
      <c r="A6" s="379" t="s">
        <v>124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79"/>
    </row>
    <row r="9" spans="1:12" ht="61.8" customHeight="1">
      <c r="A9" s="317" t="s">
        <v>106</v>
      </c>
      <c r="B9" s="317" t="s">
        <v>107</v>
      </c>
      <c r="C9" s="317"/>
      <c r="D9" s="317" t="s">
        <v>108</v>
      </c>
      <c r="E9" s="317"/>
      <c r="F9" s="317"/>
      <c r="G9" s="317"/>
      <c r="H9" s="317" t="s">
        <v>109</v>
      </c>
      <c r="I9" s="317" t="s">
        <v>110</v>
      </c>
      <c r="J9" s="436" t="s">
        <v>49</v>
      </c>
      <c r="K9" s="437"/>
      <c r="L9" s="438"/>
    </row>
    <row r="10" spans="1:12" ht="51.05" customHeight="1">
      <c r="A10" s="317"/>
      <c r="B10" s="93" t="s">
        <v>117</v>
      </c>
      <c r="C10" s="93" t="s">
        <v>116</v>
      </c>
      <c r="D10" s="93" t="s">
        <v>111</v>
      </c>
      <c r="E10" s="93" t="s">
        <v>116</v>
      </c>
      <c r="F10" s="93" t="s">
        <v>118</v>
      </c>
      <c r="G10" s="93" t="s">
        <v>112</v>
      </c>
      <c r="H10" s="317"/>
      <c r="I10" s="317"/>
      <c r="J10" s="93" t="s">
        <v>113</v>
      </c>
      <c r="K10" s="93" t="s">
        <v>114</v>
      </c>
      <c r="L10" s="93" t="s">
        <v>115</v>
      </c>
    </row>
    <row r="11" spans="1:12" s="126" customFormat="1" ht="48.5" customHeight="1">
      <c r="A11" s="426" t="s">
        <v>119</v>
      </c>
      <c r="B11" s="426"/>
      <c r="C11" s="426"/>
      <c r="D11" s="426"/>
      <c r="E11" s="426"/>
      <c r="F11" s="426"/>
      <c r="G11" s="426"/>
      <c r="H11" s="426"/>
      <c r="I11" s="426"/>
      <c r="J11" s="306">
        <f>+J13+J41</f>
        <v>3.2741809263825417E-11</v>
      </c>
      <c r="K11" s="125">
        <f>+K13+K41</f>
        <v>3.2741809263825417E-11</v>
      </c>
      <c r="L11" s="125">
        <f>+L13+L41</f>
        <v>3.2741809263825417E-11</v>
      </c>
    </row>
    <row r="12" spans="1:12" s="112" customFormat="1" ht="16.7">
      <c r="A12" s="420" t="s">
        <v>82</v>
      </c>
      <c r="B12" s="420"/>
      <c r="C12" s="420"/>
      <c r="D12" s="420"/>
      <c r="E12" s="420"/>
      <c r="F12" s="420"/>
      <c r="G12" s="420"/>
      <c r="H12" s="420"/>
      <c r="I12" s="420"/>
      <c r="J12" s="23"/>
      <c r="K12" s="23"/>
      <c r="L12" s="23"/>
    </row>
    <row r="13" spans="1:12" s="121" customFormat="1" ht="29.95" customHeight="1">
      <c r="A13" s="421" t="s">
        <v>120</v>
      </c>
      <c r="B13" s="421"/>
      <c r="C13" s="421"/>
      <c r="D13" s="421"/>
      <c r="E13" s="421"/>
      <c r="F13" s="421"/>
      <c r="G13" s="421"/>
      <c r="H13" s="421"/>
      <c r="I13" s="421"/>
      <c r="J13" s="307">
        <f t="shared" ref="J13:L13" si="0">+J14+J20</f>
        <v>3.2741809263825417E-11</v>
      </c>
      <c r="K13" s="124">
        <f t="shared" si="0"/>
        <v>3.2741809263825417E-11</v>
      </c>
      <c r="L13" s="124">
        <f t="shared" si="0"/>
        <v>3.2741809263825417E-11</v>
      </c>
    </row>
    <row r="14" spans="1:12">
      <c r="A14" s="419"/>
      <c r="B14" s="272">
        <v>1183</v>
      </c>
      <c r="C14" s="422" t="s">
        <v>216</v>
      </c>
      <c r="D14" s="422"/>
      <c r="E14" s="422"/>
      <c r="F14" s="422"/>
      <c r="G14" s="422"/>
      <c r="H14" s="422"/>
      <c r="I14" s="422"/>
      <c r="J14" s="88">
        <f t="shared" ref="J14:L14" si="1">+J15</f>
        <v>1902</v>
      </c>
      <c r="K14" s="88">
        <f t="shared" si="1"/>
        <v>1902</v>
      </c>
      <c r="L14" s="88">
        <f t="shared" si="1"/>
        <v>1902</v>
      </c>
    </row>
    <row r="15" spans="1:12" s="114" customFormat="1" ht="33.049999999999997" customHeight="1">
      <c r="A15" s="419"/>
      <c r="B15" s="423"/>
      <c r="C15" s="424"/>
      <c r="D15" s="116" t="s">
        <v>227</v>
      </c>
      <c r="E15" s="422" t="s">
        <v>228</v>
      </c>
      <c r="F15" s="422"/>
      <c r="G15" s="422"/>
      <c r="H15" s="422"/>
      <c r="I15" s="422"/>
      <c r="J15" s="115">
        <f>+'Հավելված N 1'!G17</f>
        <v>1902</v>
      </c>
      <c r="K15" s="115">
        <f>+'Հավելված N 1'!H17</f>
        <v>1902</v>
      </c>
      <c r="L15" s="115">
        <f>+'Հավելված N 1'!I17</f>
        <v>1902</v>
      </c>
    </row>
    <row r="16" spans="1:12" ht="33.35" customHeight="1">
      <c r="A16" s="419"/>
      <c r="B16" s="423"/>
      <c r="C16" s="425"/>
      <c r="D16" s="424"/>
      <c r="E16" s="424"/>
      <c r="F16" s="427" t="s">
        <v>229</v>
      </c>
      <c r="G16" s="428"/>
      <c r="H16" s="428"/>
      <c r="I16" s="428"/>
      <c r="J16" s="428"/>
      <c r="K16" s="428"/>
      <c r="L16" s="429"/>
    </row>
    <row r="17" spans="1:12" ht="33.35" customHeight="1">
      <c r="A17" s="419"/>
      <c r="B17" s="423"/>
      <c r="C17" s="425"/>
      <c r="D17" s="425"/>
      <c r="E17" s="425"/>
      <c r="F17" s="424"/>
      <c r="G17" s="427" t="s">
        <v>67</v>
      </c>
      <c r="H17" s="428"/>
      <c r="I17" s="428"/>
      <c r="J17" s="428"/>
      <c r="K17" s="428"/>
      <c r="L17" s="429"/>
    </row>
    <row r="18" spans="1:12" ht="33.35" customHeight="1">
      <c r="A18" s="419"/>
      <c r="B18" s="423"/>
      <c r="C18" s="425"/>
      <c r="D18" s="425"/>
      <c r="E18" s="425"/>
      <c r="F18" s="425"/>
      <c r="G18" s="228"/>
      <c r="H18" s="427" t="s">
        <v>230</v>
      </c>
      <c r="I18" s="428"/>
      <c r="J18" s="428"/>
      <c r="K18" s="428"/>
      <c r="L18" s="429"/>
    </row>
    <row r="19" spans="1:12" ht="8.6" customHeight="1">
      <c r="A19" s="419"/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23"/>
    </row>
    <row r="20" spans="1:12" s="118" customFormat="1">
      <c r="A20" s="419"/>
      <c r="B20" s="100">
        <v>1236</v>
      </c>
      <c r="C20" s="418" t="s">
        <v>66</v>
      </c>
      <c r="D20" s="418"/>
      <c r="E20" s="418"/>
      <c r="F20" s="418"/>
      <c r="G20" s="418"/>
      <c r="H20" s="418"/>
      <c r="I20" s="418"/>
      <c r="J20" s="88">
        <f t="shared" ref="J20:L20" si="2">+J21+J25+J31+J35</f>
        <v>-1901.9999999999673</v>
      </c>
      <c r="K20" s="88">
        <f t="shared" si="2"/>
        <v>-1901.9999999999673</v>
      </c>
      <c r="L20" s="88">
        <f t="shared" si="2"/>
        <v>-1901.9999999999673</v>
      </c>
    </row>
    <row r="21" spans="1:12" s="119" customFormat="1" ht="34.950000000000003" customHeight="1">
      <c r="A21" s="419"/>
      <c r="B21" s="321"/>
      <c r="C21" s="321"/>
      <c r="D21" s="218" t="s">
        <v>153</v>
      </c>
      <c r="E21" s="418" t="s">
        <v>154</v>
      </c>
      <c r="F21" s="418"/>
      <c r="G21" s="418"/>
      <c r="H21" s="418"/>
      <c r="I21" s="418"/>
      <c r="J21" s="110">
        <f>+'Հավելված N 1'!G19</f>
        <v>310518.19999999995</v>
      </c>
      <c r="K21" s="110">
        <f>+'Հավելված N 1'!H19</f>
        <v>310518.19999999995</v>
      </c>
      <c r="L21" s="110">
        <f>+'Հավելված N 1'!I19</f>
        <v>310518.19999999995</v>
      </c>
    </row>
    <row r="22" spans="1:12" s="118" customFormat="1" ht="33.85" customHeight="1">
      <c r="A22" s="419"/>
      <c r="B22" s="321"/>
      <c r="C22" s="321"/>
      <c r="D22" s="321"/>
      <c r="E22" s="321"/>
      <c r="F22" s="418" t="s">
        <v>160</v>
      </c>
      <c r="G22" s="418"/>
      <c r="H22" s="418"/>
      <c r="I22" s="418"/>
      <c r="J22" s="418"/>
      <c r="K22" s="418"/>
      <c r="L22" s="418"/>
    </row>
    <row r="23" spans="1:12" s="118" customFormat="1" ht="17.75" customHeight="1">
      <c r="A23" s="419"/>
      <c r="B23" s="321"/>
      <c r="C23" s="321"/>
      <c r="D23" s="321"/>
      <c r="E23" s="321"/>
      <c r="F23" s="321"/>
      <c r="G23" s="418" t="s">
        <v>161</v>
      </c>
      <c r="H23" s="418"/>
      <c r="I23" s="418"/>
      <c r="J23" s="418"/>
      <c r="K23" s="418"/>
      <c r="L23" s="418"/>
    </row>
    <row r="24" spans="1:12" s="118" customFormat="1">
      <c r="A24" s="419"/>
      <c r="B24" s="321"/>
      <c r="C24" s="321"/>
      <c r="D24" s="321"/>
      <c r="E24" s="321"/>
      <c r="F24" s="321"/>
      <c r="G24" s="218"/>
      <c r="H24" s="386" t="s">
        <v>159</v>
      </c>
      <c r="I24" s="387"/>
      <c r="J24" s="387"/>
      <c r="K24" s="387"/>
      <c r="L24" s="388"/>
    </row>
    <row r="25" spans="1:12" s="119" customFormat="1" ht="17.75" customHeight="1">
      <c r="A25" s="419"/>
      <c r="B25" s="321"/>
      <c r="C25" s="321"/>
      <c r="D25" s="218" t="s">
        <v>156</v>
      </c>
      <c r="E25" s="418" t="s">
        <v>162</v>
      </c>
      <c r="F25" s="418"/>
      <c r="G25" s="418"/>
      <c r="H25" s="418"/>
      <c r="I25" s="418"/>
      <c r="J25" s="110">
        <f>+'Հավելված N 1'!G20</f>
        <v>-453197.39999999991</v>
      </c>
      <c r="K25" s="110">
        <f>+'Հավելված N 1'!H20</f>
        <v>-523788.39999999991</v>
      </c>
      <c r="L25" s="110">
        <f>+'Հավելված N 1'!I20</f>
        <v>-525496.39999999991</v>
      </c>
    </row>
    <row r="26" spans="1:12" s="118" customFormat="1" ht="33.85" customHeight="1">
      <c r="A26" s="419"/>
      <c r="B26" s="321"/>
      <c r="C26" s="321"/>
      <c r="D26" s="349"/>
      <c r="E26" s="349"/>
      <c r="F26" s="418" t="s">
        <v>163</v>
      </c>
      <c r="G26" s="418"/>
      <c r="H26" s="418"/>
      <c r="I26" s="418"/>
      <c r="J26" s="418"/>
      <c r="K26" s="418"/>
      <c r="L26" s="418"/>
    </row>
    <row r="27" spans="1:12" s="118" customFormat="1" ht="17.75" customHeight="1">
      <c r="A27" s="419"/>
      <c r="B27" s="321"/>
      <c r="C27" s="321"/>
      <c r="D27" s="350"/>
      <c r="E27" s="350"/>
      <c r="F27" s="349"/>
      <c r="G27" s="418" t="s">
        <v>67</v>
      </c>
      <c r="H27" s="418"/>
      <c r="I27" s="418"/>
      <c r="J27" s="418"/>
      <c r="K27" s="418"/>
      <c r="L27" s="418"/>
    </row>
    <row r="28" spans="1:12" s="118" customFormat="1" ht="33.85" customHeight="1">
      <c r="A28" s="419"/>
      <c r="B28" s="321"/>
      <c r="C28" s="321"/>
      <c r="D28" s="350"/>
      <c r="E28" s="350"/>
      <c r="F28" s="350"/>
      <c r="G28" s="349"/>
      <c r="H28" s="418" t="s">
        <v>121</v>
      </c>
      <c r="I28" s="418"/>
      <c r="J28" s="418"/>
      <c r="K28" s="418"/>
      <c r="L28" s="418"/>
    </row>
    <row r="29" spans="1:12" s="118" customFormat="1" ht="35.5">
      <c r="A29" s="419"/>
      <c r="B29" s="321"/>
      <c r="C29" s="321"/>
      <c r="D29" s="350"/>
      <c r="E29" s="350"/>
      <c r="F29" s="350"/>
      <c r="G29" s="350"/>
      <c r="H29" s="432"/>
      <c r="I29" s="102" t="s">
        <v>164</v>
      </c>
      <c r="J29" s="120">
        <v>1</v>
      </c>
      <c r="K29" s="120"/>
      <c r="L29" s="120">
        <v>1</v>
      </c>
    </row>
    <row r="30" spans="1:12" s="118" customFormat="1" ht="70.95">
      <c r="A30" s="419"/>
      <c r="B30" s="321"/>
      <c r="C30" s="321"/>
      <c r="D30" s="350"/>
      <c r="E30" s="350"/>
      <c r="F30" s="350"/>
      <c r="G30" s="350"/>
      <c r="H30" s="433"/>
      <c r="I30" s="102" t="s">
        <v>165</v>
      </c>
      <c r="J30" s="102">
        <v>1</v>
      </c>
      <c r="K30" s="102"/>
      <c r="L30" s="102">
        <v>1</v>
      </c>
    </row>
    <row r="31" spans="1:12" s="119" customFormat="1" ht="17.75" customHeight="1">
      <c r="A31" s="419"/>
      <c r="B31" s="321"/>
      <c r="C31" s="321"/>
      <c r="D31" s="218" t="s">
        <v>104</v>
      </c>
      <c r="E31" s="418" t="s">
        <v>84</v>
      </c>
      <c r="F31" s="418"/>
      <c r="G31" s="418"/>
      <c r="H31" s="418"/>
      <c r="I31" s="418"/>
      <c r="J31" s="110">
        <f>+'Հավելված N 1'!G21</f>
        <v>118937.79999999999</v>
      </c>
      <c r="K31" s="110">
        <f>+'Հավելված N 1'!H21</f>
        <v>189528.8</v>
      </c>
      <c r="L31" s="110">
        <f>+'Հավելված N 1'!I21</f>
        <v>191236.8</v>
      </c>
    </row>
    <row r="32" spans="1:12" s="118" customFormat="1" ht="33.85" customHeight="1">
      <c r="A32" s="419"/>
      <c r="B32" s="321"/>
      <c r="C32" s="321"/>
      <c r="D32" s="349"/>
      <c r="E32" s="349"/>
      <c r="F32" s="418" t="s">
        <v>123</v>
      </c>
      <c r="G32" s="418"/>
      <c r="H32" s="418"/>
      <c r="I32" s="418"/>
      <c r="J32" s="418"/>
      <c r="K32" s="418"/>
      <c r="L32" s="418"/>
    </row>
    <row r="33" spans="1:12" s="118" customFormat="1" ht="17.75" customHeight="1">
      <c r="A33" s="419"/>
      <c r="B33" s="321"/>
      <c r="C33" s="321"/>
      <c r="D33" s="350"/>
      <c r="E33" s="350"/>
      <c r="F33" s="349"/>
      <c r="G33" s="418" t="s">
        <v>67</v>
      </c>
      <c r="H33" s="418"/>
      <c r="I33" s="418"/>
      <c r="J33" s="418"/>
      <c r="K33" s="418"/>
      <c r="L33" s="418"/>
    </row>
    <row r="34" spans="1:12" s="118" customFormat="1">
      <c r="A34" s="419"/>
      <c r="B34" s="321"/>
      <c r="C34" s="321"/>
      <c r="D34" s="351"/>
      <c r="E34" s="351"/>
      <c r="F34" s="351"/>
      <c r="G34" s="218"/>
      <c r="H34" s="418" t="s">
        <v>122</v>
      </c>
      <c r="I34" s="418"/>
      <c r="J34" s="418"/>
      <c r="K34" s="418"/>
      <c r="L34" s="418"/>
    </row>
    <row r="35" spans="1:12" s="119" customFormat="1" ht="34.950000000000003" customHeight="1">
      <c r="A35" s="419"/>
      <c r="B35" s="321"/>
      <c r="C35" s="321"/>
      <c r="D35" s="275" t="s">
        <v>282</v>
      </c>
      <c r="E35" s="418" t="s">
        <v>278</v>
      </c>
      <c r="F35" s="418"/>
      <c r="G35" s="418"/>
      <c r="H35" s="418"/>
      <c r="I35" s="418"/>
      <c r="J35" s="110">
        <f>+'Հավելված N 1'!G22</f>
        <v>21839.399999999998</v>
      </c>
      <c r="K35" s="110">
        <f>+'Հավելված N 1'!H22</f>
        <v>21839.399999999998</v>
      </c>
      <c r="L35" s="110">
        <f>+'Հավելված N 1'!I22</f>
        <v>21839.399999999998</v>
      </c>
    </row>
    <row r="36" spans="1:12" s="118" customFormat="1" ht="33.85" customHeight="1">
      <c r="A36" s="419"/>
      <c r="B36" s="321"/>
      <c r="C36" s="321"/>
      <c r="D36" s="419"/>
      <c r="E36" s="419"/>
      <c r="F36" s="388" t="s">
        <v>284</v>
      </c>
      <c r="G36" s="418"/>
      <c r="H36" s="418"/>
      <c r="I36" s="418"/>
      <c r="J36" s="418"/>
      <c r="K36" s="418"/>
      <c r="L36" s="418"/>
    </row>
    <row r="37" spans="1:12" s="118" customFormat="1" ht="17.75" customHeight="1">
      <c r="A37" s="419"/>
      <c r="B37" s="321"/>
      <c r="C37" s="321"/>
      <c r="D37" s="419"/>
      <c r="E37" s="419"/>
      <c r="F37" s="419"/>
      <c r="G37" s="388" t="s">
        <v>67</v>
      </c>
      <c r="H37" s="418"/>
      <c r="I37" s="418"/>
      <c r="J37" s="418"/>
      <c r="K37" s="418"/>
      <c r="L37" s="418"/>
    </row>
    <row r="38" spans="1:12" s="118" customFormat="1">
      <c r="A38" s="419"/>
      <c r="B38" s="321"/>
      <c r="C38" s="321"/>
      <c r="D38" s="419"/>
      <c r="E38" s="419"/>
      <c r="F38" s="419"/>
      <c r="G38" s="419"/>
      <c r="H38" s="388" t="s">
        <v>285</v>
      </c>
      <c r="I38" s="418"/>
      <c r="J38" s="418"/>
      <c r="K38" s="418"/>
      <c r="L38" s="418"/>
    </row>
    <row r="39" spans="1:12" s="118" customFormat="1" ht="70.95">
      <c r="A39" s="419"/>
      <c r="B39" s="321"/>
      <c r="C39" s="321"/>
      <c r="D39" s="419"/>
      <c r="E39" s="419"/>
      <c r="F39" s="419"/>
      <c r="G39" s="419"/>
      <c r="H39" s="277"/>
      <c r="I39" s="304" t="s">
        <v>286</v>
      </c>
      <c r="J39" s="305">
        <v>12</v>
      </c>
      <c r="K39" s="305"/>
      <c r="L39" s="305">
        <v>12</v>
      </c>
    </row>
    <row r="41" spans="1:12" s="121" customFormat="1" ht="29.95" customHeight="1">
      <c r="A41" s="421" t="s">
        <v>168</v>
      </c>
      <c r="B41" s="421"/>
      <c r="C41" s="421"/>
      <c r="D41" s="421"/>
      <c r="E41" s="421"/>
      <c r="F41" s="421"/>
      <c r="G41" s="421"/>
      <c r="H41" s="421"/>
      <c r="I41" s="421"/>
      <c r="J41" s="124">
        <f>+J42+J56+J62</f>
        <v>0</v>
      </c>
      <c r="K41" s="124">
        <f>+K42+K56+K62</f>
        <v>0</v>
      </c>
      <c r="L41" s="124">
        <f>+L42+L56+L62</f>
        <v>0</v>
      </c>
    </row>
    <row r="42" spans="1:12">
      <c r="A42" s="419"/>
      <c r="B42" s="116">
        <v>1139</v>
      </c>
      <c r="C42" s="435" t="s">
        <v>191</v>
      </c>
      <c r="D42" s="435"/>
      <c r="E42" s="435"/>
      <c r="F42" s="435"/>
      <c r="G42" s="435"/>
      <c r="H42" s="435"/>
      <c r="I42" s="435"/>
      <c r="J42" s="212">
        <f>+J43+J47</f>
        <v>0</v>
      </c>
      <c r="K42" s="212">
        <f>+K43+K47</f>
        <v>0</v>
      </c>
      <c r="L42" s="212">
        <f>+L43+L47</f>
        <v>0</v>
      </c>
    </row>
    <row r="43" spans="1:12" s="114" customFormat="1" ht="33.049999999999997" customHeight="1">
      <c r="A43" s="419"/>
      <c r="B43" s="434"/>
      <c r="C43" s="419"/>
      <c r="D43" s="116" t="s">
        <v>192</v>
      </c>
      <c r="E43" s="422" t="s">
        <v>181</v>
      </c>
      <c r="F43" s="422"/>
      <c r="G43" s="422"/>
      <c r="H43" s="422"/>
      <c r="I43" s="422"/>
      <c r="J43" s="115">
        <f>+'Հավելված N 1'!G26</f>
        <v>1902</v>
      </c>
      <c r="K43" s="115">
        <f>+'Հավելված N 1'!H26</f>
        <v>1902</v>
      </c>
      <c r="L43" s="115">
        <f>+'Հավելված N 1'!I26</f>
        <v>1902</v>
      </c>
    </row>
    <row r="44" spans="1:12" ht="33.35" customHeight="1">
      <c r="A44" s="419"/>
      <c r="B44" s="434"/>
      <c r="C44" s="419"/>
      <c r="D44" s="434"/>
      <c r="E44" s="434"/>
      <c r="F44" s="422" t="s">
        <v>193</v>
      </c>
      <c r="G44" s="422"/>
      <c r="H44" s="422"/>
      <c r="I44" s="422"/>
      <c r="J44" s="422"/>
      <c r="K44" s="422"/>
      <c r="L44" s="422"/>
    </row>
    <row r="45" spans="1:12">
      <c r="A45" s="419"/>
      <c r="B45" s="434"/>
      <c r="C45" s="419"/>
      <c r="D45" s="434"/>
      <c r="E45" s="434"/>
      <c r="F45" s="434"/>
      <c r="G45" s="422" t="s">
        <v>161</v>
      </c>
      <c r="H45" s="422"/>
      <c r="I45" s="422"/>
      <c r="J45" s="422"/>
      <c r="K45" s="422"/>
      <c r="L45" s="422"/>
    </row>
    <row r="46" spans="1:12">
      <c r="A46" s="419"/>
      <c r="B46" s="434"/>
      <c r="C46" s="419"/>
      <c r="D46" s="434"/>
      <c r="E46" s="434"/>
      <c r="F46" s="434"/>
      <c r="G46" s="116"/>
      <c r="H46" s="422" t="s">
        <v>194</v>
      </c>
      <c r="I46" s="422"/>
      <c r="J46" s="422"/>
      <c r="K46" s="422"/>
      <c r="L46" s="422"/>
    </row>
    <row r="47" spans="1:12" s="114" customFormat="1" ht="33.049999999999997" customHeight="1">
      <c r="A47" s="419"/>
      <c r="B47" s="434"/>
      <c r="C47" s="419"/>
      <c r="D47" s="116" t="s">
        <v>192</v>
      </c>
      <c r="E47" s="422" t="s">
        <v>181</v>
      </c>
      <c r="F47" s="422"/>
      <c r="G47" s="422"/>
      <c r="H47" s="422"/>
      <c r="I47" s="422"/>
      <c r="J47" s="115">
        <f>+'Հավելված N 1'!G27</f>
        <v>-1902</v>
      </c>
      <c r="K47" s="115">
        <f>+'Հավելված N 1'!H27</f>
        <v>-1902</v>
      </c>
      <c r="L47" s="115">
        <f>+'Հավելված N 1'!I27</f>
        <v>-1902</v>
      </c>
    </row>
    <row r="48" spans="1:12" ht="33.35" customHeight="1">
      <c r="A48" s="419"/>
      <c r="B48" s="434"/>
      <c r="C48" s="419"/>
      <c r="D48" s="434"/>
      <c r="E48" s="434"/>
      <c r="F48" s="422" t="s">
        <v>193</v>
      </c>
      <c r="G48" s="422"/>
      <c r="H48" s="422"/>
      <c r="I48" s="422"/>
      <c r="J48" s="422"/>
      <c r="K48" s="422"/>
      <c r="L48" s="422"/>
    </row>
    <row r="49" spans="1:12">
      <c r="A49" s="419"/>
      <c r="B49" s="434"/>
      <c r="C49" s="419"/>
      <c r="D49" s="434"/>
      <c r="E49" s="434"/>
      <c r="F49" s="434"/>
      <c r="G49" s="422" t="s">
        <v>161</v>
      </c>
      <c r="H49" s="422"/>
      <c r="I49" s="422"/>
      <c r="J49" s="422"/>
      <c r="K49" s="422"/>
      <c r="L49" s="422"/>
    </row>
    <row r="50" spans="1:12">
      <c r="A50" s="419"/>
      <c r="B50" s="434"/>
      <c r="C50" s="419"/>
      <c r="D50" s="434"/>
      <c r="E50" s="434"/>
      <c r="F50" s="434"/>
      <c r="G50" s="116"/>
      <c r="H50" s="422" t="s">
        <v>194</v>
      </c>
      <c r="I50" s="422"/>
      <c r="J50" s="422"/>
      <c r="K50" s="422"/>
      <c r="L50" s="422"/>
    </row>
  </sheetData>
  <mergeCells count="79">
    <mergeCell ref="H46:L46"/>
    <mergeCell ref="A42:A50"/>
    <mergeCell ref="G33:L33"/>
    <mergeCell ref="E47:I47"/>
    <mergeCell ref="D48:D50"/>
    <mergeCell ref="E48:E50"/>
    <mergeCell ref="F48:L48"/>
    <mergeCell ref="F49:F50"/>
    <mergeCell ref="G49:L49"/>
    <mergeCell ref="H50:L50"/>
    <mergeCell ref="C43:C50"/>
    <mergeCell ref="B43:B50"/>
    <mergeCell ref="D44:D46"/>
    <mergeCell ref="E44:E46"/>
    <mergeCell ref="F44:L44"/>
    <mergeCell ref="F45:F46"/>
    <mergeCell ref="G45:L45"/>
    <mergeCell ref="C42:I42"/>
    <mergeCell ref="E43:I43"/>
    <mergeCell ref="E25:I25"/>
    <mergeCell ref="D26:D30"/>
    <mergeCell ref="E26:E30"/>
    <mergeCell ref="F26:L26"/>
    <mergeCell ref="C21:C39"/>
    <mergeCell ref="H38:L38"/>
    <mergeCell ref="H34:L34"/>
    <mergeCell ref="G27:L27"/>
    <mergeCell ref="G28:G30"/>
    <mergeCell ref="E35:I35"/>
    <mergeCell ref="D36:D39"/>
    <mergeCell ref="E36:E39"/>
    <mergeCell ref="A41:I41"/>
    <mergeCell ref="H28:L28"/>
    <mergeCell ref="H24:L24"/>
    <mergeCell ref="H29:H30"/>
    <mergeCell ref="E21:I21"/>
    <mergeCell ref="F22:L22"/>
    <mergeCell ref="G23:L23"/>
    <mergeCell ref="E31:I31"/>
    <mergeCell ref="F32:L32"/>
    <mergeCell ref="E32:E34"/>
    <mergeCell ref="D32:D34"/>
    <mergeCell ref="F33:F34"/>
    <mergeCell ref="J2:L2"/>
    <mergeCell ref="J1:L1"/>
    <mergeCell ref="A6:L6"/>
    <mergeCell ref="G1:H1"/>
    <mergeCell ref="G3:H3"/>
    <mergeCell ref="J3:L3"/>
    <mergeCell ref="B9:C9"/>
    <mergeCell ref="D9:G9"/>
    <mergeCell ref="B15:B18"/>
    <mergeCell ref="C20:I20"/>
    <mergeCell ref="F17:F18"/>
    <mergeCell ref="E16:E18"/>
    <mergeCell ref="A11:I11"/>
    <mergeCell ref="C15:C18"/>
    <mergeCell ref="H18:L18"/>
    <mergeCell ref="G17:L17"/>
    <mergeCell ref="F16:L16"/>
    <mergeCell ref="E15:I15"/>
    <mergeCell ref="D16:D18"/>
    <mergeCell ref="J9:L9"/>
    <mergeCell ref="F36:L36"/>
    <mergeCell ref="F37:F39"/>
    <mergeCell ref="G37:L37"/>
    <mergeCell ref="G38:G39"/>
    <mergeCell ref="H9:H10"/>
    <mergeCell ref="I9:I10"/>
    <mergeCell ref="A12:I12"/>
    <mergeCell ref="A13:I13"/>
    <mergeCell ref="C14:I14"/>
    <mergeCell ref="A14:A39"/>
    <mergeCell ref="D22:D24"/>
    <mergeCell ref="E22:E24"/>
    <mergeCell ref="F23:F24"/>
    <mergeCell ref="F27:F30"/>
    <mergeCell ref="B21:B39"/>
    <mergeCell ref="A9:A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54"/>
  <sheetViews>
    <sheetView topLeftCell="A28" zoomScale="70" zoomScaleNormal="70" workbookViewId="0">
      <selection activeCell="M9" sqref="M9"/>
    </sheetView>
  </sheetViews>
  <sheetFormatPr defaultColWidth="8.796875" defaultRowHeight="17.75"/>
  <cols>
    <col min="1" max="1" width="6.3984375" style="113" bestFit="1" customWidth="1"/>
    <col min="2" max="2" width="9.69921875" style="113" customWidth="1"/>
    <col min="3" max="3" width="13.09765625" style="113" customWidth="1"/>
    <col min="4" max="4" width="16.69921875" style="117" customWidth="1"/>
    <col min="5" max="5" width="13.09765625" style="113" customWidth="1"/>
    <col min="6" max="6" width="15.3984375" style="113" customWidth="1"/>
    <col min="7" max="7" width="10.3984375" style="113" customWidth="1"/>
    <col min="8" max="8" width="22.59765625" style="113" customWidth="1"/>
    <col min="9" max="9" width="46.296875" style="113" customWidth="1"/>
    <col min="10" max="12" width="19.3984375" style="113" customWidth="1"/>
    <col min="13" max="16384" width="8.796875" style="113"/>
  </cols>
  <sheetData>
    <row r="1" spans="1:12" ht="28.5" customHeight="1">
      <c r="D1" s="24"/>
      <c r="E1" s="24"/>
      <c r="F1" s="24"/>
      <c r="G1" s="431"/>
      <c r="H1" s="431"/>
      <c r="J1" s="431" t="s">
        <v>169</v>
      </c>
      <c r="K1" s="431"/>
      <c r="L1" s="431"/>
    </row>
    <row r="2" spans="1:12" ht="17.75" customHeight="1">
      <c r="D2" s="25"/>
      <c r="E2" s="25"/>
      <c r="F2" s="26"/>
      <c r="H2" s="65"/>
      <c r="I2" s="65"/>
      <c r="J2" s="430" t="s">
        <v>83</v>
      </c>
      <c r="K2" s="430"/>
      <c r="L2" s="430"/>
    </row>
    <row r="3" spans="1:12">
      <c r="D3" s="25"/>
      <c r="E3" s="25"/>
      <c r="F3" s="26"/>
      <c r="G3" s="430"/>
      <c r="H3" s="430"/>
      <c r="J3" s="430" t="s">
        <v>20</v>
      </c>
      <c r="K3" s="430"/>
      <c r="L3" s="430"/>
    </row>
    <row r="4" spans="1:12">
      <c r="D4" s="25"/>
      <c r="E4" s="25"/>
      <c r="F4" s="26"/>
      <c r="G4" s="65"/>
      <c r="H4" s="65"/>
      <c r="I4" s="65"/>
    </row>
    <row r="5" spans="1:12">
      <c r="D5" s="25"/>
      <c r="E5" s="25"/>
      <c r="F5" s="26"/>
      <c r="G5" s="65"/>
      <c r="H5" s="65"/>
      <c r="I5" s="65"/>
    </row>
    <row r="6" spans="1:12" ht="44.1" customHeight="1">
      <c r="A6" s="379" t="s">
        <v>125</v>
      </c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79"/>
    </row>
    <row r="9" spans="1:12" ht="59.65" customHeight="1">
      <c r="A9" s="317" t="s">
        <v>166</v>
      </c>
      <c r="B9" s="317" t="s">
        <v>107</v>
      </c>
      <c r="C9" s="317"/>
      <c r="D9" s="317" t="s">
        <v>108</v>
      </c>
      <c r="E9" s="317"/>
      <c r="F9" s="317"/>
      <c r="G9" s="317"/>
      <c r="H9" s="317" t="s">
        <v>109</v>
      </c>
      <c r="I9" s="317" t="s">
        <v>110</v>
      </c>
      <c r="J9" s="436" t="s">
        <v>49</v>
      </c>
      <c r="K9" s="437"/>
      <c r="L9" s="438"/>
    </row>
    <row r="10" spans="1:12" ht="51.05" customHeight="1">
      <c r="A10" s="317"/>
      <c r="B10" s="93" t="s">
        <v>117</v>
      </c>
      <c r="C10" s="93" t="s">
        <v>116</v>
      </c>
      <c r="D10" s="93" t="s">
        <v>111</v>
      </c>
      <c r="E10" s="93" t="s">
        <v>116</v>
      </c>
      <c r="F10" s="93" t="s">
        <v>118</v>
      </c>
      <c r="G10" s="93" t="s">
        <v>112</v>
      </c>
      <c r="H10" s="317"/>
      <c r="I10" s="317"/>
      <c r="J10" s="93" t="s">
        <v>113</v>
      </c>
      <c r="K10" s="93" t="s">
        <v>114</v>
      </c>
      <c r="L10" s="93" t="s">
        <v>115</v>
      </c>
    </row>
    <row r="11" spans="1:12" s="126" customFormat="1" ht="48.5" customHeight="1">
      <c r="A11" s="426" t="s">
        <v>119</v>
      </c>
      <c r="B11" s="426"/>
      <c r="C11" s="426"/>
      <c r="D11" s="426"/>
      <c r="E11" s="426"/>
      <c r="F11" s="426"/>
      <c r="G11" s="426"/>
      <c r="H11" s="426"/>
      <c r="I11" s="426"/>
      <c r="J11" s="125">
        <f>+J13+J24+J31+J39</f>
        <v>0</v>
      </c>
      <c r="K11" s="125">
        <f>+K13+K24+K31+K39</f>
        <v>0</v>
      </c>
      <c r="L11" s="125">
        <f>+L13+L24+L31+L39</f>
        <v>0</v>
      </c>
    </row>
    <row r="12" spans="1:12" s="112" customFormat="1" ht="16.7">
      <c r="A12" s="420" t="s">
        <v>82</v>
      </c>
      <c r="B12" s="420"/>
      <c r="C12" s="420"/>
      <c r="D12" s="420"/>
      <c r="E12" s="420"/>
      <c r="F12" s="420"/>
      <c r="G12" s="420"/>
      <c r="H12" s="420"/>
      <c r="I12" s="420"/>
      <c r="J12" s="23"/>
      <c r="K12" s="23"/>
      <c r="L12" s="23"/>
    </row>
    <row r="13" spans="1:12" s="121" customFormat="1" ht="29.95" customHeight="1">
      <c r="A13" s="421" t="s">
        <v>120</v>
      </c>
      <c r="B13" s="421"/>
      <c r="C13" s="421"/>
      <c r="D13" s="421"/>
      <c r="E13" s="421"/>
      <c r="F13" s="421"/>
      <c r="G13" s="421"/>
      <c r="H13" s="421"/>
      <c r="I13" s="421"/>
      <c r="J13" s="124">
        <f t="shared" ref="J13:L13" si="0">+J14</f>
        <v>429455.99999999994</v>
      </c>
      <c r="K13" s="124">
        <f t="shared" si="0"/>
        <v>500046.99999999994</v>
      </c>
      <c r="L13" s="124">
        <f t="shared" si="0"/>
        <v>501754.99999999994</v>
      </c>
    </row>
    <row r="14" spans="1:12" s="118" customFormat="1">
      <c r="A14" s="419"/>
      <c r="B14" s="100">
        <v>1236</v>
      </c>
      <c r="C14" s="418" t="s">
        <v>66</v>
      </c>
      <c r="D14" s="418"/>
      <c r="E14" s="418"/>
      <c r="F14" s="418"/>
      <c r="G14" s="418"/>
      <c r="H14" s="418"/>
      <c r="I14" s="418"/>
      <c r="J14" s="88">
        <f t="shared" ref="J14:L14" si="1">+J15+J19</f>
        <v>429455.99999999994</v>
      </c>
      <c r="K14" s="88">
        <f t="shared" si="1"/>
        <v>500046.99999999994</v>
      </c>
      <c r="L14" s="88">
        <f t="shared" si="1"/>
        <v>501754.99999999994</v>
      </c>
    </row>
    <row r="15" spans="1:12" s="119" customFormat="1" ht="34.950000000000003" customHeight="1">
      <c r="A15" s="419"/>
      <c r="B15" s="321"/>
      <c r="C15" s="321"/>
      <c r="D15" s="77" t="s">
        <v>153</v>
      </c>
      <c r="E15" s="418" t="s">
        <v>154</v>
      </c>
      <c r="F15" s="418"/>
      <c r="G15" s="418"/>
      <c r="H15" s="418"/>
      <c r="I15" s="418"/>
      <c r="J15" s="110">
        <f>+'Հավելված N 2'!G45</f>
        <v>310518.19999999995</v>
      </c>
      <c r="K15" s="110">
        <f>+'Հավելված N 2'!H45</f>
        <v>310518.19999999995</v>
      </c>
      <c r="L15" s="110">
        <f>+'Հավելված N 2'!I45</f>
        <v>310518.19999999995</v>
      </c>
    </row>
    <row r="16" spans="1:12" s="118" customFormat="1" ht="33.85" customHeight="1">
      <c r="A16" s="419"/>
      <c r="B16" s="321"/>
      <c r="C16" s="321"/>
      <c r="D16" s="321"/>
      <c r="E16" s="321"/>
      <c r="F16" s="418" t="s">
        <v>160</v>
      </c>
      <c r="G16" s="418"/>
      <c r="H16" s="418"/>
      <c r="I16" s="418"/>
      <c r="J16" s="418"/>
      <c r="K16" s="418"/>
      <c r="L16" s="418"/>
    </row>
    <row r="17" spans="1:12" s="118" customFormat="1" ht="17.75" customHeight="1">
      <c r="A17" s="419"/>
      <c r="B17" s="321"/>
      <c r="C17" s="321"/>
      <c r="D17" s="321"/>
      <c r="E17" s="321"/>
      <c r="F17" s="321"/>
      <c r="G17" s="418" t="s">
        <v>161</v>
      </c>
      <c r="H17" s="418"/>
      <c r="I17" s="418"/>
      <c r="J17" s="418"/>
      <c r="K17" s="418"/>
      <c r="L17" s="418"/>
    </row>
    <row r="18" spans="1:12" s="118" customFormat="1">
      <c r="A18" s="419"/>
      <c r="B18" s="321"/>
      <c r="C18" s="321"/>
      <c r="D18" s="321"/>
      <c r="E18" s="321"/>
      <c r="F18" s="321"/>
      <c r="G18" s="77"/>
      <c r="H18" s="386" t="s">
        <v>159</v>
      </c>
      <c r="I18" s="387"/>
      <c r="J18" s="387"/>
      <c r="K18" s="387"/>
      <c r="L18" s="441"/>
    </row>
    <row r="19" spans="1:12" s="119" customFormat="1" ht="17.75" customHeight="1">
      <c r="A19" s="419"/>
      <c r="B19" s="321"/>
      <c r="C19" s="321"/>
      <c r="D19" s="77" t="s">
        <v>104</v>
      </c>
      <c r="E19" s="418" t="s">
        <v>84</v>
      </c>
      <c r="F19" s="418"/>
      <c r="G19" s="418"/>
      <c r="H19" s="418"/>
      <c r="I19" s="418"/>
      <c r="J19" s="110">
        <f>+'Հավելված N 2'!G54</f>
        <v>118937.79999999999</v>
      </c>
      <c r="K19" s="110">
        <f>+'Հավելված N 2'!H54</f>
        <v>189528.8</v>
      </c>
      <c r="L19" s="110">
        <f>+'Հավելված N 2'!I54</f>
        <v>191236.8</v>
      </c>
    </row>
    <row r="20" spans="1:12" s="118" customFormat="1" ht="33.85" customHeight="1">
      <c r="A20" s="419"/>
      <c r="B20" s="321"/>
      <c r="C20" s="321"/>
      <c r="D20" s="349"/>
      <c r="E20" s="349"/>
      <c r="F20" s="418" t="s">
        <v>123</v>
      </c>
      <c r="G20" s="418"/>
      <c r="H20" s="418"/>
      <c r="I20" s="418"/>
      <c r="J20" s="418"/>
      <c r="K20" s="418"/>
      <c r="L20" s="418"/>
    </row>
    <row r="21" spans="1:12" s="118" customFormat="1" ht="17.75" customHeight="1">
      <c r="A21" s="419"/>
      <c r="B21" s="321"/>
      <c r="C21" s="321"/>
      <c r="D21" s="350"/>
      <c r="E21" s="350"/>
      <c r="F21" s="349"/>
      <c r="G21" s="418" t="s">
        <v>67</v>
      </c>
      <c r="H21" s="418"/>
      <c r="I21" s="418"/>
      <c r="J21" s="418"/>
      <c r="K21" s="418"/>
      <c r="L21" s="418"/>
    </row>
    <row r="22" spans="1:12" s="118" customFormat="1">
      <c r="A22" s="419"/>
      <c r="B22" s="321"/>
      <c r="C22" s="321"/>
      <c r="D22" s="351"/>
      <c r="E22" s="351"/>
      <c r="F22" s="351"/>
      <c r="G22" s="218"/>
      <c r="H22" s="418" t="s">
        <v>122</v>
      </c>
      <c r="I22" s="418"/>
      <c r="J22" s="418"/>
      <c r="K22" s="418"/>
      <c r="L22" s="418"/>
    </row>
    <row r="24" spans="1:12" s="121" customFormat="1" ht="29.95" customHeight="1">
      <c r="A24" s="421" t="s">
        <v>167</v>
      </c>
      <c r="B24" s="421"/>
      <c r="C24" s="421"/>
      <c r="D24" s="421"/>
      <c r="E24" s="421"/>
      <c r="F24" s="421"/>
      <c r="G24" s="421"/>
      <c r="H24" s="421"/>
      <c r="I24" s="421"/>
      <c r="J24" s="124">
        <f t="shared" ref="J24:L25" si="2">+J25</f>
        <v>1902</v>
      </c>
      <c r="K24" s="124">
        <f t="shared" si="2"/>
        <v>1902</v>
      </c>
      <c r="L24" s="124">
        <f t="shared" si="2"/>
        <v>1902</v>
      </c>
    </row>
    <row r="25" spans="1:12">
      <c r="A25" s="232"/>
      <c r="B25" s="272">
        <v>1183</v>
      </c>
      <c r="C25" s="422" t="s">
        <v>216</v>
      </c>
      <c r="D25" s="422"/>
      <c r="E25" s="422"/>
      <c r="F25" s="422"/>
      <c r="G25" s="422"/>
      <c r="H25" s="422"/>
      <c r="I25" s="422"/>
      <c r="J25" s="88">
        <f t="shared" si="2"/>
        <v>1902</v>
      </c>
      <c r="K25" s="88">
        <f t="shared" si="2"/>
        <v>1902</v>
      </c>
      <c r="L25" s="88">
        <f t="shared" si="2"/>
        <v>1902</v>
      </c>
    </row>
    <row r="26" spans="1:12" s="114" customFormat="1" ht="33.049999999999997" customHeight="1">
      <c r="A26" s="233"/>
      <c r="B26" s="424"/>
      <c r="C26" s="424"/>
      <c r="D26" s="230" t="s">
        <v>227</v>
      </c>
      <c r="E26" s="422" t="s">
        <v>228</v>
      </c>
      <c r="F26" s="422"/>
      <c r="G26" s="422"/>
      <c r="H26" s="422"/>
      <c r="I26" s="422"/>
      <c r="J26" s="115">
        <f>+'Հավելված N 2'!G80</f>
        <v>1902</v>
      </c>
      <c r="K26" s="115">
        <f>+'Հավելված N 2'!H80</f>
        <v>1902</v>
      </c>
      <c r="L26" s="115">
        <f>+'Հավելված N 2'!I80</f>
        <v>1902</v>
      </c>
    </row>
    <row r="27" spans="1:12" ht="33.35" customHeight="1">
      <c r="A27" s="233"/>
      <c r="B27" s="425"/>
      <c r="C27" s="425"/>
      <c r="D27" s="424"/>
      <c r="E27" s="424"/>
      <c r="F27" s="427" t="s">
        <v>229</v>
      </c>
      <c r="G27" s="428"/>
      <c r="H27" s="428"/>
      <c r="I27" s="428"/>
      <c r="J27" s="428"/>
      <c r="K27" s="428"/>
      <c r="L27" s="447"/>
    </row>
    <row r="28" spans="1:12">
      <c r="A28" s="233"/>
      <c r="B28" s="425"/>
      <c r="C28" s="425"/>
      <c r="D28" s="425"/>
      <c r="E28" s="425"/>
      <c r="F28" s="424"/>
      <c r="G28" s="427" t="s">
        <v>67</v>
      </c>
      <c r="H28" s="428"/>
      <c r="I28" s="428"/>
      <c r="J28" s="428"/>
      <c r="K28" s="428"/>
      <c r="L28" s="447"/>
    </row>
    <row r="29" spans="1:12">
      <c r="A29" s="234"/>
      <c r="B29" s="446"/>
      <c r="C29" s="446"/>
      <c r="D29" s="446"/>
      <c r="E29" s="446"/>
      <c r="F29" s="446"/>
      <c r="G29" s="230"/>
      <c r="H29" s="427" t="s">
        <v>230</v>
      </c>
      <c r="I29" s="428"/>
      <c r="J29" s="428"/>
      <c r="K29" s="428"/>
      <c r="L29" s="447"/>
    </row>
    <row r="31" spans="1:12" s="121" customFormat="1" ht="29.95" customHeight="1">
      <c r="A31" s="421" t="s">
        <v>287</v>
      </c>
      <c r="B31" s="421"/>
      <c r="C31" s="421"/>
      <c r="D31" s="421"/>
      <c r="E31" s="421"/>
      <c r="F31" s="421"/>
      <c r="G31" s="421"/>
      <c r="H31" s="421"/>
      <c r="I31" s="421"/>
      <c r="J31" s="124">
        <f t="shared" ref="J31:L32" si="3">+J32</f>
        <v>21839.399999999998</v>
      </c>
      <c r="K31" s="124">
        <f t="shared" si="3"/>
        <v>21839.399999999998</v>
      </c>
      <c r="L31" s="124">
        <f t="shared" si="3"/>
        <v>21839.399999999998</v>
      </c>
    </row>
    <row r="32" spans="1:12" ht="17.75" customHeight="1">
      <c r="A32" s="232"/>
      <c r="B32" s="308">
        <v>1236</v>
      </c>
      <c r="C32" s="439" t="s">
        <v>66</v>
      </c>
      <c r="D32" s="418"/>
      <c r="E32" s="418"/>
      <c r="F32" s="418"/>
      <c r="G32" s="418"/>
      <c r="H32" s="418"/>
      <c r="I32" s="418"/>
      <c r="J32" s="88">
        <f t="shared" si="3"/>
        <v>21839.399999999998</v>
      </c>
      <c r="K32" s="88">
        <f t="shared" si="3"/>
        <v>21839.399999999998</v>
      </c>
      <c r="L32" s="88">
        <f t="shared" si="3"/>
        <v>21839.399999999998</v>
      </c>
    </row>
    <row r="33" spans="1:12" s="114" customFormat="1" ht="33.049999999999997" customHeight="1">
      <c r="A33" s="419"/>
      <c r="B33" s="434"/>
      <c r="C33" s="434"/>
      <c r="D33" s="308" t="s">
        <v>282</v>
      </c>
      <c r="E33" s="418" t="s">
        <v>278</v>
      </c>
      <c r="F33" s="418"/>
      <c r="G33" s="418"/>
      <c r="H33" s="418"/>
      <c r="I33" s="418"/>
      <c r="J33" s="110">
        <f>+'Հավելված N 2'!G63</f>
        <v>21839.399999999998</v>
      </c>
      <c r="K33" s="110">
        <f>+'Հավելված N 2'!H63</f>
        <v>21839.399999999998</v>
      </c>
      <c r="L33" s="110">
        <f>+'Հավելված N 2'!I63</f>
        <v>21839.399999999998</v>
      </c>
    </row>
    <row r="34" spans="1:12" ht="33.35" customHeight="1">
      <c r="A34" s="419"/>
      <c r="B34" s="434"/>
      <c r="C34" s="434"/>
      <c r="D34" s="434"/>
      <c r="E34" s="440"/>
      <c r="F34" s="388" t="s">
        <v>284</v>
      </c>
      <c r="G34" s="418"/>
      <c r="H34" s="418"/>
      <c r="I34" s="418"/>
      <c r="J34" s="418"/>
      <c r="K34" s="418"/>
      <c r="L34" s="418"/>
    </row>
    <row r="35" spans="1:12" ht="17.75" customHeight="1">
      <c r="A35" s="419"/>
      <c r="B35" s="434"/>
      <c r="C35" s="434"/>
      <c r="D35" s="434"/>
      <c r="E35" s="440"/>
      <c r="F35" s="419"/>
      <c r="G35" s="388" t="s">
        <v>67</v>
      </c>
      <c r="H35" s="418"/>
      <c r="I35" s="418"/>
      <c r="J35" s="418"/>
      <c r="K35" s="418"/>
      <c r="L35" s="418"/>
    </row>
    <row r="36" spans="1:12" ht="17.75" customHeight="1">
      <c r="A36" s="419"/>
      <c r="B36" s="434"/>
      <c r="C36" s="434"/>
      <c r="D36" s="434"/>
      <c r="E36" s="440"/>
      <c r="F36" s="419"/>
      <c r="G36" s="419"/>
      <c r="H36" s="388" t="s">
        <v>285</v>
      </c>
      <c r="I36" s="418"/>
      <c r="J36" s="418"/>
      <c r="K36" s="418"/>
      <c r="L36" s="418"/>
    </row>
    <row r="37" spans="1:12" ht="70.95">
      <c r="A37" s="419"/>
      <c r="B37" s="434"/>
      <c r="C37" s="434"/>
      <c r="D37" s="434"/>
      <c r="E37" s="440"/>
      <c r="F37" s="419"/>
      <c r="G37" s="419"/>
      <c r="H37" s="277"/>
      <c r="I37" s="304" t="s">
        <v>286</v>
      </c>
      <c r="J37" s="305">
        <v>12</v>
      </c>
      <c r="K37" s="305"/>
      <c r="L37" s="305">
        <v>12</v>
      </c>
    </row>
    <row r="39" spans="1:12" s="121" customFormat="1" ht="29.95" customHeight="1">
      <c r="A39" s="421" t="s">
        <v>168</v>
      </c>
      <c r="B39" s="421"/>
      <c r="C39" s="421"/>
      <c r="D39" s="421"/>
      <c r="E39" s="421"/>
      <c r="F39" s="421"/>
      <c r="G39" s="421"/>
      <c r="H39" s="421"/>
      <c r="I39" s="421"/>
      <c r="J39" s="124">
        <f t="shared" ref="J39:L39" si="4">+J40+J50</f>
        <v>-453197.39999999991</v>
      </c>
      <c r="K39" s="124">
        <f t="shared" si="4"/>
        <v>-523788.39999999991</v>
      </c>
      <c r="L39" s="124">
        <f t="shared" si="4"/>
        <v>-525496.39999999991</v>
      </c>
    </row>
    <row r="40" spans="1:12">
      <c r="A40" s="443"/>
      <c r="B40" s="213">
        <v>1139</v>
      </c>
      <c r="C40" s="435" t="s">
        <v>191</v>
      </c>
      <c r="D40" s="435"/>
      <c r="E40" s="435"/>
      <c r="F40" s="435"/>
      <c r="G40" s="435"/>
      <c r="H40" s="435"/>
      <c r="I40" s="435"/>
      <c r="J40" s="212">
        <f>+J41+J45</f>
        <v>0</v>
      </c>
      <c r="K40" s="212">
        <f>+K41+K45</f>
        <v>0</v>
      </c>
      <c r="L40" s="212">
        <f>+L41+L45</f>
        <v>0</v>
      </c>
    </row>
    <row r="41" spans="1:12" s="114" customFormat="1" ht="33.049999999999997" customHeight="1">
      <c r="A41" s="444"/>
      <c r="B41" s="442"/>
      <c r="C41" s="419"/>
      <c r="D41" s="116" t="s">
        <v>192</v>
      </c>
      <c r="E41" s="422" t="s">
        <v>181</v>
      </c>
      <c r="F41" s="422"/>
      <c r="G41" s="422"/>
      <c r="H41" s="422"/>
      <c r="I41" s="422"/>
      <c r="J41" s="115">
        <f>+'Հավելված N 2'!G101</f>
        <v>1902</v>
      </c>
      <c r="K41" s="115">
        <f>+'Հավելված N 2'!H101</f>
        <v>1902</v>
      </c>
      <c r="L41" s="115">
        <f>+'Հավելված N 2'!I101</f>
        <v>1902</v>
      </c>
    </row>
    <row r="42" spans="1:12" ht="33.35" customHeight="1">
      <c r="A42" s="444"/>
      <c r="B42" s="442"/>
      <c r="C42" s="419"/>
      <c r="D42" s="434"/>
      <c r="E42" s="434"/>
      <c r="F42" s="422" t="s">
        <v>193</v>
      </c>
      <c r="G42" s="422"/>
      <c r="H42" s="422"/>
      <c r="I42" s="422"/>
      <c r="J42" s="422"/>
      <c r="K42" s="422"/>
      <c r="L42" s="422"/>
    </row>
    <row r="43" spans="1:12" ht="33.35" customHeight="1">
      <c r="A43" s="444"/>
      <c r="B43" s="442"/>
      <c r="C43" s="419"/>
      <c r="D43" s="434"/>
      <c r="E43" s="434"/>
      <c r="F43" s="434"/>
      <c r="G43" s="422" t="s">
        <v>161</v>
      </c>
      <c r="H43" s="422"/>
      <c r="I43" s="422"/>
      <c r="J43" s="422"/>
      <c r="K43" s="422"/>
      <c r="L43" s="422"/>
    </row>
    <row r="44" spans="1:12" ht="33.35" customHeight="1">
      <c r="A44" s="444"/>
      <c r="B44" s="442"/>
      <c r="C44" s="419"/>
      <c r="D44" s="434"/>
      <c r="E44" s="434"/>
      <c r="F44" s="434"/>
      <c r="G44" s="116"/>
      <c r="H44" s="422" t="s">
        <v>194</v>
      </c>
      <c r="I44" s="422"/>
      <c r="J44" s="422"/>
      <c r="K44" s="422"/>
      <c r="L44" s="422"/>
    </row>
    <row r="45" spans="1:12" s="114" customFormat="1" ht="33.049999999999997" customHeight="1">
      <c r="A45" s="444"/>
      <c r="B45" s="442"/>
      <c r="C45" s="419"/>
      <c r="D45" s="116" t="s">
        <v>192</v>
      </c>
      <c r="E45" s="422" t="s">
        <v>181</v>
      </c>
      <c r="F45" s="422"/>
      <c r="G45" s="422"/>
      <c r="H45" s="422"/>
      <c r="I45" s="422"/>
      <c r="J45" s="115">
        <f>+'Հավելված N 2'!G109</f>
        <v>-1902</v>
      </c>
      <c r="K45" s="115">
        <f>+'Հավելված N 2'!H109</f>
        <v>-1902</v>
      </c>
      <c r="L45" s="115">
        <f>+'Հավելված N 2'!I109</f>
        <v>-1902</v>
      </c>
    </row>
    <row r="46" spans="1:12" ht="33.35" customHeight="1">
      <c r="A46" s="444"/>
      <c r="B46" s="442"/>
      <c r="C46" s="419"/>
      <c r="D46" s="434"/>
      <c r="E46" s="434"/>
      <c r="F46" s="422" t="s">
        <v>193</v>
      </c>
      <c r="G46" s="422"/>
      <c r="H46" s="422"/>
      <c r="I46" s="422"/>
      <c r="J46" s="422"/>
      <c r="K46" s="422"/>
      <c r="L46" s="422"/>
    </row>
    <row r="47" spans="1:12" ht="33.35" customHeight="1">
      <c r="A47" s="444"/>
      <c r="B47" s="442"/>
      <c r="C47" s="419"/>
      <c r="D47" s="434"/>
      <c r="E47" s="434"/>
      <c r="F47" s="434"/>
      <c r="G47" s="422" t="s">
        <v>161</v>
      </c>
      <c r="H47" s="422"/>
      <c r="I47" s="422"/>
      <c r="J47" s="422"/>
      <c r="K47" s="422"/>
      <c r="L47" s="422"/>
    </row>
    <row r="48" spans="1:12" ht="33.35" customHeight="1">
      <c r="A48" s="444"/>
      <c r="B48" s="442"/>
      <c r="C48" s="419"/>
      <c r="D48" s="434"/>
      <c r="E48" s="434"/>
      <c r="F48" s="434"/>
      <c r="G48" s="116"/>
      <c r="H48" s="422" t="s">
        <v>194</v>
      </c>
      <c r="I48" s="422"/>
      <c r="J48" s="422"/>
      <c r="K48" s="422"/>
      <c r="L48" s="422"/>
    </row>
    <row r="49" spans="1:12" ht="8.6" customHeight="1">
      <c r="A49" s="444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3"/>
    </row>
    <row r="50" spans="1:12" s="118" customFormat="1">
      <c r="A50" s="444"/>
      <c r="B50" s="187">
        <v>1236</v>
      </c>
      <c r="C50" s="418" t="s">
        <v>66</v>
      </c>
      <c r="D50" s="418"/>
      <c r="E50" s="418"/>
      <c r="F50" s="418"/>
      <c r="G50" s="418"/>
      <c r="H50" s="418"/>
      <c r="I50" s="418"/>
      <c r="J50" s="88">
        <f t="shared" ref="J50:L50" si="5">+J51</f>
        <v>-453197.39999999991</v>
      </c>
      <c r="K50" s="88">
        <f t="shared" si="5"/>
        <v>-523788.39999999991</v>
      </c>
      <c r="L50" s="88">
        <f t="shared" si="5"/>
        <v>-525496.39999999991</v>
      </c>
    </row>
    <row r="51" spans="1:12" s="119" customFormat="1" ht="17.75" customHeight="1">
      <c r="A51" s="444"/>
      <c r="B51" s="440"/>
      <c r="C51" s="419"/>
      <c r="D51" s="187" t="s">
        <v>156</v>
      </c>
      <c r="E51" s="418" t="s">
        <v>162</v>
      </c>
      <c r="F51" s="418"/>
      <c r="G51" s="418"/>
      <c r="H51" s="418"/>
      <c r="I51" s="418"/>
      <c r="J51" s="110">
        <f>+'Հավելված N 2'!G28</f>
        <v>-453197.39999999991</v>
      </c>
      <c r="K51" s="110">
        <f>+'Հավելված N 2'!H28</f>
        <v>-523788.39999999991</v>
      </c>
      <c r="L51" s="110">
        <f>+'Հավելված N 2'!I28</f>
        <v>-525496.39999999991</v>
      </c>
    </row>
    <row r="52" spans="1:12" s="118" customFormat="1" ht="33.85" customHeight="1">
      <c r="A52" s="444"/>
      <c r="B52" s="440"/>
      <c r="C52" s="419"/>
      <c r="D52" s="419"/>
      <c r="E52" s="419"/>
      <c r="F52" s="388" t="s">
        <v>163</v>
      </c>
      <c r="G52" s="418"/>
      <c r="H52" s="418"/>
      <c r="I52" s="418"/>
      <c r="J52" s="418"/>
      <c r="K52" s="418"/>
      <c r="L52" s="418"/>
    </row>
    <row r="53" spans="1:12" s="118" customFormat="1" ht="17.75" customHeight="1">
      <c r="A53" s="444"/>
      <c r="B53" s="440"/>
      <c r="C53" s="419"/>
      <c r="D53" s="419"/>
      <c r="E53" s="419"/>
      <c r="F53" s="419"/>
      <c r="G53" s="388" t="s">
        <v>67</v>
      </c>
      <c r="H53" s="418"/>
      <c r="I53" s="418"/>
      <c r="J53" s="418"/>
      <c r="K53" s="418"/>
      <c r="L53" s="418"/>
    </row>
    <row r="54" spans="1:12" s="118" customFormat="1" ht="33.85" customHeight="1">
      <c r="A54" s="445"/>
      <c r="B54" s="440"/>
      <c r="C54" s="419"/>
      <c r="D54" s="419"/>
      <c r="E54" s="419"/>
      <c r="F54" s="419"/>
      <c r="G54" s="142"/>
      <c r="H54" s="388" t="s">
        <v>121</v>
      </c>
      <c r="I54" s="418"/>
      <c r="J54" s="418"/>
      <c r="K54" s="418"/>
      <c r="L54" s="418"/>
    </row>
  </sheetData>
  <mergeCells count="86">
    <mergeCell ref="C51:C54"/>
    <mergeCell ref="B51:B54"/>
    <mergeCell ref="C41:C48"/>
    <mergeCell ref="E51:I51"/>
    <mergeCell ref="F52:L52"/>
    <mergeCell ref="E41:I41"/>
    <mergeCell ref="D42:D44"/>
    <mergeCell ref="E42:E44"/>
    <mergeCell ref="F42:L42"/>
    <mergeCell ref="F43:F44"/>
    <mergeCell ref="G43:L43"/>
    <mergeCell ref="H44:L44"/>
    <mergeCell ref="E45:I45"/>
    <mergeCell ref="A24:I24"/>
    <mergeCell ref="C25:I25"/>
    <mergeCell ref="B26:B29"/>
    <mergeCell ref="C26:C29"/>
    <mergeCell ref="E26:I26"/>
    <mergeCell ref="D27:D29"/>
    <mergeCell ref="E27:E29"/>
    <mergeCell ref="F27:L27"/>
    <mergeCell ref="F28:F29"/>
    <mergeCell ref="G28:L28"/>
    <mergeCell ref="H29:L29"/>
    <mergeCell ref="C40:I40"/>
    <mergeCell ref="A39:I39"/>
    <mergeCell ref="C50:I50"/>
    <mergeCell ref="B41:B48"/>
    <mergeCell ref="D46:D48"/>
    <mergeCell ref="E46:E48"/>
    <mergeCell ref="F46:L46"/>
    <mergeCell ref="F47:F48"/>
    <mergeCell ref="G47:L47"/>
    <mergeCell ref="H48:L48"/>
    <mergeCell ref="A40:A54"/>
    <mergeCell ref="G53:L53"/>
    <mergeCell ref="H54:L54"/>
    <mergeCell ref="F53:F54"/>
    <mergeCell ref="E52:E54"/>
    <mergeCell ref="D52:D54"/>
    <mergeCell ref="E20:E22"/>
    <mergeCell ref="F20:L20"/>
    <mergeCell ref="F21:F22"/>
    <mergeCell ref="G21:L21"/>
    <mergeCell ref="H22:L22"/>
    <mergeCell ref="A11:I11"/>
    <mergeCell ref="A12:I12"/>
    <mergeCell ref="A13:I13"/>
    <mergeCell ref="A14:A22"/>
    <mergeCell ref="C14:I14"/>
    <mergeCell ref="B15:B22"/>
    <mergeCell ref="C15:C22"/>
    <mergeCell ref="E15:I15"/>
    <mergeCell ref="D16:D18"/>
    <mergeCell ref="E16:E18"/>
    <mergeCell ref="F16:L16"/>
    <mergeCell ref="F17:F18"/>
    <mergeCell ref="G17:L17"/>
    <mergeCell ref="H18:L18"/>
    <mergeCell ref="E19:I19"/>
    <mergeCell ref="D20:D22"/>
    <mergeCell ref="G1:H1"/>
    <mergeCell ref="J1:L1"/>
    <mergeCell ref="J2:L2"/>
    <mergeCell ref="G3:H3"/>
    <mergeCell ref="J3:L3"/>
    <mergeCell ref="A6:L6"/>
    <mergeCell ref="A9:A10"/>
    <mergeCell ref="B9:C9"/>
    <mergeCell ref="D9:G9"/>
    <mergeCell ref="H9:H10"/>
    <mergeCell ref="I9:I10"/>
    <mergeCell ref="J9:L9"/>
    <mergeCell ref="C33:C37"/>
    <mergeCell ref="D34:D37"/>
    <mergeCell ref="A31:I31"/>
    <mergeCell ref="C32:I32"/>
    <mergeCell ref="E33:I33"/>
    <mergeCell ref="F34:L34"/>
    <mergeCell ref="G35:L35"/>
    <mergeCell ref="H36:L36"/>
    <mergeCell ref="E34:E37"/>
    <mergeCell ref="F35:F37"/>
    <mergeCell ref="G36:G37"/>
    <mergeCell ref="A33:A37"/>
    <mergeCell ref="B33:B3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Y62"/>
  <sheetViews>
    <sheetView tabSelected="1" topLeftCell="A46" zoomScale="85" zoomScaleNormal="85" workbookViewId="0">
      <selection activeCell="F53" sqref="F53"/>
    </sheetView>
  </sheetViews>
  <sheetFormatPr defaultColWidth="9.09765625" defaultRowHeight="17.75"/>
  <cols>
    <col min="1" max="4" width="18.19921875" style="95" customWidth="1"/>
    <col min="5" max="6" width="14.3984375" style="135" customWidth="1"/>
    <col min="7" max="7" width="17.69921875" style="136" customWidth="1"/>
    <col min="8" max="8" width="14.3984375" style="136" customWidth="1"/>
    <col min="9" max="9" width="30.19921875" style="135" customWidth="1"/>
    <col min="10" max="10" width="37.09765625" style="95" customWidth="1"/>
    <col min="11" max="11" width="20.19921875" style="95" customWidth="1"/>
    <col min="12" max="12" width="14" style="95" bestFit="1" customWidth="1"/>
    <col min="13" max="16384" width="9.09765625" style="95"/>
  </cols>
  <sheetData>
    <row r="1" spans="1:10" s="20" customFormat="1" ht="33.450000000000003" customHeight="1">
      <c r="A1" s="161"/>
      <c r="B1" s="161"/>
      <c r="C1" s="161"/>
      <c r="D1" s="161"/>
      <c r="E1" s="162"/>
      <c r="F1" s="162"/>
      <c r="G1" s="163"/>
      <c r="H1" s="462" t="s">
        <v>291</v>
      </c>
      <c r="I1" s="462"/>
    </row>
    <row r="2" spans="1:10" s="20" customFormat="1">
      <c r="A2" s="161"/>
      <c r="B2" s="161"/>
      <c r="C2" s="161"/>
      <c r="D2" s="161"/>
      <c r="E2" s="162"/>
      <c r="F2" s="162"/>
      <c r="G2" s="163"/>
      <c r="H2" s="463" t="s">
        <v>87</v>
      </c>
      <c r="I2" s="463"/>
    </row>
    <row r="3" spans="1:10" s="20" customFormat="1">
      <c r="A3" s="161"/>
      <c r="B3" s="161"/>
      <c r="C3" s="161"/>
      <c r="D3" s="161"/>
      <c r="E3" s="162"/>
      <c r="F3" s="162"/>
      <c r="G3" s="163"/>
      <c r="H3" s="463" t="s">
        <v>0</v>
      </c>
      <c r="I3" s="463"/>
    </row>
    <row r="4" spans="1:10" s="20" customFormat="1">
      <c r="A4" s="161"/>
      <c r="B4" s="161"/>
      <c r="C4" s="161"/>
      <c r="D4" s="161"/>
      <c r="E4" s="162"/>
      <c r="F4" s="162"/>
      <c r="G4" s="163"/>
      <c r="H4" s="163"/>
      <c r="I4" s="164"/>
    </row>
    <row r="5" spans="1:10" s="20" customFormat="1">
      <c r="A5" s="161"/>
      <c r="B5" s="161"/>
      <c r="C5" s="161"/>
      <c r="D5" s="161"/>
      <c r="E5" s="162"/>
      <c r="F5" s="162"/>
      <c r="G5" s="163"/>
      <c r="H5" s="163"/>
      <c r="I5" s="164"/>
    </row>
    <row r="6" spans="1:10" s="20" customFormat="1" ht="32.25" customHeight="1">
      <c r="A6" s="464" t="s">
        <v>88</v>
      </c>
      <c r="B6" s="464"/>
      <c r="C6" s="464"/>
      <c r="D6" s="464"/>
      <c r="E6" s="464"/>
      <c r="F6" s="464"/>
      <c r="G6" s="464"/>
      <c r="H6" s="464"/>
      <c r="I6" s="464"/>
    </row>
    <row r="7" spans="1:10" s="20" customFormat="1" ht="20.95" customHeight="1">
      <c r="A7" s="464"/>
      <c r="B7" s="464"/>
      <c r="C7" s="464"/>
      <c r="D7" s="464"/>
      <c r="E7" s="464"/>
      <c r="F7" s="464"/>
      <c r="G7" s="464"/>
      <c r="H7" s="464"/>
      <c r="I7" s="464"/>
    </row>
    <row r="8" spans="1:10" s="20" customFormat="1" ht="20.95" customHeight="1">
      <c r="A8" s="165"/>
      <c r="B8" s="165"/>
      <c r="C8" s="165"/>
      <c r="D8" s="165"/>
      <c r="E8" s="165"/>
      <c r="F8" s="165"/>
      <c r="G8" s="165"/>
      <c r="H8" s="165"/>
      <c r="I8" s="165"/>
    </row>
    <row r="9" spans="1:10" s="20" customFormat="1" ht="20.95" customHeight="1">
      <c r="A9" s="165"/>
      <c r="B9" s="165"/>
      <c r="C9" s="165"/>
      <c r="D9" s="165"/>
      <c r="E9" s="165"/>
      <c r="F9" s="165"/>
      <c r="G9" s="165"/>
      <c r="H9" s="165"/>
      <c r="I9" s="165"/>
    </row>
    <row r="10" spans="1:10" s="20" customFormat="1" ht="73.75" customHeight="1">
      <c r="A10" s="465" t="s">
        <v>25</v>
      </c>
      <c r="B10" s="465" t="s">
        <v>26</v>
      </c>
      <c r="C10" s="465"/>
      <c r="D10" s="465"/>
      <c r="E10" s="465" t="s">
        <v>27</v>
      </c>
      <c r="F10" s="465" t="s">
        <v>28</v>
      </c>
      <c r="G10" s="465" t="s">
        <v>29</v>
      </c>
      <c r="H10" s="466" t="s">
        <v>89</v>
      </c>
      <c r="I10" s="466"/>
    </row>
    <row r="11" spans="1:10" s="20" customFormat="1" ht="20.95" customHeight="1">
      <c r="A11" s="465"/>
      <c r="B11" s="465"/>
      <c r="C11" s="465"/>
      <c r="D11" s="465"/>
      <c r="E11" s="465"/>
      <c r="F11" s="465"/>
      <c r="G11" s="465"/>
      <c r="H11" s="166" t="s">
        <v>30</v>
      </c>
      <c r="I11" s="167" t="s">
        <v>31</v>
      </c>
    </row>
    <row r="12" spans="1:10" s="20" customFormat="1">
      <c r="A12" s="168">
        <v>1</v>
      </c>
      <c r="B12" s="458">
        <v>2</v>
      </c>
      <c r="C12" s="459"/>
      <c r="D12" s="460"/>
      <c r="E12" s="166">
        <v>3</v>
      </c>
      <c r="F12" s="166">
        <v>4</v>
      </c>
      <c r="G12" s="166">
        <v>5</v>
      </c>
      <c r="H12" s="166">
        <v>6</v>
      </c>
      <c r="I12" s="166">
        <v>7</v>
      </c>
    </row>
    <row r="13" spans="1:10" s="20" customFormat="1" ht="44.9" customHeight="1">
      <c r="A13" s="451" t="s">
        <v>12</v>
      </c>
      <c r="B13" s="451"/>
      <c r="C13" s="451"/>
      <c r="D13" s="451"/>
      <c r="E13" s="451"/>
      <c r="F13" s="451"/>
      <c r="G13" s="451"/>
      <c r="H13" s="451"/>
      <c r="I13" s="169">
        <f>+I14</f>
        <v>501755</v>
      </c>
      <c r="J13" s="170"/>
    </row>
    <row r="14" spans="1:10" s="2" customFormat="1" ht="17.75" customHeight="1">
      <c r="A14" s="84" t="s">
        <v>56</v>
      </c>
      <c r="B14" s="84" t="s">
        <v>77</v>
      </c>
      <c r="C14" s="84" t="s">
        <v>57</v>
      </c>
      <c r="D14" s="452" t="s">
        <v>76</v>
      </c>
      <c r="E14" s="453"/>
      <c r="F14" s="453"/>
      <c r="G14" s="453"/>
      <c r="H14" s="454"/>
      <c r="I14" s="58">
        <f>+I15+I18</f>
        <v>501755</v>
      </c>
    </row>
    <row r="15" spans="1:10" s="60" customFormat="1" ht="54.95" customHeight="1">
      <c r="A15" s="85" t="s">
        <v>208</v>
      </c>
      <c r="B15" s="455" t="s">
        <v>209</v>
      </c>
      <c r="C15" s="455"/>
      <c r="D15" s="455"/>
      <c r="E15" s="455"/>
      <c r="F15" s="455"/>
      <c r="G15" s="455"/>
      <c r="H15" s="455"/>
      <c r="I15" s="59">
        <f>+I16</f>
        <v>310518.19999999995</v>
      </c>
    </row>
    <row r="16" spans="1:10" s="61" customFormat="1" ht="20.95" customHeight="1">
      <c r="A16" s="236"/>
      <c r="B16" s="456" t="s">
        <v>47</v>
      </c>
      <c r="C16" s="457"/>
      <c r="D16" s="333"/>
      <c r="E16" s="56" t="s">
        <v>59</v>
      </c>
      <c r="F16" s="56" t="s">
        <v>59</v>
      </c>
      <c r="G16" s="56" t="s">
        <v>59</v>
      </c>
      <c r="H16" s="62"/>
      <c r="I16" s="32">
        <f>+I17</f>
        <v>310518.19999999995</v>
      </c>
    </row>
    <row r="17" spans="1:25" s="134" customFormat="1" ht="34.950000000000003" customHeight="1">
      <c r="A17" s="216">
        <v>71621100</v>
      </c>
      <c r="B17" s="314" t="s">
        <v>210</v>
      </c>
      <c r="C17" s="314"/>
      <c r="D17" s="314"/>
      <c r="E17" s="227" t="s">
        <v>78</v>
      </c>
      <c r="F17" s="227" t="s">
        <v>46</v>
      </c>
      <c r="G17" s="132">
        <v>310518111.80000001</v>
      </c>
      <c r="H17" s="133">
        <v>1</v>
      </c>
      <c r="I17" s="92">
        <f t="shared" ref="I17" si="0">+ROUNDUP(G17*H17/1000,1)</f>
        <v>310518.19999999995</v>
      </c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</row>
    <row r="18" spans="1:25" s="60" customFormat="1" ht="54.95" customHeight="1">
      <c r="A18" s="85" t="s">
        <v>85</v>
      </c>
      <c r="B18" s="455" t="s">
        <v>86</v>
      </c>
      <c r="C18" s="455"/>
      <c r="D18" s="455"/>
      <c r="E18" s="455"/>
      <c r="F18" s="455"/>
      <c r="G18" s="455"/>
      <c r="H18" s="455"/>
      <c r="I18" s="59">
        <f>+I19+I21</f>
        <v>191236.80000000002</v>
      </c>
    </row>
    <row r="19" spans="1:25" s="15" customFormat="1" ht="20.95" customHeight="1">
      <c r="A19" s="55"/>
      <c r="B19" s="456" t="s">
        <v>58</v>
      </c>
      <c r="C19" s="457"/>
      <c r="D19" s="333"/>
      <c r="E19" s="56"/>
      <c r="F19" s="56"/>
      <c r="G19" s="56"/>
      <c r="H19" s="57"/>
      <c r="I19" s="32">
        <f>+I20</f>
        <v>167826.6</v>
      </c>
    </row>
    <row r="20" spans="1:25" s="285" customFormat="1" ht="37.65" customHeight="1">
      <c r="A20" s="279">
        <v>45211229</v>
      </c>
      <c r="B20" s="461" t="s">
        <v>128</v>
      </c>
      <c r="C20" s="461"/>
      <c r="D20" s="461"/>
      <c r="E20" s="280" t="s">
        <v>199</v>
      </c>
      <c r="F20" s="281" t="s">
        <v>55</v>
      </c>
      <c r="G20" s="282">
        <v>167826538</v>
      </c>
      <c r="H20" s="283">
        <v>1</v>
      </c>
      <c r="I20" s="284">
        <f>+ROUNDUP(G20*H20/1000,1)</f>
        <v>167826.6</v>
      </c>
    </row>
    <row r="21" spans="1:25" s="61" customFormat="1" ht="20.95" customHeight="1">
      <c r="A21" s="236"/>
      <c r="B21" s="456" t="s">
        <v>47</v>
      </c>
      <c r="C21" s="457"/>
      <c r="D21" s="333"/>
      <c r="E21" s="56" t="s">
        <v>59</v>
      </c>
      <c r="F21" s="56" t="s">
        <v>59</v>
      </c>
      <c r="G21" s="56" t="s">
        <v>59</v>
      </c>
      <c r="H21" s="62"/>
      <c r="I21" s="32">
        <f>SUM(I22:I43)</f>
        <v>23410.2</v>
      </c>
    </row>
    <row r="22" spans="1:25" s="134" customFormat="1">
      <c r="A22" s="216">
        <v>98111140</v>
      </c>
      <c r="B22" s="314" t="s">
        <v>53</v>
      </c>
      <c r="C22" s="314"/>
      <c r="D22" s="314"/>
      <c r="E22" s="227" t="s">
        <v>48</v>
      </c>
      <c r="F22" s="227" t="s">
        <v>46</v>
      </c>
      <c r="G22" s="132">
        <v>1002836</v>
      </c>
      <c r="H22" s="133">
        <v>1</v>
      </c>
      <c r="I22" s="92">
        <f t="shared" ref="I22:I43" si="1">+ROUNDUP(G22*H22/1000,1)</f>
        <v>1002.9</v>
      </c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</row>
    <row r="23" spans="1:25" s="134" customFormat="1">
      <c r="A23" s="216">
        <v>98111140</v>
      </c>
      <c r="B23" s="314" t="s">
        <v>53</v>
      </c>
      <c r="C23" s="314"/>
      <c r="D23" s="314"/>
      <c r="E23" s="227" t="s">
        <v>48</v>
      </c>
      <c r="F23" s="227" t="s">
        <v>46</v>
      </c>
      <c r="G23" s="132">
        <v>484915.20000000001</v>
      </c>
      <c r="H23" s="133">
        <v>1</v>
      </c>
      <c r="I23" s="92">
        <f t="shared" si="1"/>
        <v>485</v>
      </c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</row>
    <row r="24" spans="1:25" s="134" customFormat="1">
      <c r="A24" s="216">
        <v>98111140</v>
      </c>
      <c r="B24" s="314" t="s">
        <v>53</v>
      </c>
      <c r="C24" s="314"/>
      <c r="D24" s="314"/>
      <c r="E24" s="227" t="s">
        <v>48</v>
      </c>
      <c r="F24" s="227" t="s">
        <v>46</v>
      </c>
      <c r="G24" s="132">
        <v>541863.6</v>
      </c>
      <c r="H24" s="133">
        <v>1</v>
      </c>
      <c r="I24" s="92">
        <f t="shared" si="1"/>
        <v>541.9</v>
      </c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</row>
    <row r="25" spans="1:25" s="134" customFormat="1">
      <c r="A25" s="216">
        <v>98111140</v>
      </c>
      <c r="B25" s="314" t="s">
        <v>53</v>
      </c>
      <c r="C25" s="314"/>
      <c r="D25" s="314"/>
      <c r="E25" s="227" t="s">
        <v>48</v>
      </c>
      <c r="F25" s="227" t="s">
        <v>46</v>
      </c>
      <c r="G25" s="132">
        <v>760743</v>
      </c>
      <c r="H25" s="133">
        <v>1</v>
      </c>
      <c r="I25" s="92">
        <f t="shared" si="1"/>
        <v>760.80000000000007</v>
      </c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</row>
    <row r="26" spans="1:25" s="134" customFormat="1">
      <c r="A26" s="216">
        <v>98111140</v>
      </c>
      <c r="B26" s="314" t="s">
        <v>53</v>
      </c>
      <c r="C26" s="314"/>
      <c r="D26" s="314"/>
      <c r="E26" s="227" t="s">
        <v>48</v>
      </c>
      <c r="F26" s="227" t="s">
        <v>46</v>
      </c>
      <c r="G26" s="132">
        <v>1328652</v>
      </c>
      <c r="H26" s="133">
        <v>1</v>
      </c>
      <c r="I26" s="92">
        <f t="shared" si="1"/>
        <v>1328.6999999999998</v>
      </c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</row>
    <row r="27" spans="1:25" s="134" customFormat="1">
      <c r="A27" s="216">
        <v>98111140</v>
      </c>
      <c r="B27" s="314" t="s">
        <v>53</v>
      </c>
      <c r="C27" s="314"/>
      <c r="D27" s="314"/>
      <c r="E27" s="227" t="s">
        <v>48</v>
      </c>
      <c r="F27" s="227" t="s">
        <v>46</v>
      </c>
      <c r="G27" s="132">
        <v>355437.60000000003</v>
      </c>
      <c r="H27" s="133">
        <v>1</v>
      </c>
      <c r="I27" s="92">
        <f t="shared" si="1"/>
        <v>355.5</v>
      </c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</row>
    <row r="28" spans="1:25" s="134" customFormat="1">
      <c r="A28" s="216">
        <v>98111140</v>
      </c>
      <c r="B28" s="314" t="s">
        <v>53</v>
      </c>
      <c r="C28" s="314"/>
      <c r="D28" s="314"/>
      <c r="E28" s="227" t="s">
        <v>48</v>
      </c>
      <c r="F28" s="227" t="s">
        <v>46</v>
      </c>
      <c r="G28" s="132">
        <v>733062</v>
      </c>
      <c r="H28" s="133">
        <v>1</v>
      </c>
      <c r="I28" s="92">
        <f t="shared" si="1"/>
        <v>733.1</v>
      </c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</row>
    <row r="29" spans="1:25" s="134" customFormat="1">
      <c r="A29" s="216">
        <v>98111140</v>
      </c>
      <c r="B29" s="314" t="s">
        <v>53</v>
      </c>
      <c r="C29" s="314"/>
      <c r="D29" s="314"/>
      <c r="E29" s="227" t="s">
        <v>48</v>
      </c>
      <c r="F29" s="227" t="s">
        <v>46</v>
      </c>
      <c r="G29" s="132">
        <v>391403.4</v>
      </c>
      <c r="H29" s="133">
        <v>1</v>
      </c>
      <c r="I29" s="92">
        <f t="shared" si="1"/>
        <v>391.5</v>
      </c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</row>
    <row r="30" spans="1:25" s="134" customFormat="1">
      <c r="A30" s="216">
        <v>98111140</v>
      </c>
      <c r="B30" s="314" t="s">
        <v>53</v>
      </c>
      <c r="C30" s="314"/>
      <c r="D30" s="314"/>
      <c r="E30" s="227" t="s">
        <v>48</v>
      </c>
      <c r="F30" s="227" t="s">
        <v>46</v>
      </c>
      <c r="G30" s="132">
        <v>868655.4</v>
      </c>
      <c r="H30" s="133">
        <v>1</v>
      </c>
      <c r="I30" s="92">
        <f t="shared" si="1"/>
        <v>868.7</v>
      </c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</row>
    <row r="31" spans="1:25" s="134" customFormat="1">
      <c r="A31" s="216">
        <v>98111140</v>
      </c>
      <c r="B31" s="314" t="s">
        <v>53</v>
      </c>
      <c r="C31" s="314"/>
      <c r="D31" s="314"/>
      <c r="E31" s="227" t="s">
        <v>48</v>
      </c>
      <c r="F31" s="227" t="s">
        <v>46</v>
      </c>
      <c r="G31" s="132">
        <v>1821741</v>
      </c>
      <c r="H31" s="133">
        <v>1</v>
      </c>
      <c r="I31" s="92">
        <f t="shared" si="1"/>
        <v>1821.8</v>
      </c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</row>
    <row r="32" spans="1:25" s="134" customFormat="1">
      <c r="A32" s="216">
        <v>98111140</v>
      </c>
      <c r="B32" s="314" t="s">
        <v>53</v>
      </c>
      <c r="C32" s="314"/>
      <c r="D32" s="314"/>
      <c r="E32" s="227" t="s">
        <v>48</v>
      </c>
      <c r="F32" s="227" t="s">
        <v>46</v>
      </c>
      <c r="G32" s="132">
        <v>902613</v>
      </c>
      <c r="H32" s="133">
        <v>1</v>
      </c>
      <c r="I32" s="92">
        <f t="shared" si="1"/>
        <v>902.7</v>
      </c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</row>
    <row r="33" spans="1:25" s="134" customFormat="1">
      <c r="A33" s="216">
        <v>98111140</v>
      </c>
      <c r="B33" s="314" t="s">
        <v>53</v>
      </c>
      <c r="C33" s="314"/>
      <c r="D33" s="314"/>
      <c r="E33" s="227" t="s">
        <v>48</v>
      </c>
      <c r="F33" s="227" t="s">
        <v>46</v>
      </c>
      <c r="G33" s="132">
        <v>512082.60000000003</v>
      </c>
      <c r="H33" s="133">
        <v>1</v>
      </c>
      <c r="I33" s="92">
        <f t="shared" si="1"/>
        <v>512.1</v>
      </c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</row>
    <row r="34" spans="1:25" s="134" customFormat="1">
      <c r="A34" s="216">
        <v>98111140</v>
      </c>
      <c r="B34" s="314" t="s">
        <v>53</v>
      </c>
      <c r="C34" s="314"/>
      <c r="D34" s="314"/>
      <c r="E34" s="227" t="s">
        <v>48</v>
      </c>
      <c r="F34" s="227" t="s">
        <v>46</v>
      </c>
      <c r="G34" s="132">
        <v>2016115.2</v>
      </c>
      <c r="H34" s="133">
        <v>1</v>
      </c>
      <c r="I34" s="92">
        <f t="shared" si="1"/>
        <v>2016.1999999999998</v>
      </c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</row>
    <row r="35" spans="1:25" s="134" customFormat="1">
      <c r="A35" s="216">
        <v>98111140</v>
      </c>
      <c r="B35" s="314" t="s">
        <v>53</v>
      </c>
      <c r="C35" s="314"/>
      <c r="D35" s="314"/>
      <c r="E35" s="227" t="s">
        <v>48</v>
      </c>
      <c r="F35" s="227" t="s">
        <v>46</v>
      </c>
      <c r="G35" s="132">
        <v>694696.8</v>
      </c>
      <c r="H35" s="133">
        <v>1</v>
      </c>
      <c r="I35" s="92">
        <f t="shared" si="1"/>
        <v>694.7</v>
      </c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</row>
    <row r="36" spans="1:25" s="134" customFormat="1">
      <c r="A36" s="216">
        <v>98111140</v>
      </c>
      <c r="B36" s="314" t="s">
        <v>53</v>
      </c>
      <c r="C36" s="314"/>
      <c r="D36" s="314"/>
      <c r="E36" s="227" t="s">
        <v>48</v>
      </c>
      <c r="F36" s="227" t="s">
        <v>46</v>
      </c>
      <c r="G36" s="132">
        <v>1165270.2</v>
      </c>
      <c r="H36" s="133">
        <v>1</v>
      </c>
      <c r="I36" s="92">
        <f t="shared" si="1"/>
        <v>1165.3</v>
      </c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</row>
    <row r="37" spans="1:25" s="134" customFormat="1">
      <c r="A37" s="216">
        <v>98111140</v>
      </c>
      <c r="B37" s="314" t="s">
        <v>53</v>
      </c>
      <c r="C37" s="314"/>
      <c r="D37" s="314"/>
      <c r="E37" s="227" t="s">
        <v>48</v>
      </c>
      <c r="F37" s="227" t="s">
        <v>46</v>
      </c>
      <c r="G37" s="132">
        <v>910727.4</v>
      </c>
      <c r="H37" s="133">
        <v>1</v>
      </c>
      <c r="I37" s="92">
        <f t="shared" si="1"/>
        <v>910.80000000000007</v>
      </c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</row>
    <row r="38" spans="1:25" s="134" customFormat="1">
      <c r="A38" s="216">
        <v>98111140</v>
      </c>
      <c r="B38" s="314" t="s">
        <v>53</v>
      </c>
      <c r="C38" s="314"/>
      <c r="D38" s="314"/>
      <c r="E38" s="227" t="s">
        <v>48</v>
      </c>
      <c r="F38" s="227" t="s">
        <v>46</v>
      </c>
      <c r="G38" s="132">
        <v>3274844.4</v>
      </c>
      <c r="H38" s="133">
        <v>1</v>
      </c>
      <c r="I38" s="92">
        <f t="shared" si="1"/>
        <v>3274.9</v>
      </c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</row>
    <row r="39" spans="1:25" s="134" customFormat="1">
      <c r="A39" s="216">
        <v>98111140</v>
      </c>
      <c r="B39" s="314" t="s">
        <v>53</v>
      </c>
      <c r="C39" s="314"/>
      <c r="D39" s="314"/>
      <c r="E39" s="227" t="s">
        <v>48</v>
      </c>
      <c r="F39" s="227" t="s">
        <v>46</v>
      </c>
      <c r="G39" s="132">
        <v>1159584</v>
      </c>
      <c r="H39" s="133">
        <v>1</v>
      </c>
      <c r="I39" s="92">
        <f t="shared" si="1"/>
        <v>1159.5999999999999</v>
      </c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</row>
    <row r="40" spans="1:25" s="134" customFormat="1">
      <c r="A40" s="216">
        <v>98111140</v>
      </c>
      <c r="B40" s="314" t="s">
        <v>53</v>
      </c>
      <c r="C40" s="314"/>
      <c r="D40" s="314"/>
      <c r="E40" s="227" t="s">
        <v>48</v>
      </c>
      <c r="F40" s="227" t="s">
        <v>46</v>
      </c>
      <c r="G40" s="132">
        <v>1586223</v>
      </c>
      <c r="H40" s="133">
        <v>1</v>
      </c>
      <c r="I40" s="92">
        <f t="shared" si="1"/>
        <v>1586.3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</row>
    <row r="41" spans="1:25" s="134" customFormat="1">
      <c r="A41" s="216">
        <v>98111140</v>
      </c>
      <c r="B41" s="314" t="s">
        <v>53</v>
      </c>
      <c r="C41" s="314"/>
      <c r="D41" s="314"/>
      <c r="E41" s="227" t="s">
        <v>48</v>
      </c>
      <c r="F41" s="227" t="s">
        <v>46</v>
      </c>
      <c r="G41" s="132">
        <v>1856307.6</v>
      </c>
      <c r="H41" s="133">
        <v>1</v>
      </c>
      <c r="I41" s="92">
        <f t="shared" si="1"/>
        <v>1856.3999999999999</v>
      </c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</row>
    <row r="42" spans="1:25" s="134" customFormat="1">
      <c r="A42" s="216">
        <v>98111140</v>
      </c>
      <c r="B42" s="314" t="s">
        <v>53</v>
      </c>
      <c r="C42" s="314"/>
      <c r="D42" s="314"/>
      <c r="E42" s="227" t="s">
        <v>48</v>
      </c>
      <c r="F42" s="227" t="s">
        <v>46</v>
      </c>
      <c r="G42" s="132">
        <v>691630.8</v>
      </c>
      <c r="H42" s="133">
        <v>1</v>
      </c>
      <c r="I42" s="92">
        <f t="shared" si="1"/>
        <v>691.7</v>
      </c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</row>
    <row r="43" spans="1:25" s="134" customFormat="1">
      <c r="A43" s="216">
        <v>98111140</v>
      </c>
      <c r="B43" s="314" t="s">
        <v>53</v>
      </c>
      <c r="C43" s="314"/>
      <c r="D43" s="314"/>
      <c r="E43" s="227" t="s">
        <v>48</v>
      </c>
      <c r="F43" s="227" t="s">
        <v>46</v>
      </c>
      <c r="G43" s="132">
        <v>349579.2</v>
      </c>
      <c r="H43" s="133">
        <v>1</v>
      </c>
      <c r="I43" s="92">
        <f t="shared" si="1"/>
        <v>349.6</v>
      </c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</row>
    <row r="45" spans="1:25" s="20" customFormat="1" ht="44.9" customHeight="1">
      <c r="A45" s="451" t="s">
        <v>232</v>
      </c>
      <c r="B45" s="451"/>
      <c r="C45" s="451"/>
      <c r="D45" s="451"/>
      <c r="E45" s="451"/>
      <c r="F45" s="451"/>
      <c r="G45" s="451"/>
      <c r="H45" s="451"/>
      <c r="I45" s="169">
        <f>+I46</f>
        <v>21838.799999999999</v>
      </c>
      <c r="J45" s="170"/>
    </row>
    <row r="46" spans="1:25" s="2" customFormat="1" ht="17.75" customHeight="1">
      <c r="A46" s="84" t="s">
        <v>56</v>
      </c>
      <c r="B46" s="84" t="s">
        <v>77</v>
      </c>
      <c r="C46" s="84" t="s">
        <v>57</v>
      </c>
      <c r="D46" s="452" t="s">
        <v>76</v>
      </c>
      <c r="E46" s="453"/>
      <c r="F46" s="453"/>
      <c r="G46" s="453"/>
      <c r="H46" s="454"/>
      <c r="I46" s="58">
        <f>+I47</f>
        <v>21838.799999999999</v>
      </c>
    </row>
    <row r="47" spans="1:25" s="60" customFormat="1" ht="54.95" customHeight="1">
      <c r="A47" s="85" t="s">
        <v>233</v>
      </c>
      <c r="B47" s="455" t="s">
        <v>234</v>
      </c>
      <c r="C47" s="455"/>
      <c r="D47" s="455"/>
      <c r="E47" s="455"/>
      <c r="F47" s="455"/>
      <c r="G47" s="455"/>
      <c r="H47" s="455"/>
      <c r="I47" s="59">
        <f>+I48</f>
        <v>21838.799999999999</v>
      </c>
    </row>
    <row r="48" spans="1:25" s="61" customFormat="1" ht="20.95" customHeight="1">
      <c r="A48" s="236"/>
      <c r="B48" s="456" t="s">
        <v>235</v>
      </c>
      <c r="C48" s="457"/>
      <c r="D48" s="333"/>
      <c r="E48" s="56" t="s">
        <v>59</v>
      </c>
      <c r="F48" s="56" t="s">
        <v>59</v>
      </c>
      <c r="G48" s="56" t="s">
        <v>59</v>
      </c>
      <c r="H48" s="62"/>
      <c r="I48" s="32">
        <f>SUM(I49:I62)</f>
        <v>21838.799999999999</v>
      </c>
    </row>
    <row r="49" spans="1:25" s="134" customFormat="1">
      <c r="A49" s="273" t="s">
        <v>237</v>
      </c>
      <c r="B49" s="314" t="s">
        <v>236</v>
      </c>
      <c r="C49" s="314"/>
      <c r="D49" s="314"/>
      <c r="E49" s="276" t="s">
        <v>238</v>
      </c>
      <c r="F49" s="276" t="s">
        <v>239</v>
      </c>
      <c r="G49" s="132">
        <v>60000</v>
      </c>
      <c r="H49" s="133">
        <v>22</v>
      </c>
      <c r="I49" s="92">
        <f t="shared" ref="I49" si="2">+ROUNDUP(G49*H49/1000,1)</f>
        <v>1320</v>
      </c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</row>
    <row r="50" spans="1:25" s="134" customFormat="1">
      <c r="A50" s="273" t="s">
        <v>241</v>
      </c>
      <c r="B50" s="314" t="s">
        <v>240</v>
      </c>
      <c r="C50" s="314"/>
      <c r="D50" s="314"/>
      <c r="E50" s="276" t="s">
        <v>242</v>
      </c>
      <c r="F50" s="276" t="s">
        <v>239</v>
      </c>
      <c r="G50" s="132">
        <v>336000</v>
      </c>
      <c r="H50" s="133">
        <v>14</v>
      </c>
      <c r="I50" s="92">
        <f t="shared" ref="I50" si="3">+ROUNDUP(G50*H50/1000,1)</f>
        <v>4704</v>
      </c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</row>
    <row r="51" spans="1:25" s="134" customFormat="1">
      <c r="A51" s="273" t="s">
        <v>243</v>
      </c>
      <c r="B51" s="314" t="s">
        <v>244</v>
      </c>
      <c r="C51" s="314"/>
      <c r="D51" s="314"/>
      <c r="E51" s="276" t="s">
        <v>238</v>
      </c>
      <c r="F51" s="276" t="s">
        <v>239</v>
      </c>
      <c r="G51" s="132">
        <v>114400</v>
      </c>
      <c r="H51" s="133">
        <v>23</v>
      </c>
      <c r="I51" s="92">
        <f t="shared" ref="I51" si="4">+ROUNDUP(G51*H51/1000,1)</f>
        <v>2631.2</v>
      </c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</row>
    <row r="52" spans="1:25" s="134" customFormat="1">
      <c r="A52" s="273" t="s">
        <v>246</v>
      </c>
      <c r="B52" s="314" t="s">
        <v>245</v>
      </c>
      <c r="C52" s="314"/>
      <c r="D52" s="314"/>
      <c r="E52" s="276" t="s">
        <v>238</v>
      </c>
      <c r="F52" s="276" t="s">
        <v>239</v>
      </c>
      <c r="G52" s="132">
        <v>259900</v>
      </c>
      <c r="H52" s="133">
        <v>9</v>
      </c>
      <c r="I52" s="92">
        <f t="shared" ref="I52" si="5">+ROUNDUP(G52*H52/1000,1)</f>
        <v>2339.1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</row>
    <row r="53" spans="1:25" s="134" customFormat="1">
      <c r="A53" s="312" t="s">
        <v>247</v>
      </c>
      <c r="B53" s="314" t="s">
        <v>293</v>
      </c>
      <c r="C53" s="314"/>
      <c r="D53" s="314"/>
      <c r="E53" s="276" t="s">
        <v>238</v>
      </c>
      <c r="F53" s="276" t="s">
        <v>294</v>
      </c>
      <c r="G53" s="132">
        <v>141250</v>
      </c>
      <c r="H53" s="133">
        <v>12</v>
      </c>
      <c r="I53" s="92">
        <f t="shared" ref="I53" si="6">+ROUNDUP(G53*H53/1000,1)</f>
        <v>1695</v>
      </c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</row>
    <row r="54" spans="1:25" s="134" customFormat="1">
      <c r="A54" s="273" t="s">
        <v>249</v>
      </c>
      <c r="B54" s="314" t="s">
        <v>248</v>
      </c>
      <c r="C54" s="314"/>
      <c r="D54" s="314"/>
      <c r="E54" s="276" t="s">
        <v>238</v>
      </c>
      <c r="F54" s="276" t="s">
        <v>239</v>
      </c>
      <c r="G54" s="132">
        <v>213400</v>
      </c>
      <c r="H54" s="133">
        <v>9</v>
      </c>
      <c r="I54" s="92">
        <f t="shared" ref="I54" si="7">+ROUNDUP(G54*H54/1000,1)</f>
        <v>1920.6</v>
      </c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</row>
    <row r="55" spans="1:25" s="134" customFormat="1">
      <c r="A55" s="273" t="s">
        <v>251</v>
      </c>
      <c r="B55" s="314" t="s">
        <v>250</v>
      </c>
      <c r="C55" s="314"/>
      <c r="D55" s="314"/>
      <c r="E55" s="276" t="s">
        <v>238</v>
      </c>
      <c r="F55" s="276" t="s">
        <v>239</v>
      </c>
      <c r="G55" s="132">
        <v>950000</v>
      </c>
      <c r="H55" s="133">
        <v>1</v>
      </c>
      <c r="I55" s="92">
        <f t="shared" ref="I55" si="8">+ROUNDUP(G55*H55/1000,1)</f>
        <v>950</v>
      </c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</row>
    <row r="56" spans="1:25" s="134" customFormat="1">
      <c r="A56" s="273" t="s">
        <v>252</v>
      </c>
      <c r="B56" s="314" t="s">
        <v>253</v>
      </c>
      <c r="C56" s="314"/>
      <c r="D56" s="314"/>
      <c r="E56" s="276" t="s">
        <v>238</v>
      </c>
      <c r="F56" s="276" t="s">
        <v>239</v>
      </c>
      <c r="G56" s="132">
        <v>84900</v>
      </c>
      <c r="H56" s="133">
        <v>14</v>
      </c>
      <c r="I56" s="92">
        <f t="shared" ref="I56" si="9">+ROUNDUP(G56*H56/1000,1)</f>
        <v>1188.5999999999999</v>
      </c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</row>
    <row r="57" spans="1:25" s="134" customFormat="1" ht="34.4" customHeight="1">
      <c r="A57" s="273" t="s">
        <v>254</v>
      </c>
      <c r="B57" s="314" t="s">
        <v>255</v>
      </c>
      <c r="C57" s="314"/>
      <c r="D57" s="314"/>
      <c r="E57" s="276" t="s">
        <v>238</v>
      </c>
      <c r="F57" s="276" t="s">
        <v>239</v>
      </c>
      <c r="G57" s="132">
        <v>3900</v>
      </c>
      <c r="H57" s="133">
        <v>18</v>
      </c>
      <c r="I57" s="92">
        <f t="shared" ref="I57" si="10">+ROUNDUP(G57*H57/1000,1)</f>
        <v>70.2</v>
      </c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</row>
    <row r="58" spans="1:25" s="134" customFormat="1">
      <c r="A58" s="273" t="s">
        <v>257</v>
      </c>
      <c r="B58" s="314" t="s">
        <v>256</v>
      </c>
      <c r="C58" s="314"/>
      <c r="D58" s="314"/>
      <c r="E58" s="276" t="s">
        <v>238</v>
      </c>
      <c r="F58" s="276" t="s">
        <v>239</v>
      </c>
      <c r="G58" s="132">
        <v>1400</v>
      </c>
      <c r="H58" s="133">
        <v>24</v>
      </c>
      <c r="I58" s="92">
        <f t="shared" ref="I58" si="11">+ROUNDUP(G58*H58/1000,1)</f>
        <v>33.6</v>
      </c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</row>
    <row r="59" spans="1:25" s="134" customFormat="1">
      <c r="A59" s="273" t="s">
        <v>258</v>
      </c>
      <c r="B59" s="314" t="s">
        <v>253</v>
      </c>
      <c r="C59" s="314"/>
      <c r="D59" s="314"/>
      <c r="E59" s="276" t="s">
        <v>238</v>
      </c>
      <c r="F59" s="276" t="s">
        <v>239</v>
      </c>
      <c r="G59" s="132">
        <v>90500</v>
      </c>
      <c r="H59" s="133">
        <v>13</v>
      </c>
      <c r="I59" s="92">
        <f t="shared" ref="I59" si="12">+ROUNDUP(G59*H59/1000,1)</f>
        <v>1176.5</v>
      </c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</row>
    <row r="60" spans="1:25" s="134" customFormat="1">
      <c r="A60" s="273" t="s">
        <v>259</v>
      </c>
      <c r="B60" s="314" t="s">
        <v>244</v>
      </c>
      <c r="C60" s="314"/>
      <c r="D60" s="314"/>
      <c r="E60" s="276" t="s">
        <v>238</v>
      </c>
      <c r="F60" s="276" t="s">
        <v>239</v>
      </c>
      <c r="G60" s="132">
        <v>54000</v>
      </c>
      <c r="H60" s="133">
        <v>13</v>
      </c>
      <c r="I60" s="92">
        <f t="shared" ref="I60" si="13">+ROUNDUP(G60*H60/1000,1)</f>
        <v>702</v>
      </c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</row>
    <row r="61" spans="1:25" s="134" customFormat="1">
      <c r="A61" s="273" t="s">
        <v>260</v>
      </c>
      <c r="B61" s="314" t="s">
        <v>261</v>
      </c>
      <c r="C61" s="314"/>
      <c r="D61" s="314"/>
      <c r="E61" s="276" t="s">
        <v>238</v>
      </c>
      <c r="F61" s="276" t="s">
        <v>239</v>
      </c>
      <c r="G61" s="132">
        <v>100000</v>
      </c>
      <c r="H61" s="133">
        <v>12</v>
      </c>
      <c r="I61" s="92">
        <f t="shared" ref="I61" si="14">+ROUNDUP(G61*H61/1000,1)</f>
        <v>1200</v>
      </c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</row>
    <row r="62" spans="1:25" s="134" customFormat="1" ht="17.75" customHeight="1">
      <c r="A62" s="273" t="s">
        <v>262</v>
      </c>
      <c r="B62" s="448" t="s">
        <v>263</v>
      </c>
      <c r="C62" s="449"/>
      <c r="D62" s="450"/>
      <c r="E62" s="276" t="s">
        <v>238</v>
      </c>
      <c r="F62" s="276" t="s">
        <v>239</v>
      </c>
      <c r="G62" s="132">
        <v>159000</v>
      </c>
      <c r="H62" s="133">
        <v>12</v>
      </c>
      <c r="I62" s="92">
        <f t="shared" ref="I62" si="15">+ROUNDUP(G62*H62/1000,1)</f>
        <v>1908</v>
      </c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</row>
  </sheetData>
  <mergeCells count="60"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2:D12"/>
    <mergeCell ref="A13:H13"/>
    <mergeCell ref="D14:H14"/>
    <mergeCell ref="B41:D41"/>
    <mergeCell ref="B42:D42"/>
    <mergeCell ref="B15:H15"/>
    <mergeCell ref="B16:D16"/>
    <mergeCell ref="B17:D17"/>
    <mergeCell ref="B18:H18"/>
    <mergeCell ref="B21:D21"/>
    <mergeCell ref="B19:D19"/>
    <mergeCell ref="B20:D20"/>
    <mergeCell ref="B37:D37"/>
    <mergeCell ref="B30:D30"/>
    <mergeCell ref="B26:D26"/>
    <mergeCell ref="B27:D27"/>
    <mergeCell ref="B43:D43"/>
    <mergeCell ref="B38:D38"/>
    <mergeCell ref="B22:D22"/>
    <mergeCell ref="B36:D36"/>
    <mergeCell ref="B39:D39"/>
    <mergeCell ref="B40:D40"/>
    <mergeCell ref="B28:D28"/>
    <mergeCell ref="B29:D29"/>
    <mergeCell ref="B31:D31"/>
    <mergeCell ref="B32:D32"/>
    <mergeCell ref="B33:D33"/>
    <mergeCell ref="B34:D34"/>
    <mergeCell ref="B35:D35"/>
    <mergeCell ref="B23:D23"/>
    <mergeCell ref="B24:D24"/>
    <mergeCell ref="B25:D25"/>
    <mergeCell ref="A45:H45"/>
    <mergeCell ref="D46:H46"/>
    <mergeCell ref="B47:H47"/>
    <mergeCell ref="B48:D48"/>
    <mergeCell ref="B49:D49"/>
    <mergeCell ref="B50:D50"/>
    <mergeCell ref="B51:D51"/>
    <mergeCell ref="B52:D52"/>
    <mergeCell ref="B53:D53"/>
    <mergeCell ref="B54:D54"/>
    <mergeCell ref="B60:D60"/>
    <mergeCell ref="B61:D61"/>
    <mergeCell ref="B62:D62"/>
    <mergeCell ref="B55:D55"/>
    <mergeCell ref="B56:D56"/>
    <mergeCell ref="B57:D57"/>
    <mergeCell ref="B58:D58"/>
    <mergeCell ref="B59:D59"/>
  </mergeCells>
  <phoneticPr fontId="96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52"/>
  <sheetViews>
    <sheetView zoomScale="70" zoomScaleNormal="70" zoomScaleSheetLayoutView="100" workbookViewId="0">
      <selection activeCell="J9" sqref="J9"/>
    </sheetView>
  </sheetViews>
  <sheetFormatPr defaultColWidth="9.09765625" defaultRowHeight="17.75"/>
  <cols>
    <col min="1" max="3" width="8.8984375" style="2" customWidth="1"/>
    <col min="4" max="4" width="10.296875" style="2" customWidth="1"/>
    <col min="5" max="5" width="14.59765625" style="2" customWidth="1"/>
    <col min="6" max="6" width="62.09765625" style="2" customWidth="1"/>
    <col min="7" max="9" width="19" style="2" customWidth="1"/>
    <col min="10" max="10" width="49.8984375" style="2" customWidth="1"/>
    <col min="11" max="11" width="14.296875" style="2" customWidth="1"/>
    <col min="12" max="16384" width="9.09765625" style="2"/>
  </cols>
  <sheetData>
    <row r="1" spans="1:9" ht="38.15" customHeight="1">
      <c r="F1" s="403" t="s">
        <v>292</v>
      </c>
      <c r="G1" s="403"/>
      <c r="H1" s="403"/>
      <c r="I1" s="403"/>
    </row>
    <row r="2" spans="1:9" ht="17.600000000000001" customHeight="1">
      <c r="G2" s="219"/>
      <c r="H2" s="219"/>
      <c r="I2" s="219" t="s">
        <v>87</v>
      </c>
    </row>
    <row r="3" spans="1:9" ht="17.600000000000001" customHeight="1">
      <c r="G3" s="219"/>
      <c r="H3" s="219"/>
      <c r="I3" s="219" t="s">
        <v>0</v>
      </c>
    </row>
    <row r="6" spans="1:9" ht="52.55" customHeight="1">
      <c r="A6" s="331" t="s">
        <v>183</v>
      </c>
      <c r="B6" s="331"/>
      <c r="C6" s="331"/>
      <c r="D6" s="331"/>
      <c r="E6" s="331"/>
      <c r="F6" s="331"/>
      <c r="G6" s="331"/>
      <c r="H6" s="331"/>
      <c r="I6" s="331"/>
    </row>
    <row r="8" spans="1:9">
      <c r="G8" s="194"/>
      <c r="H8" s="194"/>
      <c r="I8" s="194"/>
    </row>
    <row r="9" spans="1:9" s="9" customFormat="1" ht="63.95" customHeight="1">
      <c r="A9" s="470" t="s">
        <v>10</v>
      </c>
      <c r="B9" s="470"/>
      <c r="C9" s="470"/>
      <c r="D9" s="470" t="s">
        <v>1</v>
      </c>
      <c r="E9" s="470"/>
      <c r="F9" s="470" t="s">
        <v>5</v>
      </c>
      <c r="G9" s="318" t="s">
        <v>170</v>
      </c>
      <c r="H9" s="319"/>
      <c r="I9" s="333"/>
    </row>
    <row r="10" spans="1:9" s="9" customFormat="1" ht="45" customHeight="1">
      <c r="A10" s="231" t="s">
        <v>171</v>
      </c>
      <c r="B10" s="231" t="s">
        <v>172</v>
      </c>
      <c r="C10" s="231" t="s">
        <v>11</v>
      </c>
      <c r="D10" s="231" t="s">
        <v>4</v>
      </c>
      <c r="E10" s="231" t="s">
        <v>147</v>
      </c>
      <c r="F10" s="470"/>
      <c r="G10" s="231" t="s">
        <v>3</v>
      </c>
      <c r="H10" s="231" t="s">
        <v>3</v>
      </c>
      <c r="I10" s="231" t="s">
        <v>3</v>
      </c>
    </row>
    <row r="11" spans="1:9" s="9" customFormat="1" ht="22.7" customHeight="1">
      <c r="A11" s="237"/>
      <c r="B11" s="237"/>
      <c r="C11" s="237"/>
      <c r="D11" s="231"/>
      <c r="E11" s="231"/>
      <c r="F11" s="221" t="s">
        <v>8</v>
      </c>
      <c r="G11" s="76">
        <f>+G13+G33</f>
        <v>0</v>
      </c>
      <c r="H11" s="76">
        <f>+H13+H33</f>
        <v>0</v>
      </c>
      <c r="I11" s="76">
        <f>+I13+I33</f>
        <v>0</v>
      </c>
    </row>
    <row r="12" spans="1:9" s="9" customFormat="1" ht="22.7" customHeight="1">
      <c r="A12" s="237"/>
      <c r="B12" s="237"/>
      <c r="C12" s="237"/>
      <c r="D12" s="231"/>
      <c r="E12" s="231"/>
      <c r="F12" s="237" t="s">
        <v>173</v>
      </c>
      <c r="G12" s="76"/>
      <c r="H12" s="76"/>
      <c r="I12" s="76"/>
    </row>
    <row r="13" spans="1:9" s="61" customFormat="1" ht="27" customHeight="1">
      <c r="A13" s="235"/>
      <c r="B13" s="235"/>
      <c r="C13" s="235"/>
      <c r="D13" s="231"/>
      <c r="E13" s="231"/>
      <c r="F13" s="221" t="s">
        <v>168</v>
      </c>
      <c r="G13" s="76">
        <f t="shared" ref="G13:I13" si="0">+G14</f>
        <v>-1902</v>
      </c>
      <c r="H13" s="76">
        <f t="shared" si="0"/>
        <v>-1902</v>
      </c>
      <c r="I13" s="76">
        <f t="shared" si="0"/>
        <v>-1902</v>
      </c>
    </row>
    <row r="14" spans="1:9" ht="33.35">
      <c r="A14" s="468" t="s">
        <v>174</v>
      </c>
      <c r="B14" s="468"/>
      <c r="C14" s="468"/>
      <c r="D14" s="468"/>
      <c r="E14" s="468"/>
      <c r="F14" s="229" t="s">
        <v>175</v>
      </c>
      <c r="G14" s="76">
        <f t="shared" ref="G14:I14" si="1">+G16</f>
        <v>-1902</v>
      </c>
      <c r="H14" s="76">
        <f t="shared" si="1"/>
        <v>-1902</v>
      </c>
      <c r="I14" s="76">
        <f t="shared" si="1"/>
        <v>-1902</v>
      </c>
    </row>
    <row r="15" spans="1:9">
      <c r="A15" s="468"/>
      <c r="B15" s="468"/>
      <c r="C15" s="468"/>
      <c r="D15" s="468"/>
      <c r="E15" s="468"/>
      <c r="F15" s="237" t="s">
        <v>6</v>
      </c>
      <c r="G15" s="195"/>
      <c r="H15" s="195"/>
      <c r="I15" s="195"/>
    </row>
    <row r="16" spans="1:9" ht="33.35">
      <c r="A16" s="468"/>
      <c r="B16" s="468" t="s">
        <v>176</v>
      </c>
      <c r="C16" s="468"/>
      <c r="D16" s="468"/>
      <c r="E16" s="468"/>
      <c r="F16" s="229" t="s">
        <v>177</v>
      </c>
      <c r="G16" s="76">
        <f t="shared" ref="G16:I16" si="2">+G18</f>
        <v>-1902</v>
      </c>
      <c r="H16" s="76">
        <f t="shared" si="2"/>
        <v>-1902</v>
      </c>
      <c r="I16" s="76">
        <f t="shared" si="2"/>
        <v>-1902</v>
      </c>
    </row>
    <row r="17" spans="1:9">
      <c r="A17" s="468"/>
      <c r="B17" s="468"/>
      <c r="C17" s="468"/>
      <c r="D17" s="468"/>
      <c r="E17" s="468"/>
      <c r="F17" s="237" t="s">
        <v>6</v>
      </c>
      <c r="G17" s="195"/>
      <c r="H17" s="195"/>
      <c r="I17" s="195"/>
    </row>
    <row r="18" spans="1:9">
      <c r="A18" s="468"/>
      <c r="B18" s="468"/>
      <c r="C18" s="468" t="s">
        <v>176</v>
      </c>
      <c r="D18" s="468"/>
      <c r="E18" s="468"/>
      <c r="F18" s="221" t="s">
        <v>178</v>
      </c>
      <c r="G18" s="196">
        <f t="shared" ref="G18:I18" si="3">+G20</f>
        <v>-1902</v>
      </c>
      <c r="H18" s="196">
        <f t="shared" si="3"/>
        <v>-1902</v>
      </c>
      <c r="I18" s="196">
        <f t="shared" si="3"/>
        <v>-1902</v>
      </c>
    </row>
    <row r="19" spans="1:9" ht="18" customHeight="1">
      <c r="A19" s="468"/>
      <c r="B19" s="468"/>
      <c r="C19" s="468"/>
      <c r="D19" s="468"/>
      <c r="E19" s="468"/>
      <c r="F19" s="237" t="s">
        <v>6</v>
      </c>
      <c r="G19" s="197"/>
      <c r="H19" s="197"/>
      <c r="I19" s="197"/>
    </row>
    <row r="20" spans="1:9">
      <c r="A20" s="468"/>
      <c r="B20" s="468"/>
      <c r="C20" s="468"/>
      <c r="D20" s="468"/>
      <c r="E20" s="468"/>
      <c r="F20" s="237" t="s">
        <v>179</v>
      </c>
      <c r="G20" s="196">
        <f t="shared" ref="G20:I20" si="4">+G22</f>
        <v>-1902</v>
      </c>
      <c r="H20" s="196">
        <f t="shared" si="4"/>
        <v>-1902</v>
      </c>
      <c r="I20" s="196">
        <f t="shared" si="4"/>
        <v>-1902</v>
      </c>
    </row>
    <row r="21" spans="1:9">
      <c r="A21" s="468"/>
      <c r="B21" s="468"/>
      <c r="C21" s="468"/>
      <c r="D21" s="468"/>
      <c r="E21" s="468"/>
      <c r="F21" s="237" t="s">
        <v>6</v>
      </c>
      <c r="G21" s="198"/>
      <c r="H21" s="198"/>
      <c r="I21" s="198"/>
    </row>
    <row r="22" spans="1:9" s="15" customFormat="1" ht="22.7" customHeight="1">
      <c r="A22" s="468"/>
      <c r="B22" s="468"/>
      <c r="C22" s="468"/>
      <c r="D22" s="468" t="s">
        <v>180</v>
      </c>
      <c r="E22" s="418" t="s">
        <v>181</v>
      </c>
      <c r="F22" s="418" t="s">
        <v>178</v>
      </c>
      <c r="G22" s="196">
        <f t="shared" ref="G22:I22" si="5">+G24</f>
        <v>-1902</v>
      </c>
      <c r="H22" s="196">
        <f t="shared" si="5"/>
        <v>-1902</v>
      </c>
      <c r="I22" s="196">
        <f t="shared" si="5"/>
        <v>-1902</v>
      </c>
    </row>
    <row r="23" spans="1:9" ht="17.75" customHeight="1">
      <c r="A23" s="468"/>
      <c r="B23" s="468"/>
      <c r="C23" s="468"/>
      <c r="D23" s="468"/>
      <c r="E23" s="199"/>
      <c r="F23" s="237" t="s">
        <v>6</v>
      </c>
      <c r="G23" s="90"/>
      <c r="H23" s="90"/>
      <c r="I23" s="90"/>
    </row>
    <row r="24" spans="1:9" ht="20.149999999999999" customHeight="1">
      <c r="A24" s="468"/>
      <c r="B24" s="468"/>
      <c r="C24" s="468"/>
      <c r="D24" s="468"/>
      <c r="E24" s="222" t="s">
        <v>182</v>
      </c>
      <c r="F24" s="221" t="s">
        <v>178</v>
      </c>
      <c r="G24" s="200">
        <f t="shared" ref="G24:I24" si="6">+G26</f>
        <v>-1902</v>
      </c>
      <c r="H24" s="200">
        <f t="shared" si="6"/>
        <v>-1902</v>
      </c>
      <c r="I24" s="200">
        <f t="shared" si="6"/>
        <v>-1902</v>
      </c>
    </row>
    <row r="25" spans="1:9" ht="17.75" customHeight="1">
      <c r="A25" s="468"/>
      <c r="B25" s="468"/>
      <c r="C25" s="468"/>
      <c r="D25" s="468"/>
      <c r="E25" s="469"/>
      <c r="F25" s="237" t="s">
        <v>16</v>
      </c>
      <c r="G25" s="201"/>
      <c r="H25" s="201"/>
      <c r="I25" s="201"/>
    </row>
    <row r="26" spans="1:9">
      <c r="A26" s="468"/>
      <c r="B26" s="468"/>
      <c r="C26" s="468"/>
      <c r="D26" s="468"/>
      <c r="E26" s="469"/>
      <c r="F26" s="202" t="s">
        <v>179</v>
      </c>
      <c r="G26" s="203">
        <f t="shared" ref="G26:I26" si="7">+G28</f>
        <v>-1902</v>
      </c>
      <c r="H26" s="203">
        <f t="shared" si="7"/>
        <v>-1902</v>
      </c>
      <c r="I26" s="203">
        <f t="shared" si="7"/>
        <v>-1902</v>
      </c>
    </row>
    <row r="27" spans="1:9" ht="53.2">
      <c r="A27" s="468"/>
      <c r="B27" s="468"/>
      <c r="C27" s="468"/>
      <c r="D27" s="468"/>
      <c r="E27" s="469"/>
      <c r="F27" s="237" t="s">
        <v>13</v>
      </c>
      <c r="G27" s="201"/>
      <c r="H27" s="201"/>
      <c r="I27" s="201"/>
    </row>
    <row r="28" spans="1:9" ht="17.75" customHeight="1">
      <c r="A28" s="468"/>
      <c r="B28" s="468"/>
      <c r="C28" s="468"/>
      <c r="D28" s="468"/>
      <c r="E28" s="469"/>
      <c r="F28" s="231" t="s">
        <v>7</v>
      </c>
      <c r="G28" s="90">
        <f t="shared" ref="G28:I30" si="8">+G29</f>
        <v>-1902</v>
      </c>
      <c r="H28" s="90">
        <f t="shared" si="8"/>
        <v>-1902</v>
      </c>
      <c r="I28" s="90">
        <f t="shared" si="8"/>
        <v>-1902</v>
      </c>
    </row>
    <row r="29" spans="1:9" ht="17.75" customHeight="1">
      <c r="A29" s="468"/>
      <c r="B29" s="468"/>
      <c r="C29" s="468"/>
      <c r="D29" s="468"/>
      <c r="E29" s="469"/>
      <c r="F29" s="204" t="s">
        <v>148</v>
      </c>
      <c r="G29" s="201">
        <f t="shared" si="8"/>
        <v>-1902</v>
      </c>
      <c r="H29" s="201">
        <f t="shared" si="8"/>
        <v>-1902</v>
      </c>
      <c r="I29" s="201">
        <f t="shared" si="8"/>
        <v>-1902</v>
      </c>
    </row>
    <row r="30" spans="1:9" ht="17.75" customHeight="1">
      <c r="A30" s="468"/>
      <c r="B30" s="468"/>
      <c r="C30" s="468"/>
      <c r="D30" s="468"/>
      <c r="E30" s="469"/>
      <c r="F30" s="204" t="s">
        <v>149</v>
      </c>
      <c r="G30" s="201">
        <f t="shared" si="8"/>
        <v>-1902</v>
      </c>
      <c r="H30" s="201">
        <f t="shared" si="8"/>
        <v>-1902</v>
      </c>
      <c r="I30" s="201">
        <f t="shared" si="8"/>
        <v>-1902</v>
      </c>
    </row>
    <row r="31" spans="1:9" ht="17.75" customHeight="1">
      <c r="A31" s="468"/>
      <c r="B31" s="468"/>
      <c r="C31" s="468"/>
      <c r="D31" s="468"/>
      <c r="E31" s="469"/>
      <c r="F31" s="204" t="s">
        <v>186</v>
      </c>
      <c r="G31" s="201">
        <f>+'Հավելված N 2'!G114</f>
        <v>-1902</v>
      </c>
      <c r="H31" s="201">
        <f>+'Հավելված N 2'!H114</f>
        <v>-1902</v>
      </c>
      <c r="I31" s="201">
        <f>+'Հավելված N 2'!I114</f>
        <v>-1902</v>
      </c>
    </row>
    <row r="32" spans="1:9" ht="9.4" customHeight="1">
      <c r="A32" s="205"/>
      <c r="B32" s="206"/>
      <c r="C32" s="207"/>
      <c r="D32" s="237"/>
      <c r="E32" s="237"/>
    </row>
    <row r="33" spans="1:9" s="61" customFormat="1" ht="33.35">
      <c r="A33" s="235"/>
      <c r="B33" s="235"/>
      <c r="C33" s="235"/>
      <c r="D33" s="235"/>
      <c r="E33" s="235"/>
      <c r="F33" s="221" t="s">
        <v>17</v>
      </c>
      <c r="G33" s="76">
        <f t="shared" ref="G33:I33" si="9">+G34</f>
        <v>1902</v>
      </c>
      <c r="H33" s="76">
        <f t="shared" si="9"/>
        <v>1902</v>
      </c>
      <c r="I33" s="76">
        <f t="shared" si="9"/>
        <v>1902</v>
      </c>
    </row>
    <row r="34" spans="1:9" s="9" customFormat="1" ht="17.600000000000001" customHeight="1">
      <c r="A34" s="323" t="s">
        <v>60</v>
      </c>
      <c r="B34" s="353"/>
      <c r="C34" s="340"/>
      <c r="D34" s="349"/>
      <c r="E34" s="29"/>
      <c r="F34" s="221" t="s">
        <v>231</v>
      </c>
      <c r="G34" s="76">
        <f t="shared" ref="G34:H34" si="10">+G36</f>
        <v>1902</v>
      </c>
      <c r="H34" s="76">
        <f t="shared" si="10"/>
        <v>1902</v>
      </c>
      <c r="I34" s="76">
        <f>+I36</f>
        <v>1902</v>
      </c>
    </row>
    <row r="35" spans="1:9" s="9" customFormat="1" ht="16.399999999999999" customHeight="1">
      <c r="A35" s="324"/>
      <c r="B35" s="353"/>
      <c r="C35" s="341"/>
      <c r="D35" s="350"/>
      <c r="E35" s="30"/>
      <c r="F35" s="237" t="s">
        <v>6</v>
      </c>
      <c r="G35" s="81"/>
      <c r="H35" s="81"/>
      <c r="I35" s="81"/>
    </row>
    <row r="36" spans="1:9" s="9" customFormat="1" ht="19.25" customHeight="1">
      <c r="A36" s="324"/>
      <c r="B36" s="323" t="s">
        <v>61</v>
      </c>
      <c r="C36" s="217"/>
      <c r="D36" s="350"/>
      <c r="E36" s="30"/>
      <c r="F36" s="221" t="s">
        <v>63</v>
      </c>
      <c r="G36" s="73">
        <f t="shared" ref="G36:I36" si="11">+G38</f>
        <v>1902</v>
      </c>
      <c r="H36" s="73">
        <f t="shared" si="11"/>
        <v>1902</v>
      </c>
      <c r="I36" s="73">
        <f t="shared" si="11"/>
        <v>1902</v>
      </c>
    </row>
    <row r="37" spans="1:9" s="9" customFormat="1" ht="16.8" customHeight="1">
      <c r="A37" s="324"/>
      <c r="B37" s="324"/>
      <c r="C37" s="217"/>
      <c r="D37" s="350"/>
      <c r="E37" s="30"/>
      <c r="F37" s="237" t="s">
        <v>6</v>
      </c>
      <c r="G37" s="81"/>
      <c r="H37" s="81"/>
      <c r="I37" s="81"/>
    </row>
    <row r="38" spans="1:9" s="9" customFormat="1" ht="19.25" customHeight="1">
      <c r="A38" s="324"/>
      <c r="B38" s="324"/>
      <c r="C38" s="323" t="s">
        <v>62</v>
      </c>
      <c r="D38" s="350"/>
      <c r="E38" s="30"/>
      <c r="F38" s="221" t="s">
        <v>63</v>
      </c>
      <c r="G38" s="73">
        <f t="shared" ref="G38:I38" si="12">+G40</f>
        <v>1902</v>
      </c>
      <c r="H38" s="73">
        <f t="shared" si="12"/>
        <v>1902</v>
      </c>
      <c r="I38" s="73">
        <f t="shared" si="12"/>
        <v>1902</v>
      </c>
    </row>
    <row r="39" spans="1:9" s="9" customFormat="1" ht="16.8" customHeight="1">
      <c r="A39" s="324"/>
      <c r="B39" s="324"/>
      <c r="C39" s="324"/>
      <c r="D39" s="350"/>
      <c r="E39" s="30"/>
      <c r="F39" s="237" t="s">
        <v>6</v>
      </c>
      <c r="G39" s="172"/>
      <c r="H39" s="172"/>
      <c r="I39" s="172"/>
    </row>
    <row r="40" spans="1:9" s="9" customFormat="1" ht="35.5">
      <c r="A40" s="324"/>
      <c r="B40" s="324"/>
      <c r="C40" s="324"/>
      <c r="D40" s="350"/>
      <c r="E40" s="30"/>
      <c r="F40" s="235" t="s">
        <v>12</v>
      </c>
      <c r="G40" s="172">
        <f t="shared" ref="G40:I40" si="13">+G42</f>
        <v>1902</v>
      </c>
      <c r="H40" s="172">
        <f t="shared" si="13"/>
        <v>1902</v>
      </c>
      <c r="I40" s="172">
        <f t="shared" si="13"/>
        <v>1902</v>
      </c>
    </row>
    <row r="41" spans="1:9" s="9" customFormat="1" ht="16.8" customHeight="1">
      <c r="A41" s="324"/>
      <c r="B41" s="324"/>
      <c r="C41" s="324"/>
      <c r="D41" s="351"/>
      <c r="E41" s="30"/>
      <c r="F41" s="208" t="s">
        <v>6</v>
      </c>
      <c r="G41" s="172"/>
      <c r="H41" s="172"/>
      <c r="I41" s="172"/>
    </row>
    <row r="42" spans="1:9" s="9" customFormat="1" ht="18" customHeight="1">
      <c r="A42" s="324"/>
      <c r="B42" s="324"/>
      <c r="C42" s="324"/>
      <c r="D42" s="224">
        <v>1183</v>
      </c>
      <c r="E42" s="334" t="s">
        <v>205</v>
      </c>
      <c r="F42" s="334"/>
      <c r="G42" s="76">
        <f t="shared" ref="G42:I42" si="14">+G44</f>
        <v>1902</v>
      </c>
      <c r="H42" s="76">
        <f t="shared" si="14"/>
        <v>1902</v>
      </c>
      <c r="I42" s="76">
        <f t="shared" si="14"/>
        <v>1902</v>
      </c>
    </row>
    <row r="43" spans="1:9" s="9" customFormat="1" ht="16.8" customHeight="1">
      <c r="A43" s="324"/>
      <c r="B43" s="324"/>
      <c r="C43" s="324"/>
      <c r="D43" s="72"/>
      <c r="E43" s="220"/>
      <c r="F43" s="237" t="s">
        <v>6</v>
      </c>
      <c r="G43" s="172"/>
      <c r="H43" s="172"/>
      <c r="I43" s="172"/>
    </row>
    <row r="44" spans="1:9" s="9" customFormat="1" ht="33.35">
      <c r="A44" s="324"/>
      <c r="B44" s="324"/>
      <c r="C44" s="324"/>
      <c r="D44" s="72"/>
      <c r="E44" s="218">
        <v>32001</v>
      </c>
      <c r="F44" s="229" t="s">
        <v>217</v>
      </c>
      <c r="G44" s="209">
        <f t="shared" ref="G44:I44" si="15">+G46</f>
        <v>1902</v>
      </c>
      <c r="H44" s="209">
        <f t="shared" si="15"/>
        <v>1902</v>
      </c>
      <c r="I44" s="209">
        <f t="shared" si="15"/>
        <v>1902</v>
      </c>
    </row>
    <row r="45" spans="1:9" s="9" customFormat="1" ht="16.8" customHeight="1">
      <c r="A45" s="324"/>
      <c r="B45" s="324"/>
      <c r="C45" s="324"/>
      <c r="D45" s="72"/>
      <c r="E45" s="344"/>
      <c r="F45" s="237" t="s">
        <v>16</v>
      </c>
      <c r="G45" s="81"/>
      <c r="H45" s="81"/>
      <c r="I45" s="81"/>
    </row>
    <row r="46" spans="1:9" s="12" customFormat="1" ht="35.5">
      <c r="A46" s="324"/>
      <c r="B46" s="324"/>
      <c r="C46" s="324"/>
      <c r="D46" s="72"/>
      <c r="E46" s="345"/>
      <c r="F46" s="79" t="s">
        <v>150</v>
      </c>
      <c r="G46" s="210">
        <f t="shared" ref="G46:I46" si="16">+G48</f>
        <v>1902</v>
      </c>
      <c r="H46" s="210">
        <f t="shared" si="16"/>
        <v>1902</v>
      </c>
      <c r="I46" s="210">
        <f t="shared" si="16"/>
        <v>1902</v>
      </c>
    </row>
    <row r="47" spans="1:9" s="9" customFormat="1" ht="53.2">
      <c r="A47" s="324"/>
      <c r="B47" s="324"/>
      <c r="C47" s="324"/>
      <c r="D47" s="72"/>
      <c r="E47" s="345"/>
      <c r="F47" s="237" t="s">
        <v>13</v>
      </c>
      <c r="G47" s="81"/>
      <c r="H47" s="81"/>
      <c r="I47" s="81"/>
    </row>
    <row r="48" spans="1:9" s="9" customFormat="1" ht="16.8" customHeight="1">
      <c r="A48" s="324"/>
      <c r="B48" s="324"/>
      <c r="C48" s="324"/>
      <c r="D48" s="72"/>
      <c r="E48" s="345"/>
      <c r="F48" s="223" t="s">
        <v>7</v>
      </c>
      <c r="G48" s="211">
        <f t="shared" ref="G48:I51" si="17">+G49</f>
        <v>1902</v>
      </c>
      <c r="H48" s="211">
        <f t="shared" si="17"/>
        <v>1902</v>
      </c>
      <c r="I48" s="211">
        <f t="shared" si="17"/>
        <v>1902</v>
      </c>
    </row>
    <row r="49" spans="1:9" s="9" customFormat="1" ht="16.8" customHeight="1">
      <c r="A49" s="324"/>
      <c r="B49" s="324"/>
      <c r="C49" s="324"/>
      <c r="D49" s="72"/>
      <c r="E49" s="345"/>
      <c r="F49" s="237" t="s">
        <v>148</v>
      </c>
      <c r="G49" s="71">
        <f t="shared" si="17"/>
        <v>1902</v>
      </c>
      <c r="H49" s="71">
        <f t="shared" si="17"/>
        <v>1902</v>
      </c>
      <c r="I49" s="71">
        <f t="shared" si="17"/>
        <v>1902</v>
      </c>
    </row>
    <row r="50" spans="1:9" s="9" customFormat="1" ht="16.8" customHeight="1">
      <c r="A50" s="324"/>
      <c r="B50" s="324"/>
      <c r="C50" s="324"/>
      <c r="D50" s="72"/>
      <c r="E50" s="345"/>
      <c r="F50" s="237" t="s">
        <v>200</v>
      </c>
      <c r="G50" s="71">
        <f t="shared" si="17"/>
        <v>1902</v>
      </c>
      <c r="H50" s="71">
        <f t="shared" si="17"/>
        <v>1902</v>
      </c>
      <c r="I50" s="71">
        <f t="shared" si="17"/>
        <v>1902</v>
      </c>
    </row>
    <row r="51" spans="1:9" s="9" customFormat="1" ht="16.8" customHeight="1">
      <c r="A51" s="324"/>
      <c r="B51" s="324"/>
      <c r="C51" s="324"/>
      <c r="D51" s="72"/>
      <c r="E51" s="345"/>
      <c r="F51" s="186" t="s">
        <v>221</v>
      </c>
      <c r="G51" s="71">
        <f t="shared" si="17"/>
        <v>1902</v>
      </c>
      <c r="H51" s="71">
        <f t="shared" si="17"/>
        <v>1902</v>
      </c>
      <c r="I51" s="71">
        <f t="shared" si="17"/>
        <v>1902</v>
      </c>
    </row>
    <row r="52" spans="1:9" s="9" customFormat="1" ht="35.5">
      <c r="A52" s="325"/>
      <c r="B52" s="325"/>
      <c r="C52" s="325"/>
      <c r="D52" s="103"/>
      <c r="E52" s="467"/>
      <c r="F52" s="186" t="s">
        <v>222</v>
      </c>
      <c r="G52" s="71">
        <f>+'Հավելված N 2'!G86</f>
        <v>1902</v>
      </c>
      <c r="H52" s="71">
        <f>+'Հավելված N 2'!H86</f>
        <v>1902</v>
      </c>
      <c r="I52" s="71">
        <f>+'Հավելված N 2'!I86</f>
        <v>1902</v>
      </c>
    </row>
  </sheetData>
  <mergeCells count="24">
    <mergeCell ref="F1:I1"/>
    <mergeCell ref="A6:I6"/>
    <mergeCell ref="A9:C9"/>
    <mergeCell ref="D9:E9"/>
    <mergeCell ref="F9:F10"/>
    <mergeCell ref="G9:I9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E42:F42"/>
    <mergeCell ref="E45:E52"/>
    <mergeCell ref="A34:A52"/>
    <mergeCell ref="B34:B35"/>
    <mergeCell ref="C34:C35"/>
    <mergeCell ref="D34:D41"/>
    <mergeCell ref="B36:B52"/>
    <mergeCell ref="C38:C52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  <vt:lpstr>Հավելված N 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https://mul2.gov.am/tasks/1133722/oneclick?token=21dd6288faa7a5891b4e976888792594</cp:keywords>
  <cp:lastModifiedBy>User</cp:lastModifiedBy>
  <cp:lastPrinted>2024-02-19T11:31:34Z</cp:lastPrinted>
  <dcterms:created xsi:type="dcterms:W3CDTF">2022-01-04T07:12:58Z</dcterms:created>
  <dcterms:modified xsi:type="dcterms:W3CDTF">2025-04-03T05:28:32Z</dcterms:modified>
</cp:coreProperties>
</file>