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7108-2025 Նախագիծ կապիտալ\"/>
    </mc:Choice>
  </mc:AlternateContent>
  <xr:revisionPtr revIDLastSave="0" documentId="13_ncr:1_{172F5186-EF09-4F4C-BB7E-73C7EF7AE694}" xr6:coauthVersionLast="47" xr6:coauthVersionMax="47" xr10:uidLastSave="{00000000-0000-0000-0000-000000000000}"/>
  <bookViews>
    <workbookView xWindow="-120" yWindow="-120" windowWidth="29040" windowHeight="15720" activeTab="8" xr2:uid="{00000000-000D-0000-FFFF-FFFF00000000}"/>
  </bookViews>
  <sheets>
    <sheet name="1" sheetId="60" r:id="rId1"/>
    <sheet name="2" sheetId="76" r:id="rId2"/>
    <sheet name="3" sheetId="26" r:id="rId3"/>
    <sheet name="4" sheetId="59" r:id="rId4"/>
    <sheet name="5" sheetId="73" r:id="rId5"/>
    <sheet name="6" sheetId="27" r:id="rId6"/>
    <sheet name="7" sheetId="44" r:id="rId7"/>
    <sheet name="8" sheetId="77" r:id="rId8"/>
    <sheet name="9" sheetId="75" r:id="rId9"/>
  </sheets>
  <definedNames>
    <definedName name="_tab10" localSheetId="6">#REF!</definedName>
    <definedName name="_tab10" localSheetId="7">#REF!</definedName>
    <definedName name="_tab10">#REF!</definedName>
    <definedName name="_tab11" localSheetId="6">#REF!</definedName>
    <definedName name="_tab11">#REF!</definedName>
    <definedName name="_tab12" localSheetId="6">#REF!</definedName>
    <definedName name="_tab12">#REF!</definedName>
    <definedName name="_tab13" localSheetId="6">#REF!</definedName>
    <definedName name="_tab13">#REF!</definedName>
    <definedName name="_tab14" localSheetId="6">#REF!</definedName>
    <definedName name="_tab14">#REF!</definedName>
    <definedName name="_tab15" localSheetId="6">#REF!</definedName>
    <definedName name="_tab15">#REF!</definedName>
    <definedName name="_tab16" localSheetId="6">#REF!</definedName>
    <definedName name="_tab16">#REF!</definedName>
    <definedName name="_tab17" localSheetId="6">#REF!</definedName>
    <definedName name="_tab17">#REF!</definedName>
    <definedName name="_tab18" localSheetId="6">#REF!</definedName>
    <definedName name="_tab18">#REF!</definedName>
    <definedName name="_tab19" localSheetId="6">#REF!</definedName>
    <definedName name="_tab19">#REF!</definedName>
    <definedName name="_tab20" localSheetId="6">#REF!</definedName>
    <definedName name="_tab20">#REF!</definedName>
    <definedName name="_tab21" localSheetId="6">#REF!</definedName>
    <definedName name="_tab21">#REF!</definedName>
    <definedName name="_tab22" localSheetId="6">#REF!</definedName>
    <definedName name="_tab22">#REF!</definedName>
    <definedName name="_tab22222">#REF!</definedName>
    <definedName name="_tab23" localSheetId="6">#REF!</definedName>
    <definedName name="_tab23">#REF!</definedName>
    <definedName name="_tab24" localSheetId="6">#REF!</definedName>
    <definedName name="_tab24">#REF!</definedName>
    <definedName name="_tab5" localSheetId="6">#REF!</definedName>
    <definedName name="_tab5">#REF!</definedName>
    <definedName name="_tab6" localSheetId="6">#REF!</definedName>
    <definedName name="_tab6">#REF!</definedName>
    <definedName name="_tab7" localSheetId="6">#REF!</definedName>
    <definedName name="_tab7">#REF!</definedName>
    <definedName name="_tab8" localSheetId="6">#REF!</definedName>
    <definedName name="_tab8">#REF!</definedName>
    <definedName name="_tab9" localSheetId="6">#REF!</definedName>
    <definedName name="_tab9">#REF!</definedName>
    <definedName name="aaaaaaaaaaaa">#REF!</definedName>
    <definedName name="hhhh">#REF!</definedName>
    <definedName name="hunvar" localSheetId="7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6">#REF!,#REF!,#REF!,#REF!,#REF!</definedName>
    <definedName name="par_qual">#REF!,#REF!,#REF!,#REF!,#REF!</definedName>
    <definedName name="par_time" localSheetId="6">#REF!,#REF!,#REF!,#REF!</definedName>
    <definedName name="par_time">#REF!,#REF!,#REF!,#REF!</definedName>
    <definedName name="par2.12s" localSheetId="6">#REF!</definedName>
    <definedName name="par2.12s">#REF!</definedName>
    <definedName name="par2.4s" localSheetId="6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6">#REF!,#REF!</definedName>
    <definedName name="par2.5s">#REF!,#REF!</definedName>
    <definedName name="par2.6s" localSheetId="6">#REF!,#REF!,#REF!,#REF!</definedName>
    <definedName name="par2.6s">#REF!,#REF!,#REF!,#REF!</definedName>
    <definedName name="par2.7s" localSheetId="6">#REF!,#REF!</definedName>
    <definedName name="par2.7s">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6">#REF!,#REF!</definedName>
    <definedName name="par4.10s">#REF!,#REF!</definedName>
    <definedName name="par4.11d" localSheetId="6">#REF!,#REF!,#REF!,#REF!,#REF!</definedName>
    <definedName name="par4.11d">#REF!,#REF!,#REF!,#REF!,#REF!</definedName>
    <definedName name="par4.12d" localSheetId="6">#REF!</definedName>
    <definedName name="par4.12d">#REF!</definedName>
    <definedName name="par4.13s" localSheetId="6">#REF!</definedName>
    <definedName name="par4.13s">#REF!</definedName>
    <definedName name="par4.14" localSheetId="6">#REF!,#REF!,#REF!,#REF!,#REF!,#REF!</definedName>
    <definedName name="par4.14">#REF!,#REF!,#REF!,#REF!,#REF!,#REF!</definedName>
    <definedName name="par4.15" localSheetId="6">#REF!,#REF!,#REF!</definedName>
    <definedName name="par4.15">#REF!,#REF!,#REF!</definedName>
    <definedName name="par4.16" localSheetId="6">#REF!,#REF!,#REF!</definedName>
    <definedName name="par4.16">#REF!,#REF!,#REF!</definedName>
    <definedName name="par4.17" localSheetId="6">#REF!,#REF!,#REF!,#REF!</definedName>
    <definedName name="par4.17">#REF!,#REF!,#REF!,#REF!</definedName>
    <definedName name="par4.18d" localSheetId="6">#REF!,#REF!</definedName>
    <definedName name="par4.18d">#REF!,#REF!</definedName>
    <definedName name="par4.19s" localSheetId="6">#REF!</definedName>
    <definedName name="par4.19s">#REF!</definedName>
    <definedName name="par4.20f" localSheetId="6">#REF!</definedName>
    <definedName name="par4.20f">#REF!</definedName>
    <definedName name="par4.21f" localSheetId="6">#REF!</definedName>
    <definedName name="par4.21f">#REF!</definedName>
    <definedName name="par4.22" localSheetId="6">#REF!</definedName>
    <definedName name="par4.22">#REF!</definedName>
    <definedName name="par4.4" localSheetId="6">#REF!</definedName>
    <definedName name="par4.4">#REF!</definedName>
    <definedName name="par4.5" localSheetId="6">#REF!</definedName>
    <definedName name="par4.5">#REF!</definedName>
    <definedName name="par4.6s" localSheetId="6">#REF!</definedName>
    <definedName name="par4.6s">#REF!</definedName>
    <definedName name="par4.7s" localSheetId="6">#REF!</definedName>
    <definedName name="par4.7s">#REF!</definedName>
    <definedName name="par4.8" localSheetId="6">#REF!,#REF!,#REF!,#REF!,#REF!</definedName>
    <definedName name="par4.8">#REF!,#REF!,#REF!,#REF!,#REF!</definedName>
    <definedName name="par4.9" localSheetId="6">#REF!,#REF!,#REF!,#REF!,#REF!,#REF!</definedName>
    <definedName name="par4.9">#REF!,#REF!,#REF!,#REF!,#REF!,#REF!</definedName>
    <definedName name="par5.1" localSheetId="6">#REF!,#REF!</definedName>
    <definedName name="par5.1">#REF!,#REF!</definedName>
    <definedName name="par5.3" localSheetId="6">#REF!,#REF!,#REF!,#REF!,#REF!,#REF!</definedName>
    <definedName name="par5.3">#REF!,#REF!,#REF!,#REF!,#REF!,#REF!</definedName>
    <definedName name="par5.4" localSheetId="6">#REF!,#REF!,#REF!,#REF!,#REF!</definedName>
    <definedName name="par5.4">#REF!,#REF!,#REF!,#REF!,#REF!</definedName>
    <definedName name="par5.5" localSheetId="6">#REF!</definedName>
    <definedName name="par5.5">#REF!</definedName>
    <definedName name="par5.6" localSheetId="6">#REF!,#REF!</definedName>
    <definedName name="par5.6">#REF!,#REF!</definedName>
    <definedName name="_xlnm.Print_Titles" localSheetId="2">'3'!$7:$8</definedName>
    <definedName name="program" localSheetId="6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76" l="1"/>
  <c r="H10" i="76"/>
  <c r="J10" i="76"/>
  <c r="K10" i="76"/>
  <c r="G25" i="59"/>
  <c r="H13" i="73"/>
  <c r="H11" i="76" l="1"/>
  <c r="J89" i="77"/>
  <c r="J88" i="77"/>
  <c r="H14" i="60"/>
  <c r="K55" i="26"/>
  <c r="F14" i="60"/>
  <c r="G14" i="60"/>
  <c r="K53" i="26"/>
  <c r="K52" i="26" s="1"/>
  <c r="J53" i="26"/>
  <c r="J52" i="26" s="1"/>
  <c r="I53" i="26"/>
  <c r="I52" i="26"/>
  <c r="H52" i="26"/>
  <c r="K67" i="26"/>
  <c r="J67" i="26"/>
  <c r="I67" i="26"/>
  <c r="I66" i="26"/>
  <c r="I65" i="26" s="1"/>
  <c r="J66" i="26"/>
  <c r="K66" i="26"/>
  <c r="H66" i="26"/>
  <c r="K65" i="26"/>
  <c r="J75" i="26"/>
  <c r="H75" i="26"/>
  <c r="I75" i="26"/>
  <c r="K75" i="26"/>
  <c r="F28" i="59"/>
  <c r="F48" i="59"/>
  <c r="G48" i="59"/>
  <c r="H48" i="59"/>
  <c r="E48" i="59"/>
  <c r="J92" i="77"/>
  <c r="J65" i="26" l="1"/>
  <c r="J59" i="77" l="1"/>
  <c r="J58" i="77" s="1"/>
  <c r="J60" i="77"/>
  <c r="I78" i="26" l="1"/>
  <c r="J78" i="26"/>
  <c r="K78" i="26"/>
  <c r="H78" i="26"/>
  <c r="H74" i="26" s="1"/>
  <c r="H73" i="26" s="1"/>
  <c r="H72" i="26" s="1"/>
  <c r="H70" i="26" s="1"/>
  <c r="J74" i="26"/>
  <c r="J73" i="26" s="1"/>
  <c r="J72" i="26" s="1"/>
  <c r="J70" i="26" s="1"/>
  <c r="F67" i="59"/>
  <c r="G67" i="59"/>
  <c r="H67" i="59"/>
  <c r="E67" i="59"/>
  <c r="H65" i="59"/>
  <c r="J13" i="77"/>
  <c r="J12" i="77"/>
  <c r="J106" i="77"/>
  <c r="J105" i="77"/>
  <c r="J104" i="77"/>
  <c r="J103" i="77"/>
  <c r="J102" i="77"/>
  <c r="J101" i="77"/>
  <c r="J100" i="77"/>
  <c r="J99" i="77"/>
  <c r="J98" i="77"/>
  <c r="J97" i="77"/>
  <c r="J96" i="77"/>
  <c r="J95" i="77"/>
  <c r="J94" i="77"/>
  <c r="J93" i="77"/>
  <c r="J91" i="77"/>
  <c r="J87" i="77"/>
  <c r="J86" i="77"/>
  <c r="J85" i="77" s="1"/>
  <c r="J81" i="77"/>
  <c r="J80" i="77"/>
  <c r="J79" i="77"/>
  <c r="J78" i="77"/>
  <c r="J77" i="77"/>
  <c r="J76" i="77"/>
  <c r="J75" i="77"/>
  <c r="J74" i="77"/>
  <c r="J73" i="77"/>
  <c r="J72" i="77"/>
  <c r="J71" i="77"/>
  <c r="J70" i="77"/>
  <c r="J69" i="77"/>
  <c r="J68" i="77"/>
  <c r="J67" i="77"/>
  <c r="J66" i="77"/>
  <c r="J65" i="77"/>
  <c r="J64" i="77"/>
  <c r="J63" i="77"/>
  <c r="J62" i="77"/>
  <c r="H56" i="77"/>
  <c r="J55" i="77"/>
  <c r="J54" i="77"/>
  <c r="J53" i="77"/>
  <c r="J52" i="77"/>
  <c r="J51" i="77"/>
  <c r="J50" i="77"/>
  <c r="J49" i="77"/>
  <c r="J48" i="77"/>
  <c r="J47" i="77"/>
  <c r="J46" i="77"/>
  <c r="J45" i="77"/>
  <c r="J44" i="77"/>
  <c r="J43" i="77"/>
  <c r="J42" i="77"/>
  <c r="J41" i="77"/>
  <c r="J40" i="77"/>
  <c r="J39" i="77"/>
  <c r="J38" i="77"/>
  <c r="J37" i="77"/>
  <c r="J36" i="77"/>
  <c r="J35" i="77"/>
  <c r="J34" i="77"/>
  <c r="J33" i="77"/>
  <c r="J32" i="77"/>
  <c r="J31" i="77"/>
  <c r="J30" i="77"/>
  <c r="J29" i="77"/>
  <c r="J28" i="77"/>
  <c r="J27" i="77"/>
  <c r="J26" i="77"/>
  <c r="J25" i="77"/>
  <c r="J24" i="77"/>
  <c r="J23" i="77"/>
  <c r="J22" i="77"/>
  <c r="J21" i="77"/>
  <c r="H20" i="77"/>
  <c r="J19" i="77"/>
  <c r="J18" i="77"/>
  <c r="J17" i="77"/>
  <c r="J16" i="77"/>
  <c r="J61" i="77" l="1"/>
  <c r="J57" i="77" s="1"/>
  <c r="J11" i="77"/>
  <c r="K74" i="26"/>
  <c r="K73" i="26" s="1"/>
  <c r="K72" i="26" s="1"/>
  <c r="K70" i="26" s="1"/>
  <c r="K45" i="26" s="1"/>
  <c r="J90" i="77"/>
  <c r="I74" i="26"/>
  <c r="I73" i="26" s="1"/>
  <c r="I72" i="26" s="1"/>
  <c r="I70" i="26" s="1"/>
  <c r="J9" i="77" l="1"/>
  <c r="J10" i="77"/>
  <c r="J84" i="77"/>
  <c r="J83" i="77" s="1"/>
  <c r="J82" i="77" s="1"/>
  <c r="H19" i="59"/>
  <c r="F82" i="59"/>
  <c r="G82" i="59"/>
  <c r="H82" i="59"/>
  <c r="E82" i="59"/>
  <c r="J8" i="77" l="1"/>
  <c r="F84" i="59"/>
  <c r="G84" i="59"/>
  <c r="H84" i="59"/>
  <c r="E84" i="59"/>
  <c r="F46" i="59"/>
  <c r="G46" i="59"/>
  <c r="H46" i="59"/>
  <c r="H44" i="59" l="1"/>
  <c r="K33" i="44"/>
  <c r="L33" i="44"/>
  <c r="M33" i="44"/>
  <c r="J33" i="44"/>
  <c r="H60" i="59" l="1"/>
  <c r="E60" i="59"/>
  <c r="F58" i="59"/>
  <c r="G58" i="59"/>
  <c r="H58" i="59"/>
  <c r="E58" i="59"/>
  <c r="F56" i="59"/>
  <c r="G56" i="59"/>
  <c r="H56" i="59"/>
  <c r="E56" i="59"/>
  <c r="F54" i="59"/>
  <c r="G54" i="59"/>
  <c r="H54" i="59"/>
  <c r="E54" i="59"/>
  <c r="F52" i="59"/>
  <c r="G52" i="59"/>
  <c r="H52" i="59"/>
  <c r="E52" i="59"/>
  <c r="E46" i="59" s="1"/>
  <c r="F78" i="59"/>
  <c r="F65" i="59" s="1"/>
  <c r="F44" i="59" s="1"/>
  <c r="G78" i="59"/>
  <c r="G65" i="59" s="1"/>
  <c r="G44" i="59" s="1"/>
  <c r="H78" i="59"/>
  <c r="E78" i="59"/>
  <c r="J55" i="26"/>
  <c r="I55" i="26"/>
  <c r="H25" i="59" l="1"/>
  <c r="G28" i="59"/>
  <c r="H28" i="59"/>
  <c r="E28" i="59"/>
  <c r="M43" i="44" l="1"/>
  <c r="M25" i="27"/>
  <c r="F11" i="60" l="1"/>
  <c r="H67" i="26" l="1"/>
  <c r="H65" i="26" s="1"/>
  <c r="I27" i="26"/>
  <c r="H55" i="26" l="1"/>
  <c r="H53" i="26"/>
  <c r="K69" i="26"/>
  <c r="K61" i="26"/>
  <c r="H44" i="26"/>
  <c r="H16" i="59"/>
  <c r="H71" i="59"/>
  <c r="H69" i="59" s="1"/>
  <c r="H80" i="59"/>
  <c r="G80" i="59"/>
  <c r="F80" i="59"/>
  <c r="E80" i="59"/>
  <c r="H77" i="59"/>
  <c r="H76" i="59" s="1"/>
  <c r="G77" i="59"/>
  <c r="G76" i="59" s="1"/>
  <c r="F77" i="59"/>
  <c r="F76" i="59" s="1"/>
  <c r="E77" i="59"/>
  <c r="E76" i="59" s="1"/>
  <c r="H73" i="59"/>
  <c r="G73" i="59"/>
  <c r="F73" i="59"/>
  <c r="E73" i="59"/>
  <c r="E65" i="59" s="1"/>
  <c r="E44" i="59" s="1"/>
  <c r="G69" i="59"/>
  <c r="F69" i="59"/>
  <c r="E69" i="59"/>
  <c r="G61" i="59" l="1"/>
  <c r="G60" i="59" s="1"/>
  <c r="F61" i="59"/>
  <c r="F60" i="59" s="1"/>
  <c r="I97" i="26"/>
  <c r="I96" i="26" s="1"/>
  <c r="I95" i="26" s="1"/>
  <c r="I94" i="26" s="1"/>
  <c r="I92" i="26" s="1"/>
  <c r="I90" i="26" s="1"/>
  <c r="K31" i="27" s="1"/>
  <c r="J97" i="26"/>
  <c r="J96" i="26" s="1"/>
  <c r="J95" i="26" s="1"/>
  <c r="J94" i="26" s="1"/>
  <c r="J92" i="26" s="1"/>
  <c r="J90" i="26" s="1"/>
  <c r="L31" i="27" s="1"/>
  <c r="H97" i="26"/>
  <c r="H96" i="26" s="1"/>
  <c r="H95" i="26" s="1"/>
  <c r="H94" i="26" s="1"/>
  <c r="H92" i="26" s="1"/>
  <c r="H90" i="26" s="1"/>
  <c r="J31" i="27" s="1"/>
  <c r="I105" i="26"/>
  <c r="K35" i="27" s="1"/>
  <c r="J105" i="26"/>
  <c r="L35" i="27" s="1"/>
  <c r="H105" i="26"/>
  <c r="H104" i="26" s="1"/>
  <c r="H103" i="26" s="1"/>
  <c r="H102" i="26" s="1"/>
  <c r="H100" i="26" s="1"/>
  <c r="H98" i="26" s="1"/>
  <c r="K30" i="27" l="1"/>
  <c r="K29" i="27" s="1"/>
  <c r="L30" i="27"/>
  <c r="L29" i="27" s="1"/>
  <c r="J35" i="27"/>
  <c r="J30" i="27" s="1"/>
  <c r="J29" i="27" s="1"/>
  <c r="J49" i="44"/>
  <c r="I104" i="26"/>
  <c r="I103" i="26" s="1"/>
  <c r="I102" i="26" s="1"/>
  <c r="I100" i="26" s="1"/>
  <c r="I98" i="26" s="1"/>
  <c r="I88" i="26" s="1"/>
  <c r="I86" i="26" s="1"/>
  <c r="I84" i="26" s="1"/>
  <c r="I82" i="26" s="1"/>
  <c r="I80" i="26" s="1"/>
  <c r="J104" i="26"/>
  <c r="J103" i="26" s="1"/>
  <c r="J102" i="26" s="1"/>
  <c r="J100" i="26" s="1"/>
  <c r="J98" i="26" s="1"/>
  <c r="J88" i="26" s="1"/>
  <c r="J86" i="26" s="1"/>
  <c r="J84" i="26" s="1"/>
  <c r="J82" i="26" s="1"/>
  <c r="J80" i="26" s="1"/>
  <c r="L53" i="44"/>
  <c r="K49" i="44"/>
  <c r="L49" i="44"/>
  <c r="K53" i="44"/>
  <c r="H88" i="26"/>
  <c r="H86" i="26" s="1"/>
  <c r="H84" i="26" s="1"/>
  <c r="H82" i="26" s="1"/>
  <c r="H80" i="26" s="1"/>
  <c r="K48" i="44" l="1"/>
  <c r="K47" i="44" s="1"/>
  <c r="L48" i="44"/>
  <c r="L47" i="44" s="1"/>
  <c r="J53" i="44"/>
  <c r="J48" i="44" s="1"/>
  <c r="J47" i="44" s="1"/>
  <c r="K20" i="26"/>
  <c r="M12" i="44" s="1"/>
  <c r="K51" i="26" l="1"/>
  <c r="J51" i="26"/>
  <c r="I51" i="26"/>
  <c r="F39" i="59"/>
  <c r="G41" i="59"/>
  <c r="F41" i="59"/>
  <c r="H51" i="26"/>
  <c r="I54" i="26"/>
  <c r="J54" i="26"/>
  <c r="K54" i="26"/>
  <c r="H54" i="26"/>
  <c r="K64" i="26"/>
  <c r="J64" i="26"/>
  <c r="I64" i="26"/>
  <c r="H64" i="26"/>
  <c r="I68" i="26"/>
  <c r="J68" i="26"/>
  <c r="K68" i="26"/>
  <c r="H68" i="26"/>
  <c r="I61" i="26"/>
  <c r="I60" i="26" s="1"/>
  <c r="I59" i="26" s="1"/>
  <c r="I58" i="26" s="1"/>
  <c r="J61" i="26"/>
  <c r="J60" i="26" s="1"/>
  <c r="J59" i="26" s="1"/>
  <c r="J58" i="26" s="1"/>
  <c r="K60" i="26"/>
  <c r="K59" i="26" s="1"/>
  <c r="K58" i="26" s="1"/>
  <c r="H61" i="26"/>
  <c r="H60" i="26" s="1"/>
  <c r="H59" i="26" s="1"/>
  <c r="H58" i="26" s="1"/>
  <c r="E16" i="59"/>
  <c r="F16" i="59"/>
  <c r="G16" i="59"/>
  <c r="H62" i="59"/>
  <c r="I26" i="26"/>
  <c r="I25" i="26" s="1"/>
  <c r="I24" i="26" s="1"/>
  <c r="J27" i="26"/>
  <c r="J26" i="26" s="1"/>
  <c r="J25" i="26" s="1"/>
  <c r="J24" i="26" s="1"/>
  <c r="H27" i="26"/>
  <c r="H26" i="26" s="1"/>
  <c r="H25" i="26" s="1"/>
  <c r="H24" i="26" s="1"/>
  <c r="I44" i="26"/>
  <c r="I43" i="26" s="1"/>
  <c r="I42" i="26" s="1"/>
  <c r="I41" i="26" s="1"/>
  <c r="I40" i="26" s="1"/>
  <c r="I38" i="26" s="1"/>
  <c r="K29" i="44" s="1"/>
  <c r="J44" i="26"/>
  <c r="J43" i="26" s="1"/>
  <c r="J42" i="26" s="1"/>
  <c r="J41" i="26" s="1"/>
  <c r="J40" i="26" s="1"/>
  <c r="J38" i="26" s="1"/>
  <c r="L29" i="44" s="1"/>
  <c r="K44" i="26"/>
  <c r="K43" i="26" s="1"/>
  <c r="K42" i="26" s="1"/>
  <c r="K41" i="26" s="1"/>
  <c r="K40" i="26" s="1"/>
  <c r="K38" i="26" s="1"/>
  <c r="M29" i="44" s="1"/>
  <c r="H43" i="26"/>
  <c r="H42" i="26" s="1"/>
  <c r="H41" i="26" s="1"/>
  <c r="H40" i="26" s="1"/>
  <c r="H38" i="26" s="1"/>
  <c r="J29" i="44" s="1"/>
  <c r="F62" i="59"/>
  <c r="G62" i="59"/>
  <c r="E62" i="59"/>
  <c r="F33" i="59"/>
  <c r="G33" i="59"/>
  <c r="H33" i="59"/>
  <c r="E33" i="59"/>
  <c r="F31" i="59"/>
  <c r="G31" i="59"/>
  <c r="H31" i="59"/>
  <c r="E31" i="59"/>
  <c r="F26" i="59"/>
  <c r="G26" i="59"/>
  <c r="H26" i="59"/>
  <c r="E26" i="59"/>
  <c r="F20" i="59"/>
  <c r="G20" i="59"/>
  <c r="H20" i="59"/>
  <c r="E20" i="59"/>
  <c r="J28" i="44" l="1"/>
  <c r="J27" i="44"/>
  <c r="M28" i="44"/>
  <c r="M27" i="44"/>
  <c r="L28" i="44"/>
  <c r="L27" i="44"/>
  <c r="K27" i="44"/>
  <c r="K28" i="44"/>
  <c r="H22" i="26"/>
  <c r="H20" i="26" s="1"/>
  <c r="I63" i="26"/>
  <c r="I56" i="26" s="1"/>
  <c r="K39" i="44" s="1"/>
  <c r="K38" i="44" s="1"/>
  <c r="K37" i="44" s="1"/>
  <c r="J22" i="26"/>
  <c r="J20" i="26" s="1"/>
  <c r="K50" i="26"/>
  <c r="K49" i="26" s="1"/>
  <c r="K47" i="26" s="1"/>
  <c r="I22" i="26"/>
  <c r="I20" i="26" s="1"/>
  <c r="I11" i="76" s="1"/>
  <c r="J50" i="26"/>
  <c r="J49" i="26" s="1"/>
  <c r="J47" i="26" s="1"/>
  <c r="J45" i="26" s="1"/>
  <c r="H50" i="26"/>
  <c r="H49" i="26" s="1"/>
  <c r="H47" i="26" s="1"/>
  <c r="K63" i="26"/>
  <c r="K56" i="26" s="1"/>
  <c r="M39" i="44" s="1"/>
  <c r="M38" i="44" s="1"/>
  <c r="M37" i="44" s="1"/>
  <c r="J12" i="44"/>
  <c r="H63" i="26"/>
  <c r="H56" i="26" s="1"/>
  <c r="J39" i="44" s="1"/>
  <c r="J38" i="44" s="1"/>
  <c r="J37" i="44" s="1"/>
  <c r="I50" i="26"/>
  <c r="I49" i="26" s="1"/>
  <c r="I47" i="26" s="1"/>
  <c r="I45" i="26" s="1"/>
  <c r="J63" i="26"/>
  <c r="J56" i="26" s="1"/>
  <c r="L39" i="44" s="1"/>
  <c r="L38" i="44" s="1"/>
  <c r="L37" i="44" s="1"/>
  <c r="M22" i="44" l="1"/>
  <c r="J11" i="76"/>
  <c r="L12" i="44"/>
  <c r="K12" i="44"/>
  <c r="L22" i="44"/>
  <c r="K22" i="44"/>
  <c r="J22" i="44"/>
  <c r="H45" i="26"/>
  <c r="H46" i="75"/>
  <c r="H45" i="75" s="1"/>
  <c r="H44" i="75" s="1"/>
  <c r="H43" i="75" s="1"/>
  <c r="H41" i="75" s="1"/>
  <c r="H39" i="75" s="1"/>
  <c r="H37" i="75" s="1"/>
  <c r="H35" i="75" s="1"/>
  <c r="H33" i="75" s="1"/>
  <c r="H31" i="75" s="1"/>
  <c r="H29" i="75" s="1"/>
  <c r="J11" i="27"/>
  <c r="H28" i="75"/>
  <c r="H27" i="75" s="1"/>
  <c r="H26" i="75" s="1"/>
  <c r="H25" i="75" s="1"/>
  <c r="H24" i="75" s="1"/>
  <c r="H22" i="75" s="1"/>
  <c r="H20" i="75" s="1"/>
  <c r="H18" i="75" s="1"/>
  <c r="I46" i="75"/>
  <c r="I45" i="75" s="1"/>
  <c r="I44" i="75" s="1"/>
  <c r="I43" i="75" s="1"/>
  <c r="I41" i="75" s="1"/>
  <c r="I39" i="75" s="1"/>
  <c r="I37" i="75" s="1"/>
  <c r="I35" i="75" s="1"/>
  <c r="I33" i="75" s="1"/>
  <c r="I31" i="75" s="1"/>
  <c r="I29" i="75" s="1"/>
  <c r="I28" i="75"/>
  <c r="I27" i="75" s="1"/>
  <c r="I26" i="75" s="1"/>
  <c r="I25" i="75" s="1"/>
  <c r="I24" i="75" s="1"/>
  <c r="I22" i="75" s="1"/>
  <c r="I20" i="75" s="1"/>
  <c r="I18" i="75" s="1"/>
  <c r="K11" i="27"/>
  <c r="J46" i="75"/>
  <c r="J45" i="75" s="1"/>
  <c r="J44" i="75" s="1"/>
  <c r="J43" i="75" s="1"/>
  <c r="J41" i="75" s="1"/>
  <c r="J39" i="75" s="1"/>
  <c r="J37" i="75" s="1"/>
  <c r="J35" i="75" s="1"/>
  <c r="J33" i="75" s="1"/>
  <c r="J31" i="75" s="1"/>
  <c r="J29" i="75" s="1"/>
  <c r="L11" i="27"/>
  <c r="J28" i="75"/>
  <c r="J27" i="75" s="1"/>
  <c r="J26" i="75" s="1"/>
  <c r="J25" i="75" s="1"/>
  <c r="J24" i="75" s="1"/>
  <c r="J22" i="75" s="1"/>
  <c r="J20" i="75" s="1"/>
  <c r="J18" i="75" s="1"/>
  <c r="H14" i="26"/>
  <c r="H41" i="59"/>
  <c r="E41" i="59"/>
  <c r="G39" i="59"/>
  <c r="H39" i="59"/>
  <c r="F37" i="59"/>
  <c r="G37" i="59"/>
  <c r="H37" i="59"/>
  <c r="F35" i="59"/>
  <c r="G35" i="59"/>
  <c r="H35" i="59"/>
  <c r="E35" i="59"/>
  <c r="E37" i="59"/>
  <c r="H12" i="73"/>
  <c r="H11" i="73" s="1"/>
  <c r="K28" i="26" s="1"/>
  <c r="H14" i="75" l="1"/>
  <c r="H12" i="75" s="1"/>
  <c r="H10" i="75" s="1"/>
  <c r="H9" i="75" s="1"/>
  <c r="H16" i="75"/>
  <c r="H17" i="76"/>
  <c r="H16" i="76"/>
  <c r="K105" i="26"/>
  <c r="K97" i="26"/>
  <c r="K96" i="26" s="1"/>
  <c r="K95" i="26" s="1"/>
  <c r="K94" i="26" s="1"/>
  <c r="K92" i="26" s="1"/>
  <c r="K90" i="26" s="1"/>
  <c r="K27" i="26"/>
  <c r="K26" i="26" s="1"/>
  <c r="K25" i="26" s="1"/>
  <c r="K24" i="26" s="1"/>
  <c r="K22" i="26" s="1"/>
  <c r="K11" i="76" s="1"/>
  <c r="J21" i="27"/>
  <c r="K13" i="76"/>
  <c r="M21" i="27"/>
  <c r="L21" i="27"/>
  <c r="J13" i="76"/>
  <c r="K21" i="27"/>
  <c r="I13" i="76"/>
  <c r="J14" i="75"/>
  <c r="J12" i="75" s="1"/>
  <c r="J10" i="75" s="1"/>
  <c r="J9" i="75" s="1"/>
  <c r="J16" i="75"/>
  <c r="I16" i="75"/>
  <c r="I14" i="75"/>
  <c r="I12" i="75" s="1"/>
  <c r="I10" i="75" s="1"/>
  <c r="I9" i="75" s="1"/>
  <c r="G11" i="60"/>
  <c r="H11" i="60"/>
  <c r="E14" i="60"/>
  <c r="H15" i="76" l="1"/>
  <c r="M11" i="27"/>
  <c r="K46" i="75"/>
  <c r="K45" i="75" s="1"/>
  <c r="K44" i="75" s="1"/>
  <c r="K43" i="75" s="1"/>
  <c r="K41" i="75" s="1"/>
  <c r="K39" i="75" s="1"/>
  <c r="K37" i="75" s="1"/>
  <c r="K35" i="75" s="1"/>
  <c r="K33" i="75" s="1"/>
  <c r="K31" i="75" s="1"/>
  <c r="K29" i="75" s="1"/>
  <c r="K28" i="75"/>
  <c r="K27" i="75" s="1"/>
  <c r="K26" i="75" s="1"/>
  <c r="K25" i="75" s="1"/>
  <c r="K24" i="75" s="1"/>
  <c r="K22" i="75" s="1"/>
  <c r="K20" i="75" s="1"/>
  <c r="K18" i="75" s="1"/>
  <c r="M31" i="27"/>
  <c r="M35" i="27"/>
  <c r="K104" i="26"/>
  <c r="K103" i="26" s="1"/>
  <c r="K102" i="26" s="1"/>
  <c r="K100" i="26" s="1"/>
  <c r="K98" i="26" s="1"/>
  <c r="K88" i="26" s="1"/>
  <c r="K86" i="26" s="1"/>
  <c r="K84" i="26" s="1"/>
  <c r="K82" i="26" s="1"/>
  <c r="K80" i="26" s="1"/>
  <c r="E39" i="59"/>
  <c r="F24" i="59"/>
  <c r="F14" i="59" s="1"/>
  <c r="I37" i="26" s="1"/>
  <c r="G24" i="59"/>
  <c r="G14" i="59" s="1"/>
  <c r="G12" i="59" s="1"/>
  <c r="H24" i="59"/>
  <c r="E24" i="59"/>
  <c r="M30" i="27" l="1"/>
  <c r="M29" i="27" s="1"/>
  <c r="E14" i="59"/>
  <c r="H37" i="26" s="1"/>
  <c r="H36" i="26" s="1"/>
  <c r="H35" i="26" s="1"/>
  <c r="H34" i="26" s="1"/>
  <c r="H33" i="26" s="1"/>
  <c r="H31" i="26" s="1"/>
  <c r="H14" i="59"/>
  <c r="H12" i="59" s="1"/>
  <c r="H10" i="59" s="1"/>
  <c r="M53" i="44"/>
  <c r="M49" i="44"/>
  <c r="K14" i="75"/>
  <c r="K12" i="75" s="1"/>
  <c r="K10" i="75" s="1"/>
  <c r="K9" i="75" s="1"/>
  <c r="K16" i="75"/>
  <c r="J37" i="26"/>
  <c r="J36" i="26" s="1"/>
  <c r="I36" i="26"/>
  <c r="I35" i="26" s="1"/>
  <c r="I34" i="26" s="1"/>
  <c r="I33" i="26" s="1"/>
  <c r="I31" i="26" s="1"/>
  <c r="F12" i="59"/>
  <c r="M48" i="44" l="1"/>
  <c r="M47" i="44" s="1"/>
  <c r="I29" i="26"/>
  <c r="I18" i="26" s="1"/>
  <c r="I14" i="26" s="1"/>
  <c r="K17" i="44"/>
  <c r="K11" i="44" s="1"/>
  <c r="K10" i="44" s="1"/>
  <c r="K9" i="44" s="1"/>
  <c r="H29" i="26"/>
  <c r="J17" i="44"/>
  <c r="J11" i="44" s="1"/>
  <c r="J10" i="44" s="1"/>
  <c r="J9" i="44" s="1"/>
  <c r="K37" i="26"/>
  <c r="K36" i="26" s="1"/>
  <c r="K35" i="26" s="1"/>
  <c r="K34" i="26" s="1"/>
  <c r="K33" i="26" s="1"/>
  <c r="K31" i="26" s="1"/>
  <c r="E12" i="59"/>
  <c r="J35" i="26"/>
  <c r="J34" i="26" s="1"/>
  <c r="J33" i="26" s="1"/>
  <c r="J31" i="26" s="1"/>
  <c r="J16" i="27" l="1"/>
  <c r="J10" i="27" s="1"/>
  <c r="J9" i="27" s="1"/>
  <c r="H12" i="76"/>
  <c r="K16" i="27"/>
  <c r="K10" i="27" s="1"/>
  <c r="K9" i="27" s="1"/>
  <c r="I12" i="76"/>
  <c r="J29" i="26"/>
  <c r="L16" i="27" s="1"/>
  <c r="L10" i="27" s="1"/>
  <c r="L9" i="27" s="1"/>
  <c r="L17" i="44"/>
  <c r="L11" i="44" s="1"/>
  <c r="L10" i="44" s="1"/>
  <c r="L9" i="44" s="1"/>
  <c r="K29" i="26"/>
  <c r="I13" i="60" s="1"/>
  <c r="I11" i="60" s="1"/>
  <c r="M17" i="44"/>
  <c r="M11" i="44" s="1"/>
  <c r="M10" i="44" l="1"/>
  <c r="M9" i="44" s="1"/>
  <c r="J12" i="76"/>
  <c r="J18" i="26"/>
  <c r="J14" i="26" s="1"/>
  <c r="E13" i="60"/>
  <c r="E11" i="60" s="1"/>
  <c r="K12" i="76"/>
  <c r="M16" i="27"/>
  <c r="M10" i="27" s="1"/>
  <c r="M9" i="27" s="1"/>
  <c r="K18" i="26"/>
  <c r="K14" i="26" s="1"/>
  <c r="H16" i="26" l="1"/>
  <c r="H12" i="26" s="1"/>
  <c r="H10" i="26" s="1"/>
  <c r="H9" i="26" s="1"/>
  <c r="I16" i="26"/>
  <c r="I12" i="26" s="1"/>
  <c r="I10" i="26" s="1"/>
  <c r="I9" i="26" s="1"/>
  <c r="F10" i="59" l="1"/>
  <c r="E10" i="59"/>
  <c r="G10" i="59"/>
  <c r="J16" i="26" l="1"/>
  <c r="J12" i="26" s="1"/>
  <c r="J10" i="26" s="1"/>
  <c r="J9" i="26" s="1"/>
  <c r="K16" i="26" l="1"/>
  <c r="K12" i="26" s="1"/>
  <c r="K10" i="26" s="1"/>
  <c r="K9" i="26" s="1"/>
  <c r="K16" i="76"/>
  <c r="K9" i="76"/>
  <c r="K17" i="76"/>
  <c r="I16" i="76"/>
  <c r="I9" i="76"/>
  <c r="I17" i="76"/>
  <c r="J17" i="76"/>
  <c r="J9" i="76"/>
  <c r="J16" i="76"/>
  <c r="J15" i="76" l="1"/>
  <c r="I15" i="76"/>
  <c r="K15" i="76"/>
</calcChain>
</file>

<file path=xl/sharedStrings.xml><?xml version="1.0" encoding="utf-8"?>
<sst xmlns="http://schemas.openxmlformats.org/spreadsheetml/2006/main" count="891" uniqueCount="336">
  <si>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</si>
  <si>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</si>
  <si>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</si>
  <si>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</si>
  <si>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</si>
  <si>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</si>
  <si>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</si>
  <si>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</si>
  <si>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</si>
  <si>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</si>
  <si>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</si>
  <si>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</si>
  <si>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</si>
  <si>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</si>
  <si>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Ընդամենը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</si>
  <si>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</si>
  <si>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</si>
  <si>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</si>
  <si>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</si>
  <si>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</si>
  <si>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</si>
  <si>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</si>
  <si>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</si>
  <si>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</si>
  <si>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</si>
  <si>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</si>
  <si>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</si>
  <si>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</si>
  <si>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</si>
  <si>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</si>
  <si>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</si>
  <si>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</si>
  <si>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</si>
  <si>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</si>
  <si>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</si>
  <si>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</si>
  <si>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</si>
  <si>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</si>
  <si>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</si>
  <si>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</si>
  <si>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- Շենքերի և շինությունների կապիտալ վերանորոգում</t>
  </si>
  <si>
    <t>«Հոգեկան առողջության պահպանման ազգային կենտրոն» ՓԲԸ</t>
  </si>
  <si>
    <t xml:space="preserve"> ՀՀ  առողջապահության  նախարարություն</t>
  </si>
  <si>
    <t>Երևան քաղաք</t>
  </si>
  <si>
    <t>Ցուցանիշների փոփոխությունները (ավելացումները նշված են դրական նշանով, իսկ նվազեցումները` փակագծերում)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</si>
  <si>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</si>
  <si>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</si>
  <si>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</si>
  <si>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</si>
  <si>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</si>
  <si>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</si>
  <si>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</si>
  <si>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</si>
  <si>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</si>
  <si>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</si>
  <si>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Դաս N 02</t>
  </si>
  <si>
    <t xml:space="preserve"> 1126  31003</t>
  </si>
  <si>
    <t xml:space="preserve"> Առողջապահական կազմակերպությունների կառուցում, վերակառուցում</t>
  </si>
  <si>
    <t xml:space="preserve"> ՄԱՍ II.  ԱՇԽԱՏԱՆՔՆԵՐ</t>
  </si>
  <si>
    <t>45451700-3</t>
  </si>
  <si>
    <t>վերակառուցման աշխատանքներ</t>
  </si>
  <si>
    <t xml:space="preserve"> ԲՄ</t>
  </si>
  <si>
    <t xml:space="preserve"> դրամ</t>
  </si>
  <si>
    <t xml:space="preserve"> ՄԱՍ III. ԾԱՌԱՅՈՒԹՅՈՒՆՆԵՐ</t>
  </si>
  <si>
    <t>ԳՀ</t>
  </si>
  <si>
    <t>այդ թվում՝ ըստ կատարողների</t>
  </si>
  <si>
    <t>ՀՀ Արմավիրի մարզ</t>
  </si>
  <si>
    <t>ՀՀ Արագածոտնի մարզ</t>
  </si>
  <si>
    <t>ՀՀ Արարատի մարզ</t>
  </si>
  <si>
    <t>ՀՀ Լոռու մարզ</t>
  </si>
  <si>
    <t xml:space="preserve"> ՀՀ քաղաքաշինության կոմիտե</t>
  </si>
  <si>
    <t>Հավելված № 5</t>
  </si>
  <si>
    <t xml:space="preserve"> այդ թվում`ըստ ուղղությունների</t>
  </si>
  <si>
    <t>ՀՀ քաղաքաշինության կոմիտե</t>
  </si>
  <si>
    <t xml:space="preserve">ՀՀ Վայոց ձորի մարզ </t>
  </si>
  <si>
    <t>«Սպիտակի բժշկական կենտրոն» ՓԲԸ</t>
  </si>
  <si>
    <t xml:space="preserve"> - Նախագծահետազոտական ծախսեր</t>
  </si>
  <si>
    <t>փորձաքննության ծառայություններ</t>
  </si>
  <si>
    <t>նախագծերի պատրաստում, ծախսերի գնահատում</t>
  </si>
  <si>
    <t>ՄԱ</t>
  </si>
  <si>
    <t>ՀՄԱ</t>
  </si>
  <si>
    <t>«Վարդենիսի բժշկական կենտրոն» ՓԲԸ</t>
  </si>
  <si>
    <t>«Ջերմուկի առողջության կենտրոն» ՓԲԸ</t>
  </si>
  <si>
    <t>Հավելված № 1</t>
  </si>
  <si>
    <t xml:space="preserve"> ՀՀ Առողջապահության նախարարություն</t>
  </si>
  <si>
    <t>այդ թվում ըստ ուղղությունների`</t>
  </si>
  <si>
    <t>ՀՀ  Գեղարքունիքի մարզ</t>
  </si>
  <si>
    <t>ՀՀ  Սյունիքի մարզ</t>
  </si>
  <si>
    <t xml:space="preserve">ՀՀ Կոտայքի մարզ </t>
  </si>
  <si>
    <t xml:space="preserve">ՀՀ Տավուշի մարզ </t>
  </si>
  <si>
    <t xml:space="preserve">ՀՀ Շիրակի մարզ </t>
  </si>
  <si>
    <t>Հավելված № 2</t>
  </si>
  <si>
    <t xml:space="preserve"> ՀՀ կառավարության 2024 թվականի                                                                                     </t>
  </si>
  <si>
    <t>Հավելված № 6</t>
  </si>
  <si>
    <t>Հավելված № 3</t>
  </si>
  <si>
    <t>Առաջին եռամսյակ</t>
  </si>
  <si>
    <t>Առաջին կիսամյակ</t>
  </si>
  <si>
    <t>Ինն ամիս</t>
  </si>
  <si>
    <t>Բաժին 07</t>
  </si>
  <si>
    <t>Խումբ 06</t>
  </si>
  <si>
    <t xml:space="preserve">Դաս 02   </t>
  </si>
  <si>
    <t>1126  31003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</si>
  <si>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</si>
  <si>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</si>
  <si>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ՀԱՅԱՍՏԱՆԻ ՀԱՆՐԱՊԵՏՈՒԹՅԱՆ ԿԱՌԱՎԱՐՈՒԹՅԱՆ 2024 ԹՎԱԿԱՆԻ ԴԵԿՏԵՄԲԵՐԻ 27-Ի № 2060-Ն ՈՐՈՇՄԱՆ №№ 3 և 4 ՀԱՎԵԼՎԱԾՆԵՐՈՒՄ ԿԱՏԱՐՎՈՂ ՓՈՓՈԽՈՒԹՅՈՒՆՆԵՐԸ ԵՎ ԼՐԱՑՈՒՄՆԵՐԸ</t>
  </si>
  <si>
    <t>(հազար դրամներով)</t>
  </si>
  <si>
    <t xml:space="preserve"> Առողջապահական կազմակերպությունների վերազինում</t>
  </si>
  <si>
    <t>31002</t>
  </si>
  <si>
    <t>Առողջապահական կազմակերպությունների վերազինում</t>
  </si>
  <si>
    <t xml:space="preserve"> ՄԵՔԵՆԱՆԵՐ  ԵՎ  ՍԱՐՔԱՎՈՐՈՒՄՆԵՐ</t>
  </si>
  <si>
    <t xml:space="preserve"> - Այլ մեքենաներ և սարքավորումներ</t>
  </si>
  <si>
    <t xml:space="preserve"> ՀՀ կառավարություն</t>
  </si>
  <si>
    <t xml:space="preserve"> ԱՅԼ ՀԻՄՆԱԿԱՆ ՄԻՋՈՑՆԵՐ</t>
  </si>
  <si>
    <t xml:space="preserve"> ՀԱՅԱՍՏԱՆԻ ՀԱՆՐԱՊԵՏՈՒԹՅԱՆ ԿԱՌԱՎԱՐՈՒԹՅԱՆ 2024 ԹՎԱԿԱՆԻ ԴԵԿՏԵՄԲԵՐԻ 27-Ի  №  2060-Ն ՈՐՈՇՄԱՆ № 5 ՀԱՎԵԼՎԱԾԻ № 2 ԱՂՅՈՒՍԱԿՈՒՄ ԿԱՏԱՐՎՈՂ ՓՈՓՈԽՈՒԹՅՈՒՆՆԵՐԸ</t>
  </si>
  <si>
    <t xml:space="preserve"> այդ թվում` ըստ կատարողների</t>
  </si>
  <si>
    <t>այդ թվում՝ ըստ ուղղությունների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</si>
  <si>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</si>
  <si>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</si>
  <si>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</si>
  <si>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</si>
  <si>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</si>
  <si>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</si>
  <si>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</si>
  <si>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</si>
  <si>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</si>
  <si>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</si>
  <si>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ՀՀ  առողջապահության  նախարարություն </t>
  </si>
  <si>
    <t>ՀԱՅԱՍՏԱՆԻ ՀԱՆՐԱՊԵՏՈՒԹՅԱՆ ԿԱՌԱՎԱՐՈՒԹՅԱՆ 2024 ԹՎԱԿԱՆԻ ԴԵԿՏԵՄԲԵՐԻ 27-Ի № 2060-Ն ՈՐՈՇՄԱՆ №  9 ՀԱՎԵԼՎԱԾՈՒՄ ԿԱՏԱՐՎՈՂ ՓՈՓՈԽՈՒԹՅՈՒՆՆԵՐԸ ԵՎ ԼՐԱՑՈՒՄՆԵՐԸ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</si>
  <si>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</si>
  <si>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</si>
  <si>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</si>
  <si>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</si>
  <si>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/>
  </si>
  <si>
    <t xml:space="preserve"> 1126 - 31002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</si>
  <si>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</si>
  <si>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</si>
  <si>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</si>
  <si>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>Վերազինվող բուժհաստատությունների քանակ</t>
  </si>
  <si>
    <t>1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</si>
  <si>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</si>
  <si>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</si>
  <si>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>Ընդամենը կառուցվող կազմակերպություններ, թիվ</t>
  </si>
  <si>
    <t>Նոր կառուցվող կազմակերպությունների թիվ, հատ</t>
  </si>
  <si>
    <t>Նախագծահետազոտական ծախսեր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</si>
  <si>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</si>
  <si>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</si>
  <si>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</si>
  <si>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</si>
  <si>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քաղաքաշինության կոմիտե </t>
  </si>
  <si>
    <t>«Ն. Նասիբյանի անվան Նոյեմբերյանի ԲԿ» ՓԲԸ</t>
  </si>
  <si>
    <t>ՀՀ ԱՆ «Հիվանդությունների վերահսկման և կանխարգելման ազգային կենտրոն» ՊՈԱԿ Արարատի մարզի մասնաճյուղ</t>
  </si>
  <si>
    <t>Առողջապահության նախարարություն</t>
  </si>
  <si>
    <t>ՀՀ Արագածոտնի մարզի «Թալինի բժշկական կենտրոն» ՓԲԸ</t>
  </si>
  <si>
    <t>ՀՀ Արագածոտնի մարզի «Ծաղկահովիտի առողջության կենտրոն» ՓԲԸ</t>
  </si>
  <si>
    <t>ՀՀ Արարատի մարզի «Արտաշատի բժշկական կենտրոն» ՓԲԸ պոլիկլինիկա</t>
  </si>
  <si>
    <t>ՀՀ Արմավիրի մարզի «Վաղարշապատի բժշկական կենտրոն» ՓԲԸ</t>
  </si>
  <si>
    <t>ՀՀ Կոտայքի մարզ</t>
  </si>
  <si>
    <t>ՀՀ Վայոց Ձորի մարզ</t>
  </si>
  <si>
    <t>ՀՀ Կոտայքի մարզի «Չարենցավանի բժշկական կենտրոն» ՓԲԸ</t>
  </si>
  <si>
    <t>ՀՀ Արագածոտնի մարզի «Թալինի ԲԿ» ՓԲԸ</t>
  </si>
  <si>
    <t>ՀՀ Արագածոտնի մարզի «Աշտարակի բժշկական կենտրոն» ՓԲԸ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</si>
  <si>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</si>
  <si>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</si>
  <si>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Առողջապահական համակարգի պետական առևտրային և ոչ առևտրային կազմակերպություններին ֆինանսական աջակցության հատկացում</t>
  </si>
  <si>
    <t>ԸՆԹԱՑԻԿ ԾԱԽՍԵՐ</t>
  </si>
  <si>
    <t>ԾԱՌԱՅՈՒԹՅՈՒՆՆԵՐԻ ԵՎ ԱՊՐԱՆՔՆԵՐԻ ՁԵՌՔ ԲԵՐՈՒՄ</t>
  </si>
  <si>
    <t>ԱՅԼ ՄԱՍՆԱԳԻՏԱԿԱՆ ԾԱՌԱՅՈՒԹՅՈՒՆՆԵՐԻ ՁԵՌՔ ԲԵՐՈՒՄ</t>
  </si>
  <si>
    <t xml:space="preserve"> - Մասնագիտական ծառայություններ</t>
  </si>
  <si>
    <t xml:space="preserve"> - Շենքերի և շինությունների շինարարություն</t>
  </si>
  <si>
    <t xml:space="preserve"> -Նախագծահետազոտական ծախսեր</t>
  </si>
  <si>
    <t xml:space="preserve"> 1126</t>
  </si>
  <si>
    <t xml:space="preserve"> 31002</t>
  </si>
  <si>
    <t xml:space="preserve"> 31003</t>
  </si>
  <si>
    <t xml:space="preserve"> այդ թվում` ըստ ուղղությունների</t>
  </si>
  <si>
    <t>12006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</si>
  <si>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</si>
  <si>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</si>
  <si>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</si>
  <si>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</si>
  <si>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ԱՆ «Ինֆեկցիոն հիվանդությունների ազգային կենտրոն» ՓԲԸ</t>
  </si>
  <si>
    <t>ՀՀ ԱՆ «Այրվածքաբանության և մաշկաբանության ազգային կենտրոն» ՓԲԸ</t>
  </si>
  <si>
    <t>ՀՀ ԱՆ «Քրեակատարողական բժշկության կենտրոն» ՊՈԱԿ</t>
  </si>
  <si>
    <t>ՀՀ ԱՆ «Ռադիոիզոտոպների արտադրության կենտրոն» ՓԲԸ</t>
  </si>
  <si>
    <t>«Վանաձորի բժշկական կենտրոն» ՓԲԸ</t>
  </si>
  <si>
    <t>ՀՀ ԱՆ ««Յոլյան» արյունաբանության և ուռուցքաբանության կենտրոն» ՓԲԸ</t>
  </si>
  <si>
    <t xml:space="preserve">ՀՀ Արարատի մարզի «Արարատի հիվանդանոց» բժշկական կենտրոն </t>
  </si>
  <si>
    <t>ՀՀ ԱՆ «Հոգեկան առողջության պահպանման ազգային կենտրոն» ՓԲԸ</t>
  </si>
  <si>
    <t>«Վայոց ձորի ԲԿ» ՓԲԸ</t>
  </si>
  <si>
    <t>Այլ առողջապահական կազմակերպությունների վերազինում</t>
  </si>
  <si>
    <t>ՀՀ ԱՆ «Հիվանդությունների վերահսկման և կանխարգելման ազգային կենտրոն» ՊՈԱԿ Արմավիրի մարզի մասնաճյուղ</t>
  </si>
  <si>
    <t xml:space="preserve"> ՀՀ Կոտայքի մարզի Եղվարդի «Նաիրիի բժշկական կենտրոն» ՓԲԸ</t>
  </si>
  <si>
    <t>ՀՀ Լոռու մարզի «Տաշիրի բժշկական կենտրոն» ՓԲԸ</t>
  </si>
  <si>
    <t>ՀՀ Արմավիրի մարզի «Զարիշատ(Արամ) Մարտինի Մկրտչյանի անվան Արմավիրի բժշկական կենտրոն» ՓԲԸ պոլիկլինիկա</t>
  </si>
  <si>
    <t xml:space="preserve">«Կապանի ԲԿ» ՓԲԸ </t>
  </si>
  <si>
    <t xml:space="preserve">«Գյումրու ԲԿ» ՓԲԸ </t>
  </si>
  <si>
    <t>Տիպային պոլիկլինիկաների նախագիծ</t>
  </si>
  <si>
    <t>«Նոր Հաճնի պոլիկլինիկա» ՊՓԲԸ</t>
  </si>
  <si>
    <t>Հավելված № 4</t>
  </si>
  <si>
    <t>Հավելված № 7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</si>
  <si>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</si>
  <si>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Տրանսֆերտի տրամադրում</t>
  </si>
  <si>
    <t>Առողջապահական կազմակերպություններ</t>
  </si>
  <si>
    <t>Ֆինանսական աջակցություն ստացող բժշկական հաստատությունների թիվ, հատ</t>
  </si>
  <si>
    <t>71241200</t>
  </si>
  <si>
    <t>50531140</t>
  </si>
  <si>
    <t>45451700/4</t>
  </si>
  <si>
    <t>ԲՄ</t>
  </si>
  <si>
    <t>45451700</t>
  </si>
  <si>
    <t>71351540</t>
  </si>
  <si>
    <t>98111140</t>
  </si>
  <si>
    <t>71311360</t>
  </si>
  <si>
    <t>Հեղինակային հսկողության ծառայություն</t>
  </si>
  <si>
    <t>Տեխնիկական հսկողության ծառայություն</t>
  </si>
  <si>
    <t xml:space="preserve"> 1126  31002</t>
  </si>
  <si>
    <t xml:space="preserve"> 33141174-1</t>
  </si>
  <si>
    <t xml:space="preserve">  բժշկական սարքերի հավաքածուներ</t>
  </si>
  <si>
    <t xml:space="preserve"> ԷԱՃ</t>
  </si>
  <si>
    <t xml:space="preserve"> հատ</t>
  </si>
  <si>
    <t>լաբորատորիական ցենտրիֆուգաներ և պարագաներ</t>
  </si>
  <si>
    <t>մանրէազերծող սարք</t>
  </si>
  <si>
    <t>ԷԱՃ</t>
  </si>
  <si>
    <t>հատ</t>
  </si>
  <si>
    <t>էլեկտրասրտագրիչ</t>
  </si>
  <si>
    <t>Դիահերձման սեղաններ</t>
  </si>
  <si>
    <t xml:space="preserve">հիվանդների վիճակների հսկողության համակարգ </t>
  </si>
  <si>
    <t>սարքեր և գործիքներ ներարկման համար</t>
  </si>
  <si>
    <t>ՀԲՄ</t>
  </si>
  <si>
    <t>տոմոգրաֆիկ սարքեր</t>
  </si>
  <si>
    <t>անխափան սնուցման աղբյուրներ</t>
  </si>
  <si>
    <t>լաբորատորիական ցենտրիֆուգներ և պարագաներ</t>
  </si>
  <si>
    <t>42931100/510</t>
  </si>
  <si>
    <t>բազկաթոռներ</t>
  </si>
  <si>
    <t>ընկղման կայունաջերմոց (թերմոստատ)</t>
  </si>
  <si>
    <t>ուղղահայաց սառցարաններ</t>
  </si>
  <si>
    <t>սառնարան-սառցարաններ</t>
  </si>
  <si>
    <t>արդյունաբերական սառնարաններ</t>
  </si>
  <si>
    <t>սառցարաններ</t>
  </si>
  <si>
    <t>կենսաբժշկական սարքեր</t>
  </si>
  <si>
    <t>38431360/506</t>
  </si>
  <si>
    <t>հեղուկների զտման մեքենաներ և սարքավորումներ</t>
  </si>
  <si>
    <t>բժշկական սարքերի հավաքածուներ</t>
  </si>
  <si>
    <t>ԴՆԹ անալիզատոր</t>
  </si>
  <si>
    <t>փոխներարկման սարքեր և գործիքներ</t>
  </si>
  <si>
    <t>թափահարիչներ և դրանց պարագաները</t>
  </si>
  <si>
    <t xml:space="preserve"> իմունային անալիզի սարքեր</t>
  </si>
  <si>
    <t>Դյուրակիր համակարգիչներ</t>
  </si>
  <si>
    <t>71241200/542</t>
  </si>
  <si>
    <t>50531140/524</t>
  </si>
  <si>
    <t>71351540/505</t>
  </si>
  <si>
    <t xml:space="preserve"> 33141174-5</t>
  </si>
  <si>
    <t xml:space="preserve"> 33141174-6</t>
  </si>
  <si>
    <t xml:space="preserve"> 33141174-7</t>
  </si>
  <si>
    <t>«Վեդու բժշկական կենտրոն» ՓԲԸ</t>
  </si>
  <si>
    <t>1126 - 12006</t>
  </si>
  <si>
    <t>ՀՀ կառավարություն</t>
  </si>
  <si>
    <t>11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</si>
  <si>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</si>
  <si>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</si>
  <si>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</si>
  <si>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</si>
  <si>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թվում` </t>
  </si>
  <si>
    <t>այդ թվում` բյուջետային ծախսերի տնտեսագիտական դասակարգման հոդվածներ</t>
  </si>
  <si>
    <t>ԸՆԴԱՄԵՆԸ ԾԱԽՍԵՐ</t>
  </si>
  <si>
    <t>ԱՅԼ ԾԱԽՍԵՐ</t>
  </si>
  <si>
    <t>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</si>
  <si>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</si>
  <si>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</si>
  <si>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</si>
  <si>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</si>
  <si>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</si>
  <si>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</si>
  <si>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</si>
  <si>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</si>
  <si>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</si>
  <si>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</si>
  <si>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</si>
  <si>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</si>
  <si>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</si>
  <si>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</si>
  <si>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</si>
  <si>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</si>
  <si>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</si>
  <si>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</si>
  <si>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</si>
  <si>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</si>
  <si>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Առողջապահական կազմակերպությունների կառուցման,վերակառուցման և վերազինման գործընթացի բնականոնաշխատանքների իրականացման ապահովում</t>
  </si>
  <si>
    <t>Ծառայությունների մատուցում</t>
  </si>
  <si>
    <t>Հավելված № 9</t>
  </si>
  <si>
    <t>ՀԱՅԱՍՏԱՆԻ ՀԱՆՐԱՊԵՏՈՒԹՅԱՆ 2025 ԹՎԱԿԱՆԻ ՊԵՏԱԿԱՆ ԲՅՈՒՋՈՎ ՆԱԽԱՏԵՍՎԱԾ` ՀԱՅԱՍՏԱՆԻ ՀԱՆՐԱՊԵՏՈՒԹՅԱՆ ԿԱՌԱՎԱՐՈՒԹՅԱՆ  ՊԱՀՈՒՍՏԱՅԻՆ ՖՈՆԴԻՑ ՀԱՏԿԱՑՈՒՄՆԵՐ ԿԱՏԱՐԵԼՈՒ ՎԵՐԱԲԵՐՅԱԼ</t>
  </si>
  <si>
    <t>Հավելված № 8</t>
  </si>
  <si>
    <t>1126 - 31002</t>
  </si>
  <si>
    <t>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</t>
  </si>
  <si>
    <t>Պետական մարմինների կողմից օգտագործվող ոչ ֆինանսական ակտիվների հետ գործառնություններ</t>
  </si>
  <si>
    <t>1126 - 31003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</si>
  <si>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</si>
  <si>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r>
      <t>71241200-501</t>
    </r>
    <r>
      <rPr>
        <sz val="12"/>
        <rFont val="Times New Roman"/>
        <family val="1"/>
      </rPr>
      <t xml:space="preserve"> </t>
    </r>
  </si>
  <si>
    <t>շենքերի չափագրման ծառայություններ</t>
  </si>
  <si>
    <t>71351540/11</t>
  </si>
  <si>
    <t>տեխնիկական հսկողության ծառայություն</t>
  </si>
  <si>
    <t>հեղինակային հսկողության ծառայություն</t>
  </si>
  <si>
    <t>98111140/11</t>
  </si>
  <si>
    <t>ՀՀ Արարատի մարզի «Մասիսի բժշկական կենտրոն» ՓԲԸ</t>
  </si>
  <si>
    <t>Ընթացիկ կապիտալ շինարարույթունների թիվ, հատ</t>
  </si>
  <si>
    <t>ՀԱՅԱՍՏԱՆԻ ՀԱՆՐԱՊԵՏՈՒԹՅԱՆ ԿԱՌԱՎԱՐՈՒԹՅԱՆ 2024 ԹՎԱԿԱՆԻ ԴԵԿՏԵՄԲԵՐԻ 27-Ի  № 2060-Ն ՈՐՈՇՄԱՆ № 10 ՀԱՎԵԼՎԱԾՈՒՄ ԿԱՏԱՐՎՈՂ ՓՈՓՈԽՈՒԹՅՈՒՆՆԵՐԸ ԵՎ ԼՐԱՑՈՒՄՆԵՐԸ</t>
  </si>
  <si>
    <r>
      <rPr>
        <b/>
        <sz val="9"/>
        <rFont val="GHEA Grapalat"/>
        <family val="3"/>
      </rPr>
      <t>ՀԱՅԱՍՏԱՆԻ ՀԱՆՐԱՊԵՏՈՒԹՅԱՆ ԿԱՌԱՎԱՐՈՒԹՅԱՆ 2024 ԹՎԱԿԱՆԻ ԴԵԿՏԵՄԲԵՐԻ 27-Ի № 2060-Ն ՈՐՈՇՄԱՆ № 9.1 ՀԱՎԵԼՎԱԾՈՒՄ ԿԱՏԱՐՎՈՂ ՓՈՓՈԽՈՒԹՅՈՒՆՆԵՐԸ</t>
    </r>
    <r>
      <rPr>
        <b/>
        <sz val="9"/>
        <color indexed="8"/>
        <rFont val="GHEA Grapalat"/>
        <family val="3"/>
      </rPr>
      <t xml:space="preserve"> </t>
    </r>
    <r>
      <rPr>
        <b/>
        <sz val="9"/>
        <color theme="1"/>
        <rFont val="GHEA Grapalat"/>
        <family val="3"/>
      </rPr>
      <t>ԵՎ ԼՐԱՑՈՒՄՆԵՐԸ</t>
    </r>
  </si>
  <si>
    <t>«ՀԱՅԱՍՏԱՆԻ ՀԱՆՐԱՊԵՏՈՒԹՅԱՆ 2025 ԹՎԱԿԱՆԻ ՊԵՏԱԿԱՆ ԲՅՈՒՋԵԻ ՄԱՍԻՆ» ՀԱՅԱՍՏԱՆԻ ՀԱՆՐԱՊԵՏՈՒԹՅԱՆ ՕՐԵՆՔԻ № 1 ՀԱՎԵԼՎԱԾԻ № 3 ԱՂՅՈՒՍԱԿՈՒՄ ԿԱՏԱՐՎՈՂ  ՓՈՓՈԽՈՒԹՅՈՒՆՆԵՐԸ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</si>
  <si>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</si>
  <si>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</si>
  <si>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</si>
  <si>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</si>
  <si>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</si>
  <si>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«ՀԱՅԱՍՏԱՆԻ ՀԱՆՐԱՊԵՏՈՒԹՅԱՆ 2025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2024 ԹՎԱԿԱՆԻ ԴԵԿՏԵՄԲԵՐԻ 27-Ի № 2060-Ն ՈՐՈՇՄԱՆ № 5 ՀԱՎԵԼՎԱԾՈՒՄ ԿԱՏԱՐՎՈՂ ՓՈՓՈԽՈՒԹՅՈՒՆՆԵՐԸ ԵՎ ԼՐԱՑՈՒՄՆԵՐԸ</t>
  </si>
  <si>
    <t xml:space="preserve"> ՀԱՅԱՍՏԱՆԻ ՀԱՆՐԱՊԵՏՈՒԹՅԱՆ ԿԱՌԱՎԱՐՈՒԹՅԱՆ 2024 ԹՎԱԿԱՆԻ ԴԵԿՏԵՄԲԵՐԻ 27-Ի  №  2060-Ն ՈՐՈՇՄԱՆ № 5 ՀԱՎԵԼՎԱԾԻ № 7 ԱՂՅՈՒՍԱԿՈՒՄ ԿԱՏԱՐՎՈՂ ԼՐԱՑՈՒՄՆԵՐԸ</t>
  </si>
  <si>
    <t>33111460/503</t>
  </si>
  <si>
    <t>31151120/507</t>
  </si>
  <si>
    <t>31151120/509</t>
  </si>
  <si>
    <t>33121150/504</t>
  </si>
  <si>
    <t>ակնաբուժական սարքեր</t>
  </si>
  <si>
    <t>բժշկական շնչառական սարքեր</t>
  </si>
  <si>
    <t>բժշկական թախտեր</t>
  </si>
  <si>
    <t>բժշկական սեղաններ</t>
  </si>
  <si>
    <t>ախտորոշման սարքեր</t>
  </si>
  <si>
    <t xml:space="preserve">ՀՀ Գեղարքունիքի մարզի «Լճափ ԱԱՊԿ» ՊՈԱԿ </t>
  </si>
  <si>
    <t>1126-12006</t>
  </si>
  <si>
    <t>Այլ առողջապահական կազմակերպությունների կառուցում, վերակառուցում</t>
  </si>
  <si>
    <t>ՀՀ Գեղարքունիքի մարզ</t>
  </si>
  <si>
    <t>ՀՀ Գեղարքունիքի մարզի «Վարդենիսի բժշկական կենտրոն» ՓԲԸ</t>
  </si>
  <si>
    <t>ՀՀ Վայոց ձորի «Ջերմուկի առողջության կենտրոն» ՓԲԸ</t>
  </si>
  <si>
    <t>31151120/508</t>
  </si>
  <si>
    <t>լաբորատորիայի կաթոցիչներ և պարագաներ</t>
  </si>
  <si>
    <t>33191510/504</t>
  </si>
  <si>
    <t xml:space="preserve"> 45451700-4</t>
  </si>
  <si>
    <t xml:space="preserve"> 45211250-2</t>
  </si>
  <si>
    <t xml:space="preserve"> 45451700-1</t>
  </si>
  <si>
    <t>առողջապահության հետ կապված շենքերի կառուցման աշխատանքներ</t>
  </si>
  <si>
    <t xml:space="preserve">ՀՀ Գեղարքունիքի մարզի «Գավառի բժշկական կենտրոն» ՓԲԸ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</si>
</sst>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  <numFmt numFmtId="172" formatCode="0E+00"/>
    <numFmt numFmtId="173" formatCode="0_);\(0\)"/>
    <numFmt numFmtId="174" formatCode="_(* #,##0.0_);_(* \(#,##0.0\);_(* &quot;-&quot;?_);_(@_)"/>
  </numFmts>
  <fonts count="64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8"/>
      <name val="GHEA Grapalat"/>
      <family val="3"/>
    </font>
    <font>
      <i/>
      <sz val="9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b/>
      <sz val="9"/>
      <name val="GHEA Grapalat"/>
      <family val="2"/>
    </font>
    <font>
      <sz val="9"/>
      <name val="Arial Armenian"/>
      <family val="2"/>
    </font>
    <font>
      <sz val="12"/>
      <name val="Times New Roman"/>
      <family val="1"/>
    </font>
    <font>
      <b/>
      <sz val="10"/>
      <name val="GHEA Grapalat"/>
      <family val="3"/>
    </font>
    <font>
      <b/>
      <sz val="9"/>
      <color indexed="8"/>
      <name val="GHEA Grapalat"/>
      <family val="3"/>
    </font>
    <font>
      <sz val="11"/>
      <color rgb="FFFF0000"/>
      <name val="GHEA Grapalat"/>
      <family val="3"/>
    </font>
    <font>
      <sz val="9"/>
      <color rgb="FFFF0000"/>
      <name val="GHEA Grapalat"/>
      <family val="3"/>
    </font>
    <font>
      <sz val="9"/>
      <color rgb="FFFF0000"/>
      <name val="Arial Armenian"/>
      <family val="2"/>
    </font>
    <font>
      <sz val="8"/>
      <color rgb="FFFF0000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167" fontId="55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</cellStyleXfs>
  <cellXfs count="299">
    <xf numFmtId="0" fontId="0" fillId="0" borderId="0" xfId="0"/>
    <xf numFmtId="0" fontId="48" fillId="0" borderId="0" xfId="0" applyFont="1" applyAlignment="1">
      <alignment vertical="center"/>
    </xf>
    <xf numFmtId="0" fontId="50" fillId="24" borderId="10" xfId="0" applyFont="1" applyFill="1" applyBorder="1" applyAlignment="1">
      <alignment horizontal="center" vertical="center" wrapText="1"/>
    </xf>
    <xf numFmtId="0" fontId="50" fillId="0" borderId="0" xfId="113" applyFont="1" applyAlignment="1">
      <alignment vertical="center" wrapText="1"/>
    </xf>
    <xf numFmtId="0" fontId="50" fillId="0" borderId="0" xfId="0" applyFont="1" applyFill="1" applyBorder="1" applyAlignment="1">
      <alignment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vertical="center"/>
    </xf>
    <xf numFmtId="0" fontId="54" fillId="24" borderId="10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169" fontId="48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left"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Alignment="1">
      <alignment vertical="center"/>
    </xf>
    <xf numFmtId="0" fontId="49" fillId="0" borderId="10" xfId="99" applyFont="1" applyBorder="1" applyAlignment="1">
      <alignment vertical="center"/>
    </xf>
    <xf numFmtId="0" fontId="48" fillId="0" borderId="10" xfId="99" applyFont="1" applyBorder="1" applyAlignment="1">
      <alignment vertical="center"/>
    </xf>
    <xf numFmtId="0" fontId="48" fillId="0" borderId="0" xfId="0" applyFont="1" applyFill="1" applyAlignment="1">
      <alignment horizontal="center" vertical="center"/>
    </xf>
    <xf numFmtId="0" fontId="49" fillId="0" borderId="10" xfId="0" applyFont="1" applyFill="1" applyBorder="1" applyAlignment="1">
      <alignment horizontal="center" vertical="center"/>
    </xf>
    <xf numFmtId="0" fontId="48" fillId="24" borderId="0" xfId="0" applyFont="1" applyFill="1" applyAlignment="1">
      <alignment vertical="center"/>
    </xf>
    <xf numFmtId="0" fontId="50" fillId="0" borderId="0" xfId="0" applyFont="1" applyAlignment="1">
      <alignment vertical="center"/>
    </xf>
    <xf numFmtId="0" fontId="49" fillId="0" borderId="0" xfId="0" applyFont="1" applyFill="1" applyAlignment="1">
      <alignment vertical="center"/>
    </xf>
    <xf numFmtId="0" fontId="49" fillId="0" borderId="0" xfId="0" applyFont="1" applyAlignment="1">
      <alignment vertical="center"/>
    </xf>
    <xf numFmtId="0" fontId="53" fillId="0" borderId="0" xfId="0" applyFont="1" applyFill="1" applyAlignment="1">
      <alignment vertical="center"/>
    </xf>
    <xf numFmtId="170" fontId="50" fillId="0" borderId="10" xfId="0" applyNumberFormat="1" applyFont="1" applyFill="1" applyBorder="1" applyAlignment="1" applyProtection="1">
      <alignment horizontal="left" vertical="center" wrapText="1"/>
      <protection locked="0"/>
    </xf>
    <xf numFmtId="4" fontId="48" fillId="0" borderId="0" xfId="0" applyNumberFormat="1" applyFont="1" applyAlignment="1">
      <alignment vertical="center"/>
    </xf>
    <xf numFmtId="4" fontId="48" fillId="0" borderId="0" xfId="0" applyNumberFormat="1" applyFont="1" applyAlignment="1">
      <alignment horizontal="center" vertical="center"/>
    </xf>
    <xf numFmtId="0" fontId="48" fillId="24" borderId="10" xfId="0" applyFont="1" applyFill="1" applyBorder="1" applyAlignment="1">
      <alignment horizontal="center" vertical="center" wrapText="1"/>
    </xf>
    <xf numFmtId="0" fontId="53" fillId="24" borderId="10" xfId="0" applyFont="1" applyFill="1" applyBorder="1" applyAlignment="1">
      <alignment horizontal="left" vertical="center" wrapText="1"/>
    </xf>
    <xf numFmtId="37" fontId="53" fillId="0" borderId="10" xfId="0" applyNumberFormat="1" applyFont="1" applyFill="1" applyBorder="1" applyAlignment="1" applyProtection="1">
      <alignment horizontal="left" vertical="center" wrapText="1"/>
      <protection locked="0"/>
    </xf>
    <xf numFmtId="37" fontId="50" fillId="0" borderId="10" xfId="0" applyNumberFormat="1" applyFont="1" applyFill="1" applyBorder="1" applyAlignment="1" applyProtection="1">
      <alignment horizontal="left" vertical="center" wrapText="1"/>
      <protection locked="0"/>
    </xf>
    <xf numFmtId="0" fontId="48" fillId="0" borderId="10" xfId="0" applyFont="1" applyFill="1" applyBorder="1" applyAlignment="1">
      <alignment horizontal="center" vertical="center" wrapText="1"/>
    </xf>
    <xf numFmtId="169" fontId="48" fillId="0" borderId="10" xfId="107" applyNumberFormat="1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/>
    </xf>
    <xf numFmtId="0" fontId="49" fillId="24" borderId="10" xfId="0" applyFont="1" applyFill="1" applyBorder="1" applyAlignment="1">
      <alignment horizontal="center" vertical="center"/>
    </xf>
    <xf numFmtId="0" fontId="52" fillId="0" borderId="0" xfId="0" applyFont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50" fillId="0" borderId="0" xfId="0" applyFont="1" applyFill="1" applyAlignment="1">
      <alignment horizontal="left" vertical="center"/>
    </xf>
    <xf numFmtId="0" fontId="50" fillId="0" borderId="0" xfId="0" applyFont="1" applyFill="1" applyBorder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50" fillId="0" borderId="0" xfId="0" applyFont="1" applyFill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0" fontId="49" fillId="24" borderId="10" xfId="0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52" fillId="0" borderId="0" xfId="0" applyFont="1"/>
    <xf numFmtId="0" fontId="51" fillId="0" borderId="10" xfId="0" applyFont="1" applyBorder="1" applyAlignment="1">
      <alignment horizontal="center" vertical="center" wrapText="1"/>
    </xf>
    <xf numFmtId="1" fontId="52" fillId="0" borderId="10" xfId="0" applyNumberFormat="1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0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52" fillId="0" borderId="0" xfId="0" applyFont="1" applyAlignment="1">
      <alignment horizontal="center" vertical="center"/>
    </xf>
    <xf numFmtId="0" fontId="52" fillId="0" borderId="0" xfId="0" applyFont="1" applyAlignment="1">
      <alignment vertical="center"/>
    </xf>
    <xf numFmtId="166" fontId="52" fillId="0" borderId="0" xfId="0" applyNumberFormat="1" applyFont="1" applyAlignment="1">
      <alignment horizontal="center" vertical="center"/>
    </xf>
    <xf numFmtId="171" fontId="48" fillId="0" borderId="10" xfId="99" applyNumberFormat="1" applyFont="1" applyBorder="1" applyAlignment="1">
      <alignment horizontal="center" vertical="center" wrapText="1"/>
    </xf>
    <xf numFmtId="171" fontId="49" fillId="0" borderId="10" xfId="99" applyNumberFormat="1" applyFont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center" wrapText="1"/>
    </xf>
    <xf numFmtId="171" fontId="48" fillId="0" borderId="10" xfId="0" applyNumberFormat="1" applyFont="1" applyBorder="1" applyAlignment="1">
      <alignment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vertical="center"/>
    </xf>
    <xf numFmtId="169" fontId="48" fillId="0" borderId="0" xfId="0" applyNumberFormat="1" applyFont="1" applyFill="1" applyAlignment="1">
      <alignment horizontal="center" vertical="center"/>
    </xf>
    <xf numFmtId="49" fontId="49" fillId="0" borderId="10" xfId="0" applyNumberFormat="1" applyFont="1" applyFill="1" applyBorder="1" applyAlignment="1">
      <alignment horizontal="center" vertical="center" wrapText="1"/>
    </xf>
    <xf numFmtId="0" fontId="49" fillId="0" borderId="10" xfId="0" applyNumberFormat="1" applyFont="1" applyFill="1" applyBorder="1" applyAlignment="1">
      <alignment horizontal="center" vertical="center" wrapText="1"/>
    </xf>
    <xf numFmtId="169" fontId="49" fillId="0" borderId="10" xfId="0" applyNumberFormat="1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vertical="top" wrapText="1"/>
    </xf>
    <xf numFmtId="0" fontId="54" fillId="0" borderId="10" xfId="0" applyFont="1" applyFill="1" applyBorder="1" applyAlignment="1">
      <alignment horizontal="center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0" fillId="0" borderId="10" xfId="0" applyFont="1" applyFill="1" applyBorder="1" applyAlignment="1">
      <alignment horizontal="center" vertical="center" wrapText="1"/>
    </xf>
    <xf numFmtId="0" fontId="53" fillId="0" borderId="10" xfId="115" applyFont="1" applyFill="1" applyBorder="1" applyAlignment="1">
      <alignment horizontal="left" vertical="center" wrapText="1"/>
    </xf>
    <xf numFmtId="0" fontId="50" fillId="0" borderId="10" xfId="118" applyFont="1" applyFill="1" applyBorder="1" applyAlignment="1">
      <alignment vertical="center" wrapText="1"/>
    </xf>
    <xf numFmtId="0" fontId="50" fillId="0" borderId="10" xfId="115" applyFont="1" applyFill="1" applyBorder="1" applyAlignment="1">
      <alignment horizontal="left" vertical="center" wrapText="1"/>
    </xf>
    <xf numFmtId="0" fontId="50" fillId="0" borderId="10" xfId="0" applyFont="1" applyFill="1" applyBorder="1" applyAlignment="1">
      <alignment horizontal="left" vertical="top" wrapText="1"/>
    </xf>
    <xf numFmtId="0" fontId="50" fillId="0" borderId="10" xfId="96" applyFont="1" applyFill="1" applyBorder="1" applyAlignment="1">
      <alignment horizontal="left" vertical="center" wrapText="1"/>
    </xf>
    <xf numFmtId="171" fontId="49" fillId="0" borderId="10" xfId="0" applyNumberFormat="1" applyFont="1" applyFill="1" applyBorder="1" applyAlignment="1">
      <alignment horizontal="center" vertical="center"/>
    </xf>
    <xf numFmtId="0" fontId="53" fillId="0" borderId="10" xfId="96" applyFont="1" applyFill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171" fontId="53" fillId="0" borderId="10" xfId="99" applyNumberFormat="1" applyFont="1" applyBorder="1" applyAlignment="1">
      <alignment horizontal="center" vertical="center" wrapText="1"/>
    </xf>
    <xf numFmtId="171" fontId="50" fillId="0" borderId="10" xfId="99" applyNumberFormat="1" applyFont="1" applyBorder="1" applyAlignment="1">
      <alignment horizontal="center" vertical="center" wrapText="1"/>
    </xf>
    <xf numFmtId="171" fontId="48" fillId="0" borderId="0" xfId="0" applyNumberFormat="1" applyFont="1" applyAlignment="1">
      <alignment vertical="center"/>
    </xf>
    <xf numFmtId="170" fontId="48" fillId="0" borderId="0" xfId="0" applyNumberFormat="1" applyFont="1" applyFill="1" applyAlignment="1">
      <alignment vertical="center"/>
    </xf>
    <xf numFmtId="171" fontId="49" fillId="24" borderId="10" xfId="0" applyNumberFormat="1" applyFont="1" applyFill="1" applyBorder="1" applyAlignment="1">
      <alignment horizontal="center" vertical="center"/>
    </xf>
    <xf numFmtId="171" fontId="48" fillId="24" borderId="10" xfId="0" applyNumberFormat="1" applyFont="1" applyFill="1" applyBorder="1" applyAlignment="1">
      <alignment horizontal="center" vertical="center"/>
    </xf>
    <xf numFmtId="171" fontId="49" fillId="0" borderId="10" xfId="0" applyNumberFormat="1" applyFont="1" applyBorder="1" applyAlignment="1">
      <alignment horizontal="center" vertical="center"/>
    </xf>
    <xf numFmtId="171" fontId="48" fillId="0" borderId="10" xfId="99" applyNumberFormat="1" applyFont="1" applyBorder="1" applyAlignment="1">
      <alignment vertical="center"/>
    </xf>
    <xf numFmtId="171" fontId="50" fillId="0" borderId="10" xfId="99" applyNumberFormat="1" applyFont="1" applyFill="1" applyBorder="1" applyAlignment="1">
      <alignment horizontal="center" vertical="center" wrapText="1"/>
    </xf>
    <xf numFmtId="171" fontId="49" fillId="0" borderId="10" xfId="99" applyNumberFormat="1" applyFont="1" applyFill="1" applyBorder="1" applyAlignment="1">
      <alignment horizontal="center" vertical="center" wrapText="1"/>
    </xf>
    <xf numFmtId="171" fontId="48" fillId="0" borderId="10" xfId="0" applyNumberFormat="1" applyFont="1" applyFill="1" applyBorder="1" applyAlignment="1">
      <alignment horizontal="left" vertical="center" wrapText="1"/>
    </xf>
    <xf numFmtId="171" fontId="48" fillId="0" borderId="10" xfId="99" applyNumberFormat="1" applyFont="1" applyFill="1" applyBorder="1" applyAlignment="1">
      <alignment horizontal="center" vertical="center" wrapText="1"/>
    </xf>
    <xf numFmtId="171" fontId="53" fillId="0" borderId="10" xfId="99" applyNumberFormat="1" applyFont="1" applyFill="1" applyBorder="1" applyAlignment="1">
      <alignment horizontal="center" vertical="center" wrapText="1"/>
    </xf>
    <xf numFmtId="171" fontId="48" fillId="0" borderId="10" xfId="0" applyNumberFormat="1" applyFont="1" applyBorder="1" applyAlignment="1">
      <alignment horizontal="left" vertical="center" wrapText="1"/>
    </xf>
    <xf numFmtId="171" fontId="48" fillId="0" borderId="10" xfId="0" applyNumberFormat="1" applyFont="1" applyFill="1" applyBorder="1" applyAlignment="1">
      <alignment horizontal="center" vertical="center"/>
    </xf>
    <xf numFmtId="171" fontId="50" fillId="0" borderId="10" xfId="0" applyNumberFormat="1" applyFont="1" applyFill="1" applyBorder="1" applyAlignment="1">
      <alignment horizontal="left" vertical="center" wrapText="1"/>
    </xf>
    <xf numFmtId="171" fontId="50" fillId="0" borderId="10" xfId="0" applyNumberFormat="1" applyFont="1" applyFill="1" applyBorder="1" applyAlignment="1" applyProtection="1">
      <alignment horizontal="left" vertical="center" wrapText="1"/>
      <protection locked="0"/>
    </xf>
    <xf numFmtId="171" fontId="50" fillId="0" borderId="10" xfId="118" applyNumberFormat="1" applyFont="1" applyFill="1" applyBorder="1" applyAlignment="1">
      <alignment vertical="center" wrapText="1"/>
    </xf>
    <xf numFmtId="171" fontId="50" fillId="0" borderId="10" xfId="0" applyNumberFormat="1" applyFont="1" applyFill="1" applyBorder="1" applyAlignment="1">
      <alignment horizontal="center" vertical="center" wrapText="1"/>
    </xf>
    <xf numFmtId="166" fontId="49" fillId="0" borderId="12" xfId="0" applyNumberFormat="1" applyFont="1" applyBorder="1" applyAlignment="1">
      <alignment horizontal="right" vertical="center"/>
    </xf>
    <xf numFmtId="166" fontId="49" fillId="0" borderId="10" xfId="0" applyNumberFormat="1" applyFont="1" applyBorder="1" applyAlignment="1">
      <alignment horizontal="right" vertical="center"/>
    </xf>
    <xf numFmtId="166" fontId="50" fillId="0" borderId="10" xfId="0" applyNumberFormat="1" applyFont="1" applyBorder="1" applyAlignment="1">
      <alignment horizontal="right" vertical="center"/>
    </xf>
    <xf numFmtId="171" fontId="49" fillId="0" borderId="10" xfId="107" applyNumberFormat="1" applyFont="1" applyFill="1" applyBorder="1" applyAlignment="1">
      <alignment horizontal="center" vertical="center"/>
    </xf>
    <xf numFmtId="171" fontId="48" fillId="0" borderId="10" xfId="107" applyNumberFormat="1" applyFont="1" applyFill="1" applyBorder="1" applyAlignment="1">
      <alignment horizontal="center" vertical="center"/>
    </xf>
    <xf numFmtId="171" fontId="48" fillId="0" borderId="0" xfId="0" applyNumberFormat="1" applyFont="1" applyFill="1" applyAlignment="1">
      <alignment vertical="center"/>
    </xf>
    <xf numFmtId="167" fontId="49" fillId="24" borderId="10" xfId="122" applyFont="1" applyFill="1" applyBorder="1" applyAlignment="1">
      <alignment horizontal="center" vertical="center"/>
    </xf>
    <xf numFmtId="170" fontId="48" fillId="0" borderId="0" xfId="0" applyNumberFormat="1" applyFont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48" fillId="0" borderId="0" xfId="0" applyFont="1" applyFill="1" applyAlignment="1">
      <alignment horizontal="left" vertical="center" wrapText="1"/>
    </xf>
    <xf numFmtId="167" fontId="49" fillId="0" borderId="10" xfId="122" applyFont="1" applyFill="1" applyBorder="1" applyAlignment="1">
      <alignment horizontal="center" vertical="center"/>
    </xf>
    <xf numFmtId="167" fontId="49" fillId="0" borderId="10" xfId="122" applyFont="1" applyBorder="1" applyAlignment="1">
      <alignment horizontal="center" vertical="center"/>
    </xf>
    <xf numFmtId="172" fontId="48" fillId="0" borderId="0" xfId="0" applyNumberFormat="1" applyFont="1" applyAlignment="1">
      <alignment vertical="center"/>
    </xf>
    <xf numFmtId="170" fontId="48" fillId="0" borderId="0" xfId="0" applyNumberFormat="1" applyFont="1" applyFill="1" applyAlignment="1">
      <alignment horizontal="center" vertical="center"/>
    </xf>
    <xf numFmtId="2" fontId="48" fillId="0" borderId="0" xfId="0" applyNumberFormat="1" applyFont="1" applyAlignment="1">
      <alignment vertical="center"/>
    </xf>
    <xf numFmtId="49" fontId="49" fillId="24" borderId="10" xfId="0" applyNumberFormat="1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6" xfId="99" applyFont="1" applyBorder="1" applyAlignment="1">
      <alignment vertical="center"/>
    </xf>
    <xf numFmtId="49" fontId="50" fillId="0" borderId="10" xfId="0" applyNumberFormat="1" applyFont="1" applyBorder="1" applyAlignment="1">
      <alignment horizontal="left" vertical="center" wrapText="1"/>
    </xf>
    <xf numFmtId="171" fontId="48" fillId="24" borderId="10" xfId="0" applyNumberFormat="1" applyFont="1" applyFill="1" applyBorder="1" applyAlignment="1">
      <alignment vertical="center"/>
    </xf>
    <xf numFmtId="0" fontId="48" fillId="0" borderId="0" xfId="0" applyFont="1" applyAlignment="1">
      <alignment horizontal="left" vertical="top" wrapText="1"/>
    </xf>
    <xf numFmtId="0" fontId="49" fillId="24" borderId="10" xfId="0" applyNumberFormat="1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53" fillId="0" borderId="10" xfId="115" applyFont="1" applyBorder="1" applyAlignment="1">
      <alignment horizontal="left" vertical="center" wrapText="1"/>
    </xf>
    <xf numFmtId="0" fontId="50" fillId="0" borderId="10" xfId="118" applyFont="1" applyBorder="1" applyAlignment="1">
      <alignment vertical="center" wrapText="1"/>
    </xf>
    <xf numFmtId="171" fontId="48" fillId="0" borderId="10" xfId="0" applyNumberFormat="1" applyFont="1" applyBorder="1" applyAlignment="1">
      <alignment horizontal="center" vertical="center"/>
    </xf>
    <xf numFmtId="0" fontId="50" fillId="0" borderId="10" xfId="0" applyFont="1" applyBorder="1" applyAlignment="1">
      <alignment vertical="center"/>
    </xf>
    <xf numFmtId="170" fontId="49" fillId="0" borderId="0" xfId="0" applyNumberFormat="1" applyFont="1" applyFill="1" applyAlignment="1">
      <alignment vertical="center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174" fontId="58" fillId="0" borderId="0" xfId="0" applyNumberFormat="1" applyFont="1" applyFill="1" applyAlignment="1">
      <alignment horizontal="left" vertical="center"/>
    </xf>
    <xf numFmtId="167" fontId="48" fillId="24" borderId="10" xfId="122" applyFont="1" applyFill="1" applyBorder="1" applyAlignment="1">
      <alignment horizontal="center" vertical="center"/>
    </xf>
    <xf numFmtId="167" fontId="48" fillId="0" borderId="10" xfId="122" applyFont="1" applyFill="1" applyBorder="1" applyAlignment="1">
      <alignment horizontal="center" vertical="center"/>
    </xf>
    <xf numFmtId="167" fontId="48" fillId="0" borderId="10" xfId="107" applyFont="1" applyBorder="1" applyAlignment="1">
      <alignment horizontal="center" vertical="center"/>
    </xf>
    <xf numFmtId="167" fontId="48" fillId="0" borderId="0" xfId="0" applyNumberFormat="1" applyFont="1" applyAlignment="1">
      <alignment horizontal="left" vertical="center" wrapText="1"/>
    </xf>
    <xf numFmtId="0" fontId="48" fillId="0" borderId="10" xfId="0" applyFont="1" applyBorder="1" applyAlignment="1">
      <alignment vertical="center"/>
    </xf>
    <xf numFmtId="0" fontId="49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170" fontId="48" fillId="0" borderId="0" xfId="0" applyNumberFormat="1" applyFont="1" applyFill="1" applyAlignment="1">
      <alignment horizontal="center" vertical="center"/>
    </xf>
    <xf numFmtId="0" fontId="48" fillId="0" borderId="10" xfId="0" applyFont="1" applyFill="1" applyBorder="1" applyAlignment="1">
      <alignment horizontal="left" vertical="center" wrapText="1"/>
    </xf>
    <xf numFmtId="171" fontId="48" fillId="24" borderId="10" xfId="99" applyNumberFormat="1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vertical="center" wrapText="1"/>
    </xf>
    <xf numFmtId="0" fontId="48" fillId="0" borderId="10" xfId="0" applyFont="1" applyFill="1" applyBorder="1" applyAlignment="1">
      <alignment vertical="center"/>
    </xf>
    <xf numFmtId="170" fontId="49" fillId="0" borderId="10" xfId="0" applyNumberFormat="1" applyFont="1" applyFill="1" applyBorder="1" applyAlignment="1">
      <alignment horizontal="center" vertical="center"/>
    </xf>
    <xf numFmtId="0" fontId="60" fillId="0" borderId="0" xfId="0" applyFont="1" applyFill="1" applyAlignment="1">
      <alignment horizontal="left" vertical="top" wrapText="1"/>
    </xf>
    <xf numFmtId="0" fontId="46" fillId="0" borderId="0" xfId="25" applyFont="1" applyAlignment="1">
      <alignment horizontal="center" vertical="center" wrapText="1"/>
    </xf>
    <xf numFmtId="0" fontId="46" fillId="0" borderId="0" xfId="25" applyFont="1" applyAlignment="1">
      <alignment vertical="center" wrapText="1"/>
    </xf>
    <xf numFmtId="0" fontId="46" fillId="0" borderId="0" xfId="25" applyFont="1" applyAlignment="1">
      <alignment vertical="center"/>
    </xf>
    <xf numFmtId="0" fontId="56" fillId="0" borderId="0" xfId="25" applyFont="1" applyAlignment="1">
      <alignment horizontal="center" vertical="center"/>
    </xf>
    <xf numFmtId="0" fontId="48" fillId="0" borderId="0" xfId="25" applyFont="1" applyAlignment="1">
      <alignment horizontal="center" vertical="center"/>
    </xf>
    <xf numFmtId="0" fontId="49" fillId="0" borderId="10" xfId="25" applyFont="1" applyBorder="1" applyAlignment="1">
      <alignment horizontal="center" vertical="center" wrapText="1"/>
    </xf>
    <xf numFmtId="0" fontId="48" fillId="0" borderId="10" xfId="25" applyFont="1" applyBorder="1" applyAlignment="1">
      <alignment horizontal="center" vertical="center" wrapText="1"/>
    </xf>
    <xf numFmtId="0" fontId="49" fillId="0" borderId="10" xfId="25" applyFont="1" applyBorder="1" applyAlignment="1">
      <alignment horizontal="left" vertical="center" wrapText="1"/>
    </xf>
    <xf numFmtId="0" fontId="48" fillId="24" borderId="10" xfId="25" applyFont="1" applyFill="1" applyBorder="1" applyAlignment="1">
      <alignment horizontal="center" vertical="center" wrapText="1"/>
    </xf>
    <xf numFmtId="171" fontId="48" fillId="24" borderId="10" xfId="107" applyNumberFormat="1" applyFont="1" applyFill="1" applyBorder="1" applyAlignment="1">
      <alignment horizontal="center" vertical="center"/>
    </xf>
    <xf numFmtId="0" fontId="49" fillId="0" borderId="0" xfId="25" applyFont="1" applyAlignment="1">
      <alignment horizontal="center" vertical="center"/>
    </xf>
    <xf numFmtId="49" fontId="48" fillId="0" borderId="10" xfId="25" applyNumberFormat="1" applyFont="1" applyBorder="1" applyAlignment="1">
      <alignment horizontal="center" vertical="center" wrapText="1"/>
    </xf>
    <xf numFmtId="171" fontId="49" fillId="0" borderId="15" xfId="25" applyNumberFormat="1" applyFont="1" applyBorder="1" applyAlignment="1">
      <alignment vertical="center" wrapText="1"/>
    </xf>
    <xf numFmtId="171" fontId="49" fillId="0" borderId="10" xfId="25" applyNumberFormat="1" applyFont="1" applyBorder="1" applyAlignment="1">
      <alignment horizontal="center" vertical="center" wrapText="1"/>
    </xf>
    <xf numFmtId="0" fontId="49" fillId="0" borderId="10" xfId="25" applyFont="1" applyBorder="1" applyAlignment="1">
      <alignment horizontal="center" vertical="center"/>
    </xf>
    <xf numFmtId="0" fontId="48" fillId="0" borderId="10" xfId="25" applyFont="1" applyBorder="1" applyAlignment="1">
      <alignment horizontal="center" vertical="center"/>
    </xf>
    <xf numFmtId="168" fontId="48" fillId="0" borderId="10" xfId="123" applyNumberFormat="1" applyFont="1" applyFill="1" applyBorder="1" applyAlignment="1">
      <alignment horizontal="center" vertical="center"/>
    </xf>
    <xf numFmtId="173" fontId="48" fillId="0" borderId="10" xfId="25" applyNumberFormat="1" applyFont="1" applyBorder="1" applyAlignment="1">
      <alignment horizontal="center" vertical="center"/>
    </xf>
    <xf numFmtId="0" fontId="62" fillId="0" borderId="0" xfId="25" applyFont="1" applyAlignment="1">
      <alignment horizontal="center" vertical="center"/>
    </xf>
    <xf numFmtId="0" fontId="61" fillId="0" borderId="0" xfId="25" applyFont="1" applyAlignment="1">
      <alignment horizontal="center" vertical="center"/>
    </xf>
    <xf numFmtId="39" fontId="48" fillId="0" borderId="0" xfId="0" applyNumberFormat="1" applyFont="1" applyFill="1" applyAlignment="1">
      <alignment vertical="center"/>
    </xf>
    <xf numFmtId="0" fontId="63" fillId="0" borderId="10" xfId="0" applyFont="1" applyBorder="1" applyAlignment="1">
      <alignment horizontal="center" vertical="center" wrapText="1"/>
    </xf>
    <xf numFmtId="167" fontId="63" fillId="0" borderId="10" xfId="107" applyFont="1" applyBorder="1" applyAlignment="1">
      <alignment horizontal="right" vertical="center"/>
    </xf>
    <xf numFmtId="167" fontId="43" fillId="0" borderId="10" xfId="107" applyFont="1" applyFill="1" applyBorder="1" applyAlignment="1">
      <alignment horizontal="right" vertical="center"/>
    </xf>
    <xf numFmtId="49" fontId="48" fillId="0" borderId="10" xfId="25" applyNumberFormat="1" applyFont="1" applyFill="1" applyBorder="1" applyAlignment="1">
      <alignment horizontal="center" vertical="center" wrapText="1"/>
    </xf>
    <xf numFmtId="0" fontId="48" fillId="0" borderId="10" xfId="25" applyFont="1" applyFill="1" applyBorder="1" applyAlignment="1">
      <alignment horizontal="center" vertical="center" wrapText="1"/>
    </xf>
    <xf numFmtId="173" fontId="48" fillId="0" borderId="10" xfId="25" applyNumberFormat="1" applyFont="1" applyFill="1" applyBorder="1" applyAlignment="1">
      <alignment horizontal="center" vertical="center"/>
    </xf>
    <xf numFmtId="0" fontId="48" fillId="0" borderId="0" xfId="25" applyFont="1" applyFill="1" applyAlignment="1">
      <alignment horizontal="center" vertical="center"/>
    </xf>
    <xf numFmtId="167" fontId="49" fillId="0" borderId="10" xfId="122" applyNumberFormat="1" applyFont="1" applyBorder="1" applyAlignment="1">
      <alignment horizontal="center" vertical="center"/>
    </xf>
    <xf numFmtId="167" fontId="48" fillId="0" borderId="10" xfId="107" applyNumberFormat="1" applyFont="1" applyBorder="1" applyAlignment="1">
      <alignment horizontal="center" vertical="center"/>
    </xf>
    <xf numFmtId="168" fontId="50" fillId="0" borderId="10" xfId="108" applyNumberFormat="1" applyFont="1" applyFill="1" applyBorder="1" applyAlignment="1">
      <alignment horizontal="right" vertical="center"/>
    </xf>
    <xf numFmtId="0" fontId="50" fillId="0" borderId="0" xfId="113" applyFont="1" applyAlignment="1">
      <alignment horizontal="center" vertical="center" wrapText="1"/>
    </xf>
    <xf numFmtId="0" fontId="50" fillId="0" borderId="0" xfId="0" applyFont="1" applyAlignment="1">
      <alignment horizontal="right" vertical="center"/>
    </xf>
    <xf numFmtId="0" fontId="49" fillId="24" borderId="10" xfId="0" applyFont="1" applyFill="1" applyBorder="1" applyAlignment="1">
      <alignment horizontal="center" vertical="center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0" fontId="49" fillId="24" borderId="10" xfId="0" applyNumberFormat="1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 wrapText="1"/>
    </xf>
    <xf numFmtId="0" fontId="49" fillId="0" borderId="20" xfId="0" applyFont="1" applyBorder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49" fontId="49" fillId="0" borderId="16" xfId="99" applyNumberFormat="1" applyFont="1" applyBorder="1" applyAlignment="1">
      <alignment horizontal="center" vertical="top"/>
    </xf>
    <xf numFmtId="49" fontId="49" fillId="0" borderId="11" xfId="99" applyNumberFormat="1" applyFont="1" applyBorder="1" applyAlignment="1">
      <alignment horizontal="center" vertical="top"/>
    </xf>
    <xf numFmtId="49" fontId="49" fillId="0" borderId="12" xfId="99" applyNumberFormat="1" applyFont="1" applyBorder="1" applyAlignment="1">
      <alignment horizontal="center" vertical="top"/>
    </xf>
    <xf numFmtId="0" fontId="49" fillId="0" borderId="16" xfId="99" applyFont="1" applyBorder="1" applyAlignment="1">
      <alignment horizontal="center" vertical="top"/>
    </xf>
    <xf numFmtId="0" fontId="49" fillId="0" borderId="11" xfId="99" applyFont="1" applyBorder="1" applyAlignment="1">
      <alignment horizontal="center" vertical="top"/>
    </xf>
    <xf numFmtId="0" fontId="49" fillId="0" borderId="12" xfId="99" applyFont="1" applyBorder="1" applyAlignment="1">
      <alignment horizontal="center" vertical="top"/>
    </xf>
    <xf numFmtId="0" fontId="49" fillId="0" borderId="10" xfId="99" applyFont="1" applyBorder="1" applyAlignment="1">
      <alignment horizontal="center" vertical="top"/>
    </xf>
    <xf numFmtId="0" fontId="49" fillId="0" borderId="13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0" fontId="49" fillId="0" borderId="13" xfId="0" applyFont="1" applyFill="1" applyBorder="1" applyAlignment="1">
      <alignment horizontal="center" vertical="center" wrapText="1"/>
    </xf>
    <xf numFmtId="0" fontId="49" fillId="0" borderId="14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0" borderId="16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49" fontId="49" fillId="0" borderId="10" xfId="99" applyNumberFormat="1" applyFont="1" applyBorder="1" applyAlignment="1">
      <alignment horizontal="center" vertical="top"/>
    </xf>
    <xf numFmtId="0" fontId="50" fillId="0" borderId="0" xfId="113" applyFont="1" applyAlignment="1">
      <alignment horizontal="right" vertical="center" wrapText="1"/>
    </xf>
    <xf numFmtId="168" fontId="50" fillId="0" borderId="17" xfId="108" applyNumberFormat="1" applyFont="1" applyFill="1" applyBorder="1" applyAlignment="1">
      <alignment horizontal="right" vertical="center"/>
    </xf>
    <xf numFmtId="0" fontId="49" fillId="0" borderId="0" xfId="0" applyFont="1" applyFill="1" applyBorder="1" applyAlignment="1">
      <alignment horizontal="center" vertical="center" wrapText="1"/>
    </xf>
    <xf numFmtId="0" fontId="50" fillId="0" borderId="0" xfId="113" applyFont="1" applyFill="1" applyAlignment="1">
      <alignment horizontal="right" vertical="center" wrapText="1"/>
    </xf>
    <xf numFmtId="0" fontId="49" fillId="0" borderId="18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49" fontId="49" fillId="0" borderId="10" xfId="0" applyNumberFormat="1" applyFont="1" applyFill="1" applyBorder="1" applyAlignment="1">
      <alignment horizontal="center" vertical="center" wrapText="1"/>
    </xf>
    <xf numFmtId="0" fontId="49" fillId="0" borderId="10" xfId="0" applyNumberFormat="1" applyFont="1" applyFill="1" applyBorder="1" applyAlignment="1">
      <alignment horizontal="center" vertical="center" wrapText="1"/>
    </xf>
    <xf numFmtId="168" fontId="50" fillId="0" borderId="18" xfId="108" applyNumberFormat="1" applyFont="1" applyFill="1" applyBorder="1" applyAlignment="1">
      <alignment horizontal="right" vertical="center"/>
    </xf>
    <xf numFmtId="0" fontId="49" fillId="0" borderId="16" xfId="0" applyFont="1" applyFill="1" applyBorder="1" applyAlignment="1">
      <alignment horizontal="center" vertical="top" wrapText="1"/>
    </xf>
    <xf numFmtId="0" fontId="49" fillId="0" borderId="11" xfId="0" applyFont="1" applyFill="1" applyBorder="1" applyAlignment="1">
      <alignment horizontal="center" vertical="top" wrapText="1"/>
    </xf>
    <xf numFmtId="0" fontId="49" fillId="0" borderId="12" xfId="0" applyFont="1" applyFill="1" applyBorder="1" applyAlignment="1">
      <alignment horizontal="center" vertical="top" wrapText="1"/>
    </xf>
    <xf numFmtId="0" fontId="49" fillId="0" borderId="16" xfId="0" applyFont="1" applyFill="1" applyBorder="1" applyAlignment="1">
      <alignment horizontal="center" vertical="top"/>
    </xf>
    <xf numFmtId="0" fontId="49" fillId="0" borderId="11" xfId="0" applyFont="1" applyFill="1" applyBorder="1" applyAlignment="1">
      <alignment horizontal="center" vertical="top"/>
    </xf>
    <xf numFmtId="0" fontId="49" fillId="0" borderId="12" xfId="0" applyFont="1" applyFill="1" applyBorder="1" applyAlignment="1">
      <alignment horizontal="center" vertical="top"/>
    </xf>
    <xf numFmtId="0" fontId="49" fillId="0" borderId="22" xfId="0" applyFont="1" applyBorder="1" applyAlignment="1">
      <alignment horizontal="center" vertical="center"/>
    </xf>
    <xf numFmtId="0" fontId="49" fillId="0" borderId="17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1" fillId="0" borderId="22" xfId="0" applyFont="1" applyBorder="1" applyAlignment="1">
      <alignment horizontal="center" vertical="center" wrapText="1"/>
    </xf>
    <xf numFmtId="0" fontId="51" fillId="0" borderId="17" xfId="0" applyFont="1" applyBorder="1" applyAlignment="1">
      <alignment horizontal="center" vertical="center" wrapText="1"/>
    </xf>
    <xf numFmtId="0" fontId="51" fillId="0" borderId="23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166" fontId="51" fillId="0" borderId="16" xfId="0" applyNumberFormat="1" applyFont="1" applyBorder="1" applyAlignment="1">
      <alignment horizontal="center" vertical="center" wrapText="1"/>
    </xf>
    <xf numFmtId="166" fontId="51" fillId="0" borderId="12" xfId="0" applyNumberFormat="1" applyFont="1" applyBorder="1" applyAlignment="1">
      <alignment horizontal="center" vertical="center" wrapText="1"/>
    </xf>
    <xf numFmtId="1" fontId="52" fillId="0" borderId="10" xfId="0" applyNumberFormat="1" applyFont="1" applyBorder="1" applyAlignment="1">
      <alignment horizontal="center" vertical="center"/>
    </xf>
    <xf numFmtId="0" fontId="49" fillId="24" borderId="18" xfId="0" applyFont="1" applyFill="1" applyBorder="1" applyAlignment="1">
      <alignment horizontal="center" vertical="center" wrapText="1"/>
    </xf>
    <xf numFmtId="168" fontId="47" fillId="0" borderId="18" xfId="108" applyNumberFormat="1" applyFont="1" applyFill="1" applyBorder="1" applyAlignment="1">
      <alignment horizontal="right" vertical="center"/>
    </xf>
    <xf numFmtId="168" fontId="47" fillId="0" borderId="10" xfId="108" applyNumberFormat="1" applyFont="1" applyFill="1" applyBorder="1" applyAlignment="1">
      <alignment horizontal="right" vertical="center"/>
    </xf>
    <xf numFmtId="0" fontId="49" fillId="0" borderId="10" xfId="0" applyFont="1" applyBorder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0" fontId="50" fillId="0" borderId="17" xfId="0" applyFont="1" applyFill="1" applyBorder="1" applyAlignment="1">
      <alignment horizontal="right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/>
    </xf>
    <xf numFmtId="0" fontId="48" fillId="0" borderId="13" xfId="0" applyFont="1" applyFill="1" applyBorder="1" applyAlignment="1">
      <alignment horizontal="center" vertical="center" wrapText="1"/>
    </xf>
    <xf numFmtId="0" fontId="48" fillId="0" borderId="15" xfId="0" applyFont="1" applyFill="1" applyBorder="1" applyAlignment="1">
      <alignment horizontal="center" vertical="center" wrapText="1"/>
    </xf>
    <xf numFmtId="0" fontId="48" fillId="0" borderId="10" xfId="25" applyFont="1" applyBorder="1" applyAlignment="1">
      <alignment horizontal="left" vertical="center"/>
    </xf>
    <xf numFmtId="0" fontId="48" fillId="0" borderId="10" xfId="25" applyFont="1" applyBorder="1" applyAlignment="1">
      <alignment horizontal="left" vertical="center" wrapText="1"/>
    </xf>
    <xf numFmtId="49" fontId="48" fillId="0" borderId="13" xfId="25" applyNumberFormat="1" applyFont="1" applyFill="1" applyBorder="1" applyAlignment="1">
      <alignment horizontal="left" vertical="center" wrapText="1"/>
    </xf>
    <xf numFmtId="49" fontId="48" fillId="0" borderId="14" xfId="25" applyNumberFormat="1" applyFont="1" applyFill="1" applyBorder="1" applyAlignment="1">
      <alignment horizontal="left" vertical="center" wrapText="1"/>
    </xf>
    <xf numFmtId="49" fontId="48" fillId="0" borderId="15" xfId="25" applyNumberFormat="1" applyFont="1" applyFill="1" applyBorder="1" applyAlignment="1">
      <alignment horizontal="left" vertical="center" wrapText="1"/>
    </xf>
    <xf numFmtId="49" fontId="48" fillId="0" borderId="10" xfId="25" applyNumberFormat="1" applyFont="1" applyBorder="1" applyAlignment="1">
      <alignment horizontal="left" vertical="center" wrapText="1"/>
    </xf>
    <xf numFmtId="49" fontId="48" fillId="0" borderId="13" xfId="25" applyNumberFormat="1" applyFont="1" applyBorder="1" applyAlignment="1">
      <alignment horizontal="left" vertical="center" wrapText="1"/>
    </xf>
    <xf numFmtId="49" fontId="48" fillId="0" borderId="14" xfId="25" applyNumberFormat="1" applyFont="1" applyBorder="1" applyAlignment="1">
      <alignment horizontal="left" vertical="center" wrapText="1"/>
    </xf>
    <xf numFmtId="49" fontId="48" fillId="0" borderId="15" xfId="25" applyNumberFormat="1" applyFont="1" applyBorder="1" applyAlignment="1">
      <alignment horizontal="left" vertical="center" wrapText="1"/>
    </xf>
    <xf numFmtId="0" fontId="49" fillId="0" borderId="13" xfId="25" applyFont="1" applyBorder="1" applyAlignment="1">
      <alignment horizontal="left" vertical="center" wrapText="1"/>
    </xf>
    <xf numFmtId="0" fontId="49" fillId="0" borderId="14" xfId="25" applyFont="1" applyBorder="1" applyAlignment="1">
      <alignment horizontal="left" vertical="center" wrapText="1"/>
    </xf>
    <xf numFmtId="0" fontId="49" fillId="0" borderId="15" xfId="25" applyFont="1" applyBorder="1" applyAlignment="1">
      <alignment horizontal="left" vertical="center" wrapText="1"/>
    </xf>
    <xf numFmtId="0" fontId="48" fillId="0" borderId="13" xfId="25" applyFont="1" applyBorder="1" applyAlignment="1">
      <alignment horizontal="left" vertical="center"/>
    </xf>
    <xf numFmtId="0" fontId="48" fillId="0" borderId="14" xfId="25" applyFont="1" applyBorder="1" applyAlignment="1">
      <alignment horizontal="left" vertical="center"/>
    </xf>
    <xf numFmtId="0" fontId="48" fillId="0" borderId="15" xfId="25" applyFont="1" applyBorder="1" applyAlignment="1">
      <alignment horizontal="left" vertical="center"/>
    </xf>
    <xf numFmtId="0" fontId="49" fillId="0" borderId="10" xfId="25" applyFont="1" applyBorder="1" applyAlignment="1">
      <alignment horizontal="left" vertical="center" wrapText="1"/>
    </xf>
    <xf numFmtId="0" fontId="49" fillId="0" borderId="13" xfId="25" applyFont="1" applyBorder="1" applyAlignment="1">
      <alignment horizontal="center" vertical="center" wrapText="1"/>
    </xf>
    <xf numFmtId="0" fontId="49" fillId="0" borderId="14" xfId="25" applyFont="1" applyBorder="1" applyAlignment="1">
      <alignment horizontal="center" vertical="center" wrapText="1"/>
    </xf>
    <xf numFmtId="0" fontId="48" fillId="0" borderId="13" xfId="25" applyFont="1" applyBorder="1" applyAlignment="1">
      <alignment horizontal="left" vertical="center" wrapText="1"/>
    </xf>
    <xf numFmtId="0" fontId="48" fillId="0" borderId="14" xfId="25" applyFont="1" applyBorder="1" applyAlignment="1">
      <alignment horizontal="left" vertical="center" wrapText="1"/>
    </xf>
    <xf numFmtId="0" fontId="48" fillId="0" borderId="15" xfId="25" applyFont="1" applyBorder="1" applyAlignment="1">
      <alignment horizontal="left" vertical="center" wrapText="1"/>
    </xf>
    <xf numFmtId="0" fontId="49" fillId="0" borderId="10" xfId="25" applyFont="1" applyBorder="1" applyAlignment="1">
      <alignment horizontal="center" vertical="center" wrapText="1"/>
    </xf>
    <xf numFmtId="0" fontId="48" fillId="24" borderId="13" xfId="25" applyFont="1" applyFill="1" applyBorder="1" applyAlignment="1">
      <alignment horizontal="left" vertical="center" wrapText="1"/>
    </xf>
    <xf numFmtId="0" fontId="48" fillId="24" borderId="14" xfId="25" applyFont="1" applyFill="1" applyBorder="1" applyAlignment="1">
      <alignment horizontal="left" vertical="center" wrapText="1"/>
    </xf>
    <xf numFmtId="0" fontId="48" fillId="24" borderId="15" xfId="25" applyFont="1" applyFill="1" applyBorder="1" applyAlignment="1">
      <alignment horizontal="left" vertical="center" wrapText="1"/>
    </xf>
    <xf numFmtId="0" fontId="49" fillId="0" borderId="16" xfId="25" applyFont="1" applyBorder="1" applyAlignment="1">
      <alignment horizontal="center" vertical="center" wrapText="1"/>
    </xf>
    <xf numFmtId="0" fontId="49" fillId="0" borderId="12" xfId="25" applyFont="1" applyBorder="1" applyAlignment="1">
      <alignment horizontal="center" vertical="center" wrapText="1"/>
    </xf>
    <xf numFmtId="0" fontId="49" fillId="0" borderId="15" xfId="25" applyFont="1" applyBorder="1" applyAlignment="1">
      <alignment horizontal="center" vertical="center" wrapText="1"/>
    </xf>
    <xf numFmtId="0" fontId="46" fillId="0" borderId="0" xfId="113" applyFont="1" applyAlignment="1">
      <alignment horizontal="right" vertical="center" wrapText="1"/>
    </xf>
    <xf numFmtId="0" fontId="49" fillId="0" borderId="0" xfId="25" applyFont="1" applyAlignment="1">
      <alignment horizontal="center" vertical="center" wrapText="1"/>
    </xf>
  </cellXfs>
  <cellStyles count="124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O17"/>
  <sheetViews>
    <sheetView workbookViewId="0">
      <selection activeCell="F14" sqref="F14"/>
    </sheetView>
  </sheetViews>
  <sheetFormatPr defaultRowHeight="13.5" x14ac:dyDescent="0.2"/>
  <cols>
    <col min="1" max="1" width="1.28515625" style="1" customWidth="1"/>
    <col min="2" max="2" width="8.5703125" style="8" customWidth="1"/>
    <col min="3" max="3" width="12.140625" style="8" customWidth="1"/>
    <col min="4" max="4" width="57.28515625" style="1" customWidth="1"/>
    <col min="5" max="5" width="16.7109375" style="8" customWidth="1"/>
    <col min="6" max="6" width="15.42578125" style="8" customWidth="1"/>
    <col min="7" max="7" width="16.7109375" style="8" customWidth="1"/>
    <col min="8" max="8" width="16.28515625" style="8" customWidth="1"/>
    <col min="9" max="9" width="16.5703125" style="8" customWidth="1"/>
    <col min="10" max="10" width="9.140625" style="1"/>
    <col min="11" max="11" width="10.42578125" style="1" bestFit="1" customWidth="1"/>
    <col min="12" max="12" width="29" style="1" customWidth="1"/>
    <col min="13" max="15" width="17" style="1" customWidth="1"/>
    <col min="16" max="16384" width="9.140625" style="1"/>
  </cols>
  <sheetData>
    <row r="1" spans="2:249" s="6" customFormat="1" ht="14.1" customHeight="1" x14ac:dyDescent="0.2">
      <c r="B1" s="200" t="s">
        <v>83</v>
      </c>
      <c r="C1" s="200"/>
      <c r="D1" s="200"/>
      <c r="E1" s="200"/>
      <c r="F1" s="200"/>
      <c r="G1" s="200"/>
      <c r="H1" s="200"/>
      <c r="I1" s="200"/>
      <c r="J1" s="3"/>
      <c r="K1" s="5"/>
      <c r="L1" s="5"/>
      <c r="M1" s="5"/>
      <c r="N1" s="5"/>
      <c r="O1" s="5"/>
      <c r="P1" s="5"/>
      <c r="Q1" s="4"/>
      <c r="R1" s="5"/>
      <c r="S1" s="5"/>
      <c r="T1" s="5"/>
      <c r="U1" s="5"/>
      <c r="V1" s="5"/>
      <c r="W1" s="5"/>
      <c r="X1" s="5"/>
      <c r="Y1" s="4"/>
      <c r="Z1" s="5"/>
      <c r="AA1" s="5"/>
      <c r="AB1" s="5"/>
      <c r="AC1" s="5"/>
      <c r="AD1" s="5"/>
      <c r="AE1" s="5"/>
      <c r="AF1" s="5"/>
      <c r="AG1" s="4"/>
      <c r="AH1" s="5"/>
      <c r="AI1" s="5"/>
      <c r="AJ1" s="5"/>
      <c r="AK1" s="5"/>
      <c r="AL1" s="5"/>
      <c r="AM1" s="5"/>
      <c r="AN1" s="5"/>
      <c r="AO1" s="4"/>
      <c r="AP1" s="5"/>
      <c r="AQ1" s="5"/>
      <c r="AR1" s="5"/>
      <c r="AS1" s="5"/>
      <c r="AT1" s="5"/>
      <c r="AU1" s="5"/>
      <c r="AV1" s="5"/>
      <c r="AW1" s="4"/>
      <c r="AX1" s="5"/>
      <c r="AY1" s="5"/>
      <c r="AZ1" s="5"/>
      <c r="BA1" s="5"/>
      <c r="BB1" s="5"/>
      <c r="BC1" s="5"/>
      <c r="BD1" s="5"/>
      <c r="BE1" s="4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4"/>
      <c r="BV1" s="5"/>
      <c r="BW1" s="5"/>
      <c r="BX1" s="5"/>
      <c r="BY1" s="5"/>
      <c r="BZ1" s="5"/>
      <c r="CA1" s="5"/>
      <c r="CB1" s="5"/>
      <c r="CC1" s="4"/>
      <c r="CD1" s="5"/>
      <c r="CE1" s="5"/>
      <c r="CF1" s="5"/>
      <c r="CG1" s="5"/>
      <c r="CH1" s="5"/>
      <c r="CI1" s="5"/>
      <c r="CJ1" s="5"/>
      <c r="CK1" s="4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4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4"/>
      <c r="DR1" s="5"/>
      <c r="DS1" s="5"/>
      <c r="DT1" s="5"/>
      <c r="DU1" s="5"/>
      <c r="DV1" s="5"/>
      <c r="DW1" s="5"/>
      <c r="DX1" s="5"/>
      <c r="DY1" s="4"/>
      <c r="DZ1" s="5"/>
      <c r="EA1" s="5"/>
      <c r="EB1" s="5"/>
      <c r="EC1" s="5"/>
      <c r="ED1" s="5"/>
      <c r="EE1" s="5"/>
      <c r="EF1" s="5"/>
      <c r="EG1" s="4"/>
      <c r="EH1" s="5"/>
      <c r="EI1" s="5"/>
      <c r="EJ1" s="5"/>
      <c r="EK1" s="5"/>
      <c r="EL1" s="5"/>
      <c r="EM1" s="5"/>
      <c r="EN1" s="5"/>
      <c r="EO1" s="4"/>
      <c r="EP1" s="5"/>
      <c r="EQ1" s="5"/>
      <c r="ER1" s="5"/>
      <c r="ES1" s="5"/>
      <c r="ET1" s="5"/>
      <c r="EU1" s="5"/>
      <c r="EV1" s="5"/>
      <c r="EW1" s="4"/>
      <c r="EX1" s="5"/>
      <c r="EY1" s="5"/>
      <c r="EZ1" s="5"/>
      <c r="FA1" s="5"/>
      <c r="FB1" s="5"/>
      <c r="FC1" s="5"/>
      <c r="FD1" s="5"/>
      <c r="FE1" s="4"/>
      <c r="FF1" s="5"/>
      <c r="FG1" s="5"/>
      <c r="FH1" s="5"/>
      <c r="FI1" s="5"/>
      <c r="FJ1" s="5"/>
      <c r="FK1" s="5"/>
      <c r="FL1" s="5"/>
      <c r="FM1" s="4"/>
      <c r="FN1" s="5"/>
      <c r="FO1" s="5"/>
      <c r="FP1" s="5"/>
      <c r="FQ1" s="5"/>
      <c r="FR1" s="5"/>
      <c r="FS1" s="5"/>
      <c r="FT1" s="5"/>
      <c r="FU1" s="4"/>
      <c r="FV1" s="5"/>
      <c r="FW1" s="5"/>
      <c r="FX1" s="5"/>
      <c r="FY1" s="5"/>
      <c r="FZ1" s="5"/>
      <c r="GA1" s="5"/>
      <c r="GB1" s="5"/>
      <c r="GC1" s="4"/>
      <c r="GD1" s="5"/>
      <c r="GE1" s="5"/>
      <c r="GF1" s="5"/>
      <c r="GG1" s="5"/>
      <c r="GH1" s="5"/>
      <c r="GI1" s="5"/>
      <c r="GJ1" s="5"/>
      <c r="GK1" s="4"/>
      <c r="GL1" s="5"/>
      <c r="GM1" s="5"/>
      <c r="GN1" s="5"/>
      <c r="GO1" s="5"/>
      <c r="GP1" s="5"/>
      <c r="GQ1" s="5"/>
      <c r="GR1" s="5"/>
      <c r="GS1" s="4"/>
      <c r="GT1" s="5"/>
      <c r="GU1" s="5"/>
      <c r="GV1" s="5"/>
      <c r="GW1" s="5"/>
      <c r="GX1" s="5"/>
      <c r="GY1" s="5"/>
      <c r="GZ1" s="5"/>
      <c r="HA1" s="4"/>
      <c r="HB1" s="5"/>
      <c r="HC1" s="5"/>
      <c r="HD1" s="5"/>
      <c r="HE1" s="5"/>
      <c r="HF1" s="5"/>
      <c r="HG1" s="5"/>
      <c r="HH1" s="5"/>
      <c r="HI1" s="4"/>
      <c r="HJ1" s="5"/>
      <c r="HK1" s="5"/>
      <c r="HL1" s="5"/>
      <c r="HM1" s="5"/>
      <c r="HN1" s="5"/>
      <c r="HO1" s="5"/>
      <c r="HP1" s="5"/>
      <c r="HQ1" s="4"/>
      <c r="HR1" s="5"/>
      <c r="HS1" s="5"/>
      <c r="HT1" s="5"/>
      <c r="HU1" s="5"/>
      <c r="HV1" s="5"/>
      <c r="HW1" s="5"/>
      <c r="HX1" s="5"/>
      <c r="HY1" s="4"/>
      <c r="HZ1" s="5"/>
      <c r="IA1" s="5"/>
      <c r="IB1" s="5"/>
      <c r="IC1" s="5"/>
      <c r="ID1" s="5"/>
      <c r="IE1" s="5"/>
      <c r="IF1" s="5"/>
      <c r="IG1" s="4"/>
      <c r="IH1" s="5"/>
      <c r="II1" s="5"/>
      <c r="IJ1" s="5"/>
      <c r="IK1" s="5"/>
      <c r="IL1" s="5"/>
      <c r="IM1" s="5"/>
      <c r="IN1" s="5"/>
      <c r="IO1" s="4"/>
    </row>
    <row r="2" spans="2:249" s="6" customFormat="1" ht="14.1" customHeight="1" x14ac:dyDescent="0.2">
      <c r="B2" s="200" t="s">
        <v>102</v>
      </c>
      <c r="C2" s="200"/>
      <c r="D2" s="200"/>
      <c r="E2" s="200"/>
      <c r="F2" s="200"/>
      <c r="G2" s="200"/>
      <c r="H2" s="200"/>
      <c r="I2" s="200"/>
      <c r="J2" s="3"/>
      <c r="K2" s="5"/>
      <c r="L2" s="5"/>
      <c r="M2" s="5"/>
      <c r="N2" s="5"/>
      <c r="O2" s="5"/>
      <c r="P2" s="5"/>
      <c r="Q2" s="4"/>
      <c r="R2" s="5"/>
      <c r="S2" s="5"/>
      <c r="T2" s="5"/>
      <c r="U2" s="5"/>
      <c r="V2" s="5"/>
      <c r="W2" s="5"/>
      <c r="X2" s="5"/>
      <c r="Y2" s="4"/>
      <c r="Z2" s="5"/>
      <c r="AA2" s="5"/>
      <c r="AB2" s="5"/>
      <c r="AC2" s="5"/>
      <c r="AD2" s="5"/>
      <c r="AE2" s="5"/>
      <c r="AF2" s="5"/>
      <c r="AG2" s="4"/>
      <c r="AH2" s="5"/>
      <c r="AI2" s="5"/>
      <c r="AJ2" s="5"/>
      <c r="AK2" s="5"/>
      <c r="AL2" s="5"/>
      <c r="AM2" s="5"/>
      <c r="AN2" s="5"/>
      <c r="AO2" s="4"/>
      <c r="AP2" s="5"/>
      <c r="AQ2" s="5"/>
      <c r="AR2" s="5"/>
      <c r="AS2" s="5"/>
      <c r="AT2" s="5"/>
      <c r="AU2" s="5"/>
      <c r="AV2" s="5"/>
      <c r="AW2" s="4"/>
      <c r="AX2" s="5"/>
      <c r="AY2" s="5"/>
      <c r="AZ2" s="5"/>
      <c r="BA2" s="5"/>
      <c r="BB2" s="5"/>
      <c r="BC2" s="5"/>
      <c r="BD2" s="5"/>
      <c r="BE2" s="4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4"/>
      <c r="BV2" s="5"/>
      <c r="BW2" s="5"/>
      <c r="BX2" s="5"/>
      <c r="BY2" s="5"/>
      <c r="BZ2" s="5"/>
      <c r="CA2" s="5"/>
      <c r="CB2" s="5"/>
      <c r="CC2" s="4"/>
      <c r="CD2" s="5"/>
      <c r="CE2" s="5"/>
      <c r="CF2" s="5"/>
      <c r="CG2" s="5"/>
      <c r="CH2" s="5"/>
      <c r="CI2" s="5"/>
      <c r="CJ2" s="5"/>
      <c r="CK2" s="4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4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4"/>
      <c r="DR2" s="5"/>
      <c r="DS2" s="5"/>
      <c r="DT2" s="5"/>
      <c r="DU2" s="5"/>
      <c r="DV2" s="5"/>
      <c r="DW2" s="5"/>
      <c r="DX2" s="5"/>
      <c r="DY2" s="4"/>
      <c r="DZ2" s="5"/>
      <c r="EA2" s="5"/>
      <c r="EB2" s="5"/>
      <c r="EC2" s="5"/>
      <c r="ED2" s="5"/>
      <c r="EE2" s="5"/>
      <c r="EF2" s="5"/>
      <c r="EG2" s="4"/>
      <c r="EH2" s="5"/>
      <c r="EI2" s="5"/>
      <c r="EJ2" s="5"/>
      <c r="EK2" s="5"/>
      <c r="EL2" s="5"/>
      <c r="EM2" s="5"/>
      <c r="EN2" s="5"/>
      <c r="EO2" s="4"/>
      <c r="EP2" s="5"/>
      <c r="EQ2" s="5"/>
      <c r="ER2" s="5"/>
      <c r="ES2" s="5"/>
      <c r="ET2" s="5"/>
      <c r="EU2" s="5"/>
      <c r="EV2" s="5"/>
      <c r="EW2" s="4"/>
      <c r="EX2" s="5"/>
      <c r="EY2" s="5"/>
      <c r="EZ2" s="5"/>
      <c r="FA2" s="5"/>
      <c r="FB2" s="5"/>
      <c r="FC2" s="5"/>
      <c r="FD2" s="5"/>
      <c r="FE2" s="4"/>
      <c r="FF2" s="5"/>
      <c r="FG2" s="5"/>
      <c r="FH2" s="5"/>
      <c r="FI2" s="5"/>
      <c r="FJ2" s="5"/>
      <c r="FK2" s="5"/>
      <c r="FL2" s="5"/>
      <c r="FM2" s="4"/>
      <c r="FN2" s="5"/>
      <c r="FO2" s="5"/>
      <c r="FP2" s="5"/>
      <c r="FQ2" s="5"/>
      <c r="FR2" s="5"/>
      <c r="FS2" s="5"/>
      <c r="FT2" s="5"/>
      <c r="FU2" s="4"/>
      <c r="FV2" s="5"/>
      <c r="FW2" s="5"/>
      <c r="FX2" s="5"/>
      <c r="FY2" s="5"/>
      <c r="FZ2" s="5"/>
      <c r="GA2" s="5"/>
      <c r="GB2" s="5"/>
      <c r="GC2" s="4"/>
      <c r="GD2" s="5"/>
      <c r="GE2" s="5"/>
      <c r="GF2" s="5"/>
      <c r="GG2" s="5"/>
      <c r="GH2" s="5"/>
      <c r="GI2" s="5"/>
      <c r="GJ2" s="5"/>
      <c r="GK2" s="4"/>
      <c r="GL2" s="5"/>
      <c r="GM2" s="5"/>
      <c r="GN2" s="5"/>
      <c r="GO2" s="5"/>
      <c r="GP2" s="5"/>
      <c r="GQ2" s="5"/>
      <c r="GR2" s="5"/>
      <c r="GS2" s="4"/>
      <c r="GT2" s="5"/>
      <c r="GU2" s="5"/>
      <c r="GV2" s="5"/>
      <c r="GW2" s="5"/>
      <c r="GX2" s="5"/>
      <c r="GY2" s="5"/>
      <c r="GZ2" s="5"/>
      <c r="HA2" s="4"/>
      <c r="HB2" s="5"/>
      <c r="HC2" s="5"/>
      <c r="HD2" s="5"/>
      <c r="HE2" s="5"/>
      <c r="HF2" s="5"/>
      <c r="HG2" s="5"/>
      <c r="HH2" s="5"/>
      <c r="HI2" s="4"/>
      <c r="HJ2" s="5"/>
      <c r="HK2" s="5"/>
      <c r="HL2" s="5"/>
      <c r="HM2" s="5"/>
      <c r="HN2" s="5"/>
      <c r="HO2" s="5"/>
      <c r="HP2" s="5"/>
      <c r="HQ2" s="4"/>
      <c r="HR2" s="5"/>
      <c r="HS2" s="5"/>
      <c r="HT2" s="5"/>
      <c r="HU2" s="5"/>
      <c r="HV2" s="5"/>
      <c r="HW2" s="5"/>
      <c r="HX2" s="5"/>
      <c r="HY2" s="4"/>
      <c r="HZ2" s="5"/>
      <c r="IA2" s="5"/>
      <c r="IB2" s="5"/>
      <c r="IC2" s="5"/>
      <c r="ID2" s="5"/>
      <c r="IE2" s="5"/>
      <c r="IF2" s="5"/>
      <c r="IG2" s="4"/>
      <c r="IH2" s="5"/>
      <c r="II2" s="5"/>
      <c r="IJ2" s="5"/>
      <c r="IK2" s="5"/>
      <c r="IL2" s="5"/>
      <c r="IM2" s="5"/>
      <c r="IN2" s="5"/>
      <c r="IO2" s="4"/>
    </row>
    <row r="3" spans="2:249" s="6" customFormat="1" ht="14.1" customHeight="1" x14ac:dyDescent="0.2">
      <c r="B3" s="200" t="s">
        <v>38</v>
      </c>
      <c r="C3" s="200"/>
      <c r="D3" s="200"/>
      <c r="E3" s="200"/>
      <c r="F3" s="200"/>
      <c r="G3" s="200"/>
      <c r="H3" s="200"/>
      <c r="I3" s="20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5"/>
      <c r="AG3" s="4"/>
      <c r="AH3" s="5"/>
      <c r="AI3" s="5"/>
      <c r="AJ3" s="5"/>
      <c r="AK3" s="5"/>
      <c r="AL3" s="5"/>
      <c r="AM3" s="5"/>
      <c r="AN3" s="5"/>
      <c r="AO3" s="4"/>
      <c r="AP3" s="5"/>
      <c r="AQ3" s="5"/>
      <c r="AR3" s="5"/>
      <c r="AS3" s="5"/>
      <c r="AT3" s="5"/>
      <c r="AU3" s="5"/>
      <c r="AV3" s="5"/>
      <c r="AW3" s="4"/>
      <c r="AX3" s="5"/>
      <c r="AY3" s="5"/>
      <c r="AZ3" s="5"/>
      <c r="BA3" s="5"/>
      <c r="BB3" s="5"/>
      <c r="BC3" s="5"/>
      <c r="BD3" s="5"/>
      <c r="BE3" s="4"/>
      <c r="BF3" s="5"/>
      <c r="BG3" s="5"/>
      <c r="BH3" s="5"/>
      <c r="BI3" s="5"/>
      <c r="BJ3" s="5"/>
      <c r="BK3" s="5"/>
      <c r="BL3" s="5"/>
      <c r="BM3" s="4"/>
      <c r="BN3" s="5"/>
      <c r="BO3" s="5"/>
      <c r="BP3" s="5"/>
      <c r="BQ3" s="5"/>
      <c r="BR3" s="5"/>
      <c r="BS3" s="5"/>
      <c r="BT3" s="5"/>
      <c r="BU3" s="4"/>
      <c r="BV3" s="5"/>
      <c r="BW3" s="5"/>
      <c r="BX3" s="5"/>
      <c r="BY3" s="5"/>
      <c r="BZ3" s="5"/>
      <c r="CA3" s="5"/>
      <c r="CB3" s="5"/>
      <c r="CC3" s="4"/>
      <c r="CD3" s="5"/>
      <c r="CE3" s="5"/>
      <c r="CF3" s="5"/>
      <c r="CG3" s="5"/>
      <c r="CH3" s="5"/>
      <c r="CI3" s="5"/>
      <c r="CJ3" s="5"/>
      <c r="CK3" s="4"/>
      <c r="CL3" s="5"/>
      <c r="CM3" s="5"/>
      <c r="CN3" s="5"/>
      <c r="CO3" s="5"/>
      <c r="CP3" s="5"/>
      <c r="CQ3" s="5"/>
      <c r="CR3" s="5"/>
      <c r="CS3" s="4"/>
      <c r="CT3" s="5"/>
      <c r="CU3" s="5"/>
      <c r="CV3" s="5"/>
      <c r="CW3" s="5"/>
      <c r="CX3" s="5"/>
      <c r="CY3" s="5"/>
      <c r="CZ3" s="5"/>
      <c r="DA3" s="4"/>
      <c r="DB3" s="5"/>
      <c r="DC3" s="5"/>
      <c r="DD3" s="5"/>
      <c r="DE3" s="5"/>
      <c r="DF3" s="5"/>
      <c r="DG3" s="5"/>
      <c r="DH3" s="5"/>
      <c r="DI3" s="4"/>
      <c r="DJ3" s="5"/>
      <c r="DK3" s="5"/>
      <c r="DL3" s="5"/>
      <c r="DM3" s="5"/>
      <c r="DN3" s="5"/>
      <c r="DO3" s="5"/>
      <c r="DP3" s="5"/>
      <c r="DQ3" s="4"/>
      <c r="DR3" s="5"/>
      <c r="DS3" s="5"/>
      <c r="DT3" s="5"/>
      <c r="DU3" s="5"/>
      <c r="DV3" s="5"/>
      <c r="DW3" s="5"/>
      <c r="DX3" s="5"/>
      <c r="DY3" s="4"/>
      <c r="DZ3" s="5"/>
      <c r="EA3" s="5"/>
      <c r="EB3" s="5"/>
      <c r="EC3" s="5"/>
      <c r="ED3" s="5"/>
      <c r="EE3" s="5"/>
      <c r="EF3" s="5"/>
      <c r="EG3" s="4"/>
      <c r="EH3" s="5"/>
      <c r="EI3" s="5"/>
      <c r="EJ3" s="5"/>
      <c r="EK3" s="5"/>
      <c r="EL3" s="5"/>
      <c r="EM3" s="5"/>
      <c r="EN3" s="5"/>
      <c r="EO3" s="4"/>
      <c r="EP3" s="5"/>
      <c r="EQ3" s="5"/>
      <c r="ER3" s="5"/>
      <c r="ES3" s="5"/>
      <c r="ET3" s="5"/>
      <c r="EU3" s="5"/>
      <c r="EV3" s="5"/>
      <c r="EW3" s="4"/>
      <c r="EX3" s="5"/>
      <c r="EY3" s="5"/>
      <c r="EZ3" s="5"/>
      <c r="FA3" s="5"/>
      <c r="FB3" s="5"/>
      <c r="FC3" s="5"/>
      <c r="FD3" s="5"/>
      <c r="FE3" s="4"/>
      <c r="FF3" s="5"/>
      <c r="FG3" s="5"/>
      <c r="FH3" s="5"/>
      <c r="FI3" s="5"/>
      <c r="FJ3" s="5"/>
      <c r="FK3" s="5"/>
      <c r="FL3" s="5"/>
      <c r="FM3" s="4"/>
      <c r="FN3" s="5"/>
      <c r="FO3" s="5"/>
      <c r="FP3" s="5"/>
      <c r="FQ3" s="5"/>
      <c r="FR3" s="5"/>
      <c r="FS3" s="5"/>
      <c r="FT3" s="5"/>
      <c r="FU3" s="4"/>
      <c r="FV3" s="5"/>
      <c r="FW3" s="5"/>
      <c r="FX3" s="5"/>
      <c r="FY3" s="5"/>
      <c r="FZ3" s="5"/>
      <c r="GA3" s="5"/>
      <c r="GB3" s="5"/>
      <c r="GC3" s="4"/>
      <c r="GD3" s="5"/>
      <c r="GE3" s="5"/>
      <c r="GF3" s="5"/>
      <c r="GG3" s="5"/>
      <c r="GH3" s="5"/>
      <c r="GI3" s="5"/>
      <c r="GJ3" s="5"/>
      <c r="GK3" s="4"/>
      <c r="GL3" s="5"/>
      <c r="GM3" s="5"/>
      <c r="GN3" s="5"/>
      <c r="GO3" s="5"/>
      <c r="GP3" s="5"/>
      <c r="GQ3" s="5"/>
      <c r="GR3" s="5"/>
      <c r="GS3" s="4"/>
      <c r="GT3" s="5"/>
      <c r="GU3" s="5"/>
      <c r="GV3" s="5"/>
      <c r="GW3" s="5"/>
      <c r="GX3" s="5"/>
      <c r="GY3" s="5"/>
      <c r="GZ3" s="5"/>
      <c r="HA3" s="4"/>
      <c r="HB3" s="5"/>
      <c r="HC3" s="5"/>
      <c r="HD3" s="5"/>
      <c r="HE3" s="5"/>
      <c r="HF3" s="5"/>
      <c r="HG3" s="5"/>
      <c r="HH3" s="5"/>
      <c r="HI3" s="4"/>
      <c r="HJ3" s="5"/>
      <c r="HK3" s="5"/>
      <c r="HL3" s="5"/>
      <c r="HM3" s="5"/>
      <c r="HN3" s="5"/>
      <c r="HO3" s="5"/>
      <c r="HP3" s="5"/>
      <c r="HQ3" s="4"/>
      <c r="HR3" s="5"/>
      <c r="HS3" s="5"/>
      <c r="HT3" s="5"/>
      <c r="HU3" s="5"/>
      <c r="HV3" s="5"/>
      <c r="HW3" s="5"/>
      <c r="HX3" s="5"/>
      <c r="HY3" s="4"/>
      <c r="HZ3" s="5"/>
      <c r="IA3" s="5"/>
      <c r="IB3" s="5"/>
      <c r="IC3" s="5"/>
      <c r="ID3" s="5"/>
      <c r="IE3" s="5"/>
      <c r="IF3" s="5"/>
      <c r="IG3" s="4"/>
      <c r="IH3" s="5"/>
      <c r="II3" s="5"/>
      <c r="IJ3" s="5"/>
      <c r="IK3" s="5"/>
      <c r="IL3" s="5"/>
      <c r="IM3" s="5"/>
      <c r="IN3" s="5"/>
      <c r="IO3" s="4"/>
    </row>
    <row r="4" spans="2:249" s="6" customFormat="1" ht="14.1" customHeight="1" x14ac:dyDescent="0.2">
      <c r="B4" s="200" t="s">
        <v>37</v>
      </c>
      <c r="C4" s="200"/>
      <c r="D4" s="200"/>
      <c r="E4" s="200"/>
      <c r="F4" s="200"/>
      <c r="G4" s="200"/>
      <c r="H4" s="200"/>
      <c r="I4" s="20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5"/>
      <c r="AG4" s="4"/>
      <c r="AH4" s="5"/>
      <c r="AI4" s="5"/>
      <c r="AJ4" s="5"/>
      <c r="AK4" s="5"/>
      <c r="AL4" s="5"/>
      <c r="AM4" s="5"/>
      <c r="AN4" s="5"/>
      <c r="AO4" s="4"/>
      <c r="AP4" s="5"/>
      <c r="AQ4" s="5"/>
      <c r="AR4" s="5"/>
      <c r="AS4" s="5"/>
      <c r="AT4" s="5"/>
      <c r="AU4" s="5"/>
      <c r="AV4" s="5"/>
      <c r="AW4" s="4"/>
      <c r="AX4" s="5"/>
      <c r="AY4" s="5"/>
      <c r="AZ4" s="5"/>
      <c r="BA4" s="5"/>
      <c r="BB4" s="5"/>
      <c r="BC4" s="5"/>
      <c r="BD4" s="5"/>
      <c r="BE4" s="4"/>
      <c r="BF4" s="5"/>
      <c r="BG4" s="5"/>
      <c r="BH4" s="5"/>
      <c r="BI4" s="5"/>
      <c r="BJ4" s="5"/>
      <c r="BK4" s="5"/>
      <c r="BL4" s="5"/>
      <c r="BM4" s="4"/>
      <c r="BN4" s="5"/>
      <c r="BO4" s="5"/>
      <c r="BP4" s="5"/>
      <c r="BQ4" s="5"/>
      <c r="BR4" s="5"/>
      <c r="BS4" s="5"/>
      <c r="BT4" s="5"/>
      <c r="BU4" s="4"/>
      <c r="BV4" s="5"/>
      <c r="BW4" s="5"/>
      <c r="BX4" s="5"/>
      <c r="BY4" s="5"/>
      <c r="BZ4" s="5"/>
      <c r="CA4" s="5"/>
      <c r="CB4" s="5"/>
      <c r="CC4" s="4"/>
      <c r="CD4" s="5"/>
      <c r="CE4" s="5"/>
      <c r="CF4" s="5"/>
      <c r="CG4" s="5"/>
      <c r="CH4" s="5"/>
      <c r="CI4" s="5"/>
      <c r="CJ4" s="5"/>
      <c r="CK4" s="4"/>
      <c r="CL4" s="5"/>
      <c r="CM4" s="5"/>
      <c r="CN4" s="5"/>
      <c r="CO4" s="5"/>
      <c r="CP4" s="5"/>
      <c r="CQ4" s="5"/>
      <c r="CR4" s="5"/>
      <c r="CS4" s="4"/>
      <c r="CT4" s="5"/>
      <c r="CU4" s="5"/>
      <c r="CV4" s="5"/>
      <c r="CW4" s="5"/>
      <c r="CX4" s="5"/>
      <c r="CY4" s="5"/>
      <c r="CZ4" s="5"/>
      <c r="DA4" s="4"/>
      <c r="DB4" s="5"/>
      <c r="DC4" s="5"/>
      <c r="DD4" s="5"/>
      <c r="DE4" s="5"/>
      <c r="DF4" s="5"/>
      <c r="DG4" s="5"/>
      <c r="DH4" s="5"/>
      <c r="DI4" s="4"/>
      <c r="DJ4" s="5"/>
      <c r="DK4" s="5"/>
      <c r="DL4" s="5"/>
      <c r="DM4" s="5"/>
      <c r="DN4" s="5"/>
      <c r="DO4" s="5"/>
      <c r="DP4" s="5"/>
      <c r="DQ4" s="4"/>
      <c r="DR4" s="5"/>
      <c r="DS4" s="5"/>
      <c r="DT4" s="5"/>
      <c r="DU4" s="5"/>
      <c r="DV4" s="5"/>
      <c r="DW4" s="5"/>
      <c r="DX4" s="5"/>
      <c r="DY4" s="4"/>
      <c r="DZ4" s="5"/>
      <c r="EA4" s="5"/>
      <c r="EB4" s="5"/>
      <c r="EC4" s="5"/>
      <c r="ED4" s="5"/>
      <c r="EE4" s="5"/>
      <c r="EF4" s="5"/>
      <c r="EG4" s="4"/>
      <c r="EH4" s="5"/>
      <c r="EI4" s="5"/>
      <c r="EJ4" s="5"/>
      <c r="EK4" s="5"/>
      <c r="EL4" s="5"/>
      <c r="EM4" s="5"/>
      <c r="EN4" s="5"/>
      <c r="EO4" s="4"/>
      <c r="EP4" s="5"/>
      <c r="EQ4" s="5"/>
      <c r="ER4" s="5"/>
      <c r="ES4" s="5"/>
      <c r="ET4" s="5"/>
      <c r="EU4" s="5"/>
      <c r="EV4" s="5"/>
      <c r="EW4" s="4"/>
      <c r="EX4" s="5"/>
      <c r="EY4" s="5"/>
      <c r="EZ4" s="5"/>
      <c r="FA4" s="5"/>
      <c r="FB4" s="5"/>
      <c r="FC4" s="5"/>
      <c r="FD4" s="5"/>
      <c r="FE4" s="4"/>
      <c r="FF4" s="5"/>
      <c r="FG4" s="5"/>
      <c r="FH4" s="5"/>
      <c r="FI4" s="5"/>
      <c r="FJ4" s="5"/>
      <c r="FK4" s="5"/>
      <c r="FL4" s="5"/>
      <c r="FM4" s="4"/>
      <c r="FN4" s="5"/>
      <c r="FO4" s="5"/>
      <c r="FP4" s="5"/>
      <c r="FQ4" s="5"/>
      <c r="FR4" s="5"/>
      <c r="FS4" s="5"/>
      <c r="FT4" s="5"/>
      <c r="FU4" s="4"/>
      <c r="FV4" s="5"/>
      <c r="FW4" s="5"/>
      <c r="FX4" s="5"/>
      <c r="FY4" s="5"/>
      <c r="FZ4" s="5"/>
      <c r="GA4" s="5"/>
      <c r="GB4" s="5"/>
      <c r="GC4" s="4"/>
      <c r="GD4" s="5"/>
      <c r="GE4" s="5"/>
      <c r="GF4" s="5"/>
      <c r="GG4" s="5"/>
      <c r="GH4" s="5"/>
      <c r="GI4" s="5"/>
      <c r="GJ4" s="5"/>
      <c r="GK4" s="4"/>
      <c r="GL4" s="5"/>
      <c r="GM4" s="5"/>
      <c r="GN4" s="5"/>
      <c r="GO4" s="5"/>
      <c r="GP4" s="5"/>
      <c r="GQ4" s="5"/>
      <c r="GR4" s="5"/>
      <c r="GS4" s="4"/>
      <c r="GT4" s="5"/>
      <c r="GU4" s="5"/>
      <c r="GV4" s="5"/>
      <c r="GW4" s="5"/>
      <c r="GX4" s="5"/>
      <c r="GY4" s="5"/>
      <c r="GZ4" s="5"/>
      <c r="HA4" s="4"/>
      <c r="HB4" s="5"/>
      <c r="HC4" s="5"/>
      <c r="HD4" s="5"/>
      <c r="HE4" s="5"/>
      <c r="HF4" s="5"/>
      <c r="HG4" s="5"/>
      <c r="HH4" s="5"/>
      <c r="HI4" s="4"/>
      <c r="HJ4" s="5"/>
      <c r="HK4" s="5"/>
      <c r="HL4" s="5"/>
      <c r="HM4" s="5"/>
      <c r="HN4" s="5"/>
      <c r="HO4" s="5"/>
      <c r="HP4" s="5"/>
      <c r="HQ4" s="4"/>
      <c r="HR4" s="5"/>
      <c r="HS4" s="5"/>
      <c r="HT4" s="5"/>
      <c r="HU4" s="5"/>
      <c r="HV4" s="5"/>
      <c r="HW4" s="5"/>
      <c r="HX4" s="5"/>
      <c r="HY4" s="4"/>
      <c r="HZ4" s="5"/>
      <c r="IA4" s="5"/>
      <c r="IB4" s="5"/>
      <c r="IC4" s="5"/>
      <c r="ID4" s="5"/>
      <c r="IE4" s="5"/>
      <c r="IF4" s="5"/>
      <c r="IG4" s="4"/>
      <c r="IH4" s="5"/>
      <c r="II4" s="5"/>
      <c r="IJ4" s="5"/>
      <c r="IK4" s="5"/>
      <c r="IL4" s="5"/>
      <c r="IM4" s="5"/>
      <c r="IN4" s="5"/>
      <c r="IO4" s="4"/>
    </row>
    <row r="5" spans="2:249" s="6" customFormat="1" ht="14.1" customHeight="1" x14ac:dyDescent="0.2">
      <c r="B5" s="199"/>
      <c r="C5" s="199"/>
      <c r="D5" s="199"/>
      <c r="E5" s="199"/>
      <c r="F5" s="199"/>
      <c r="G5" s="199"/>
      <c r="H5" s="199"/>
      <c r="I5" s="19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5"/>
      <c r="AG5" s="4"/>
      <c r="AH5" s="5"/>
      <c r="AI5" s="5"/>
      <c r="AJ5" s="5"/>
      <c r="AK5" s="5"/>
      <c r="AL5" s="5"/>
      <c r="AM5" s="5"/>
      <c r="AN5" s="5"/>
      <c r="AO5" s="4"/>
      <c r="AP5" s="5"/>
      <c r="AQ5" s="5"/>
      <c r="AR5" s="5"/>
      <c r="AS5" s="5"/>
      <c r="AT5" s="5"/>
      <c r="AU5" s="5"/>
      <c r="AV5" s="5"/>
      <c r="AW5" s="4"/>
      <c r="AX5" s="5"/>
      <c r="AY5" s="5"/>
      <c r="AZ5" s="5"/>
      <c r="BA5" s="5"/>
      <c r="BB5" s="5"/>
      <c r="BC5" s="5"/>
      <c r="BD5" s="5"/>
      <c r="BE5" s="4"/>
      <c r="BF5" s="5"/>
      <c r="BG5" s="5"/>
      <c r="BH5" s="5"/>
      <c r="BI5" s="5"/>
      <c r="BJ5" s="5"/>
      <c r="BK5" s="5"/>
      <c r="BL5" s="5"/>
      <c r="BM5" s="4"/>
      <c r="BN5" s="5"/>
      <c r="BO5" s="5"/>
      <c r="BP5" s="5"/>
      <c r="BQ5" s="5"/>
      <c r="BR5" s="5"/>
      <c r="BS5" s="5"/>
      <c r="BT5" s="5"/>
      <c r="BU5" s="4"/>
      <c r="BV5" s="5"/>
      <c r="BW5" s="5"/>
      <c r="BX5" s="5"/>
      <c r="BY5" s="5"/>
      <c r="BZ5" s="5"/>
      <c r="CA5" s="5"/>
      <c r="CB5" s="5"/>
      <c r="CC5" s="4"/>
      <c r="CD5" s="5"/>
      <c r="CE5" s="5"/>
      <c r="CF5" s="5"/>
      <c r="CG5" s="5"/>
      <c r="CH5" s="5"/>
      <c r="CI5" s="5"/>
      <c r="CJ5" s="5"/>
      <c r="CK5" s="4"/>
      <c r="CL5" s="5"/>
      <c r="CM5" s="5"/>
      <c r="CN5" s="5"/>
      <c r="CO5" s="5"/>
      <c r="CP5" s="5"/>
      <c r="CQ5" s="5"/>
      <c r="CR5" s="5"/>
      <c r="CS5" s="4"/>
      <c r="CT5" s="5"/>
      <c r="CU5" s="5"/>
      <c r="CV5" s="5"/>
      <c r="CW5" s="5"/>
      <c r="CX5" s="5"/>
      <c r="CY5" s="5"/>
      <c r="CZ5" s="5"/>
      <c r="DA5" s="4"/>
      <c r="DB5" s="5"/>
      <c r="DC5" s="5"/>
      <c r="DD5" s="5"/>
      <c r="DE5" s="5"/>
      <c r="DF5" s="5"/>
      <c r="DG5" s="5"/>
      <c r="DH5" s="5"/>
      <c r="DI5" s="4"/>
      <c r="DJ5" s="5"/>
      <c r="DK5" s="5"/>
      <c r="DL5" s="5"/>
      <c r="DM5" s="5"/>
      <c r="DN5" s="5"/>
      <c r="DO5" s="5"/>
      <c r="DP5" s="5"/>
      <c r="DQ5" s="4"/>
      <c r="DR5" s="5"/>
      <c r="DS5" s="5"/>
      <c r="DT5" s="5"/>
      <c r="DU5" s="5"/>
      <c r="DV5" s="5"/>
      <c r="DW5" s="5"/>
      <c r="DX5" s="5"/>
      <c r="DY5" s="4"/>
      <c r="DZ5" s="5"/>
      <c r="EA5" s="5"/>
      <c r="EB5" s="5"/>
      <c r="EC5" s="5"/>
      <c r="ED5" s="5"/>
      <c r="EE5" s="5"/>
      <c r="EF5" s="5"/>
      <c r="EG5" s="4"/>
      <c r="EH5" s="5"/>
      <c r="EI5" s="5"/>
      <c r="EJ5" s="5"/>
      <c r="EK5" s="5"/>
      <c r="EL5" s="5"/>
      <c r="EM5" s="5"/>
      <c r="EN5" s="5"/>
      <c r="EO5" s="4"/>
      <c r="EP5" s="5"/>
      <c r="EQ5" s="5"/>
      <c r="ER5" s="5"/>
      <c r="ES5" s="5"/>
      <c r="ET5" s="5"/>
      <c r="EU5" s="5"/>
      <c r="EV5" s="5"/>
      <c r="EW5" s="4"/>
      <c r="EX5" s="5"/>
      <c r="EY5" s="5"/>
      <c r="EZ5" s="5"/>
      <c r="FA5" s="5"/>
      <c r="FB5" s="5"/>
      <c r="FC5" s="5"/>
      <c r="FD5" s="5"/>
      <c r="FE5" s="4"/>
      <c r="FF5" s="5"/>
      <c r="FG5" s="5"/>
      <c r="FH5" s="5"/>
      <c r="FI5" s="5"/>
      <c r="FJ5" s="5"/>
      <c r="FK5" s="5"/>
      <c r="FL5" s="5"/>
      <c r="FM5" s="4"/>
      <c r="FN5" s="5"/>
      <c r="FO5" s="5"/>
      <c r="FP5" s="5"/>
      <c r="FQ5" s="5"/>
      <c r="FR5" s="5"/>
      <c r="FS5" s="5"/>
      <c r="FT5" s="5"/>
      <c r="FU5" s="4"/>
      <c r="FV5" s="5"/>
      <c r="FW5" s="5"/>
      <c r="FX5" s="5"/>
      <c r="FY5" s="5"/>
      <c r="FZ5" s="5"/>
      <c r="GA5" s="5"/>
      <c r="GB5" s="5"/>
      <c r="GC5" s="4"/>
      <c r="GD5" s="5"/>
      <c r="GE5" s="5"/>
      <c r="GF5" s="5"/>
      <c r="GG5" s="5"/>
      <c r="GH5" s="5"/>
      <c r="GI5" s="5"/>
      <c r="GJ5" s="5"/>
      <c r="GK5" s="4"/>
      <c r="GL5" s="5"/>
      <c r="GM5" s="5"/>
      <c r="GN5" s="5"/>
      <c r="GO5" s="5"/>
      <c r="GP5" s="5"/>
      <c r="GQ5" s="5"/>
      <c r="GR5" s="5"/>
      <c r="GS5" s="4"/>
      <c r="GT5" s="5"/>
      <c r="GU5" s="5"/>
      <c r="GV5" s="5"/>
      <c r="GW5" s="5"/>
      <c r="GX5" s="5"/>
      <c r="GY5" s="5"/>
      <c r="GZ5" s="5"/>
      <c r="HA5" s="4"/>
      <c r="HB5" s="5"/>
      <c r="HC5" s="5"/>
      <c r="HD5" s="5"/>
      <c r="HE5" s="5"/>
      <c r="HF5" s="5"/>
      <c r="HG5" s="5"/>
      <c r="HH5" s="5"/>
      <c r="HI5" s="4"/>
      <c r="HJ5" s="5"/>
      <c r="HK5" s="5"/>
      <c r="HL5" s="5"/>
      <c r="HM5" s="5"/>
      <c r="HN5" s="5"/>
      <c r="HO5" s="5"/>
      <c r="HP5" s="5"/>
      <c r="HQ5" s="4"/>
      <c r="HR5" s="5"/>
      <c r="HS5" s="5"/>
      <c r="HT5" s="5"/>
      <c r="HU5" s="5"/>
      <c r="HV5" s="5"/>
      <c r="HW5" s="5"/>
      <c r="HX5" s="5"/>
      <c r="HY5" s="4"/>
      <c r="HZ5" s="5"/>
      <c r="IA5" s="5"/>
      <c r="IB5" s="5"/>
      <c r="IC5" s="5"/>
      <c r="ID5" s="5"/>
      <c r="IE5" s="5"/>
      <c r="IF5" s="5"/>
      <c r="IG5" s="4"/>
      <c r="IH5" s="5"/>
      <c r="II5" s="5"/>
      <c r="IJ5" s="5"/>
      <c r="IK5" s="5"/>
      <c r="IL5" s="5"/>
      <c r="IM5" s="5"/>
      <c r="IN5" s="5"/>
      <c r="IO5" s="4"/>
    </row>
    <row r="6" spans="2:249" s="18" customFormat="1" ht="37.5" customHeight="1" x14ac:dyDescent="0.2">
      <c r="B6" s="201" t="s">
        <v>305</v>
      </c>
      <c r="C6" s="201"/>
      <c r="D6" s="201"/>
      <c r="E6" s="201"/>
      <c r="F6" s="201"/>
      <c r="G6" s="201"/>
      <c r="H6" s="201"/>
      <c r="I6" s="20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2:249" ht="21.75" customHeight="1" x14ac:dyDescent="0.2">
      <c r="B7" s="198" t="s">
        <v>105</v>
      </c>
      <c r="C7" s="198"/>
      <c r="D7" s="198"/>
      <c r="E7" s="198"/>
      <c r="F7" s="198"/>
      <c r="G7" s="198"/>
      <c r="H7" s="198"/>
      <c r="I7" s="198"/>
    </row>
    <row r="8" spans="2:249" ht="33" customHeight="1" x14ac:dyDescent="0.2">
      <c r="B8" s="202" t="s">
        <v>27</v>
      </c>
      <c r="C8" s="202"/>
      <c r="D8" s="203" t="s">
        <v>28</v>
      </c>
      <c r="E8" s="201" t="s">
        <v>44</v>
      </c>
      <c r="F8" s="201"/>
      <c r="G8" s="201"/>
      <c r="H8" s="201"/>
      <c r="I8" s="20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</row>
    <row r="9" spans="2:249" ht="18.75" customHeight="1" x14ac:dyDescent="0.2">
      <c r="B9" s="202"/>
      <c r="C9" s="202"/>
      <c r="D9" s="203"/>
      <c r="E9" s="204" t="s">
        <v>14</v>
      </c>
      <c r="F9" s="204" t="s">
        <v>29</v>
      </c>
      <c r="G9" s="204"/>
      <c r="H9" s="204"/>
      <c r="I9" s="204"/>
    </row>
    <row r="10" spans="2:249" ht="81.75" customHeight="1" x14ac:dyDescent="0.2">
      <c r="B10" s="122" t="s">
        <v>9</v>
      </c>
      <c r="C10" s="122" t="s">
        <v>10</v>
      </c>
      <c r="D10" s="203"/>
      <c r="E10" s="204"/>
      <c r="F10" s="123" t="s">
        <v>30</v>
      </c>
      <c r="G10" s="123" t="s">
        <v>31</v>
      </c>
      <c r="H10" s="123" t="s">
        <v>32</v>
      </c>
      <c r="I10" s="123" t="s">
        <v>33</v>
      </c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</row>
    <row r="11" spans="2:249" ht="24.75" customHeight="1" x14ac:dyDescent="0.2">
      <c r="B11" s="26"/>
      <c r="C11" s="7"/>
      <c r="D11" s="7" t="s">
        <v>35</v>
      </c>
      <c r="E11" s="92">
        <f>+E13+E14</f>
        <v>-276969.95999999985</v>
      </c>
      <c r="F11" s="92">
        <f>+F13+F14</f>
        <v>-217156.7</v>
      </c>
      <c r="G11" s="92">
        <f t="shared" ref="G11:I11" si="0">+G13+G14</f>
        <v>-822857.39999999991</v>
      </c>
      <c r="H11" s="92">
        <f t="shared" si="0"/>
        <v>206111.7</v>
      </c>
      <c r="I11" s="92">
        <f t="shared" si="0"/>
        <v>556932.44000000006</v>
      </c>
    </row>
    <row r="12" spans="2:249" ht="18.75" customHeight="1" x14ac:dyDescent="0.2">
      <c r="B12" s="26"/>
      <c r="C12" s="26"/>
      <c r="D12" s="2" t="s">
        <v>34</v>
      </c>
      <c r="E12" s="92"/>
      <c r="F12" s="93"/>
      <c r="G12" s="92"/>
      <c r="H12" s="93"/>
      <c r="I12" s="93"/>
      <c r="K12" s="24"/>
    </row>
    <row r="13" spans="2:249" ht="29.25" customHeight="1" x14ac:dyDescent="0.2">
      <c r="B13" s="32" t="s">
        <v>170</v>
      </c>
      <c r="C13" s="32" t="s">
        <v>171</v>
      </c>
      <c r="D13" s="124" t="s">
        <v>106</v>
      </c>
      <c r="E13" s="92">
        <f>+F13+G13+H13+I13</f>
        <v>556932.44000000006</v>
      </c>
      <c r="F13" s="92">
        <v>0</v>
      </c>
      <c r="G13" s="92">
        <v>0</v>
      </c>
      <c r="H13" s="92">
        <v>0</v>
      </c>
      <c r="I13" s="92">
        <f>+'3'!K29</f>
        <v>556932.44000000006</v>
      </c>
      <c r="K13" s="24"/>
      <c r="L13" s="121"/>
    </row>
    <row r="14" spans="2:249" ht="30.75" customHeight="1" x14ac:dyDescent="0.2">
      <c r="B14" s="32" t="s">
        <v>170</v>
      </c>
      <c r="C14" s="32" t="s">
        <v>172</v>
      </c>
      <c r="D14" s="124" t="s">
        <v>57</v>
      </c>
      <c r="E14" s="92">
        <f>+F14+G14+H14+I14</f>
        <v>-833902.39999999991</v>
      </c>
      <c r="F14" s="94">
        <f>+'3'!K76+'3'!K66</f>
        <v>-217156.7</v>
      </c>
      <c r="G14" s="94">
        <f>+'3'!K53+'3'!K77+'3'!K67</f>
        <v>-822857.39999999991</v>
      </c>
      <c r="H14" s="94">
        <f>+'3'!K55+'3'!K69+1588.7+'3'!K79</f>
        <v>206111.7</v>
      </c>
      <c r="I14" s="94">
        <v>0</v>
      </c>
      <c r="L14" s="90"/>
    </row>
    <row r="15" spans="2:249" x14ac:dyDescent="0.2">
      <c r="L15" s="119"/>
      <c r="M15" s="119"/>
      <c r="N15" s="119"/>
      <c r="O15" s="119"/>
    </row>
    <row r="16" spans="2:249" x14ac:dyDescent="0.2">
      <c r="G16" s="25"/>
      <c r="H16" s="25"/>
    </row>
    <row r="17" spans="7:7" x14ac:dyDescent="0.2">
      <c r="G17" s="25"/>
    </row>
  </sheetData>
  <mergeCells count="12">
    <mergeCell ref="B8:C9"/>
    <mergeCell ref="D8:D10"/>
    <mergeCell ref="E8:I8"/>
    <mergeCell ref="E9:E10"/>
    <mergeCell ref="F9:I9"/>
    <mergeCell ref="B7:I7"/>
    <mergeCell ref="B5:I5"/>
    <mergeCell ref="B1:I1"/>
    <mergeCell ref="B2:I2"/>
    <mergeCell ref="B3:I3"/>
    <mergeCell ref="B4:I4"/>
    <mergeCell ref="B6:I6"/>
  </mergeCells>
  <pageMargins left="0.21" right="0.17" top="0.32" bottom="0.33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00B90-2E21-437F-B99D-33F8A7211A8A}">
  <dimension ref="B1:IO17"/>
  <sheetViews>
    <sheetView topLeftCell="A4" workbookViewId="0">
      <selection activeCell="M10" sqref="M10"/>
    </sheetView>
  </sheetViews>
  <sheetFormatPr defaultRowHeight="13.5" x14ac:dyDescent="0.2"/>
  <cols>
    <col min="1" max="1" width="2.5703125" style="1" customWidth="1"/>
    <col min="2" max="2" width="6.42578125" style="1" customWidth="1"/>
    <col min="3" max="3" width="9.140625" style="1"/>
    <col min="4" max="4" width="12.140625" style="1" customWidth="1"/>
    <col min="5" max="6" width="46.85546875" style="1" customWidth="1"/>
    <col min="7" max="7" width="43.42578125" style="1" customWidth="1"/>
    <col min="8" max="11" width="15.140625" style="1" customWidth="1"/>
    <col min="12" max="12" width="9.140625" style="1"/>
    <col min="13" max="13" width="11.42578125" style="1" bestFit="1" customWidth="1"/>
    <col min="14" max="16384" width="9.140625" style="1"/>
  </cols>
  <sheetData>
    <row r="1" spans="2:249" s="19" customFormat="1" x14ac:dyDescent="0.2">
      <c r="B1" s="200" t="s">
        <v>91</v>
      </c>
      <c r="C1" s="200"/>
      <c r="D1" s="200"/>
      <c r="E1" s="200"/>
      <c r="F1" s="200"/>
      <c r="G1" s="200"/>
      <c r="H1" s="200"/>
      <c r="I1" s="200"/>
      <c r="J1" s="200"/>
      <c r="K1" s="200"/>
      <c r="L1" s="137"/>
      <c r="M1" s="137"/>
      <c r="N1" s="137"/>
      <c r="O1" s="137"/>
      <c r="P1" s="137"/>
      <c r="Q1" s="138"/>
      <c r="R1" s="137"/>
      <c r="S1" s="137"/>
      <c r="T1" s="137"/>
      <c r="U1" s="137"/>
      <c r="V1" s="137"/>
      <c r="W1" s="137"/>
      <c r="X1" s="137"/>
      <c r="Y1" s="138"/>
      <c r="Z1" s="137"/>
      <c r="AA1" s="137"/>
      <c r="AB1" s="137"/>
      <c r="AC1" s="137"/>
      <c r="AD1" s="137"/>
      <c r="AE1" s="137"/>
      <c r="AF1" s="137"/>
      <c r="AG1" s="138"/>
      <c r="AH1" s="137"/>
      <c r="AI1" s="137"/>
      <c r="AJ1" s="137"/>
      <c r="AK1" s="137"/>
      <c r="AL1" s="137"/>
      <c r="AM1" s="137"/>
      <c r="AN1" s="137"/>
      <c r="AO1" s="138"/>
      <c r="AP1" s="137"/>
      <c r="AQ1" s="137"/>
      <c r="AR1" s="137"/>
      <c r="AS1" s="137"/>
      <c r="AT1" s="137"/>
      <c r="AU1" s="137"/>
      <c r="AV1" s="137"/>
      <c r="AW1" s="138"/>
      <c r="AX1" s="137"/>
      <c r="AY1" s="137"/>
      <c r="AZ1" s="137"/>
      <c r="BA1" s="137"/>
      <c r="BB1" s="137"/>
      <c r="BC1" s="137"/>
      <c r="BD1" s="137"/>
      <c r="BE1" s="138"/>
      <c r="BF1" s="137"/>
      <c r="BG1" s="137"/>
      <c r="BH1" s="137"/>
      <c r="BI1" s="137"/>
      <c r="BJ1" s="137"/>
      <c r="BK1" s="137"/>
      <c r="BL1" s="137"/>
      <c r="BM1" s="138"/>
      <c r="BN1" s="137"/>
      <c r="BO1" s="137"/>
      <c r="BP1" s="137"/>
      <c r="BQ1" s="137"/>
      <c r="BR1" s="137"/>
      <c r="BS1" s="137"/>
      <c r="BT1" s="137"/>
      <c r="BU1" s="138"/>
      <c r="BV1" s="137"/>
      <c r="BW1" s="137"/>
      <c r="BX1" s="137"/>
      <c r="BY1" s="137"/>
      <c r="BZ1" s="137"/>
      <c r="CA1" s="137"/>
      <c r="CB1" s="137"/>
      <c r="CC1" s="138"/>
      <c r="CD1" s="137"/>
      <c r="CE1" s="137"/>
      <c r="CF1" s="137"/>
      <c r="CG1" s="137"/>
      <c r="CH1" s="137"/>
      <c r="CI1" s="137"/>
      <c r="CJ1" s="137"/>
      <c r="CK1" s="138"/>
      <c r="CL1" s="137"/>
      <c r="CM1" s="137"/>
      <c r="CN1" s="137"/>
      <c r="CO1" s="137"/>
      <c r="CP1" s="137"/>
      <c r="CQ1" s="137"/>
      <c r="CR1" s="137"/>
      <c r="CS1" s="138"/>
      <c r="CT1" s="137"/>
      <c r="CU1" s="137"/>
      <c r="CV1" s="137"/>
      <c r="CW1" s="137"/>
      <c r="CX1" s="137"/>
      <c r="CY1" s="137"/>
      <c r="CZ1" s="137"/>
      <c r="DA1" s="138"/>
      <c r="DB1" s="137"/>
      <c r="DC1" s="137"/>
      <c r="DD1" s="137"/>
      <c r="DE1" s="137"/>
      <c r="DF1" s="137"/>
      <c r="DG1" s="137"/>
      <c r="DH1" s="137"/>
      <c r="DI1" s="138"/>
      <c r="DJ1" s="137"/>
      <c r="DK1" s="137"/>
      <c r="DL1" s="137"/>
      <c r="DM1" s="137"/>
      <c r="DN1" s="137"/>
      <c r="DO1" s="137"/>
      <c r="DP1" s="137"/>
      <c r="DQ1" s="138"/>
      <c r="DR1" s="137"/>
      <c r="DS1" s="137"/>
      <c r="DT1" s="137"/>
      <c r="DU1" s="137"/>
      <c r="DV1" s="137"/>
      <c r="DW1" s="137"/>
      <c r="DX1" s="137"/>
      <c r="DY1" s="138"/>
      <c r="DZ1" s="137"/>
      <c r="EA1" s="137"/>
      <c r="EB1" s="137"/>
      <c r="EC1" s="137"/>
      <c r="ED1" s="137"/>
      <c r="EE1" s="137"/>
      <c r="EF1" s="137"/>
      <c r="EG1" s="138"/>
      <c r="EH1" s="137"/>
      <c r="EI1" s="137"/>
      <c r="EJ1" s="137"/>
      <c r="EK1" s="137"/>
      <c r="EL1" s="137"/>
      <c r="EM1" s="137"/>
      <c r="EN1" s="137"/>
      <c r="EO1" s="138"/>
      <c r="EP1" s="137"/>
      <c r="EQ1" s="137"/>
      <c r="ER1" s="137"/>
      <c r="ES1" s="137"/>
      <c r="ET1" s="137"/>
      <c r="EU1" s="137"/>
      <c r="EV1" s="137"/>
      <c r="EW1" s="138"/>
      <c r="EX1" s="137"/>
      <c r="EY1" s="137"/>
      <c r="EZ1" s="137"/>
      <c r="FA1" s="137"/>
      <c r="FB1" s="137"/>
      <c r="FC1" s="137"/>
      <c r="FD1" s="137"/>
      <c r="FE1" s="138"/>
      <c r="FF1" s="137"/>
      <c r="FG1" s="137"/>
      <c r="FH1" s="137"/>
      <c r="FI1" s="137"/>
      <c r="FJ1" s="137"/>
      <c r="FK1" s="137"/>
      <c r="FL1" s="137"/>
      <c r="FM1" s="138"/>
      <c r="FN1" s="137"/>
      <c r="FO1" s="137"/>
      <c r="FP1" s="137"/>
      <c r="FQ1" s="137"/>
      <c r="FR1" s="137"/>
      <c r="FS1" s="137"/>
      <c r="FT1" s="137"/>
      <c r="FU1" s="138"/>
      <c r="FV1" s="137"/>
      <c r="FW1" s="137"/>
      <c r="FX1" s="137"/>
      <c r="FY1" s="137"/>
      <c r="FZ1" s="137"/>
      <c r="GA1" s="137"/>
      <c r="GB1" s="137"/>
      <c r="GC1" s="138"/>
      <c r="GD1" s="137"/>
      <c r="GE1" s="137"/>
      <c r="GF1" s="137"/>
      <c r="GG1" s="137"/>
      <c r="GH1" s="137"/>
      <c r="GI1" s="137"/>
      <c r="GJ1" s="137"/>
      <c r="GK1" s="138"/>
      <c r="GL1" s="137"/>
      <c r="GM1" s="137"/>
      <c r="GN1" s="137"/>
      <c r="GO1" s="137"/>
      <c r="GP1" s="137"/>
      <c r="GQ1" s="137"/>
      <c r="GR1" s="137"/>
      <c r="GS1" s="138"/>
      <c r="GT1" s="137"/>
      <c r="GU1" s="137"/>
      <c r="GV1" s="137"/>
      <c r="GW1" s="137"/>
      <c r="GX1" s="137"/>
      <c r="GY1" s="137"/>
      <c r="GZ1" s="137"/>
      <c r="HA1" s="138"/>
      <c r="HB1" s="137"/>
      <c r="HC1" s="137"/>
      <c r="HD1" s="137"/>
      <c r="HE1" s="137"/>
      <c r="HF1" s="137"/>
      <c r="HG1" s="137"/>
      <c r="HH1" s="137"/>
      <c r="HI1" s="138"/>
      <c r="HJ1" s="137"/>
      <c r="HK1" s="137"/>
      <c r="HL1" s="137"/>
      <c r="HM1" s="137"/>
      <c r="HN1" s="137"/>
      <c r="HO1" s="137"/>
      <c r="HP1" s="137"/>
      <c r="HQ1" s="138"/>
      <c r="HR1" s="137"/>
      <c r="HS1" s="137"/>
      <c r="HT1" s="137"/>
      <c r="HU1" s="137"/>
      <c r="HV1" s="137"/>
      <c r="HW1" s="137"/>
      <c r="HX1" s="137"/>
      <c r="HY1" s="138"/>
      <c r="HZ1" s="137"/>
      <c r="IA1" s="137"/>
      <c r="IB1" s="137"/>
      <c r="IC1" s="137"/>
      <c r="ID1" s="137"/>
      <c r="IE1" s="137"/>
      <c r="IF1" s="137"/>
      <c r="IG1" s="138"/>
      <c r="IH1" s="137"/>
      <c r="II1" s="137"/>
      <c r="IJ1" s="137"/>
      <c r="IK1" s="137"/>
      <c r="IL1" s="137"/>
      <c r="IM1" s="137"/>
      <c r="IN1" s="137"/>
      <c r="IO1" s="138"/>
    </row>
    <row r="2" spans="2:249" s="19" customFormat="1" x14ac:dyDescent="0.2">
      <c r="B2" s="200" t="s">
        <v>102</v>
      </c>
      <c r="C2" s="200"/>
      <c r="D2" s="200"/>
      <c r="E2" s="200"/>
      <c r="F2" s="200"/>
      <c r="G2" s="200"/>
      <c r="H2" s="200"/>
      <c r="I2" s="200"/>
      <c r="J2" s="200"/>
      <c r="K2" s="200"/>
      <c r="L2" s="137"/>
      <c r="M2" s="137"/>
      <c r="N2" s="137"/>
      <c r="O2" s="137"/>
      <c r="P2" s="137"/>
      <c r="Q2" s="138"/>
      <c r="R2" s="137"/>
      <c r="S2" s="137"/>
      <c r="T2" s="137"/>
      <c r="U2" s="137"/>
      <c r="V2" s="137"/>
      <c r="W2" s="137"/>
      <c r="X2" s="137"/>
      <c r="Y2" s="138"/>
      <c r="Z2" s="137"/>
      <c r="AA2" s="137"/>
      <c r="AB2" s="137"/>
      <c r="AC2" s="137"/>
      <c r="AD2" s="137"/>
      <c r="AE2" s="137"/>
      <c r="AF2" s="137"/>
      <c r="AG2" s="138"/>
      <c r="AH2" s="137"/>
      <c r="AI2" s="137"/>
      <c r="AJ2" s="137"/>
      <c r="AK2" s="137"/>
      <c r="AL2" s="137"/>
      <c r="AM2" s="137"/>
      <c r="AN2" s="137"/>
      <c r="AO2" s="138"/>
      <c r="AP2" s="137"/>
      <c r="AQ2" s="137"/>
      <c r="AR2" s="137"/>
      <c r="AS2" s="137"/>
      <c r="AT2" s="137"/>
      <c r="AU2" s="137"/>
      <c r="AV2" s="137"/>
      <c r="AW2" s="138"/>
      <c r="AX2" s="137"/>
      <c r="AY2" s="137"/>
      <c r="AZ2" s="137"/>
      <c r="BA2" s="137"/>
      <c r="BB2" s="137"/>
      <c r="BC2" s="137"/>
      <c r="BD2" s="137"/>
      <c r="BE2" s="138"/>
      <c r="BF2" s="137"/>
      <c r="BG2" s="137"/>
      <c r="BH2" s="137"/>
      <c r="BI2" s="137"/>
      <c r="BJ2" s="137"/>
      <c r="BK2" s="137"/>
      <c r="BL2" s="137"/>
      <c r="BM2" s="138"/>
      <c r="BN2" s="137"/>
      <c r="BO2" s="137"/>
      <c r="BP2" s="137"/>
      <c r="BQ2" s="137"/>
      <c r="BR2" s="137"/>
      <c r="BS2" s="137"/>
      <c r="BT2" s="137"/>
      <c r="BU2" s="138"/>
      <c r="BV2" s="137"/>
      <c r="BW2" s="137"/>
      <c r="BX2" s="137"/>
      <c r="BY2" s="137"/>
      <c r="BZ2" s="137"/>
      <c r="CA2" s="137"/>
      <c r="CB2" s="137"/>
      <c r="CC2" s="138"/>
      <c r="CD2" s="137"/>
      <c r="CE2" s="137"/>
      <c r="CF2" s="137"/>
      <c r="CG2" s="137"/>
      <c r="CH2" s="137"/>
      <c r="CI2" s="137"/>
      <c r="CJ2" s="137"/>
      <c r="CK2" s="138"/>
      <c r="CL2" s="137"/>
      <c r="CM2" s="137"/>
      <c r="CN2" s="137"/>
      <c r="CO2" s="137"/>
      <c r="CP2" s="137"/>
      <c r="CQ2" s="137"/>
      <c r="CR2" s="137"/>
      <c r="CS2" s="138"/>
      <c r="CT2" s="137"/>
      <c r="CU2" s="137"/>
      <c r="CV2" s="137"/>
      <c r="CW2" s="137"/>
      <c r="CX2" s="137"/>
      <c r="CY2" s="137"/>
      <c r="CZ2" s="137"/>
      <c r="DA2" s="138"/>
      <c r="DB2" s="137"/>
      <c r="DC2" s="137"/>
      <c r="DD2" s="137"/>
      <c r="DE2" s="137"/>
      <c r="DF2" s="137"/>
      <c r="DG2" s="137"/>
      <c r="DH2" s="137"/>
      <c r="DI2" s="138"/>
      <c r="DJ2" s="137"/>
      <c r="DK2" s="137"/>
      <c r="DL2" s="137"/>
      <c r="DM2" s="137"/>
      <c r="DN2" s="137"/>
      <c r="DO2" s="137"/>
      <c r="DP2" s="137"/>
      <c r="DQ2" s="138"/>
      <c r="DR2" s="137"/>
      <c r="DS2" s="137"/>
      <c r="DT2" s="137"/>
      <c r="DU2" s="137"/>
      <c r="DV2" s="137"/>
      <c r="DW2" s="137"/>
      <c r="DX2" s="137"/>
      <c r="DY2" s="138"/>
      <c r="DZ2" s="137"/>
      <c r="EA2" s="137"/>
      <c r="EB2" s="137"/>
      <c r="EC2" s="137"/>
      <c r="ED2" s="137"/>
      <c r="EE2" s="137"/>
      <c r="EF2" s="137"/>
      <c r="EG2" s="138"/>
      <c r="EH2" s="137"/>
      <c r="EI2" s="137"/>
      <c r="EJ2" s="137"/>
      <c r="EK2" s="137"/>
      <c r="EL2" s="137"/>
      <c r="EM2" s="137"/>
      <c r="EN2" s="137"/>
      <c r="EO2" s="138"/>
      <c r="EP2" s="137"/>
      <c r="EQ2" s="137"/>
      <c r="ER2" s="137"/>
      <c r="ES2" s="137"/>
      <c r="ET2" s="137"/>
      <c r="EU2" s="137"/>
      <c r="EV2" s="137"/>
      <c r="EW2" s="138"/>
      <c r="EX2" s="137"/>
      <c r="EY2" s="137"/>
      <c r="EZ2" s="137"/>
      <c r="FA2" s="137"/>
      <c r="FB2" s="137"/>
      <c r="FC2" s="137"/>
      <c r="FD2" s="137"/>
      <c r="FE2" s="138"/>
      <c r="FF2" s="137"/>
      <c r="FG2" s="137"/>
      <c r="FH2" s="137"/>
      <c r="FI2" s="137"/>
      <c r="FJ2" s="137"/>
      <c r="FK2" s="137"/>
      <c r="FL2" s="137"/>
      <c r="FM2" s="138"/>
      <c r="FN2" s="137"/>
      <c r="FO2" s="137"/>
      <c r="FP2" s="137"/>
      <c r="FQ2" s="137"/>
      <c r="FR2" s="137"/>
      <c r="FS2" s="137"/>
      <c r="FT2" s="137"/>
      <c r="FU2" s="138"/>
      <c r="FV2" s="137"/>
      <c r="FW2" s="137"/>
      <c r="FX2" s="137"/>
      <c r="FY2" s="137"/>
      <c r="FZ2" s="137"/>
      <c r="GA2" s="137"/>
      <c r="GB2" s="137"/>
      <c r="GC2" s="138"/>
      <c r="GD2" s="137"/>
      <c r="GE2" s="137"/>
      <c r="GF2" s="137"/>
      <c r="GG2" s="137"/>
      <c r="GH2" s="137"/>
      <c r="GI2" s="137"/>
      <c r="GJ2" s="137"/>
      <c r="GK2" s="138"/>
      <c r="GL2" s="137"/>
      <c r="GM2" s="137"/>
      <c r="GN2" s="137"/>
      <c r="GO2" s="137"/>
      <c r="GP2" s="137"/>
      <c r="GQ2" s="137"/>
      <c r="GR2" s="137"/>
      <c r="GS2" s="138"/>
      <c r="GT2" s="137"/>
      <c r="GU2" s="137"/>
      <c r="GV2" s="137"/>
      <c r="GW2" s="137"/>
      <c r="GX2" s="137"/>
      <c r="GY2" s="137"/>
      <c r="GZ2" s="137"/>
      <c r="HA2" s="138"/>
      <c r="HB2" s="137"/>
      <c r="HC2" s="137"/>
      <c r="HD2" s="137"/>
      <c r="HE2" s="137"/>
      <c r="HF2" s="137"/>
      <c r="HG2" s="137"/>
      <c r="HH2" s="137"/>
      <c r="HI2" s="138"/>
      <c r="HJ2" s="137"/>
      <c r="HK2" s="137"/>
      <c r="HL2" s="137"/>
      <c r="HM2" s="137"/>
      <c r="HN2" s="137"/>
      <c r="HO2" s="137"/>
      <c r="HP2" s="137"/>
      <c r="HQ2" s="138"/>
      <c r="HR2" s="137"/>
      <c r="HS2" s="137"/>
      <c r="HT2" s="137"/>
      <c r="HU2" s="137"/>
      <c r="HV2" s="137"/>
      <c r="HW2" s="137"/>
      <c r="HX2" s="137"/>
      <c r="HY2" s="138"/>
      <c r="HZ2" s="137"/>
      <c r="IA2" s="137"/>
      <c r="IB2" s="137"/>
      <c r="IC2" s="137"/>
      <c r="ID2" s="137"/>
      <c r="IE2" s="137"/>
      <c r="IF2" s="137"/>
      <c r="IG2" s="138"/>
      <c r="IH2" s="137"/>
      <c r="II2" s="137"/>
      <c r="IJ2" s="137"/>
      <c r="IK2" s="137"/>
      <c r="IL2" s="137"/>
      <c r="IM2" s="137"/>
      <c r="IN2" s="137"/>
      <c r="IO2" s="138"/>
    </row>
    <row r="3" spans="2:249" s="19" customFormat="1" x14ac:dyDescent="0.2">
      <c r="B3" s="200" t="s">
        <v>38</v>
      </c>
      <c r="C3" s="200"/>
      <c r="D3" s="200"/>
      <c r="E3" s="200"/>
      <c r="F3" s="200"/>
      <c r="G3" s="200"/>
      <c r="H3" s="200"/>
      <c r="I3" s="200"/>
      <c r="J3" s="200"/>
      <c r="K3" s="20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37"/>
      <c r="AG3" s="138"/>
      <c r="AH3" s="137"/>
      <c r="AI3" s="137"/>
      <c r="AJ3" s="137"/>
      <c r="AK3" s="137"/>
      <c r="AL3" s="137"/>
      <c r="AM3" s="137"/>
      <c r="AN3" s="137"/>
      <c r="AO3" s="138"/>
      <c r="AP3" s="137"/>
      <c r="AQ3" s="137"/>
      <c r="AR3" s="137"/>
      <c r="AS3" s="137"/>
      <c r="AT3" s="137"/>
      <c r="AU3" s="137"/>
      <c r="AV3" s="137"/>
      <c r="AW3" s="138"/>
      <c r="AX3" s="137"/>
      <c r="AY3" s="137"/>
      <c r="AZ3" s="137"/>
      <c r="BA3" s="137"/>
      <c r="BB3" s="137"/>
      <c r="BC3" s="137"/>
      <c r="BD3" s="137"/>
      <c r="BE3" s="138"/>
      <c r="BF3" s="137"/>
      <c r="BG3" s="137"/>
      <c r="BH3" s="137"/>
      <c r="BI3" s="137"/>
      <c r="BJ3" s="137"/>
      <c r="BK3" s="137"/>
      <c r="BL3" s="137"/>
      <c r="BM3" s="138"/>
      <c r="BN3" s="137"/>
      <c r="BO3" s="137"/>
      <c r="BP3" s="137"/>
      <c r="BQ3" s="137"/>
      <c r="BR3" s="137"/>
      <c r="BS3" s="137"/>
      <c r="BT3" s="137"/>
      <c r="BU3" s="138"/>
      <c r="BV3" s="137"/>
      <c r="BW3" s="137"/>
      <c r="BX3" s="137"/>
      <c r="BY3" s="137"/>
      <c r="BZ3" s="137"/>
      <c r="CA3" s="137"/>
      <c r="CB3" s="137"/>
      <c r="CC3" s="138"/>
      <c r="CD3" s="137"/>
      <c r="CE3" s="137"/>
      <c r="CF3" s="137"/>
      <c r="CG3" s="137"/>
      <c r="CH3" s="137"/>
      <c r="CI3" s="137"/>
      <c r="CJ3" s="137"/>
      <c r="CK3" s="138"/>
      <c r="CL3" s="137"/>
      <c r="CM3" s="137"/>
      <c r="CN3" s="137"/>
      <c r="CO3" s="137"/>
      <c r="CP3" s="137"/>
      <c r="CQ3" s="137"/>
      <c r="CR3" s="137"/>
      <c r="CS3" s="138"/>
      <c r="CT3" s="137"/>
      <c r="CU3" s="137"/>
      <c r="CV3" s="137"/>
      <c r="CW3" s="137"/>
      <c r="CX3" s="137"/>
      <c r="CY3" s="137"/>
      <c r="CZ3" s="137"/>
      <c r="DA3" s="138"/>
      <c r="DB3" s="137"/>
      <c r="DC3" s="137"/>
      <c r="DD3" s="137"/>
      <c r="DE3" s="137"/>
      <c r="DF3" s="137"/>
      <c r="DG3" s="137"/>
      <c r="DH3" s="137"/>
      <c r="DI3" s="138"/>
      <c r="DJ3" s="137"/>
      <c r="DK3" s="137"/>
      <c r="DL3" s="137"/>
      <c r="DM3" s="137"/>
      <c r="DN3" s="137"/>
      <c r="DO3" s="137"/>
      <c r="DP3" s="137"/>
      <c r="DQ3" s="138"/>
      <c r="DR3" s="137"/>
      <c r="DS3" s="137"/>
      <c r="DT3" s="137"/>
      <c r="DU3" s="137"/>
      <c r="DV3" s="137"/>
      <c r="DW3" s="137"/>
      <c r="DX3" s="137"/>
      <c r="DY3" s="138"/>
      <c r="DZ3" s="137"/>
      <c r="EA3" s="137"/>
      <c r="EB3" s="137"/>
      <c r="EC3" s="137"/>
      <c r="ED3" s="137"/>
      <c r="EE3" s="137"/>
      <c r="EF3" s="137"/>
      <c r="EG3" s="138"/>
      <c r="EH3" s="137"/>
      <c r="EI3" s="137"/>
      <c r="EJ3" s="137"/>
      <c r="EK3" s="137"/>
      <c r="EL3" s="137"/>
      <c r="EM3" s="137"/>
      <c r="EN3" s="137"/>
      <c r="EO3" s="138"/>
      <c r="EP3" s="137"/>
      <c r="EQ3" s="137"/>
      <c r="ER3" s="137"/>
      <c r="ES3" s="137"/>
      <c r="ET3" s="137"/>
      <c r="EU3" s="137"/>
      <c r="EV3" s="137"/>
      <c r="EW3" s="138"/>
      <c r="EX3" s="137"/>
      <c r="EY3" s="137"/>
      <c r="EZ3" s="137"/>
      <c r="FA3" s="137"/>
      <c r="FB3" s="137"/>
      <c r="FC3" s="137"/>
      <c r="FD3" s="137"/>
      <c r="FE3" s="138"/>
      <c r="FF3" s="137"/>
      <c r="FG3" s="137"/>
      <c r="FH3" s="137"/>
      <c r="FI3" s="137"/>
      <c r="FJ3" s="137"/>
      <c r="FK3" s="137"/>
      <c r="FL3" s="137"/>
      <c r="FM3" s="138"/>
      <c r="FN3" s="137"/>
      <c r="FO3" s="137"/>
      <c r="FP3" s="137"/>
      <c r="FQ3" s="137"/>
      <c r="FR3" s="137"/>
      <c r="FS3" s="137"/>
      <c r="FT3" s="137"/>
      <c r="FU3" s="138"/>
      <c r="FV3" s="137"/>
      <c r="FW3" s="137"/>
      <c r="FX3" s="137"/>
      <c r="FY3" s="137"/>
      <c r="FZ3" s="137"/>
      <c r="GA3" s="137"/>
      <c r="GB3" s="137"/>
      <c r="GC3" s="138"/>
      <c r="GD3" s="137"/>
      <c r="GE3" s="137"/>
      <c r="GF3" s="137"/>
      <c r="GG3" s="137"/>
      <c r="GH3" s="137"/>
      <c r="GI3" s="137"/>
      <c r="GJ3" s="137"/>
      <c r="GK3" s="138"/>
      <c r="GL3" s="137"/>
      <c r="GM3" s="137"/>
      <c r="GN3" s="137"/>
      <c r="GO3" s="137"/>
      <c r="GP3" s="137"/>
      <c r="GQ3" s="137"/>
      <c r="GR3" s="137"/>
      <c r="GS3" s="138"/>
      <c r="GT3" s="137"/>
      <c r="GU3" s="137"/>
      <c r="GV3" s="137"/>
      <c r="GW3" s="137"/>
      <c r="GX3" s="137"/>
      <c r="GY3" s="137"/>
      <c r="GZ3" s="137"/>
      <c r="HA3" s="138"/>
      <c r="HB3" s="137"/>
      <c r="HC3" s="137"/>
      <c r="HD3" s="137"/>
      <c r="HE3" s="137"/>
      <c r="HF3" s="137"/>
      <c r="HG3" s="137"/>
      <c r="HH3" s="137"/>
      <c r="HI3" s="138"/>
      <c r="HJ3" s="137"/>
      <c r="HK3" s="137"/>
      <c r="HL3" s="137"/>
      <c r="HM3" s="137"/>
      <c r="HN3" s="137"/>
      <c r="HO3" s="137"/>
      <c r="HP3" s="137"/>
      <c r="HQ3" s="138"/>
      <c r="HR3" s="137"/>
      <c r="HS3" s="137"/>
      <c r="HT3" s="137"/>
      <c r="HU3" s="137"/>
      <c r="HV3" s="137"/>
      <c r="HW3" s="137"/>
      <c r="HX3" s="137"/>
      <c r="HY3" s="138"/>
      <c r="HZ3" s="137"/>
      <c r="IA3" s="137"/>
      <c r="IB3" s="137"/>
      <c r="IC3" s="137"/>
      <c r="ID3" s="137"/>
      <c r="IE3" s="137"/>
      <c r="IF3" s="137"/>
      <c r="IG3" s="138"/>
      <c r="IH3" s="137"/>
      <c r="II3" s="137"/>
      <c r="IJ3" s="137"/>
      <c r="IK3" s="137"/>
      <c r="IL3" s="137"/>
      <c r="IM3" s="137"/>
      <c r="IN3" s="137"/>
      <c r="IO3" s="138"/>
    </row>
    <row r="4" spans="2:249" s="19" customFormat="1" x14ac:dyDescent="0.2">
      <c r="B4" s="200" t="s">
        <v>37</v>
      </c>
      <c r="C4" s="200"/>
      <c r="D4" s="200"/>
      <c r="E4" s="200"/>
      <c r="F4" s="200"/>
      <c r="G4" s="200"/>
      <c r="H4" s="200"/>
      <c r="I4" s="200"/>
      <c r="J4" s="200"/>
      <c r="K4" s="20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37"/>
      <c r="AG4" s="138"/>
      <c r="AH4" s="137"/>
      <c r="AI4" s="137"/>
      <c r="AJ4" s="137"/>
      <c r="AK4" s="137"/>
      <c r="AL4" s="137"/>
      <c r="AM4" s="137"/>
      <c r="AN4" s="137"/>
      <c r="AO4" s="138"/>
      <c r="AP4" s="137"/>
      <c r="AQ4" s="137"/>
      <c r="AR4" s="137"/>
      <c r="AS4" s="137"/>
      <c r="AT4" s="137"/>
      <c r="AU4" s="137"/>
      <c r="AV4" s="137"/>
      <c r="AW4" s="138"/>
      <c r="AX4" s="137"/>
      <c r="AY4" s="137"/>
      <c r="AZ4" s="137"/>
      <c r="BA4" s="137"/>
      <c r="BB4" s="137"/>
      <c r="BC4" s="137"/>
      <c r="BD4" s="137"/>
      <c r="BE4" s="138"/>
      <c r="BF4" s="137"/>
      <c r="BG4" s="137"/>
      <c r="BH4" s="137"/>
      <c r="BI4" s="137"/>
      <c r="BJ4" s="137"/>
      <c r="BK4" s="137"/>
      <c r="BL4" s="137"/>
      <c r="BM4" s="138"/>
      <c r="BN4" s="137"/>
      <c r="BO4" s="137"/>
      <c r="BP4" s="137"/>
      <c r="BQ4" s="137"/>
      <c r="BR4" s="137"/>
      <c r="BS4" s="137"/>
      <c r="BT4" s="137"/>
      <c r="BU4" s="138"/>
      <c r="BV4" s="137"/>
      <c r="BW4" s="137"/>
      <c r="BX4" s="137"/>
      <c r="BY4" s="137"/>
      <c r="BZ4" s="137"/>
      <c r="CA4" s="137"/>
      <c r="CB4" s="137"/>
      <c r="CC4" s="138"/>
      <c r="CD4" s="137"/>
      <c r="CE4" s="137"/>
      <c r="CF4" s="137"/>
      <c r="CG4" s="137"/>
      <c r="CH4" s="137"/>
      <c r="CI4" s="137"/>
      <c r="CJ4" s="137"/>
      <c r="CK4" s="138"/>
      <c r="CL4" s="137"/>
      <c r="CM4" s="137"/>
      <c r="CN4" s="137"/>
      <c r="CO4" s="137"/>
      <c r="CP4" s="137"/>
      <c r="CQ4" s="137"/>
      <c r="CR4" s="137"/>
      <c r="CS4" s="138"/>
      <c r="CT4" s="137"/>
      <c r="CU4" s="137"/>
      <c r="CV4" s="137"/>
      <c r="CW4" s="137"/>
      <c r="CX4" s="137"/>
      <c r="CY4" s="137"/>
      <c r="CZ4" s="137"/>
      <c r="DA4" s="138"/>
      <c r="DB4" s="137"/>
      <c r="DC4" s="137"/>
      <c r="DD4" s="137"/>
      <c r="DE4" s="137"/>
      <c r="DF4" s="137"/>
      <c r="DG4" s="137"/>
      <c r="DH4" s="137"/>
      <c r="DI4" s="138"/>
      <c r="DJ4" s="137"/>
      <c r="DK4" s="137"/>
      <c r="DL4" s="137"/>
      <c r="DM4" s="137"/>
      <c r="DN4" s="137"/>
      <c r="DO4" s="137"/>
      <c r="DP4" s="137"/>
      <c r="DQ4" s="138"/>
      <c r="DR4" s="137"/>
      <c r="DS4" s="137"/>
      <c r="DT4" s="137"/>
      <c r="DU4" s="137"/>
      <c r="DV4" s="137"/>
      <c r="DW4" s="137"/>
      <c r="DX4" s="137"/>
      <c r="DY4" s="138"/>
      <c r="DZ4" s="137"/>
      <c r="EA4" s="137"/>
      <c r="EB4" s="137"/>
      <c r="EC4" s="137"/>
      <c r="ED4" s="137"/>
      <c r="EE4" s="137"/>
      <c r="EF4" s="137"/>
      <c r="EG4" s="138"/>
      <c r="EH4" s="137"/>
      <c r="EI4" s="137"/>
      <c r="EJ4" s="137"/>
      <c r="EK4" s="137"/>
      <c r="EL4" s="137"/>
      <c r="EM4" s="137"/>
      <c r="EN4" s="137"/>
      <c r="EO4" s="138"/>
      <c r="EP4" s="137"/>
      <c r="EQ4" s="137"/>
      <c r="ER4" s="137"/>
      <c r="ES4" s="137"/>
      <c r="ET4" s="137"/>
      <c r="EU4" s="137"/>
      <c r="EV4" s="137"/>
      <c r="EW4" s="138"/>
      <c r="EX4" s="137"/>
      <c r="EY4" s="137"/>
      <c r="EZ4" s="137"/>
      <c r="FA4" s="137"/>
      <c r="FB4" s="137"/>
      <c r="FC4" s="137"/>
      <c r="FD4" s="137"/>
      <c r="FE4" s="138"/>
      <c r="FF4" s="137"/>
      <c r="FG4" s="137"/>
      <c r="FH4" s="137"/>
      <c r="FI4" s="137"/>
      <c r="FJ4" s="137"/>
      <c r="FK4" s="137"/>
      <c r="FL4" s="137"/>
      <c r="FM4" s="138"/>
      <c r="FN4" s="137"/>
      <c r="FO4" s="137"/>
      <c r="FP4" s="137"/>
      <c r="FQ4" s="137"/>
      <c r="FR4" s="137"/>
      <c r="FS4" s="137"/>
      <c r="FT4" s="137"/>
      <c r="FU4" s="138"/>
      <c r="FV4" s="137"/>
      <c r="FW4" s="137"/>
      <c r="FX4" s="137"/>
      <c r="FY4" s="137"/>
      <c r="FZ4" s="137"/>
      <c r="GA4" s="137"/>
      <c r="GB4" s="137"/>
      <c r="GC4" s="138"/>
      <c r="GD4" s="137"/>
      <c r="GE4" s="137"/>
      <c r="GF4" s="137"/>
      <c r="GG4" s="137"/>
      <c r="GH4" s="137"/>
      <c r="GI4" s="137"/>
      <c r="GJ4" s="137"/>
      <c r="GK4" s="138"/>
      <c r="GL4" s="137"/>
      <c r="GM4" s="137"/>
      <c r="GN4" s="137"/>
      <c r="GO4" s="137"/>
      <c r="GP4" s="137"/>
      <c r="GQ4" s="137"/>
      <c r="GR4" s="137"/>
      <c r="GS4" s="138"/>
      <c r="GT4" s="137"/>
      <c r="GU4" s="137"/>
      <c r="GV4" s="137"/>
      <c r="GW4" s="137"/>
      <c r="GX4" s="137"/>
      <c r="GY4" s="137"/>
      <c r="GZ4" s="137"/>
      <c r="HA4" s="138"/>
      <c r="HB4" s="137"/>
      <c r="HC4" s="137"/>
      <c r="HD4" s="137"/>
      <c r="HE4" s="137"/>
      <c r="HF4" s="137"/>
      <c r="HG4" s="137"/>
      <c r="HH4" s="137"/>
      <c r="HI4" s="138"/>
      <c r="HJ4" s="137"/>
      <c r="HK4" s="137"/>
      <c r="HL4" s="137"/>
      <c r="HM4" s="137"/>
      <c r="HN4" s="137"/>
      <c r="HO4" s="137"/>
      <c r="HP4" s="137"/>
      <c r="HQ4" s="138"/>
      <c r="HR4" s="137"/>
      <c r="HS4" s="137"/>
      <c r="HT4" s="137"/>
      <c r="HU4" s="137"/>
      <c r="HV4" s="137"/>
      <c r="HW4" s="137"/>
      <c r="HX4" s="137"/>
      <c r="HY4" s="138"/>
      <c r="HZ4" s="137"/>
      <c r="IA4" s="137"/>
      <c r="IB4" s="137"/>
      <c r="IC4" s="137"/>
      <c r="ID4" s="137"/>
      <c r="IE4" s="137"/>
      <c r="IF4" s="137"/>
      <c r="IG4" s="138"/>
      <c r="IH4" s="137"/>
      <c r="II4" s="137"/>
      <c r="IJ4" s="137"/>
      <c r="IK4" s="137"/>
      <c r="IL4" s="137"/>
      <c r="IM4" s="137"/>
      <c r="IN4" s="137"/>
      <c r="IO4" s="138"/>
    </row>
    <row r="5" spans="2:249" s="18" customFormat="1" ht="41.25" customHeight="1" x14ac:dyDescent="0.2">
      <c r="B5" s="201" t="s">
        <v>311</v>
      </c>
      <c r="C5" s="201"/>
      <c r="D5" s="201"/>
      <c r="E5" s="201"/>
      <c r="F5" s="201"/>
      <c r="G5" s="201"/>
      <c r="H5" s="201"/>
      <c r="I5" s="201"/>
      <c r="J5" s="201"/>
      <c r="K5" s="20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2:249" x14ac:dyDescent="0.2">
      <c r="B6" s="198" t="s">
        <v>105</v>
      </c>
      <c r="C6" s="198"/>
      <c r="D6" s="198"/>
      <c r="E6" s="198"/>
      <c r="F6" s="198"/>
      <c r="G6" s="198"/>
      <c r="H6" s="198"/>
      <c r="I6" s="198"/>
      <c r="J6" s="198"/>
      <c r="K6" s="198"/>
    </row>
    <row r="7" spans="2:249" s="47" customFormat="1" ht="40.5" customHeight="1" x14ac:dyDescent="0.2">
      <c r="B7" s="206" t="s">
        <v>272</v>
      </c>
      <c r="C7" s="206" t="s">
        <v>273</v>
      </c>
      <c r="D7" s="206"/>
      <c r="E7" s="206" t="s">
        <v>274</v>
      </c>
      <c r="F7" s="206" t="s">
        <v>275</v>
      </c>
      <c r="G7" s="206" t="s">
        <v>276</v>
      </c>
      <c r="H7" s="207" t="s">
        <v>44</v>
      </c>
      <c r="I7" s="208"/>
      <c r="J7" s="208"/>
      <c r="K7" s="209"/>
    </row>
    <row r="8" spans="2:249" s="47" customFormat="1" ht="33" customHeight="1" x14ac:dyDescent="0.2">
      <c r="B8" s="206"/>
      <c r="C8" s="32" t="s">
        <v>9</v>
      </c>
      <c r="D8" s="32" t="s">
        <v>10</v>
      </c>
      <c r="E8" s="206"/>
      <c r="F8" s="206"/>
      <c r="G8" s="206"/>
      <c r="H8" s="32" t="s">
        <v>277</v>
      </c>
      <c r="I8" s="32" t="s">
        <v>278</v>
      </c>
      <c r="J8" s="32" t="s">
        <v>279</v>
      </c>
      <c r="K8" s="32" t="s">
        <v>280</v>
      </c>
    </row>
    <row r="9" spans="2:249" s="47" customFormat="1" ht="25.5" customHeight="1" x14ac:dyDescent="0.2">
      <c r="B9" s="205" t="s">
        <v>281</v>
      </c>
      <c r="C9" s="205"/>
      <c r="D9" s="205"/>
      <c r="E9" s="205"/>
      <c r="F9" s="205"/>
      <c r="G9" s="205"/>
      <c r="H9" s="196">
        <v>0</v>
      </c>
      <c r="I9" s="196">
        <f t="shared" ref="I9:K9" si="0">+I10</f>
        <v>0</v>
      </c>
      <c r="J9" s="196">
        <f t="shared" si="0"/>
        <v>4.0000000037252903E-2</v>
      </c>
      <c r="K9" s="196">
        <f t="shared" si="0"/>
        <v>4.0000000153668225E-2</v>
      </c>
    </row>
    <row r="10" spans="2:249" s="47" customFormat="1" ht="72" customHeight="1" x14ac:dyDescent="0.2">
      <c r="B10" s="149"/>
      <c r="C10" s="32" t="s">
        <v>282</v>
      </c>
      <c r="D10" s="149"/>
      <c r="E10" s="147" t="s">
        <v>24</v>
      </c>
      <c r="F10" s="147" t="s">
        <v>283</v>
      </c>
      <c r="G10" s="147" t="s">
        <v>284</v>
      </c>
      <c r="H10" s="196">
        <f t="shared" ref="H10:J10" si="1">+H11+H12++++++++++H13</f>
        <v>0</v>
      </c>
      <c r="I10" s="196">
        <f t="shared" si="1"/>
        <v>0</v>
      </c>
      <c r="J10" s="196">
        <f t="shared" si="1"/>
        <v>4.0000000037252903E-2</v>
      </c>
      <c r="K10" s="196">
        <f>+K11+K12++++++++++K13</f>
        <v>4.0000000153668225E-2</v>
      </c>
    </row>
    <row r="11" spans="2:249" s="47" customFormat="1" ht="66" customHeight="1" x14ac:dyDescent="0.2">
      <c r="B11" s="149"/>
      <c r="C11" s="149"/>
      <c r="D11" s="148" t="s">
        <v>253</v>
      </c>
      <c r="E11" s="149" t="s">
        <v>163</v>
      </c>
      <c r="F11" s="149" t="s">
        <v>285</v>
      </c>
      <c r="G11" s="149" t="s">
        <v>286</v>
      </c>
      <c r="H11" s="197">
        <f>+'3'!H20</f>
        <v>0</v>
      </c>
      <c r="I11" s="197">
        <f>+'3'!I20</f>
        <v>184912</v>
      </c>
      <c r="J11" s="197">
        <f>+'3'!J20</f>
        <v>194912</v>
      </c>
      <c r="K11" s="197">
        <f>+'3'!K20</f>
        <v>276970</v>
      </c>
    </row>
    <row r="12" spans="2:249" s="47" customFormat="1" ht="78.75" customHeight="1" x14ac:dyDescent="0.2">
      <c r="B12" s="149"/>
      <c r="C12" s="149"/>
      <c r="D12" s="148" t="s">
        <v>290</v>
      </c>
      <c r="E12" s="149" t="s">
        <v>108</v>
      </c>
      <c r="F12" s="149" t="s">
        <v>291</v>
      </c>
      <c r="G12" s="149" t="s">
        <v>292</v>
      </c>
      <c r="H12" s="197">
        <f>+'3'!H29</f>
        <v>0</v>
      </c>
      <c r="I12" s="197">
        <f>+'3'!I29</f>
        <v>154966.39999999999</v>
      </c>
      <c r="J12" s="197">
        <f>+'3'!J29</f>
        <v>630990.44000000006</v>
      </c>
      <c r="K12" s="197">
        <f>+'3'!K29</f>
        <v>556932.44000000006</v>
      </c>
    </row>
    <row r="13" spans="2:249" s="47" customFormat="1" ht="65.25" customHeight="1" x14ac:dyDescent="0.2">
      <c r="B13" s="149"/>
      <c r="C13" s="149"/>
      <c r="D13" s="148" t="s">
        <v>293</v>
      </c>
      <c r="E13" s="149" t="s">
        <v>26</v>
      </c>
      <c r="F13" s="149" t="s">
        <v>294</v>
      </c>
      <c r="G13" s="149" t="s">
        <v>292</v>
      </c>
      <c r="H13" s="197">
        <v>0</v>
      </c>
      <c r="I13" s="197">
        <f>+'3'!I45</f>
        <v>-339878.40000000002</v>
      </c>
      <c r="J13" s="197">
        <f>+'3'!J45</f>
        <v>-825902.4</v>
      </c>
      <c r="K13" s="197">
        <f>+'3'!K45</f>
        <v>-833902.39999999991</v>
      </c>
      <c r="M13" s="154"/>
    </row>
    <row r="14" spans="2:249" ht="28.5" customHeight="1" x14ac:dyDescent="0.2">
      <c r="B14" s="205" t="s">
        <v>254</v>
      </c>
      <c r="C14" s="205"/>
      <c r="D14" s="205"/>
      <c r="E14" s="205"/>
      <c r="F14" s="205"/>
      <c r="G14" s="205"/>
      <c r="H14" s="155"/>
      <c r="I14" s="155"/>
      <c r="J14" s="155"/>
      <c r="K14" s="155"/>
    </row>
    <row r="15" spans="2:249" ht="40.5" x14ac:dyDescent="0.2">
      <c r="B15" s="149"/>
      <c r="C15" s="32" t="s">
        <v>306</v>
      </c>
      <c r="D15" s="149"/>
      <c r="E15" s="147" t="s">
        <v>259</v>
      </c>
      <c r="F15" s="147" t="s">
        <v>307</v>
      </c>
      <c r="G15" s="147" t="s">
        <v>308</v>
      </c>
      <c r="H15" s="118">
        <f>+H16+H17</f>
        <v>0</v>
      </c>
      <c r="I15" s="118">
        <f t="shared" ref="I15:K15" si="2">+I16+I17</f>
        <v>0</v>
      </c>
      <c r="J15" s="118">
        <f t="shared" si="2"/>
        <v>0</v>
      </c>
      <c r="K15" s="118">
        <f t="shared" si="2"/>
        <v>0</v>
      </c>
    </row>
    <row r="16" spans="2:249" ht="67.5" x14ac:dyDescent="0.2">
      <c r="B16" s="149"/>
      <c r="C16" s="149"/>
      <c r="D16" s="148" t="s">
        <v>309</v>
      </c>
      <c r="E16" s="149" t="s">
        <v>259</v>
      </c>
      <c r="F16" s="149" t="s">
        <v>310</v>
      </c>
      <c r="G16" s="149" t="s">
        <v>286</v>
      </c>
      <c r="H16" s="153">
        <f>+H11</f>
        <v>0</v>
      </c>
      <c r="I16" s="153">
        <f t="shared" ref="I16:K16" si="3">+I11</f>
        <v>184912</v>
      </c>
      <c r="J16" s="153">
        <f t="shared" si="3"/>
        <v>194912</v>
      </c>
      <c r="K16" s="153">
        <f t="shared" si="3"/>
        <v>276970</v>
      </c>
    </row>
    <row r="17" spans="2:11" ht="67.5" x14ac:dyDescent="0.2">
      <c r="B17" s="149"/>
      <c r="C17" s="149"/>
      <c r="D17" s="148" t="s">
        <v>309</v>
      </c>
      <c r="E17" s="149" t="s">
        <v>259</v>
      </c>
      <c r="F17" s="149" t="s">
        <v>310</v>
      </c>
      <c r="G17" s="149" t="s">
        <v>286</v>
      </c>
      <c r="H17" s="153">
        <f>+-H11</f>
        <v>0</v>
      </c>
      <c r="I17" s="153">
        <f t="shared" ref="I17:K17" si="4">+-I11</f>
        <v>-184912</v>
      </c>
      <c r="J17" s="153">
        <f t="shared" si="4"/>
        <v>-194912</v>
      </c>
      <c r="K17" s="153">
        <f t="shared" si="4"/>
        <v>-276970</v>
      </c>
    </row>
  </sheetData>
  <mergeCells count="14">
    <mergeCell ref="H7:K7"/>
    <mergeCell ref="B1:K1"/>
    <mergeCell ref="B2:K2"/>
    <mergeCell ref="B3:K3"/>
    <mergeCell ref="B4:K4"/>
    <mergeCell ref="B5:K5"/>
    <mergeCell ref="B6:K6"/>
    <mergeCell ref="B14:G14"/>
    <mergeCell ref="B9:G9"/>
    <mergeCell ref="B7:B8"/>
    <mergeCell ref="C7:D7"/>
    <mergeCell ref="E7:E8"/>
    <mergeCell ref="F7:F8"/>
    <mergeCell ref="G7:G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H109"/>
  <sheetViews>
    <sheetView topLeftCell="A61" zoomScaleNormal="100" workbookViewId="0">
      <selection activeCell="M36" sqref="M36"/>
    </sheetView>
  </sheetViews>
  <sheetFormatPr defaultColWidth="9.140625" defaultRowHeight="13.5" x14ac:dyDescent="0.2"/>
  <cols>
    <col min="1" max="1" width="2.42578125" style="13" customWidth="1"/>
    <col min="2" max="4" width="9.7109375" style="13" customWidth="1"/>
    <col min="5" max="5" width="10.140625" style="13" bestFit="1" customWidth="1"/>
    <col min="6" max="6" width="12" style="13" bestFit="1" customWidth="1"/>
    <col min="7" max="7" width="73.28515625" style="13" customWidth="1"/>
    <col min="8" max="8" width="13.42578125" style="13" customWidth="1"/>
    <col min="9" max="9" width="14.5703125" style="13" customWidth="1"/>
    <col min="10" max="10" width="14.140625" style="13" customWidth="1"/>
    <col min="11" max="11" width="20.28515625" style="16" customWidth="1"/>
    <col min="12" max="12" width="9.140625" style="13"/>
    <col min="13" max="13" width="13.85546875" style="13" customWidth="1"/>
    <col min="14" max="16384" width="9.140625" style="13"/>
  </cols>
  <sheetData>
    <row r="1" spans="2:242" s="6" customFormat="1" ht="15.95" customHeight="1" x14ac:dyDescent="0.2">
      <c r="B1" s="226" t="s">
        <v>94</v>
      </c>
      <c r="C1" s="226"/>
      <c r="D1" s="226"/>
      <c r="E1" s="226"/>
      <c r="F1" s="226"/>
      <c r="G1" s="226"/>
      <c r="H1" s="226"/>
      <c r="I1" s="226"/>
      <c r="J1" s="226"/>
      <c r="K1" s="226"/>
      <c r="L1" s="5"/>
      <c r="M1" s="5"/>
      <c r="N1" s="5"/>
      <c r="O1" s="5"/>
      <c r="P1" s="5"/>
      <c r="Q1" s="5"/>
      <c r="R1" s="4"/>
      <c r="S1" s="5"/>
      <c r="T1" s="5"/>
      <c r="U1" s="5"/>
      <c r="V1" s="5"/>
      <c r="W1" s="5"/>
      <c r="X1" s="5"/>
      <c r="Y1" s="5"/>
      <c r="Z1" s="4"/>
      <c r="AA1" s="5"/>
      <c r="AB1" s="5"/>
      <c r="AC1" s="5"/>
      <c r="AD1" s="5"/>
      <c r="AE1" s="5"/>
      <c r="AF1" s="5"/>
      <c r="AG1" s="5"/>
      <c r="AH1" s="4"/>
      <c r="AI1" s="5"/>
      <c r="AJ1" s="5"/>
      <c r="AK1" s="5"/>
      <c r="AL1" s="5"/>
      <c r="AM1" s="5"/>
      <c r="AN1" s="5"/>
      <c r="AO1" s="5"/>
      <c r="AP1" s="4"/>
      <c r="AQ1" s="5"/>
      <c r="AR1" s="5"/>
      <c r="AS1" s="5"/>
      <c r="AT1" s="5"/>
      <c r="AU1" s="5"/>
      <c r="AV1" s="5"/>
      <c r="AW1" s="5"/>
      <c r="AX1" s="4"/>
      <c r="AY1" s="5"/>
      <c r="AZ1" s="5"/>
      <c r="BA1" s="5"/>
      <c r="BB1" s="5"/>
      <c r="BC1" s="5"/>
      <c r="BD1" s="5"/>
      <c r="BE1" s="5"/>
      <c r="BF1" s="4"/>
      <c r="BG1" s="5"/>
      <c r="BH1" s="5"/>
      <c r="BI1" s="5"/>
      <c r="BJ1" s="5"/>
      <c r="BK1" s="5"/>
      <c r="BL1" s="5"/>
      <c r="BM1" s="5"/>
      <c r="BN1" s="4"/>
      <c r="BO1" s="5"/>
      <c r="BP1" s="5"/>
      <c r="BQ1" s="5"/>
      <c r="BR1" s="5"/>
      <c r="BS1" s="5"/>
      <c r="BT1" s="5"/>
      <c r="BU1" s="5"/>
      <c r="BV1" s="4"/>
      <c r="BW1" s="5"/>
      <c r="BX1" s="5"/>
      <c r="BY1" s="5"/>
      <c r="BZ1" s="5"/>
      <c r="CA1" s="5"/>
      <c r="CB1" s="5"/>
      <c r="CC1" s="5"/>
      <c r="CD1" s="4"/>
      <c r="CE1" s="5"/>
      <c r="CF1" s="5"/>
      <c r="CG1" s="5"/>
      <c r="CH1" s="5"/>
      <c r="CI1" s="5"/>
      <c r="CJ1" s="5"/>
      <c r="CK1" s="5"/>
      <c r="CL1" s="4"/>
      <c r="CM1" s="5"/>
      <c r="CN1" s="5"/>
      <c r="CO1" s="5"/>
      <c r="CP1" s="5"/>
      <c r="CQ1" s="5"/>
      <c r="CR1" s="5"/>
      <c r="CS1" s="5"/>
      <c r="CT1" s="4"/>
      <c r="CU1" s="5"/>
      <c r="CV1" s="5"/>
      <c r="CW1" s="5"/>
      <c r="CX1" s="5"/>
      <c r="CY1" s="5"/>
      <c r="CZ1" s="5"/>
      <c r="DA1" s="5"/>
      <c r="DB1" s="4"/>
      <c r="DC1" s="5"/>
      <c r="DD1" s="5"/>
      <c r="DE1" s="5"/>
      <c r="DF1" s="5"/>
      <c r="DG1" s="5"/>
      <c r="DH1" s="5"/>
      <c r="DI1" s="5"/>
      <c r="DJ1" s="4"/>
      <c r="DK1" s="5"/>
      <c r="DL1" s="5"/>
      <c r="DM1" s="5"/>
      <c r="DN1" s="5"/>
      <c r="DO1" s="5"/>
      <c r="DP1" s="5"/>
      <c r="DQ1" s="5"/>
      <c r="DR1" s="4"/>
      <c r="DS1" s="5"/>
      <c r="DT1" s="5"/>
      <c r="DU1" s="5"/>
      <c r="DV1" s="5"/>
      <c r="DW1" s="5"/>
      <c r="DX1" s="5"/>
      <c r="DY1" s="5"/>
      <c r="DZ1" s="4"/>
      <c r="EA1" s="5"/>
      <c r="EB1" s="5"/>
      <c r="EC1" s="5"/>
      <c r="ED1" s="5"/>
      <c r="EE1" s="5"/>
      <c r="EF1" s="5"/>
      <c r="EG1" s="5"/>
      <c r="EH1" s="4"/>
      <c r="EI1" s="5"/>
      <c r="EJ1" s="5"/>
      <c r="EK1" s="5"/>
      <c r="EL1" s="5"/>
      <c r="EM1" s="5"/>
      <c r="EN1" s="5"/>
      <c r="EO1" s="5"/>
      <c r="EP1" s="4"/>
      <c r="EQ1" s="5"/>
      <c r="ER1" s="5"/>
      <c r="ES1" s="5"/>
      <c r="ET1" s="5"/>
      <c r="EU1" s="5"/>
      <c r="EV1" s="5"/>
      <c r="EW1" s="5"/>
      <c r="EX1" s="4"/>
      <c r="EY1" s="5"/>
      <c r="EZ1" s="5"/>
      <c r="FA1" s="5"/>
      <c r="FB1" s="5"/>
      <c r="FC1" s="5"/>
      <c r="FD1" s="5"/>
      <c r="FE1" s="5"/>
      <c r="FF1" s="4"/>
      <c r="FG1" s="5"/>
      <c r="FH1" s="5"/>
      <c r="FI1" s="5"/>
      <c r="FJ1" s="5"/>
      <c r="FK1" s="5"/>
      <c r="FL1" s="5"/>
      <c r="FM1" s="5"/>
      <c r="FN1" s="4"/>
      <c r="FO1" s="5"/>
      <c r="FP1" s="5"/>
      <c r="FQ1" s="5"/>
      <c r="FR1" s="5"/>
      <c r="FS1" s="5"/>
      <c r="FT1" s="5"/>
      <c r="FU1" s="5"/>
      <c r="FV1" s="4"/>
      <c r="FW1" s="5"/>
      <c r="FX1" s="5"/>
      <c r="FY1" s="5"/>
      <c r="FZ1" s="5"/>
      <c r="GA1" s="5"/>
      <c r="GB1" s="5"/>
      <c r="GC1" s="5"/>
      <c r="GD1" s="4"/>
      <c r="GE1" s="5"/>
      <c r="GF1" s="5"/>
      <c r="GG1" s="5"/>
      <c r="GH1" s="5"/>
      <c r="GI1" s="5"/>
      <c r="GJ1" s="5"/>
      <c r="GK1" s="5"/>
      <c r="GL1" s="4"/>
      <c r="GM1" s="5"/>
      <c r="GN1" s="5"/>
      <c r="GO1" s="5"/>
      <c r="GP1" s="5"/>
      <c r="GQ1" s="5"/>
      <c r="GR1" s="5"/>
      <c r="GS1" s="5"/>
      <c r="GT1" s="4"/>
      <c r="GU1" s="5"/>
      <c r="GV1" s="5"/>
      <c r="GW1" s="5"/>
      <c r="GX1" s="5"/>
      <c r="GY1" s="5"/>
      <c r="GZ1" s="5"/>
      <c r="HA1" s="5"/>
      <c r="HB1" s="4"/>
      <c r="HC1" s="5"/>
      <c r="HD1" s="5"/>
      <c r="HE1" s="5"/>
      <c r="HF1" s="5"/>
      <c r="HG1" s="5"/>
      <c r="HH1" s="5"/>
      <c r="HI1" s="5"/>
      <c r="HJ1" s="4"/>
      <c r="HK1" s="5"/>
      <c r="HL1" s="5"/>
      <c r="HM1" s="5"/>
      <c r="HN1" s="5"/>
      <c r="HO1" s="5"/>
      <c r="HP1" s="5"/>
      <c r="HQ1" s="5"/>
      <c r="HR1" s="4"/>
      <c r="HS1" s="5"/>
      <c r="HT1" s="5"/>
      <c r="HU1" s="5"/>
      <c r="HV1" s="5"/>
      <c r="HW1" s="5"/>
      <c r="HX1" s="5"/>
      <c r="HY1" s="5"/>
      <c r="HZ1" s="4"/>
      <c r="IA1" s="5"/>
      <c r="IB1" s="5"/>
      <c r="IC1" s="5"/>
      <c r="ID1" s="5"/>
      <c r="IE1" s="5"/>
      <c r="IF1" s="5"/>
      <c r="IG1" s="5"/>
      <c r="IH1" s="4"/>
    </row>
    <row r="2" spans="2:242" s="6" customFormat="1" ht="15.95" customHeight="1" x14ac:dyDescent="0.2">
      <c r="B2" s="226" t="s">
        <v>103</v>
      </c>
      <c r="C2" s="226"/>
      <c r="D2" s="226"/>
      <c r="E2" s="226"/>
      <c r="F2" s="226"/>
      <c r="G2" s="226"/>
      <c r="H2" s="226"/>
      <c r="I2" s="226"/>
      <c r="J2" s="226"/>
      <c r="K2" s="226"/>
      <c r="L2" s="5"/>
      <c r="M2" s="5"/>
      <c r="N2" s="5"/>
      <c r="O2" s="5"/>
      <c r="P2" s="5"/>
      <c r="Q2" s="5"/>
      <c r="R2" s="4"/>
      <c r="S2" s="5"/>
      <c r="T2" s="5"/>
      <c r="U2" s="5"/>
      <c r="V2" s="5"/>
      <c r="W2" s="5"/>
      <c r="X2" s="5"/>
      <c r="Y2" s="5"/>
      <c r="Z2" s="4"/>
      <c r="AA2" s="5"/>
      <c r="AB2" s="5"/>
      <c r="AC2" s="5"/>
      <c r="AD2" s="5"/>
      <c r="AE2" s="5"/>
      <c r="AF2" s="5"/>
      <c r="AG2" s="5"/>
      <c r="AH2" s="4"/>
      <c r="AI2" s="5"/>
      <c r="AJ2" s="5"/>
      <c r="AK2" s="5"/>
      <c r="AL2" s="5"/>
      <c r="AM2" s="5"/>
      <c r="AN2" s="5"/>
      <c r="AO2" s="5"/>
      <c r="AP2" s="4"/>
      <c r="AQ2" s="5"/>
      <c r="AR2" s="5"/>
      <c r="AS2" s="5"/>
      <c r="AT2" s="5"/>
      <c r="AU2" s="5"/>
      <c r="AV2" s="5"/>
      <c r="AW2" s="5"/>
      <c r="AX2" s="4"/>
      <c r="AY2" s="5"/>
      <c r="AZ2" s="5"/>
      <c r="BA2" s="5"/>
      <c r="BB2" s="5"/>
      <c r="BC2" s="5"/>
      <c r="BD2" s="5"/>
      <c r="BE2" s="5"/>
      <c r="BF2" s="4"/>
      <c r="BG2" s="5"/>
      <c r="BH2" s="5"/>
      <c r="BI2" s="5"/>
      <c r="BJ2" s="5"/>
      <c r="BK2" s="5"/>
      <c r="BL2" s="5"/>
      <c r="BM2" s="5"/>
      <c r="BN2" s="4"/>
      <c r="BO2" s="5"/>
      <c r="BP2" s="5"/>
      <c r="BQ2" s="5"/>
      <c r="BR2" s="5"/>
      <c r="BS2" s="5"/>
      <c r="BT2" s="5"/>
      <c r="BU2" s="5"/>
      <c r="BV2" s="4"/>
      <c r="BW2" s="5"/>
      <c r="BX2" s="5"/>
      <c r="BY2" s="5"/>
      <c r="BZ2" s="5"/>
      <c r="CA2" s="5"/>
      <c r="CB2" s="5"/>
      <c r="CC2" s="5"/>
      <c r="CD2" s="4"/>
      <c r="CE2" s="5"/>
      <c r="CF2" s="5"/>
      <c r="CG2" s="5"/>
      <c r="CH2" s="5"/>
      <c r="CI2" s="5"/>
      <c r="CJ2" s="5"/>
      <c r="CK2" s="5"/>
      <c r="CL2" s="4"/>
      <c r="CM2" s="5"/>
      <c r="CN2" s="5"/>
      <c r="CO2" s="5"/>
      <c r="CP2" s="5"/>
      <c r="CQ2" s="5"/>
      <c r="CR2" s="5"/>
      <c r="CS2" s="5"/>
      <c r="CT2" s="4"/>
      <c r="CU2" s="5"/>
      <c r="CV2" s="5"/>
      <c r="CW2" s="5"/>
      <c r="CX2" s="5"/>
      <c r="CY2" s="5"/>
      <c r="CZ2" s="5"/>
      <c r="DA2" s="5"/>
      <c r="DB2" s="4"/>
      <c r="DC2" s="5"/>
      <c r="DD2" s="5"/>
      <c r="DE2" s="5"/>
      <c r="DF2" s="5"/>
      <c r="DG2" s="5"/>
      <c r="DH2" s="5"/>
      <c r="DI2" s="5"/>
      <c r="DJ2" s="4"/>
      <c r="DK2" s="5"/>
      <c r="DL2" s="5"/>
      <c r="DM2" s="5"/>
      <c r="DN2" s="5"/>
      <c r="DO2" s="5"/>
      <c r="DP2" s="5"/>
      <c r="DQ2" s="5"/>
      <c r="DR2" s="4"/>
      <c r="DS2" s="5"/>
      <c r="DT2" s="5"/>
      <c r="DU2" s="5"/>
      <c r="DV2" s="5"/>
      <c r="DW2" s="5"/>
      <c r="DX2" s="5"/>
      <c r="DY2" s="5"/>
      <c r="DZ2" s="4"/>
      <c r="EA2" s="5"/>
      <c r="EB2" s="5"/>
      <c r="EC2" s="5"/>
      <c r="ED2" s="5"/>
      <c r="EE2" s="5"/>
      <c r="EF2" s="5"/>
      <c r="EG2" s="5"/>
      <c r="EH2" s="4"/>
      <c r="EI2" s="5"/>
      <c r="EJ2" s="5"/>
      <c r="EK2" s="5"/>
      <c r="EL2" s="5"/>
      <c r="EM2" s="5"/>
      <c r="EN2" s="5"/>
      <c r="EO2" s="5"/>
      <c r="EP2" s="4"/>
      <c r="EQ2" s="5"/>
      <c r="ER2" s="5"/>
      <c r="ES2" s="5"/>
      <c r="ET2" s="5"/>
      <c r="EU2" s="5"/>
      <c r="EV2" s="5"/>
      <c r="EW2" s="5"/>
      <c r="EX2" s="4"/>
      <c r="EY2" s="5"/>
      <c r="EZ2" s="5"/>
      <c r="FA2" s="5"/>
      <c r="FB2" s="5"/>
      <c r="FC2" s="5"/>
      <c r="FD2" s="5"/>
      <c r="FE2" s="5"/>
      <c r="FF2" s="4"/>
      <c r="FG2" s="5"/>
      <c r="FH2" s="5"/>
      <c r="FI2" s="5"/>
      <c r="FJ2" s="5"/>
      <c r="FK2" s="5"/>
      <c r="FL2" s="5"/>
      <c r="FM2" s="5"/>
      <c r="FN2" s="4"/>
      <c r="FO2" s="5"/>
      <c r="FP2" s="5"/>
      <c r="FQ2" s="5"/>
      <c r="FR2" s="5"/>
      <c r="FS2" s="5"/>
      <c r="FT2" s="5"/>
      <c r="FU2" s="5"/>
      <c r="FV2" s="4"/>
      <c r="FW2" s="5"/>
      <c r="FX2" s="5"/>
      <c r="FY2" s="5"/>
      <c r="FZ2" s="5"/>
      <c r="GA2" s="5"/>
      <c r="GB2" s="5"/>
      <c r="GC2" s="5"/>
      <c r="GD2" s="4"/>
      <c r="GE2" s="5"/>
      <c r="GF2" s="5"/>
      <c r="GG2" s="5"/>
      <c r="GH2" s="5"/>
      <c r="GI2" s="5"/>
      <c r="GJ2" s="5"/>
      <c r="GK2" s="5"/>
      <c r="GL2" s="4"/>
      <c r="GM2" s="5"/>
      <c r="GN2" s="5"/>
      <c r="GO2" s="5"/>
      <c r="GP2" s="5"/>
      <c r="GQ2" s="5"/>
      <c r="GR2" s="5"/>
      <c r="GS2" s="5"/>
      <c r="GT2" s="4"/>
      <c r="GU2" s="5"/>
      <c r="GV2" s="5"/>
      <c r="GW2" s="5"/>
      <c r="GX2" s="5"/>
      <c r="GY2" s="5"/>
      <c r="GZ2" s="5"/>
      <c r="HA2" s="5"/>
      <c r="HB2" s="4"/>
      <c r="HC2" s="5"/>
      <c r="HD2" s="5"/>
      <c r="HE2" s="5"/>
      <c r="HF2" s="5"/>
      <c r="HG2" s="5"/>
      <c r="HH2" s="5"/>
      <c r="HI2" s="5"/>
      <c r="HJ2" s="4"/>
      <c r="HK2" s="5"/>
      <c r="HL2" s="5"/>
      <c r="HM2" s="5"/>
      <c r="HN2" s="5"/>
      <c r="HO2" s="5"/>
      <c r="HP2" s="5"/>
      <c r="HQ2" s="5"/>
      <c r="HR2" s="4"/>
      <c r="HS2" s="5"/>
      <c r="HT2" s="5"/>
      <c r="HU2" s="5"/>
      <c r="HV2" s="5"/>
      <c r="HW2" s="5"/>
      <c r="HX2" s="5"/>
      <c r="HY2" s="5"/>
      <c r="HZ2" s="4"/>
      <c r="IA2" s="5"/>
      <c r="IB2" s="5"/>
      <c r="IC2" s="5"/>
      <c r="ID2" s="5"/>
      <c r="IE2" s="5"/>
      <c r="IF2" s="5"/>
      <c r="IG2" s="5"/>
      <c r="IH2" s="4"/>
    </row>
    <row r="3" spans="2:242" s="6" customFormat="1" ht="15.95" customHeight="1" x14ac:dyDescent="0.2">
      <c r="B3" s="226" t="s">
        <v>38</v>
      </c>
      <c r="C3" s="226"/>
      <c r="D3" s="226"/>
      <c r="E3" s="226"/>
      <c r="F3" s="226"/>
      <c r="G3" s="226"/>
      <c r="H3" s="226"/>
      <c r="I3" s="226"/>
      <c r="J3" s="226"/>
      <c r="K3" s="226"/>
      <c r="L3" s="5"/>
      <c r="M3" s="5"/>
      <c r="N3" s="5"/>
      <c r="O3" s="5"/>
      <c r="P3" s="5"/>
      <c r="Q3" s="5"/>
      <c r="R3" s="4"/>
      <c r="S3" s="5"/>
      <c r="T3" s="5"/>
      <c r="U3" s="5"/>
      <c r="V3" s="5"/>
      <c r="W3" s="5"/>
      <c r="X3" s="5"/>
      <c r="Y3" s="5"/>
      <c r="Z3" s="4"/>
      <c r="AA3" s="5"/>
      <c r="AB3" s="5"/>
      <c r="AC3" s="5"/>
      <c r="AD3" s="5"/>
      <c r="AE3" s="5"/>
      <c r="AF3" s="5"/>
      <c r="AG3" s="5"/>
      <c r="AH3" s="4"/>
      <c r="AI3" s="5"/>
      <c r="AJ3" s="5"/>
      <c r="AK3" s="5"/>
      <c r="AL3" s="5"/>
      <c r="AM3" s="5"/>
      <c r="AN3" s="5"/>
      <c r="AO3" s="5"/>
      <c r="AP3" s="4"/>
      <c r="AQ3" s="5"/>
      <c r="AR3" s="5"/>
      <c r="AS3" s="5"/>
      <c r="AT3" s="5"/>
      <c r="AU3" s="5"/>
      <c r="AV3" s="5"/>
      <c r="AW3" s="5"/>
      <c r="AX3" s="4"/>
      <c r="AY3" s="5"/>
      <c r="AZ3" s="5"/>
      <c r="BA3" s="5"/>
      <c r="BB3" s="5"/>
      <c r="BC3" s="5"/>
      <c r="BD3" s="5"/>
      <c r="BE3" s="5"/>
      <c r="BF3" s="4"/>
      <c r="BG3" s="5"/>
      <c r="BH3" s="5"/>
      <c r="BI3" s="5"/>
      <c r="BJ3" s="5"/>
      <c r="BK3" s="5"/>
      <c r="BL3" s="5"/>
      <c r="BM3" s="5"/>
      <c r="BN3" s="4"/>
      <c r="BO3" s="5"/>
      <c r="BP3" s="5"/>
      <c r="BQ3" s="5"/>
      <c r="BR3" s="5"/>
      <c r="BS3" s="5"/>
      <c r="BT3" s="5"/>
      <c r="BU3" s="5"/>
      <c r="BV3" s="4"/>
      <c r="BW3" s="5"/>
      <c r="BX3" s="5"/>
      <c r="BY3" s="5"/>
      <c r="BZ3" s="5"/>
      <c r="CA3" s="5"/>
      <c r="CB3" s="5"/>
      <c r="CC3" s="5"/>
      <c r="CD3" s="4"/>
      <c r="CE3" s="5"/>
      <c r="CF3" s="5"/>
      <c r="CG3" s="5"/>
      <c r="CH3" s="5"/>
      <c r="CI3" s="5"/>
      <c r="CJ3" s="5"/>
      <c r="CK3" s="5"/>
      <c r="CL3" s="4"/>
      <c r="CM3" s="5"/>
      <c r="CN3" s="5"/>
      <c r="CO3" s="5"/>
      <c r="CP3" s="5"/>
      <c r="CQ3" s="5"/>
      <c r="CR3" s="5"/>
      <c r="CS3" s="5"/>
      <c r="CT3" s="4"/>
      <c r="CU3" s="5"/>
      <c r="CV3" s="5"/>
      <c r="CW3" s="5"/>
      <c r="CX3" s="5"/>
      <c r="CY3" s="5"/>
      <c r="CZ3" s="5"/>
      <c r="DA3" s="5"/>
      <c r="DB3" s="4"/>
      <c r="DC3" s="5"/>
      <c r="DD3" s="5"/>
      <c r="DE3" s="5"/>
      <c r="DF3" s="5"/>
      <c r="DG3" s="5"/>
      <c r="DH3" s="5"/>
      <c r="DI3" s="5"/>
      <c r="DJ3" s="4"/>
      <c r="DK3" s="5"/>
      <c r="DL3" s="5"/>
      <c r="DM3" s="5"/>
      <c r="DN3" s="5"/>
      <c r="DO3" s="5"/>
      <c r="DP3" s="5"/>
      <c r="DQ3" s="5"/>
      <c r="DR3" s="4"/>
      <c r="DS3" s="5"/>
      <c r="DT3" s="5"/>
      <c r="DU3" s="5"/>
      <c r="DV3" s="5"/>
      <c r="DW3" s="5"/>
      <c r="DX3" s="5"/>
      <c r="DY3" s="5"/>
      <c r="DZ3" s="4"/>
      <c r="EA3" s="5"/>
      <c r="EB3" s="5"/>
      <c r="EC3" s="5"/>
      <c r="ED3" s="5"/>
      <c r="EE3" s="5"/>
      <c r="EF3" s="5"/>
      <c r="EG3" s="5"/>
      <c r="EH3" s="4"/>
      <c r="EI3" s="5"/>
      <c r="EJ3" s="5"/>
      <c r="EK3" s="5"/>
      <c r="EL3" s="5"/>
      <c r="EM3" s="5"/>
      <c r="EN3" s="5"/>
      <c r="EO3" s="5"/>
      <c r="EP3" s="4"/>
      <c r="EQ3" s="5"/>
      <c r="ER3" s="5"/>
      <c r="ES3" s="5"/>
      <c r="ET3" s="5"/>
      <c r="EU3" s="5"/>
      <c r="EV3" s="5"/>
      <c r="EW3" s="5"/>
      <c r="EX3" s="4"/>
      <c r="EY3" s="5"/>
      <c r="EZ3" s="5"/>
      <c r="FA3" s="5"/>
      <c r="FB3" s="5"/>
      <c r="FC3" s="5"/>
      <c r="FD3" s="5"/>
      <c r="FE3" s="5"/>
      <c r="FF3" s="4"/>
      <c r="FG3" s="5"/>
      <c r="FH3" s="5"/>
      <c r="FI3" s="5"/>
      <c r="FJ3" s="5"/>
      <c r="FK3" s="5"/>
      <c r="FL3" s="5"/>
      <c r="FM3" s="5"/>
      <c r="FN3" s="4"/>
      <c r="FO3" s="5"/>
      <c r="FP3" s="5"/>
      <c r="FQ3" s="5"/>
      <c r="FR3" s="5"/>
      <c r="FS3" s="5"/>
      <c r="FT3" s="5"/>
      <c r="FU3" s="5"/>
      <c r="FV3" s="4"/>
      <c r="FW3" s="5"/>
      <c r="FX3" s="5"/>
      <c r="FY3" s="5"/>
      <c r="FZ3" s="5"/>
      <c r="GA3" s="5"/>
      <c r="GB3" s="5"/>
      <c r="GC3" s="5"/>
      <c r="GD3" s="4"/>
      <c r="GE3" s="5"/>
      <c r="GF3" s="5"/>
      <c r="GG3" s="5"/>
      <c r="GH3" s="5"/>
      <c r="GI3" s="5"/>
      <c r="GJ3" s="5"/>
      <c r="GK3" s="5"/>
      <c r="GL3" s="4"/>
      <c r="GM3" s="5"/>
      <c r="GN3" s="5"/>
      <c r="GO3" s="5"/>
      <c r="GP3" s="5"/>
      <c r="GQ3" s="5"/>
      <c r="GR3" s="5"/>
      <c r="GS3" s="5"/>
      <c r="GT3" s="4"/>
      <c r="GU3" s="5"/>
      <c r="GV3" s="5"/>
      <c r="GW3" s="5"/>
      <c r="GX3" s="5"/>
      <c r="GY3" s="5"/>
      <c r="GZ3" s="5"/>
      <c r="HA3" s="5"/>
      <c r="HB3" s="4"/>
      <c r="HC3" s="5"/>
      <c r="HD3" s="5"/>
      <c r="HE3" s="5"/>
      <c r="HF3" s="5"/>
      <c r="HG3" s="5"/>
      <c r="HH3" s="5"/>
      <c r="HI3" s="5"/>
      <c r="HJ3" s="4"/>
      <c r="HK3" s="5"/>
      <c r="HL3" s="5"/>
      <c r="HM3" s="5"/>
      <c r="HN3" s="5"/>
      <c r="HO3" s="5"/>
      <c r="HP3" s="5"/>
      <c r="HQ3" s="5"/>
      <c r="HR3" s="4"/>
      <c r="HS3" s="5"/>
      <c r="HT3" s="5"/>
      <c r="HU3" s="5"/>
      <c r="HV3" s="5"/>
      <c r="HW3" s="5"/>
      <c r="HX3" s="5"/>
      <c r="HY3" s="5"/>
      <c r="HZ3" s="4"/>
      <c r="IA3" s="5"/>
      <c r="IB3" s="5"/>
      <c r="IC3" s="5"/>
      <c r="ID3" s="5"/>
      <c r="IE3" s="5"/>
      <c r="IF3" s="5"/>
      <c r="IG3" s="5"/>
      <c r="IH3" s="4"/>
    </row>
    <row r="4" spans="2:242" s="6" customFormat="1" ht="15.95" customHeight="1" x14ac:dyDescent="0.2">
      <c r="B4" s="226" t="s">
        <v>37</v>
      </c>
      <c r="C4" s="226"/>
      <c r="D4" s="226"/>
      <c r="E4" s="226"/>
      <c r="F4" s="226"/>
      <c r="G4" s="226"/>
      <c r="H4" s="226"/>
      <c r="I4" s="226"/>
      <c r="J4" s="226"/>
      <c r="K4" s="226"/>
      <c r="L4" s="5"/>
      <c r="M4" s="5"/>
      <c r="N4" s="5"/>
      <c r="O4" s="5"/>
      <c r="P4" s="5"/>
      <c r="Q4" s="5"/>
      <c r="R4" s="4"/>
      <c r="S4" s="5"/>
      <c r="T4" s="5"/>
      <c r="U4" s="5"/>
      <c r="V4" s="5"/>
      <c r="W4" s="5"/>
      <c r="X4" s="5"/>
      <c r="Y4" s="5"/>
      <c r="Z4" s="4"/>
      <c r="AA4" s="5"/>
      <c r="AB4" s="5"/>
      <c r="AC4" s="5"/>
      <c r="AD4" s="5"/>
      <c r="AE4" s="5"/>
      <c r="AF4" s="5"/>
      <c r="AG4" s="5"/>
      <c r="AH4" s="4"/>
      <c r="AI4" s="5"/>
      <c r="AJ4" s="5"/>
      <c r="AK4" s="5"/>
      <c r="AL4" s="5"/>
      <c r="AM4" s="5"/>
      <c r="AN4" s="5"/>
      <c r="AO4" s="5"/>
      <c r="AP4" s="4"/>
      <c r="AQ4" s="5"/>
      <c r="AR4" s="5"/>
      <c r="AS4" s="5"/>
      <c r="AT4" s="5"/>
      <c r="AU4" s="5"/>
      <c r="AV4" s="5"/>
      <c r="AW4" s="5"/>
      <c r="AX4" s="4"/>
      <c r="AY4" s="5"/>
      <c r="AZ4" s="5"/>
      <c r="BA4" s="5"/>
      <c r="BB4" s="5"/>
      <c r="BC4" s="5"/>
      <c r="BD4" s="5"/>
      <c r="BE4" s="5"/>
      <c r="BF4" s="4"/>
      <c r="BG4" s="5"/>
      <c r="BH4" s="5"/>
      <c r="BI4" s="5"/>
      <c r="BJ4" s="5"/>
      <c r="BK4" s="5"/>
      <c r="BL4" s="5"/>
      <c r="BM4" s="5"/>
      <c r="BN4" s="4"/>
      <c r="BO4" s="5"/>
      <c r="BP4" s="5"/>
      <c r="BQ4" s="5"/>
      <c r="BR4" s="5"/>
      <c r="BS4" s="5"/>
      <c r="BT4" s="5"/>
      <c r="BU4" s="5"/>
      <c r="BV4" s="4"/>
      <c r="BW4" s="5"/>
      <c r="BX4" s="5"/>
      <c r="BY4" s="5"/>
      <c r="BZ4" s="5"/>
      <c r="CA4" s="5"/>
      <c r="CB4" s="5"/>
      <c r="CC4" s="5"/>
      <c r="CD4" s="4"/>
      <c r="CE4" s="5"/>
      <c r="CF4" s="5"/>
      <c r="CG4" s="5"/>
      <c r="CH4" s="5"/>
      <c r="CI4" s="5"/>
      <c r="CJ4" s="5"/>
      <c r="CK4" s="5"/>
      <c r="CL4" s="4"/>
      <c r="CM4" s="5"/>
      <c r="CN4" s="5"/>
      <c r="CO4" s="5"/>
      <c r="CP4" s="5"/>
      <c r="CQ4" s="5"/>
      <c r="CR4" s="5"/>
      <c r="CS4" s="5"/>
      <c r="CT4" s="4"/>
      <c r="CU4" s="5"/>
      <c r="CV4" s="5"/>
      <c r="CW4" s="5"/>
      <c r="CX4" s="5"/>
      <c r="CY4" s="5"/>
      <c r="CZ4" s="5"/>
      <c r="DA4" s="5"/>
      <c r="DB4" s="4"/>
      <c r="DC4" s="5"/>
      <c r="DD4" s="5"/>
      <c r="DE4" s="5"/>
      <c r="DF4" s="5"/>
      <c r="DG4" s="5"/>
      <c r="DH4" s="5"/>
      <c r="DI4" s="5"/>
      <c r="DJ4" s="4"/>
      <c r="DK4" s="5"/>
      <c r="DL4" s="5"/>
      <c r="DM4" s="5"/>
      <c r="DN4" s="5"/>
      <c r="DO4" s="5"/>
      <c r="DP4" s="5"/>
      <c r="DQ4" s="5"/>
      <c r="DR4" s="4"/>
      <c r="DS4" s="5"/>
      <c r="DT4" s="5"/>
      <c r="DU4" s="5"/>
      <c r="DV4" s="5"/>
      <c r="DW4" s="5"/>
      <c r="DX4" s="5"/>
      <c r="DY4" s="5"/>
      <c r="DZ4" s="4"/>
      <c r="EA4" s="5"/>
      <c r="EB4" s="5"/>
      <c r="EC4" s="5"/>
      <c r="ED4" s="5"/>
      <c r="EE4" s="5"/>
      <c r="EF4" s="5"/>
      <c r="EG4" s="5"/>
      <c r="EH4" s="4"/>
      <c r="EI4" s="5"/>
      <c r="EJ4" s="5"/>
      <c r="EK4" s="5"/>
      <c r="EL4" s="5"/>
      <c r="EM4" s="5"/>
      <c r="EN4" s="5"/>
      <c r="EO4" s="5"/>
      <c r="EP4" s="4"/>
      <c r="EQ4" s="5"/>
      <c r="ER4" s="5"/>
      <c r="ES4" s="5"/>
      <c r="ET4" s="5"/>
      <c r="EU4" s="5"/>
      <c r="EV4" s="5"/>
      <c r="EW4" s="5"/>
      <c r="EX4" s="4"/>
      <c r="EY4" s="5"/>
      <c r="EZ4" s="5"/>
      <c r="FA4" s="5"/>
      <c r="FB4" s="5"/>
      <c r="FC4" s="5"/>
      <c r="FD4" s="5"/>
      <c r="FE4" s="5"/>
      <c r="FF4" s="4"/>
      <c r="FG4" s="5"/>
      <c r="FH4" s="5"/>
      <c r="FI4" s="5"/>
      <c r="FJ4" s="5"/>
      <c r="FK4" s="5"/>
      <c r="FL4" s="5"/>
      <c r="FM4" s="5"/>
      <c r="FN4" s="4"/>
      <c r="FO4" s="5"/>
      <c r="FP4" s="5"/>
      <c r="FQ4" s="5"/>
      <c r="FR4" s="5"/>
      <c r="FS4" s="5"/>
      <c r="FT4" s="5"/>
      <c r="FU4" s="5"/>
      <c r="FV4" s="4"/>
      <c r="FW4" s="5"/>
      <c r="FX4" s="5"/>
      <c r="FY4" s="5"/>
      <c r="FZ4" s="5"/>
      <c r="GA4" s="5"/>
      <c r="GB4" s="5"/>
      <c r="GC4" s="5"/>
      <c r="GD4" s="4"/>
      <c r="GE4" s="5"/>
      <c r="GF4" s="5"/>
      <c r="GG4" s="5"/>
      <c r="GH4" s="5"/>
      <c r="GI4" s="5"/>
      <c r="GJ4" s="5"/>
      <c r="GK4" s="5"/>
      <c r="GL4" s="4"/>
      <c r="GM4" s="5"/>
      <c r="GN4" s="5"/>
      <c r="GO4" s="5"/>
      <c r="GP4" s="5"/>
      <c r="GQ4" s="5"/>
      <c r="GR4" s="5"/>
      <c r="GS4" s="5"/>
      <c r="GT4" s="4"/>
      <c r="GU4" s="5"/>
      <c r="GV4" s="5"/>
      <c r="GW4" s="5"/>
      <c r="GX4" s="5"/>
      <c r="GY4" s="5"/>
      <c r="GZ4" s="5"/>
      <c r="HA4" s="5"/>
      <c r="HB4" s="4"/>
      <c r="HC4" s="5"/>
      <c r="HD4" s="5"/>
      <c r="HE4" s="5"/>
      <c r="HF4" s="5"/>
      <c r="HG4" s="5"/>
      <c r="HH4" s="5"/>
      <c r="HI4" s="5"/>
      <c r="HJ4" s="4"/>
      <c r="HK4" s="5"/>
      <c r="HL4" s="5"/>
      <c r="HM4" s="5"/>
      <c r="HN4" s="5"/>
      <c r="HO4" s="5"/>
      <c r="HP4" s="5"/>
      <c r="HQ4" s="5"/>
      <c r="HR4" s="4"/>
      <c r="HS4" s="5"/>
      <c r="HT4" s="5"/>
      <c r="HU4" s="5"/>
      <c r="HV4" s="5"/>
      <c r="HW4" s="5"/>
      <c r="HX4" s="5"/>
      <c r="HY4" s="5"/>
      <c r="HZ4" s="4"/>
      <c r="IA4" s="5"/>
      <c r="IB4" s="5"/>
      <c r="IC4" s="5"/>
      <c r="ID4" s="5"/>
      <c r="IE4" s="5"/>
      <c r="IF4" s="5"/>
      <c r="IG4" s="5"/>
      <c r="IH4" s="4"/>
    </row>
    <row r="5" spans="2:242" ht="36" customHeight="1" x14ac:dyDescent="0.2">
      <c r="B5" s="228" t="s">
        <v>104</v>
      </c>
      <c r="C5" s="228"/>
      <c r="D5" s="228"/>
      <c r="E5" s="228"/>
      <c r="F5" s="228"/>
      <c r="G5" s="228"/>
      <c r="H5" s="228"/>
      <c r="I5" s="228"/>
      <c r="J5" s="228"/>
      <c r="K5" s="228"/>
      <c r="L5" s="11"/>
      <c r="M5" s="11"/>
      <c r="N5" s="11"/>
      <c r="O5" s="11"/>
      <c r="P5" s="11"/>
      <c r="Q5" s="11"/>
      <c r="R5" s="12"/>
      <c r="S5" s="11"/>
      <c r="T5" s="11"/>
      <c r="U5" s="11"/>
      <c r="V5" s="11"/>
      <c r="W5" s="11"/>
      <c r="X5" s="11"/>
      <c r="Y5" s="11"/>
      <c r="Z5" s="12"/>
      <c r="AA5" s="11"/>
      <c r="AB5" s="11"/>
      <c r="AC5" s="11"/>
      <c r="AD5" s="11"/>
      <c r="AE5" s="11"/>
      <c r="AF5" s="11"/>
      <c r="AG5" s="11"/>
      <c r="AH5" s="12"/>
      <c r="AI5" s="11"/>
      <c r="AJ5" s="11"/>
      <c r="AK5" s="11"/>
      <c r="AL5" s="11"/>
      <c r="AM5" s="11"/>
      <c r="AN5" s="11"/>
      <c r="AO5" s="11"/>
      <c r="AP5" s="12"/>
      <c r="AQ5" s="11"/>
      <c r="AR5" s="11"/>
      <c r="AS5" s="11"/>
      <c r="AT5" s="11"/>
      <c r="AU5" s="11"/>
      <c r="AV5" s="11"/>
      <c r="AW5" s="11"/>
      <c r="AX5" s="12"/>
      <c r="AY5" s="11"/>
      <c r="AZ5" s="11"/>
      <c r="BA5" s="11"/>
      <c r="BB5" s="11"/>
      <c r="BC5" s="11"/>
      <c r="BD5" s="11"/>
      <c r="BE5" s="11"/>
      <c r="BF5" s="12"/>
      <c r="BG5" s="11"/>
      <c r="BH5" s="11"/>
      <c r="BI5" s="11"/>
      <c r="BJ5" s="11"/>
      <c r="BK5" s="11"/>
      <c r="BL5" s="11"/>
      <c r="BM5" s="11"/>
      <c r="BN5" s="12"/>
      <c r="BO5" s="11"/>
      <c r="BP5" s="11"/>
      <c r="BQ5" s="11"/>
      <c r="BR5" s="11"/>
      <c r="BS5" s="11"/>
      <c r="BT5" s="11"/>
      <c r="BU5" s="11"/>
      <c r="BV5" s="12"/>
      <c r="BW5" s="11"/>
      <c r="BX5" s="11"/>
      <c r="BY5" s="11"/>
      <c r="BZ5" s="11"/>
      <c r="CA5" s="11"/>
      <c r="CB5" s="11"/>
      <c r="CC5" s="11"/>
      <c r="CD5" s="12"/>
      <c r="CE5" s="11"/>
      <c r="CF5" s="11"/>
      <c r="CG5" s="11"/>
      <c r="CH5" s="11"/>
      <c r="CI5" s="11"/>
      <c r="CJ5" s="11"/>
      <c r="CK5" s="11"/>
      <c r="CL5" s="12"/>
      <c r="CM5" s="11"/>
      <c r="CN5" s="11"/>
      <c r="CO5" s="11"/>
      <c r="CP5" s="11"/>
      <c r="CQ5" s="11"/>
      <c r="CR5" s="11"/>
      <c r="CS5" s="11"/>
      <c r="CT5" s="12"/>
      <c r="CU5" s="11"/>
      <c r="CV5" s="11"/>
      <c r="CW5" s="11"/>
      <c r="CX5" s="11"/>
      <c r="CY5" s="11"/>
      <c r="CZ5" s="11"/>
      <c r="DA5" s="11"/>
      <c r="DB5" s="12"/>
      <c r="DC5" s="11"/>
      <c r="DD5" s="11"/>
      <c r="DE5" s="11"/>
      <c r="DF5" s="11"/>
      <c r="DG5" s="11"/>
      <c r="DH5" s="11"/>
      <c r="DI5" s="11"/>
      <c r="DJ5" s="12"/>
      <c r="DK5" s="11"/>
      <c r="DL5" s="11"/>
      <c r="DM5" s="11"/>
      <c r="DN5" s="11"/>
      <c r="DO5" s="11"/>
      <c r="DP5" s="11"/>
      <c r="DQ5" s="11"/>
      <c r="DR5" s="12"/>
      <c r="DS5" s="11"/>
      <c r="DT5" s="11"/>
      <c r="DU5" s="11"/>
      <c r="DV5" s="11"/>
      <c r="DW5" s="11"/>
      <c r="DX5" s="11"/>
      <c r="DY5" s="11"/>
      <c r="DZ5" s="12"/>
      <c r="EA5" s="11"/>
      <c r="EB5" s="11"/>
      <c r="EC5" s="11"/>
      <c r="ED5" s="11"/>
      <c r="EE5" s="11"/>
      <c r="EF5" s="11"/>
      <c r="EG5" s="11"/>
      <c r="EH5" s="12"/>
      <c r="EI5" s="11"/>
      <c r="EJ5" s="11"/>
      <c r="EK5" s="11"/>
      <c r="EL5" s="11"/>
      <c r="EM5" s="11"/>
      <c r="EN5" s="11"/>
      <c r="EO5" s="11"/>
      <c r="EP5" s="12"/>
      <c r="EQ5" s="11"/>
      <c r="ER5" s="11"/>
      <c r="ES5" s="11"/>
      <c r="ET5" s="11"/>
      <c r="EU5" s="11"/>
      <c r="EV5" s="11"/>
      <c r="EW5" s="11"/>
      <c r="EX5" s="12"/>
      <c r="EY5" s="11"/>
      <c r="EZ5" s="11"/>
      <c r="FA5" s="11"/>
      <c r="FB5" s="11"/>
      <c r="FC5" s="11"/>
      <c r="FD5" s="11"/>
      <c r="FE5" s="11"/>
      <c r="FF5" s="12"/>
      <c r="FG5" s="11"/>
      <c r="FH5" s="11"/>
      <c r="FI5" s="11"/>
      <c r="FJ5" s="11"/>
      <c r="FK5" s="11"/>
      <c r="FL5" s="11"/>
      <c r="FM5" s="11"/>
      <c r="FN5" s="12"/>
      <c r="FO5" s="11"/>
      <c r="FP5" s="11"/>
      <c r="FQ5" s="11"/>
      <c r="FR5" s="11"/>
      <c r="FS5" s="11"/>
      <c r="FT5" s="11"/>
      <c r="FU5" s="11"/>
      <c r="FV5" s="12"/>
      <c r="FW5" s="11"/>
      <c r="FX5" s="11"/>
      <c r="FY5" s="11"/>
      <c r="FZ5" s="11"/>
      <c r="GA5" s="11"/>
      <c r="GB5" s="11"/>
      <c r="GC5" s="11"/>
      <c r="GD5" s="12"/>
      <c r="GE5" s="11"/>
      <c r="GF5" s="11"/>
      <c r="GG5" s="11"/>
      <c r="GH5" s="11"/>
      <c r="GI5" s="11"/>
      <c r="GJ5" s="11"/>
      <c r="GK5" s="11"/>
      <c r="GL5" s="12"/>
      <c r="GM5" s="11"/>
      <c r="GN5" s="11"/>
      <c r="GO5" s="11"/>
      <c r="GP5" s="11"/>
      <c r="GQ5" s="11"/>
      <c r="GR5" s="11"/>
      <c r="GS5" s="11"/>
      <c r="GT5" s="12"/>
      <c r="GU5" s="11"/>
      <c r="GV5" s="11"/>
      <c r="GW5" s="11"/>
      <c r="GX5" s="11"/>
      <c r="GY5" s="11"/>
      <c r="GZ5" s="11"/>
      <c r="HA5" s="11"/>
      <c r="HB5" s="12"/>
      <c r="HC5" s="11"/>
      <c r="HD5" s="11"/>
      <c r="HE5" s="11"/>
      <c r="HF5" s="11"/>
      <c r="HG5" s="11"/>
      <c r="HH5" s="11"/>
      <c r="HI5" s="11"/>
      <c r="HJ5" s="12"/>
      <c r="HK5" s="11"/>
      <c r="HL5" s="11"/>
      <c r="HM5" s="11"/>
      <c r="HN5" s="11"/>
      <c r="HO5" s="11"/>
      <c r="HP5" s="11"/>
      <c r="HQ5" s="11"/>
      <c r="HR5" s="12"/>
      <c r="HS5" s="11"/>
      <c r="HT5" s="11"/>
      <c r="HU5" s="11"/>
      <c r="HV5" s="11"/>
      <c r="HW5" s="11"/>
      <c r="HX5" s="11"/>
      <c r="HY5" s="11"/>
      <c r="HZ5" s="12"/>
      <c r="IA5" s="11"/>
      <c r="IB5" s="11"/>
      <c r="IC5" s="11"/>
      <c r="ID5" s="11"/>
      <c r="IE5" s="11"/>
      <c r="IF5" s="11"/>
      <c r="IG5" s="11"/>
      <c r="IH5" s="12"/>
    </row>
    <row r="6" spans="2:242" ht="18" customHeight="1" x14ac:dyDescent="0.2">
      <c r="B6" s="227" t="s">
        <v>105</v>
      </c>
      <c r="C6" s="227"/>
      <c r="D6" s="227"/>
      <c r="E6" s="227"/>
      <c r="F6" s="227"/>
      <c r="G6" s="227"/>
      <c r="H6" s="227"/>
      <c r="I6" s="227"/>
      <c r="J6" s="227"/>
      <c r="K6" s="227"/>
      <c r="L6" s="11"/>
      <c r="M6" s="11"/>
      <c r="N6" s="11"/>
      <c r="O6" s="11"/>
      <c r="P6" s="11"/>
      <c r="Q6" s="11"/>
      <c r="R6" s="12"/>
      <c r="S6" s="11"/>
      <c r="T6" s="11"/>
      <c r="U6" s="11"/>
      <c r="V6" s="11"/>
      <c r="W6" s="11"/>
      <c r="X6" s="11"/>
      <c r="Y6" s="11"/>
      <c r="Z6" s="12"/>
      <c r="AA6" s="11"/>
      <c r="AB6" s="11"/>
      <c r="AC6" s="11"/>
      <c r="AD6" s="11"/>
      <c r="AE6" s="11"/>
      <c r="AF6" s="11"/>
      <c r="AG6" s="11"/>
      <c r="AH6" s="12"/>
      <c r="AI6" s="11"/>
      <c r="AJ6" s="11"/>
      <c r="AK6" s="11"/>
      <c r="AL6" s="11"/>
      <c r="AM6" s="11"/>
      <c r="AN6" s="11"/>
      <c r="AO6" s="11"/>
      <c r="AP6" s="12"/>
      <c r="AQ6" s="11"/>
      <c r="AR6" s="11"/>
      <c r="AS6" s="11"/>
      <c r="AT6" s="11"/>
      <c r="AU6" s="11"/>
      <c r="AV6" s="11"/>
      <c r="AW6" s="11"/>
      <c r="AX6" s="12"/>
      <c r="AY6" s="11"/>
      <c r="AZ6" s="11"/>
      <c r="BA6" s="11"/>
      <c r="BB6" s="11"/>
      <c r="BC6" s="11"/>
      <c r="BD6" s="11"/>
      <c r="BE6" s="11"/>
      <c r="BF6" s="12"/>
      <c r="BG6" s="11"/>
      <c r="BH6" s="11"/>
      <c r="BI6" s="11"/>
      <c r="BJ6" s="11"/>
      <c r="BK6" s="11"/>
      <c r="BL6" s="11"/>
      <c r="BM6" s="11"/>
      <c r="BN6" s="12"/>
      <c r="BO6" s="11"/>
      <c r="BP6" s="11"/>
      <c r="BQ6" s="11"/>
      <c r="BR6" s="11"/>
      <c r="BS6" s="11"/>
      <c r="BT6" s="11"/>
      <c r="BU6" s="11"/>
      <c r="BV6" s="12"/>
      <c r="BW6" s="11"/>
      <c r="BX6" s="11"/>
      <c r="BY6" s="11"/>
      <c r="BZ6" s="11"/>
      <c r="CA6" s="11"/>
      <c r="CB6" s="11"/>
      <c r="CC6" s="11"/>
      <c r="CD6" s="12"/>
      <c r="CE6" s="11"/>
      <c r="CF6" s="11"/>
      <c r="CG6" s="11"/>
      <c r="CH6" s="11"/>
      <c r="CI6" s="11"/>
      <c r="CJ6" s="11"/>
      <c r="CK6" s="11"/>
      <c r="CL6" s="12"/>
      <c r="CM6" s="11"/>
      <c r="CN6" s="11"/>
      <c r="CO6" s="11"/>
      <c r="CP6" s="11"/>
      <c r="CQ6" s="11"/>
      <c r="CR6" s="11"/>
      <c r="CS6" s="11"/>
      <c r="CT6" s="12"/>
      <c r="CU6" s="11"/>
      <c r="CV6" s="11"/>
      <c r="CW6" s="11"/>
      <c r="CX6" s="11"/>
      <c r="CY6" s="11"/>
      <c r="CZ6" s="11"/>
      <c r="DA6" s="11"/>
      <c r="DB6" s="12"/>
      <c r="DC6" s="11"/>
      <c r="DD6" s="11"/>
      <c r="DE6" s="11"/>
      <c r="DF6" s="11"/>
      <c r="DG6" s="11"/>
      <c r="DH6" s="11"/>
      <c r="DI6" s="11"/>
      <c r="DJ6" s="12"/>
      <c r="DK6" s="11"/>
      <c r="DL6" s="11"/>
      <c r="DM6" s="11"/>
      <c r="DN6" s="11"/>
      <c r="DO6" s="11"/>
      <c r="DP6" s="11"/>
      <c r="DQ6" s="11"/>
      <c r="DR6" s="12"/>
      <c r="DS6" s="11"/>
      <c r="DT6" s="11"/>
      <c r="DU6" s="11"/>
      <c r="DV6" s="11"/>
      <c r="DW6" s="11"/>
      <c r="DX6" s="11"/>
      <c r="DY6" s="11"/>
      <c r="DZ6" s="12"/>
      <c r="EA6" s="11"/>
      <c r="EB6" s="11"/>
      <c r="EC6" s="11"/>
      <c r="ED6" s="11"/>
      <c r="EE6" s="11"/>
      <c r="EF6" s="11"/>
      <c r="EG6" s="11"/>
      <c r="EH6" s="12"/>
      <c r="EI6" s="11"/>
      <c r="EJ6" s="11"/>
      <c r="EK6" s="11"/>
      <c r="EL6" s="11"/>
      <c r="EM6" s="11"/>
      <c r="EN6" s="11"/>
      <c r="EO6" s="11"/>
      <c r="EP6" s="12"/>
      <c r="EQ6" s="11"/>
      <c r="ER6" s="11"/>
      <c r="ES6" s="11"/>
      <c r="ET6" s="11"/>
      <c r="EU6" s="11"/>
      <c r="EV6" s="11"/>
      <c r="EW6" s="11"/>
      <c r="EX6" s="12"/>
      <c r="EY6" s="11"/>
      <c r="EZ6" s="11"/>
      <c r="FA6" s="11"/>
      <c r="FB6" s="11"/>
      <c r="FC6" s="11"/>
      <c r="FD6" s="11"/>
      <c r="FE6" s="11"/>
      <c r="FF6" s="12"/>
      <c r="FG6" s="11"/>
      <c r="FH6" s="11"/>
      <c r="FI6" s="11"/>
      <c r="FJ6" s="11"/>
      <c r="FK6" s="11"/>
      <c r="FL6" s="11"/>
      <c r="FM6" s="11"/>
      <c r="FN6" s="12"/>
      <c r="FO6" s="11"/>
      <c r="FP6" s="11"/>
      <c r="FQ6" s="11"/>
      <c r="FR6" s="11"/>
      <c r="FS6" s="11"/>
      <c r="FT6" s="11"/>
      <c r="FU6" s="11"/>
      <c r="FV6" s="12"/>
      <c r="FW6" s="11"/>
      <c r="FX6" s="11"/>
      <c r="FY6" s="11"/>
      <c r="FZ6" s="11"/>
      <c r="GA6" s="11"/>
      <c r="GB6" s="11"/>
      <c r="GC6" s="11"/>
      <c r="GD6" s="12"/>
      <c r="GE6" s="11"/>
      <c r="GF6" s="11"/>
      <c r="GG6" s="11"/>
      <c r="GH6" s="11"/>
      <c r="GI6" s="11"/>
      <c r="GJ6" s="11"/>
      <c r="GK6" s="11"/>
      <c r="GL6" s="12"/>
      <c r="GM6" s="11"/>
      <c r="GN6" s="11"/>
      <c r="GO6" s="11"/>
      <c r="GP6" s="11"/>
      <c r="GQ6" s="11"/>
      <c r="GR6" s="11"/>
      <c r="GS6" s="11"/>
      <c r="GT6" s="12"/>
      <c r="GU6" s="11"/>
      <c r="GV6" s="11"/>
      <c r="GW6" s="11"/>
      <c r="GX6" s="11"/>
      <c r="GY6" s="11"/>
      <c r="GZ6" s="11"/>
      <c r="HA6" s="11"/>
      <c r="HB6" s="12"/>
      <c r="HC6" s="11"/>
      <c r="HD6" s="11"/>
      <c r="HE6" s="11"/>
      <c r="HF6" s="11"/>
      <c r="HG6" s="11"/>
      <c r="HH6" s="11"/>
      <c r="HI6" s="11"/>
      <c r="HJ6" s="12"/>
      <c r="HK6" s="11"/>
      <c r="HL6" s="11"/>
      <c r="HM6" s="11"/>
      <c r="HN6" s="11"/>
      <c r="HO6" s="11"/>
      <c r="HP6" s="11"/>
      <c r="HQ6" s="11"/>
      <c r="HR6" s="12"/>
      <c r="HS6" s="11"/>
      <c r="HT6" s="11"/>
      <c r="HU6" s="11"/>
      <c r="HV6" s="11"/>
      <c r="HW6" s="11"/>
      <c r="HX6" s="11"/>
      <c r="HY6" s="11"/>
      <c r="HZ6" s="12"/>
      <c r="IA6" s="11"/>
      <c r="IB6" s="11"/>
      <c r="IC6" s="11"/>
      <c r="ID6" s="11"/>
      <c r="IE6" s="11"/>
      <c r="IF6" s="11"/>
      <c r="IG6" s="11"/>
      <c r="IH6" s="12"/>
    </row>
    <row r="7" spans="2:242" s="20" customFormat="1" ht="63.75" customHeight="1" x14ac:dyDescent="0.2">
      <c r="B7" s="220" t="s">
        <v>5</v>
      </c>
      <c r="C7" s="221"/>
      <c r="D7" s="222"/>
      <c r="E7" s="220" t="s">
        <v>1</v>
      </c>
      <c r="F7" s="221"/>
      <c r="G7" s="223" t="s">
        <v>3</v>
      </c>
      <c r="H7" s="207" t="s">
        <v>44</v>
      </c>
      <c r="I7" s="208"/>
      <c r="J7" s="208"/>
      <c r="K7" s="209"/>
    </row>
    <row r="8" spans="2:242" s="20" customFormat="1" ht="39.75" customHeight="1" x14ac:dyDescent="0.2">
      <c r="B8" s="17" t="s">
        <v>6</v>
      </c>
      <c r="C8" s="17" t="s">
        <v>7</v>
      </c>
      <c r="D8" s="17" t="s">
        <v>8</v>
      </c>
      <c r="E8" s="17" t="s">
        <v>9</v>
      </c>
      <c r="F8" s="17" t="s">
        <v>10</v>
      </c>
      <c r="G8" s="224"/>
      <c r="H8" s="49" t="s">
        <v>95</v>
      </c>
      <c r="I8" s="49" t="s">
        <v>96</v>
      </c>
      <c r="J8" s="49" t="s">
        <v>97</v>
      </c>
      <c r="K8" s="55" t="s">
        <v>0</v>
      </c>
    </row>
    <row r="9" spans="2:242" ht="15.95" customHeight="1" x14ac:dyDescent="0.2">
      <c r="B9" s="217" t="s">
        <v>11</v>
      </c>
      <c r="C9" s="218"/>
      <c r="D9" s="218"/>
      <c r="E9" s="218"/>
      <c r="F9" s="218"/>
      <c r="G9" s="219"/>
      <c r="H9" s="92">
        <f>+H10</f>
        <v>0</v>
      </c>
      <c r="I9" s="92">
        <f t="shared" ref="I9:K9" si="0">+I10</f>
        <v>0</v>
      </c>
      <c r="J9" s="92">
        <f t="shared" si="0"/>
        <v>4.0000000037252903E-2</v>
      </c>
      <c r="K9" s="92">
        <f t="shared" si="0"/>
        <v>4.0000000153668225E-2</v>
      </c>
    </row>
    <row r="10" spans="2:242" ht="15.95" customHeight="1" x14ac:dyDescent="0.2">
      <c r="B10" s="210" t="s">
        <v>15</v>
      </c>
      <c r="C10" s="216"/>
      <c r="D10" s="216"/>
      <c r="E10" s="216"/>
      <c r="F10" s="216"/>
      <c r="G10" s="14" t="s">
        <v>16</v>
      </c>
      <c r="H10" s="92">
        <f>+H12</f>
        <v>0</v>
      </c>
      <c r="I10" s="67">
        <f t="shared" ref="I10:K10" si="1">+I12</f>
        <v>0</v>
      </c>
      <c r="J10" s="67">
        <f t="shared" si="1"/>
        <v>4.0000000037252903E-2</v>
      </c>
      <c r="K10" s="67">
        <f t="shared" si="1"/>
        <v>4.0000000153668225E-2</v>
      </c>
    </row>
    <row r="11" spans="2:242" ht="15.95" customHeight="1" x14ac:dyDescent="0.2">
      <c r="B11" s="211"/>
      <c r="C11" s="216"/>
      <c r="D11" s="216"/>
      <c r="E11" s="216"/>
      <c r="F11" s="216"/>
      <c r="G11" s="15" t="s">
        <v>2</v>
      </c>
      <c r="H11" s="92"/>
      <c r="I11" s="95"/>
      <c r="J11" s="95"/>
      <c r="K11" s="66"/>
    </row>
    <row r="12" spans="2:242" ht="15.95" customHeight="1" x14ac:dyDescent="0.2">
      <c r="B12" s="211"/>
      <c r="C12" s="210" t="s">
        <v>18</v>
      </c>
      <c r="D12" s="216"/>
      <c r="E12" s="216"/>
      <c r="F12" s="216"/>
      <c r="G12" s="14" t="s">
        <v>17</v>
      </c>
      <c r="H12" s="92">
        <f t="shared" ref="H12:J12" si="2">+H14</f>
        <v>0</v>
      </c>
      <c r="I12" s="67">
        <f t="shared" si="2"/>
        <v>0</v>
      </c>
      <c r="J12" s="67">
        <f t="shared" si="2"/>
        <v>4.0000000037252903E-2</v>
      </c>
      <c r="K12" s="67">
        <f>+K14</f>
        <v>4.0000000153668225E-2</v>
      </c>
    </row>
    <row r="13" spans="2:242" ht="15.95" customHeight="1" x14ac:dyDescent="0.2">
      <c r="B13" s="211"/>
      <c r="C13" s="211"/>
      <c r="D13" s="216"/>
      <c r="E13" s="216"/>
      <c r="F13" s="216"/>
      <c r="G13" s="15" t="s">
        <v>2</v>
      </c>
      <c r="H13" s="92"/>
      <c r="I13" s="95"/>
      <c r="J13" s="95"/>
      <c r="K13" s="66"/>
    </row>
    <row r="14" spans="2:242" ht="15.95" customHeight="1" x14ac:dyDescent="0.2">
      <c r="B14" s="211"/>
      <c r="C14" s="211"/>
      <c r="D14" s="210" t="s">
        <v>23</v>
      </c>
      <c r="E14" s="216"/>
      <c r="F14" s="216"/>
      <c r="G14" s="14" t="s">
        <v>25</v>
      </c>
      <c r="H14" s="92">
        <f>+H18</f>
        <v>0</v>
      </c>
      <c r="I14" s="67">
        <f t="shared" ref="I14:K14" si="3">+I18</f>
        <v>0</v>
      </c>
      <c r="J14" s="67">
        <f t="shared" si="3"/>
        <v>4.0000000037252903E-2</v>
      </c>
      <c r="K14" s="67">
        <f t="shared" si="3"/>
        <v>4.0000000153668225E-2</v>
      </c>
    </row>
    <row r="15" spans="2:242" ht="15.95" customHeight="1" x14ac:dyDescent="0.2">
      <c r="B15" s="211"/>
      <c r="C15" s="211"/>
      <c r="D15" s="211"/>
      <c r="E15" s="216"/>
      <c r="F15" s="216"/>
      <c r="G15" s="15" t="s">
        <v>2</v>
      </c>
      <c r="H15" s="92"/>
      <c r="I15" s="95"/>
      <c r="J15" s="95"/>
      <c r="K15" s="85"/>
    </row>
    <row r="16" spans="2:242" ht="15.95" customHeight="1" x14ac:dyDescent="0.2">
      <c r="B16" s="211"/>
      <c r="C16" s="211"/>
      <c r="D16" s="211"/>
      <c r="E16" s="216"/>
      <c r="F16" s="216"/>
      <c r="G16" s="14" t="s">
        <v>12</v>
      </c>
      <c r="H16" s="92">
        <f t="shared" ref="H16:J16" si="4">+H18</f>
        <v>0</v>
      </c>
      <c r="I16" s="67">
        <f t="shared" si="4"/>
        <v>0</v>
      </c>
      <c r="J16" s="67">
        <f t="shared" si="4"/>
        <v>4.0000000037252903E-2</v>
      </c>
      <c r="K16" s="67">
        <f>+K18</f>
        <v>4.0000000153668225E-2</v>
      </c>
    </row>
    <row r="17" spans="2:11" ht="15.95" customHeight="1" x14ac:dyDescent="0.2">
      <c r="B17" s="211"/>
      <c r="C17" s="211"/>
      <c r="D17" s="211"/>
      <c r="E17" s="216"/>
      <c r="F17" s="216"/>
      <c r="G17" s="15" t="s">
        <v>2</v>
      </c>
      <c r="H17" s="92"/>
      <c r="I17" s="95"/>
      <c r="J17" s="95"/>
      <c r="K17" s="66"/>
    </row>
    <row r="18" spans="2:11" ht="30.75" customHeight="1" x14ac:dyDescent="0.2">
      <c r="B18" s="211"/>
      <c r="C18" s="211"/>
      <c r="D18" s="211"/>
      <c r="E18" s="210">
        <v>1126</v>
      </c>
      <c r="F18" s="216"/>
      <c r="G18" s="56" t="s">
        <v>24</v>
      </c>
      <c r="H18" s="92">
        <v>0</v>
      </c>
      <c r="I18" s="92">
        <f t="shared" ref="I18:K18" si="5">+I20+I29+I45</f>
        <v>0</v>
      </c>
      <c r="J18" s="92">
        <f t="shared" si="5"/>
        <v>4.0000000037252903E-2</v>
      </c>
      <c r="K18" s="92">
        <f t="shared" si="5"/>
        <v>4.0000000153668225E-2</v>
      </c>
    </row>
    <row r="19" spans="2:11" ht="15.95" customHeight="1" x14ac:dyDescent="0.2">
      <c r="B19" s="211"/>
      <c r="C19" s="211"/>
      <c r="D19" s="211"/>
      <c r="E19" s="211"/>
      <c r="F19" s="216"/>
      <c r="G19" s="15" t="s">
        <v>2</v>
      </c>
      <c r="H19" s="95"/>
      <c r="I19" s="95"/>
      <c r="J19" s="95"/>
      <c r="K19" s="66"/>
    </row>
    <row r="20" spans="2:11" s="1" customFormat="1" ht="32.25" customHeight="1" x14ac:dyDescent="0.2">
      <c r="B20" s="211"/>
      <c r="C20" s="211"/>
      <c r="D20" s="211"/>
      <c r="E20" s="211"/>
      <c r="F20" s="225" t="s">
        <v>174</v>
      </c>
      <c r="G20" s="68" t="s">
        <v>163</v>
      </c>
      <c r="H20" s="67">
        <f>+H22</f>
        <v>0</v>
      </c>
      <c r="I20" s="67">
        <f t="shared" ref="I20:J20" si="6">+I22</f>
        <v>184912</v>
      </c>
      <c r="J20" s="67">
        <f t="shared" si="6"/>
        <v>194912</v>
      </c>
      <c r="K20" s="67">
        <f>+'5'!H13</f>
        <v>276970</v>
      </c>
    </row>
    <row r="21" spans="2:11" s="1" customFormat="1" ht="15.95" customHeight="1" x14ac:dyDescent="0.2">
      <c r="B21" s="211"/>
      <c r="C21" s="211"/>
      <c r="D21" s="211"/>
      <c r="E21" s="211"/>
      <c r="F21" s="225"/>
      <c r="G21" s="52" t="s">
        <v>13</v>
      </c>
      <c r="H21" s="69"/>
      <c r="I21" s="69"/>
      <c r="J21" s="69"/>
      <c r="K21" s="69"/>
    </row>
    <row r="22" spans="2:11" s="1" customFormat="1" ht="15.95" customHeight="1" x14ac:dyDescent="0.2">
      <c r="B22" s="211"/>
      <c r="C22" s="211"/>
      <c r="D22" s="211"/>
      <c r="E22" s="211"/>
      <c r="F22" s="225"/>
      <c r="G22" s="27" t="s">
        <v>42</v>
      </c>
      <c r="H22" s="67">
        <f>+H24</f>
        <v>0</v>
      </c>
      <c r="I22" s="67">
        <f t="shared" ref="I22:K22" si="7">+I24</f>
        <v>184912</v>
      </c>
      <c r="J22" s="67">
        <f t="shared" si="7"/>
        <v>194912</v>
      </c>
      <c r="K22" s="67">
        <f t="shared" si="7"/>
        <v>276970</v>
      </c>
    </row>
    <row r="23" spans="2:11" s="1" customFormat="1" ht="15.95" customHeight="1" x14ac:dyDescent="0.2">
      <c r="B23" s="211"/>
      <c r="C23" s="211"/>
      <c r="D23" s="211"/>
      <c r="E23" s="211"/>
      <c r="F23" s="225"/>
      <c r="G23" s="52" t="s">
        <v>39</v>
      </c>
      <c r="H23" s="69"/>
      <c r="I23" s="69"/>
      <c r="J23" s="69"/>
      <c r="K23" s="69"/>
    </row>
    <row r="24" spans="2:11" s="1" customFormat="1" ht="15.95" customHeight="1" x14ac:dyDescent="0.2">
      <c r="B24" s="211"/>
      <c r="C24" s="211"/>
      <c r="D24" s="211"/>
      <c r="E24" s="211"/>
      <c r="F24" s="225"/>
      <c r="G24" s="68" t="s">
        <v>19</v>
      </c>
      <c r="H24" s="67">
        <f>+H25</f>
        <v>0</v>
      </c>
      <c r="I24" s="67">
        <f t="shared" ref="I24:K24" si="8">+I25</f>
        <v>184912</v>
      </c>
      <c r="J24" s="67">
        <f t="shared" si="8"/>
        <v>194912</v>
      </c>
      <c r="K24" s="67">
        <f t="shared" si="8"/>
        <v>276970</v>
      </c>
    </row>
    <row r="25" spans="2:11" s="1" customFormat="1" ht="15.95" customHeight="1" x14ac:dyDescent="0.2">
      <c r="B25" s="211"/>
      <c r="C25" s="211"/>
      <c r="D25" s="211"/>
      <c r="E25" s="211"/>
      <c r="F25" s="225"/>
      <c r="G25" s="68" t="s">
        <v>175</v>
      </c>
      <c r="H25" s="67">
        <f>+H26</f>
        <v>0</v>
      </c>
      <c r="I25" s="67">
        <f t="shared" ref="I25:K25" si="9">+I26</f>
        <v>184912</v>
      </c>
      <c r="J25" s="67">
        <f t="shared" si="9"/>
        <v>194912</v>
      </c>
      <c r="K25" s="67">
        <f t="shared" si="9"/>
        <v>276970</v>
      </c>
    </row>
    <row r="26" spans="2:11" s="1" customFormat="1" ht="15.95" customHeight="1" x14ac:dyDescent="0.2">
      <c r="B26" s="211"/>
      <c r="C26" s="211"/>
      <c r="D26" s="211"/>
      <c r="E26" s="211"/>
      <c r="F26" s="225"/>
      <c r="G26" s="68" t="s">
        <v>176</v>
      </c>
      <c r="H26" s="67">
        <f>+H27</f>
        <v>0</v>
      </c>
      <c r="I26" s="67">
        <f t="shared" ref="I26:K26" si="10">+I27</f>
        <v>184912</v>
      </c>
      <c r="J26" s="67">
        <f t="shared" si="10"/>
        <v>194912</v>
      </c>
      <c r="K26" s="67">
        <f t="shared" si="10"/>
        <v>276970</v>
      </c>
    </row>
    <row r="27" spans="2:11" s="1" customFormat="1" ht="18.75" customHeight="1" x14ac:dyDescent="0.2">
      <c r="B27" s="211"/>
      <c r="C27" s="211"/>
      <c r="D27" s="211"/>
      <c r="E27" s="211"/>
      <c r="F27" s="225"/>
      <c r="G27" s="52" t="s">
        <v>177</v>
      </c>
      <c r="H27" s="66">
        <f>+H28</f>
        <v>0</v>
      </c>
      <c r="I27" s="66">
        <f>+I28</f>
        <v>184912</v>
      </c>
      <c r="J27" s="66">
        <f t="shared" ref="J27:K27" si="11">+J28</f>
        <v>194912</v>
      </c>
      <c r="K27" s="66">
        <f t="shared" si="11"/>
        <v>276970</v>
      </c>
    </row>
    <row r="28" spans="2:11" s="19" customFormat="1" ht="20.25" customHeight="1" x14ac:dyDescent="0.2">
      <c r="B28" s="211"/>
      <c r="C28" s="211"/>
      <c r="D28" s="211"/>
      <c r="E28" s="211"/>
      <c r="F28" s="225"/>
      <c r="G28" s="52" t="s">
        <v>178</v>
      </c>
      <c r="H28" s="96">
        <v>0</v>
      </c>
      <c r="I28" s="96">
        <v>184912</v>
      </c>
      <c r="J28" s="96">
        <v>194912</v>
      </c>
      <c r="K28" s="96">
        <f>+'5'!H11</f>
        <v>276970</v>
      </c>
    </row>
    <row r="29" spans="2:11" ht="15" customHeight="1" x14ac:dyDescent="0.2">
      <c r="B29" s="211"/>
      <c r="C29" s="211"/>
      <c r="D29" s="211"/>
      <c r="E29" s="211"/>
      <c r="F29" s="225" t="s">
        <v>107</v>
      </c>
      <c r="G29" s="56" t="s">
        <v>108</v>
      </c>
      <c r="H29" s="97">
        <f>+H31+H38</f>
        <v>0</v>
      </c>
      <c r="I29" s="97">
        <f t="shared" ref="I29:K29" si="12">+I31+I38</f>
        <v>154966.39999999999</v>
      </c>
      <c r="J29" s="97">
        <f t="shared" si="12"/>
        <v>630990.44000000006</v>
      </c>
      <c r="K29" s="97">
        <f t="shared" si="12"/>
        <v>556932.44000000006</v>
      </c>
    </row>
    <row r="30" spans="2:11" ht="15" customHeight="1" x14ac:dyDescent="0.2">
      <c r="B30" s="211"/>
      <c r="C30" s="211"/>
      <c r="D30" s="211"/>
      <c r="E30" s="211"/>
      <c r="F30" s="225"/>
      <c r="G30" s="54" t="s">
        <v>13</v>
      </c>
      <c r="H30" s="98"/>
      <c r="I30" s="98"/>
      <c r="J30" s="98"/>
      <c r="K30" s="99"/>
    </row>
    <row r="31" spans="2:11" s="22" customFormat="1" ht="15" customHeight="1" x14ac:dyDescent="0.2">
      <c r="B31" s="211"/>
      <c r="C31" s="211"/>
      <c r="D31" s="211"/>
      <c r="E31" s="211"/>
      <c r="F31" s="225"/>
      <c r="G31" s="27" t="s">
        <v>42</v>
      </c>
      <c r="H31" s="100">
        <f t="shared" ref="H31:J31" si="13">+H33</f>
        <v>0</v>
      </c>
      <c r="I31" s="100">
        <f t="shared" si="13"/>
        <v>214966.39999999999</v>
      </c>
      <c r="J31" s="100">
        <f t="shared" si="13"/>
        <v>690990.44000000006</v>
      </c>
      <c r="K31" s="100">
        <f>+K33</f>
        <v>616932.44000000006</v>
      </c>
    </row>
    <row r="32" spans="2:11" ht="15" customHeight="1" x14ac:dyDescent="0.2">
      <c r="B32" s="211"/>
      <c r="C32" s="211"/>
      <c r="D32" s="211"/>
      <c r="E32" s="211"/>
      <c r="F32" s="225"/>
      <c r="G32" s="53" t="s">
        <v>39</v>
      </c>
      <c r="H32" s="101"/>
      <c r="I32" s="101"/>
      <c r="J32" s="101"/>
      <c r="K32" s="99"/>
    </row>
    <row r="33" spans="2:11" ht="15" customHeight="1" x14ac:dyDescent="0.2">
      <c r="B33" s="211"/>
      <c r="C33" s="211"/>
      <c r="D33" s="211"/>
      <c r="E33" s="211"/>
      <c r="F33" s="225"/>
      <c r="G33" s="51" t="s">
        <v>19</v>
      </c>
      <c r="H33" s="97">
        <f t="shared" ref="H33:K35" si="14">H34</f>
        <v>0</v>
      </c>
      <c r="I33" s="97">
        <f t="shared" si="14"/>
        <v>214966.39999999999</v>
      </c>
      <c r="J33" s="97">
        <f t="shared" si="14"/>
        <v>690990.44000000006</v>
      </c>
      <c r="K33" s="97">
        <f t="shared" si="14"/>
        <v>616932.44000000006</v>
      </c>
    </row>
    <row r="34" spans="2:11" ht="15" customHeight="1" x14ac:dyDescent="0.2">
      <c r="B34" s="211"/>
      <c r="C34" s="211"/>
      <c r="D34" s="211"/>
      <c r="E34" s="211"/>
      <c r="F34" s="225"/>
      <c r="G34" s="51" t="s">
        <v>20</v>
      </c>
      <c r="H34" s="97">
        <f t="shared" si="14"/>
        <v>0</v>
      </c>
      <c r="I34" s="97">
        <f t="shared" si="14"/>
        <v>214966.39999999999</v>
      </c>
      <c r="J34" s="97">
        <f t="shared" si="14"/>
        <v>690990.44000000006</v>
      </c>
      <c r="K34" s="97">
        <f>K35</f>
        <v>616932.44000000006</v>
      </c>
    </row>
    <row r="35" spans="2:11" ht="15" customHeight="1" x14ac:dyDescent="0.2">
      <c r="B35" s="211"/>
      <c r="C35" s="211"/>
      <c r="D35" s="211"/>
      <c r="E35" s="211"/>
      <c r="F35" s="225"/>
      <c r="G35" s="51" t="s">
        <v>21</v>
      </c>
      <c r="H35" s="97">
        <f t="shared" si="14"/>
        <v>0</v>
      </c>
      <c r="I35" s="97">
        <f t="shared" si="14"/>
        <v>214966.39999999999</v>
      </c>
      <c r="J35" s="97">
        <f t="shared" si="14"/>
        <v>690990.44000000006</v>
      </c>
      <c r="K35" s="97">
        <f t="shared" si="14"/>
        <v>616932.44000000006</v>
      </c>
    </row>
    <row r="36" spans="2:11" ht="15" customHeight="1" x14ac:dyDescent="0.2">
      <c r="B36" s="211"/>
      <c r="C36" s="211"/>
      <c r="D36" s="211"/>
      <c r="E36" s="211"/>
      <c r="F36" s="225"/>
      <c r="G36" s="51" t="s">
        <v>109</v>
      </c>
      <c r="H36" s="97">
        <f>+H37</f>
        <v>0</v>
      </c>
      <c r="I36" s="97">
        <f t="shared" ref="I36:K36" si="15">+I37</f>
        <v>214966.39999999999</v>
      </c>
      <c r="J36" s="97">
        <f t="shared" si="15"/>
        <v>690990.44000000006</v>
      </c>
      <c r="K36" s="97">
        <f t="shared" si="15"/>
        <v>616932.44000000006</v>
      </c>
    </row>
    <row r="37" spans="2:11" ht="15" customHeight="1" x14ac:dyDescent="0.2">
      <c r="B37" s="211"/>
      <c r="C37" s="211"/>
      <c r="D37" s="211"/>
      <c r="E37" s="211"/>
      <c r="F37" s="225"/>
      <c r="G37" s="40" t="s">
        <v>110</v>
      </c>
      <c r="H37" s="96">
        <f>+'4'!E14</f>
        <v>0</v>
      </c>
      <c r="I37" s="96">
        <f>+'4'!F14</f>
        <v>214966.39999999999</v>
      </c>
      <c r="J37" s="96">
        <f>+'4'!G14</f>
        <v>690990.44000000006</v>
      </c>
      <c r="K37" s="96">
        <f>+'4'!H14</f>
        <v>616932.44000000006</v>
      </c>
    </row>
    <row r="38" spans="2:11" ht="15" customHeight="1" x14ac:dyDescent="0.2">
      <c r="B38" s="211"/>
      <c r="C38" s="211"/>
      <c r="D38" s="211"/>
      <c r="E38" s="211"/>
      <c r="F38" s="225"/>
      <c r="G38" s="41" t="s">
        <v>111</v>
      </c>
      <c r="H38" s="100">
        <f>+H40</f>
        <v>0</v>
      </c>
      <c r="I38" s="100">
        <f t="shared" ref="I38:K38" si="16">+I40</f>
        <v>-60000</v>
      </c>
      <c r="J38" s="100">
        <f t="shared" si="16"/>
        <v>-60000</v>
      </c>
      <c r="K38" s="100">
        <f t="shared" si="16"/>
        <v>-60000</v>
      </c>
    </row>
    <row r="39" spans="2:11" ht="15" customHeight="1" x14ac:dyDescent="0.2">
      <c r="B39" s="211"/>
      <c r="C39" s="211"/>
      <c r="D39" s="211"/>
      <c r="E39" s="211"/>
      <c r="F39" s="225"/>
      <c r="G39" s="39" t="s">
        <v>39</v>
      </c>
      <c r="H39" s="96"/>
      <c r="I39" s="96"/>
      <c r="J39" s="96"/>
      <c r="K39" s="96"/>
    </row>
    <row r="40" spans="2:11" ht="15" customHeight="1" x14ac:dyDescent="0.2">
      <c r="B40" s="211"/>
      <c r="C40" s="211"/>
      <c r="D40" s="211"/>
      <c r="E40" s="211"/>
      <c r="F40" s="225"/>
      <c r="G40" s="42" t="s">
        <v>19</v>
      </c>
      <c r="H40" s="100">
        <f>+H41</f>
        <v>0</v>
      </c>
      <c r="I40" s="100">
        <f t="shared" ref="I40:K40" si="17">+I41</f>
        <v>-60000</v>
      </c>
      <c r="J40" s="100">
        <f t="shared" si="17"/>
        <v>-60000</v>
      </c>
      <c r="K40" s="100">
        <f t="shared" si="17"/>
        <v>-60000</v>
      </c>
    </row>
    <row r="41" spans="2:11" ht="15" customHeight="1" x14ac:dyDescent="0.2">
      <c r="B41" s="211"/>
      <c r="C41" s="211"/>
      <c r="D41" s="211"/>
      <c r="E41" s="211"/>
      <c r="F41" s="225"/>
      <c r="G41" s="42" t="s">
        <v>20</v>
      </c>
      <c r="H41" s="100">
        <f>+H42</f>
        <v>0</v>
      </c>
      <c r="I41" s="100">
        <f t="shared" ref="I41:K41" si="18">+I42</f>
        <v>-60000</v>
      </c>
      <c r="J41" s="100">
        <f t="shared" si="18"/>
        <v>-60000</v>
      </c>
      <c r="K41" s="100">
        <f t="shared" si="18"/>
        <v>-60000</v>
      </c>
    </row>
    <row r="42" spans="2:11" ht="15" customHeight="1" x14ac:dyDescent="0.2">
      <c r="B42" s="211"/>
      <c r="C42" s="211"/>
      <c r="D42" s="211"/>
      <c r="E42" s="211"/>
      <c r="F42" s="225"/>
      <c r="G42" s="42" t="s">
        <v>21</v>
      </c>
      <c r="H42" s="100">
        <f>+H43</f>
        <v>0</v>
      </c>
      <c r="I42" s="100">
        <f t="shared" ref="I42:K42" si="19">+I43</f>
        <v>-60000</v>
      </c>
      <c r="J42" s="100">
        <f t="shared" si="19"/>
        <v>-60000</v>
      </c>
      <c r="K42" s="100">
        <f t="shared" si="19"/>
        <v>-60000</v>
      </c>
    </row>
    <row r="43" spans="2:11" ht="15" customHeight="1" x14ac:dyDescent="0.2">
      <c r="B43" s="211"/>
      <c r="C43" s="211"/>
      <c r="D43" s="211"/>
      <c r="E43" s="211"/>
      <c r="F43" s="225"/>
      <c r="G43" s="42" t="s">
        <v>109</v>
      </c>
      <c r="H43" s="100">
        <f>+H44</f>
        <v>0</v>
      </c>
      <c r="I43" s="100">
        <f t="shared" ref="I43:K43" si="20">+I44</f>
        <v>-60000</v>
      </c>
      <c r="J43" s="100">
        <f t="shared" si="20"/>
        <v>-60000</v>
      </c>
      <c r="K43" s="100">
        <f t="shared" si="20"/>
        <v>-60000</v>
      </c>
    </row>
    <row r="44" spans="2:11" ht="15" customHeight="1" x14ac:dyDescent="0.2">
      <c r="B44" s="211"/>
      <c r="C44" s="211"/>
      <c r="D44" s="211"/>
      <c r="E44" s="211"/>
      <c r="F44" s="225"/>
      <c r="G44" s="38" t="s">
        <v>110</v>
      </c>
      <c r="H44" s="96">
        <f>+'4'!E43</f>
        <v>0</v>
      </c>
      <c r="I44" s="96">
        <f>+'4'!F43</f>
        <v>-60000</v>
      </c>
      <c r="J44" s="96">
        <f>+'4'!G43</f>
        <v>-60000</v>
      </c>
      <c r="K44" s="96">
        <f>+'4'!H43</f>
        <v>-60000</v>
      </c>
    </row>
    <row r="45" spans="2:11" ht="15" customHeight="1" x14ac:dyDescent="0.2">
      <c r="B45" s="211"/>
      <c r="C45" s="211"/>
      <c r="D45" s="211"/>
      <c r="E45" s="211"/>
      <c r="F45" s="210" t="s">
        <v>36</v>
      </c>
      <c r="G45" s="56" t="s">
        <v>26</v>
      </c>
      <c r="H45" s="97">
        <f>+H47+H56+H70</f>
        <v>-2.5011104298755527E-12</v>
      </c>
      <c r="I45" s="97">
        <f t="shared" ref="I45:K45" si="21">+I47+I56+I70</f>
        <v>-339878.40000000002</v>
      </c>
      <c r="J45" s="97">
        <f t="shared" si="21"/>
        <v>-825902.4</v>
      </c>
      <c r="K45" s="97">
        <f t="shared" si="21"/>
        <v>-833902.39999999991</v>
      </c>
    </row>
    <row r="46" spans="2:11" ht="15" customHeight="1" x14ac:dyDescent="0.2">
      <c r="B46" s="211"/>
      <c r="C46" s="211"/>
      <c r="D46" s="211"/>
      <c r="E46" s="211"/>
      <c r="F46" s="211"/>
      <c r="G46" s="54" t="s">
        <v>13</v>
      </c>
      <c r="H46" s="98"/>
      <c r="I46" s="98"/>
      <c r="J46" s="98"/>
      <c r="K46" s="99"/>
    </row>
    <row r="47" spans="2:11" s="22" customFormat="1" ht="15" customHeight="1" x14ac:dyDescent="0.2">
      <c r="B47" s="211"/>
      <c r="C47" s="211"/>
      <c r="D47" s="211"/>
      <c r="E47" s="211"/>
      <c r="F47" s="211"/>
      <c r="G47" s="27" t="s">
        <v>42</v>
      </c>
      <c r="H47" s="100">
        <f>+H49</f>
        <v>0</v>
      </c>
      <c r="I47" s="100">
        <f t="shared" ref="I47:K47" si="22">+I49</f>
        <v>-24878.399999999994</v>
      </c>
      <c r="J47" s="100">
        <f t="shared" si="22"/>
        <v>-230902.40000000002</v>
      </c>
      <c r="K47" s="100">
        <f t="shared" si="22"/>
        <v>-228813.09999999998</v>
      </c>
    </row>
    <row r="48" spans="2:11" ht="15" customHeight="1" x14ac:dyDescent="0.2">
      <c r="B48" s="211"/>
      <c r="C48" s="211"/>
      <c r="D48" s="211"/>
      <c r="E48" s="211"/>
      <c r="F48" s="211"/>
      <c r="G48" s="53" t="s">
        <v>39</v>
      </c>
      <c r="H48" s="101"/>
      <c r="I48" s="101"/>
      <c r="J48" s="101"/>
      <c r="K48" s="99"/>
    </row>
    <row r="49" spans="2:11" ht="15" customHeight="1" x14ac:dyDescent="0.2">
      <c r="B49" s="211"/>
      <c r="C49" s="211"/>
      <c r="D49" s="211"/>
      <c r="E49" s="211"/>
      <c r="F49" s="211"/>
      <c r="G49" s="51" t="s">
        <v>19</v>
      </c>
      <c r="H49" s="97">
        <f>+H50</f>
        <v>0</v>
      </c>
      <c r="I49" s="97">
        <f t="shared" ref="I49:K49" si="23">+I50</f>
        <v>-24878.399999999994</v>
      </c>
      <c r="J49" s="97">
        <f t="shared" si="23"/>
        <v>-230902.40000000002</v>
      </c>
      <c r="K49" s="97">
        <f t="shared" si="23"/>
        <v>-228813.09999999998</v>
      </c>
    </row>
    <row r="50" spans="2:11" ht="15" customHeight="1" x14ac:dyDescent="0.2">
      <c r="B50" s="211"/>
      <c r="C50" s="211"/>
      <c r="D50" s="211"/>
      <c r="E50" s="211"/>
      <c r="F50" s="211"/>
      <c r="G50" s="51" t="s">
        <v>20</v>
      </c>
      <c r="H50" s="97">
        <f>+H51+H54</f>
        <v>0</v>
      </c>
      <c r="I50" s="97">
        <f>+I51+I54</f>
        <v>-24878.399999999994</v>
      </c>
      <c r="J50" s="97">
        <f>+J51+J54</f>
        <v>-230902.40000000002</v>
      </c>
      <c r="K50" s="97">
        <f>+K51+K54</f>
        <v>-228813.09999999998</v>
      </c>
    </row>
    <row r="51" spans="2:11" ht="15" customHeight="1" x14ac:dyDescent="0.2">
      <c r="B51" s="211"/>
      <c r="C51" s="211"/>
      <c r="D51" s="211"/>
      <c r="E51" s="211"/>
      <c r="F51" s="211"/>
      <c r="G51" s="51" t="s">
        <v>21</v>
      </c>
      <c r="H51" s="97">
        <f>+H52</f>
        <v>0</v>
      </c>
      <c r="I51" s="97">
        <f t="shared" ref="I51:K52" si="24">+I52</f>
        <v>-107681.4</v>
      </c>
      <c r="J51" s="97">
        <f t="shared" si="24"/>
        <v>-313705.40000000002</v>
      </c>
      <c r="K51" s="97">
        <f t="shared" si="24"/>
        <v>-360116.1</v>
      </c>
    </row>
    <row r="52" spans="2:11" ht="15" customHeight="1" x14ac:dyDescent="0.2">
      <c r="B52" s="211"/>
      <c r="C52" s="211"/>
      <c r="D52" s="211"/>
      <c r="E52" s="211"/>
      <c r="F52" s="211"/>
      <c r="G52" s="51" t="s">
        <v>22</v>
      </c>
      <c r="H52" s="97">
        <f>+H53</f>
        <v>0</v>
      </c>
      <c r="I52" s="97">
        <f t="shared" si="24"/>
        <v>-107681.4</v>
      </c>
      <c r="J52" s="97">
        <f t="shared" si="24"/>
        <v>-313705.40000000002</v>
      </c>
      <c r="K52" s="97">
        <f t="shared" si="24"/>
        <v>-360116.1</v>
      </c>
    </row>
    <row r="53" spans="2:11" ht="15" customHeight="1" x14ac:dyDescent="0.2">
      <c r="B53" s="211"/>
      <c r="C53" s="211"/>
      <c r="D53" s="211"/>
      <c r="E53" s="211"/>
      <c r="F53" s="211"/>
      <c r="G53" s="40" t="s">
        <v>40</v>
      </c>
      <c r="H53" s="96">
        <f>+'4'!E49</f>
        <v>0</v>
      </c>
      <c r="I53" s="96">
        <f>+'4'!F49+2000+'4'!F50</f>
        <v>-107681.4</v>
      </c>
      <c r="J53" s="96">
        <f>+'4'!G49+4000+'4'!G50</f>
        <v>-313705.40000000002</v>
      </c>
      <c r="K53" s="96">
        <f>+'4'!H49+7394+'4'!H50</f>
        <v>-360116.1</v>
      </c>
    </row>
    <row r="54" spans="2:11" ht="15" customHeight="1" x14ac:dyDescent="0.2">
      <c r="B54" s="211"/>
      <c r="C54" s="211"/>
      <c r="D54" s="211"/>
      <c r="E54" s="211"/>
      <c r="F54" s="211"/>
      <c r="G54" s="51" t="s">
        <v>112</v>
      </c>
      <c r="H54" s="97">
        <f>+H55</f>
        <v>0</v>
      </c>
      <c r="I54" s="97">
        <f t="shared" ref="I54:K54" si="25">+I55</f>
        <v>82803</v>
      </c>
      <c r="J54" s="97">
        <f t="shared" si="25"/>
        <v>82803</v>
      </c>
      <c r="K54" s="97">
        <f t="shared" si="25"/>
        <v>131303</v>
      </c>
    </row>
    <row r="55" spans="2:11" ht="15" customHeight="1" x14ac:dyDescent="0.2">
      <c r="B55" s="211"/>
      <c r="C55" s="211"/>
      <c r="D55" s="211"/>
      <c r="E55" s="211"/>
      <c r="F55" s="211"/>
      <c r="G55" s="40" t="s">
        <v>76</v>
      </c>
      <c r="H55" s="96">
        <f>+'4'!E51+'4'!E53+'4'!E55+'4'!E57+'4'!E63</f>
        <v>0</v>
      </c>
      <c r="I55" s="96">
        <f>+'4'!F51+'4'!F53+'4'!F55+'4'!F57+'4'!F63+450+'4'!F59</f>
        <v>82803</v>
      </c>
      <c r="J55" s="96">
        <f>+'4'!G51+'4'!G53+'4'!G55+'4'!G57+'4'!G63+450+'4'!G59</f>
        <v>82803</v>
      </c>
      <c r="K55" s="96">
        <f>+'4'!H51+'4'!H53+'4'!H55+'4'!H57+'4'!H63+450+'4'!H59</f>
        <v>131303</v>
      </c>
    </row>
    <row r="56" spans="2:11" s="19" customFormat="1" ht="15" customHeight="1" x14ac:dyDescent="0.2">
      <c r="B56" s="211"/>
      <c r="C56" s="211"/>
      <c r="D56" s="211"/>
      <c r="E56" s="211"/>
      <c r="F56" s="211"/>
      <c r="G56" s="87" t="s">
        <v>70</v>
      </c>
      <c r="H56" s="88">
        <f>+H58+H63</f>
        <v>-2.5011104298755527E-12</v>
      </c>
      <c r="I56" s="88">
        <f t="shared" ref="I56:K56" si="26">+I58+I63</f>
        <v>-115000.00000000001</v>
      </c>
      <c r="J56" s="88">
        <f t="shared" si="26"/>
        <v>-195000</v>
      </c>
      <c r="K56" s="88">
        <f t="shared" si="26"/>
        <v>-205089.3</v>
      </c>
    </row>
    <row r="57" spans="2:11" s="1" customFormat="1" ht="15" customHeight="1" x14ac:dyDescent="0.2">
      <c r="B57" s="211"/>
      <c r="C57" s="211"/>
      <c r="D57" s="211"/>
      <c r="E57" s="211"/>
      <c r="F57" s="211"/>
      <c r="G57" s="53" t="s">
        <v>39</v>
      </c>
      <c r="H57" s="66"/>
      <c r="I57" s="69"/>
      <c r="J57" s="69"/>
      <c r="K57" s="69"/>
    </row>
    <row r="58" spans="2:11" s="1" customFormat="1" ht="15" customHeight="1" x14ac:dyDescent="0.2">
      <c r="B58" s="211"/>
      <c r="C58" s="211"/>
      <c r="D58" s="211"/>
      <c r="E58" s="211"/>
      <c r="F58" s="211"/>
      <c r="G58" s="51" t="s">
        <v>19</v>
      </c>
      <c r="H58" s="67">
        <f>+H59</f>
        <v>1588.7</v>
      </c>
      <c r="I58" s="67">
        <f t="shared" ref="I58:K58" si="27">+I59</f>
        <v>1588.7</v>
      </c>
      <c r="J58" s="67">
        <f t="shared" si="27"/>
        <v>1588.7</v>
      </c>
      <c r="K58" s="67">
        <f t="shared" si="27"/>
        <v>1588.7</v>
      </c>
    </row>
    <row r="59" spans="2:11" s="1" customFormat="1" ht="15" customHeight="1" x14ac:dyDescent="0.2">
      <c r="B59" s="211"/>
      <c r="C59" s="211"/>
      <c r="D59" s="211"/>
      <c r="E59" s="211"/>
      <c r="F59" s="211"/>
      <c r="G59" s="51" t="s">
        <v>164</v>
      </c>
      <c r="H59" s="67">
        <f>+H60</f>
        <v>1588.7</v>
      </c>
      <c r="I59" s="67">
        <f t="shared" ref="I59:K59" si="28">+I60</f>
        <v>1588.7</v>
      </c>
      <c r="J59" s="67">
        <f t="shared" si="28"/>
        <v>1588.7</v>
      </c>
      <c r="K59" s="67">
        <f t="shared" si="28"/>
        <v>1588.7</v>
      </c>
    </row>
    <row r="60" spans="2:11" s="1" customFormat="1" ht="15" customHeight="1" x14ac:dyDescent="0.2">
      <c r="B60" s="211"/>
      <c r="C60" s="211"/>
      <c r="D60" s="211"/>
      <c r="E60" s="211"/>
      <c r="F60" s="211"/>
      <c r="G60" s="51" t="s">
        <v>165</v>
      </c>
      <c r="H60" s="67">
        <f>+H61</f>
        <v>1588.7</v>
      </c>
      <c r="I60" s="67">
        <f t="shared" ref="I60:K60" si="29">+I61</f>
        <v>1588.7</v>
      </c>
      <c r="J60" s="67">
        <f t="shared" si="29"/>
        <v>1588.7</v>
      </c>
      <c r="K60" s="67">
        <f t="shared" si="29"/>
        <v>1588.7</v>
      </c>
    </row>
    <row r="61" spans="2:11" s="1" customFormat="1" ht="15" customHeight="1" x14ac:dyDescent="0.2">
      <c r="B61" s="211"/>
      <c r="C61" s="211"/>
      <c r="D61" s="211"/>
      <c r="E61" s="211"/>
      <c r="F61" s="211"/>
      <c r="G61" s="51" t="s">
        <v>166</v>
      </c>
      <c r="H61" s="67">
        <f>+H62</f>
        <v>1588.7</v>
      </c>
      <c r="I61" s="67">
        <f t="shared" ref="I61:J61" si="30">+I62</f>
        <v>1588.7</v>
      </c>
      <c r="J61" s="67">
        <f t="shared" si="30"/>
        <v>1588.7</v>
      </c>
      <c r="K61" s="67">
        <f>+K62</f>
        <v>1588.7</v>
      </c>
    </row>
    <row r="62" spans="2:11" s="1" customFormat="1" ht="15" customHeight="1" x14ac:dyDescent="0.2">
      <c r="B62" s="211"/>
      <c r="C62" s="211"/>
      <c r="D62" s="211"/>
      <c r="E62" s="211"/>
      <c r="F62" s="211"/>
      <c r="G62" s="62" t="s">
        <v>167</v>
      </c>
      <c r="H62" s="89">
        <v>1588.7</v>
      </c>
      <c r="I62" s="89">
        <v>1588.7</v>
      </c>
      <c r="J62" s="89">
        <v>1588.7</v>
      </c>
      <c r="K62" s="89">
        <v>1588.7</v>
      </c>
    </row>
    <row r="63" spans="2:11" s="1" customFormat="1" ht="15" customHeight="1" x14ac:dyDescent="0.2">
      <c r="B63" s="211"/>
      <c r="C63" s="211"/>
      <c r="D63" s="211"/>
      <c r="E63" s="211"/>
      <c r="F63" s="211"/>
      <c r="G63" s="51" t="s">
        <v>20</v>
      </c>
      <c r="H63" s="67">
        <f>+H68+H64</f>
        <v>-1588.7000000000025</v>
      </c>
      <c r="I63" s="67">
        <f t="shared" ref="I63:K63" si="31">+I68+I64</f>
        <v>-116588.70000000001</v>
      </c>
      <c r="J63" s="67">
        <f t="shared" si="31"/>
        <v>-196588.7</v>
      </c>
      <c r="K63" s="67">
        <f t="shared" si="31"/>
        <v>-206678</v>
      </c>
    </row>
    <row r="64" spans="2:11" s="1" customFormat="1" ht="15" customHeight="1" x14ac:dyDescent="0.2">
      <c r="B64" s="211"/>
      <c r="C64" s="211"/>
      <c r="D64" s="211"/>
      <c r="E64" s="211"/>
      <c r="F64" s="211"/>
      <c r="G64" s="51" t="s">
        <v>21</v>
      </c>
      <c r="H64" s="67">
        <f>+H65</f>
        <v>-17738.800000000003</v>
      </c>
      <c r="I64" s="67">
        <f t="shared" ref="I64:K64" si="32">+I65</f>
        <v>-173152.2</v>
      </c>
      <c r="J64" s="67">
        <f t="shared" si="32"/>
        <v>-273772.40000000002</v>
      </c>
      <c r="K64" s="67">
        <f t="shared" si="32"/>
        <v>-329798</v>
      </c>
    </row>
    <row r="65" spans="2:15" s="1" customFormat="1" ht="15" customHeight="1" x14ac:dyDescent="0.2">
      <c r="B65" s="211"/>
      <c r="C65" s="211"/>
      <c r="D65" s="211"/>
      <c r="E65" s="211"/>
      <c r="F65" s="211"/>
      <c r="G65" s="51" t="s">
        <v>22</v>
      </c>
      <c r="H65" s="67">
        <f>+H66+H67</f>
        <v>-17738.800000000003</v>
      </c>
      <c r="I65" s="67">
        <f t="shared" ref="I65:K65" si="33">+I66+I67</f>
        <v>-173152.2</v>
      </c>
      <c r="J65" s="67">
        <f t="shared" si="33"/>
        <v>-273772.40000000002</v>
      </c>
      <c r="K65" s="67">
        <f t="shared" si="33"/>
        <v>-329798</v>
      </c>
    </row>
    <row r="66" spans="2:15" s="1" customFormat="1" ht="15" customHeight="1" x14ac:dyDescent="0.2">
      <c r="B66" s="211"/>
      <c r="C66" s="211"/>
      <c r="D66" s="211"/>
      <c r="E66" s="211"/>
      <c r="F66" s="211"/>
      <c r="G66" s="62" t="s">
        <v>168</v>
      </c>
      <c r="H66" s="96">
        <f>+'4'!E83</f>
        <v>0</v>
      </c>
      <c r="I66" s="96">
        <f>+'4'!F83</f>
        <v>-45000</v>
      </c>
      <c r="J66" s="96">
        <f>+'4'!G83</f>
        <v>-95000</v>
      </c>
      <c r="K66" s="96">
        <f>+'4'!H83</f>
        <v>-100000</v>
      </c>
    </row>
    <row r="67" spans="2:15" s="1" customFormat="1" ht="15" customHeight="1" x14ac:dyDescent="0.2">
      <c r="B67" s="211"/>
      <c r="C67" s="211"/>
      <c r="D67" s="211"/>
      <c r="E67" s="211"/>
      <c r="F67" s="211"/>
      <c r="G67" s="62" t="s">
        <v>40</v>
      </c>
      <c r="H67" s="96">
        <f>-40413.4+22674.6</f>
        <v>-17738.800000000003</v>
      </c>
      <c r="I67" s="96">
        <f>-80826.8+22674.6+'4'!F79</f>
        <v>-128152.20000000001</v>
      </c>
      <c r="J67" s="96">
        <f>-141447+62674.6+'4'!G79</f>
        <v>-178772.4</v>
      </c>
      <c r="K67" s="96">
        <f>+-202067.1+'4'!H71-923+'4'!H79</f>
        <v>-229798</v>
      </c>
    </row>
    <row r="68" spans="2:15" ht="15" customHeight="1" x14ac:dyDescent="0.2">
      <c r="B68" s="211"/>
      <c r="C68" s="211"/>
      <c r="D68" s="211"/>
      <c r="E68" s="211"/>
      <c r="F68" s="211"/>
      <c r="G68" s="51" t="s">
        <v>112</v>
      </c>
      <c r="H68" s="100">
        <f>+H69</f>
        <v>16150.1</v>
      </c>
      <c r="I68" s="100">
        <f t="shared" ref="I68:K68" si="34">+I69</f>
        <v>56563.5</v>
      </c>
      <c r="J68" s="100">
        <f t="shared" si="34"/>
        <v>77183.7</v>
      </c>
      <c r="K68" s="100">
        <f t="shared" si="34"/>
        <v>123120</v>
      </c>
    </row>
    <row r="69" spans="2:15" s="1" customFormat="1" ht="15" customHeight="1" x14ac:dyDescent="0.2">
      <c r="B69" s="211"/>
      <c r="C69" s="211"/>
      <c r="D69" s="211"/>
      <c r="E69" s="211"/>
      <c r="F69" s="211"/>
      <c r="G69" s="62" t="s">
        <v>169</v>
      </c>
      <c r="H69" s="96">
        <v>16150.1</v>
      </c>
      <c r="I69" s="96">
        <v>56563.5</v>
      </c>
      <c r="J69" s="96">
        <v>77183.7</v>
      </c>
      <c r="K69" s="96">
        <f>42400+23220+56000+1500</f>
        <v>123120</v>
      </c>
    </row>
    <row r="70" spans="2:15" s="21" customFormat="1" ht="15" customHeight="1" x14ac:dyDescent="0.2">
      <c r="B70" s="211"/>
      <c r="C70" s="211"/>
      <c r="D70" s="211"/>
      <c r="E70" s="211"/>
      <c r="F70" s="211"/>
      <c r="G70" s="87" t="s">
        <v>111</v>
      </c>
      <c r="H70" s="100">
        <f>+H72</f>
        <v>0</v>
      </c>
      <c r="I70" s="100">
        <f t="shared" ref="I70:K70" si="35">+I72</f>
        <v>-200000</v>
      </c>
      <c r="J70" s="100">
        <f t="shared" si="35"/>
        <v>-400000</v>
      </c>
      <c r="K70" s="100">
        <f t="shared" si="35"/>
        <v>-400000</v>
      </c>
    </row>
    <row r="71" spans="2:15" s="1" customFormat="1" ht="15" customHeight="1" x14ac:dyDescent="0.2">
      <c r="B71" s="211"/>
      <c r="C71" s="211"/>
      <c r="D71" s="211"/>
      <c r="E71" s="211"/>
      <c r="F71" s="211"/>
      <c r="G71" s="62" t="s">
        <v>39</v>
      </c>
      <c r="H71" s="96"/>
      <c r="I71" s="96"/>
      <c r="J71" s="96"/>
      <c r="K71" s="96"/>
    </row>
    <row r="72" spans="2:15" s="21" customFormat="1" ht="15" customHeight="1" x14ac:dyDescent="0.2">
      <c r="B72" s="211"/>
      <c r="C72" s="211"/>
      <c r="D72" s="211"/>
      <c r="E72" s="211"/>
      <c r="F72" s="211"/>
      <c r="G72" s="156" t="s">
        <v>19</v>
      </c>
      <c r="H72" s="97">
        <f>+H73</f>
        <v>0</v>
      </c>
      <c r="I72" s="97">
        <f t="shared" ref="I72:K73" si="36">+I73</f>
        <v>-200000</v>
      </c>
      <c r="J72" s="97">
        <f t="shared" si="36"/>
        <v>-400000</v>
      </c>
      <c r="K72" s="97">
        <f t="shared" si="36"/>
        <v>-400000</v>
      </c>
    </row>
    <row r="73" spans="2:15" s="21" customFormat="1" ht="15" customHeight="1" x14ac:dyDescent="0.2">
      <c r="B73" s="211"/>
      <c r="C73" s="211"/>
      <c r="D73" s="211"/>
      <c r="E73" s="211"/>
      <c r="F73" s="211"/>
      <c r="G73" s="156" t="s">
        <v>20</v>
      </c>
      <c r="H73" s="97">
        <f>+H74</f>
        <v>0</v>
      </c>
      <c r="I73" s="97">
        <f t="shared" si="36"/>
        <v>-200000</v>
      </c>
      <c r="J73" s="97">
        <f t="shared" si="36"/>
        <v>-400000</v>
      </c>
      <c r="K73" s="97">
        <f t="shared" si="36"/>
        <v>-400000</v>
      </c>
    </row>
    <row r="74" spans="2:15" s="21" customFormat="1" ht="15" customHeight="1" x14ac:dyDescent="0.2">
      <c r="B74" s="211"/>
      <c r="C74" s="211"/>
      <c r="D74" s="211"/>
      <c r="E74" s="211"/>
      <c r="F74" s="211"/>
      <c r="G74" s="156" t="s">
        <v>21</v>
      </c>
      <c r="H74" s="97">
        <f>+H75+H78</f>
        <v>0</v>
      </c>
      <c r="I74" s="97">
        <f>+I75+I78</f>
        <v>-200000</v>
      </c>
      <c r="J74" s="97">
        <f>+J75+J78</f>
        <v>-400000</v>
      </c>
      <c r="K74" s="97">
        <f>+K75+K78</f>
        <v>-400000</v>
      </c>
    </row>
    <row r="75" spans="2:15" s="21" customFormat="1" ht="15" customHeight="1" x14ac:dyDescent="0.2">
      <c r="B75" s="211"/>
      <c r="C75" s="211"/>
      <c r="D75" s="211"/>
      <c r="E75" s="211"/>
      <c r="F75" s="211"/>
      <c r="G75" s="156" t="s">
        <v>22</v>
      </c>
      <c r="H75" s="97">
        <f>+H76+H77</f>
        <v>0</v>
      </c>
      <c r="I75" s="97">
        <f>+I76+I77</f>
        <v>-165100</v>
      </c>
      <c r="J75" s="97">
        <f>+J76+J77</f>
        <v>-350100</v>
      </c>
      <c r="K75" s="97">
        <f>+K76+K77</f>
        <v>-350100</v>
      </c>
    </row>
    <row r="76" spans="2:15" s="1" customFormat="1" ht="15" customHeight="1" x14ac:dyDescent="0.2">
      <c r="B76" s="211"/>
      <c r="C76" s="211"/>
      <c r="D76" s="211"/>
      <c r="E76" s="211"/>
      <c r="F76" s="211"/>
      <c r="G76" s="62" t="s">
        <v>168</v>
      </c>
      <c r="H76" s="96"/>
      <c r="I76" s="96">
        <v>0</v>
      </c>
      <c r="J76" s="96">
        <v>-117156.7</v>
      </c>
      <c r="K76" s="96">
        <v>-117156.7</v>
      </c>
      <c r="O76" s="90"/>
    </row>
    <row r="77" spans="2:15" s="1" customFormat="1" ht="15" customHeight="1" x14ac:dyDescent="0.2">
      <c r="B77" s="211"/>
      <c r="C77" s="211"/>
      <c r="D77" s="211"/>
      <c r="E77" s="211"/>
      <c r="F77" s="211"/>
      <c r="G77" s="62" t="s">
        <v>40</v>
      </c>
      <c r="H77" s="96"/>
      <c r="I77" s="96">
        <v>-165100</v>
      </c>
      <c r="J77" s="96">
        <v>-232943.3</v>
      </c>
      <c r="K77" s="96">
        <v>-232943.3</v>
      </c>
    </row>
    <row r="78" spans="2:15" s="21" customFormat="1" ht="15" customHeight="1" x14ac:dyDescent="0.2">
      <c r="B78" s="211"/>
      <c r="C78" s="211"/>
      <c r="D78" s="211"/>
      <c r="E78" s="211"/>
      <c r="F78" s="211"/>
      <c r="G78" s="156" t="s">
        <v>112</v>
      </c>
      <c r="H78" s="97">
        <f>+H79</f>
        <v>0</v>
      </c>
      <c r="I78" s="97">
        <f t="shared" ref="I78:K78" si="37">+I79</f>
        <v>-34900</v>
      </c>
      <c r="J78" s="97">
        <f t="shared" si="37"/>
        <v>-49900</v>
      </c>
      <c r="K78" s="97">
        <f t="shared" si="37"/>
        <v>-49900</v>
      </c>
    </row>
    <row r="79" spans="2:15" s="1" customFormat="1" ht="15" customHeight="1" x14ac:dyDescent="0.2">
      <c r="B79" s="212"/>
      <c r="C79" s="212"/>
      <c r="D79" s="212"/>
      <c r="E79" s="212"/>
      <c r="F79" s="212"/>
      <c r="G79" s="62" t="s">
        <v>76</v>
      </c>
      <c r="H79" s="96"/>
      <c r="I79" s="96">
        <v>-34900</v>
      </c>
      <c r="J79" s="96">
        <v>-49900</v>
      </c>
      <c r="K79" s="96">
        <v>-49900</v>
      </c>
    </row>
    <row r="80" spans="2:15" s="21" customFormat="1" x14ac:dyDescent="0.2">
      <c r="B80" s="210" t="s">
        <v>255</v>
      </c>
      <c r="C80" s="216"/>
      <c r="D80" s="216"/>
      <c r="E80" s="213"/>
      <c r="F80" s="213"/>
      <c r="G80" s="14" t="s">
        <v>256</v>
      </c>
      <c r="H80" s="67">
        <f>+H82</f>
        <v>0</v>
      </c>
      <c r="I80" s="67">
        <f t="shared" ref="I80:K80" si="38">+I82</f>
        <v>0</v>
      </c>
      <c r="J80" s="67">
        <f t="shared" si="38"/>
        <v>0</v>
      </c>
      <c r="K80" s="67">
        <f t="shared" si="38"/>
        <v>0</v>
      </c>
    </row>
    <row r="81" spans="2:11" s="1" customFormat="1" x14ac:dyDescent="0.2">
      <c r="B81" s="211"/>
      <c r="C81" s="216"/>
      <c r="D81" s="216"/>
      <c r="E81" s="214"/>
      <c r="F81" s="214"/>
      <c r="G81" s="15" t="s">
        <v>2</v>
      </c>
      <c r="H81" s="67"/>
      <c r="I81" s="67"/>
      <c r="J81" s="67"/>
      <c r="K81" s="67"/>
    </row>
    <row r="82" spans="2:11" s="21" customFormat="1" x14ac:dyDescent="0.2">
      <c r="B82" s="211"/>
      <c r="C82" s="210" t="s">
        <v>257</v>
      </c>
      <c r="D82" s="216"/>
      <c r="E82" s="214"/>
      <c r="F82" s="214"/>
      <c r="G82" s="14" t="s">
        <v>258</v>
      </c>
      <c r="H82" s="67">
        <f>+H84</f>
        <v>0</v>
      </c>
      <c r="I82" s="67">
        <f t="shared" ref="I82:K82" si="39">+I84</f>
        <v>0</v>
      </c>
      <c r="J82" s="67">
        <f t="shared" si="39"/>
        <v>0</v>
      </c>
      <c r="K82" s="67">
        <f t="shared" si="39"/>
        <v>0</v>
      </c>
    </row>
    <row r="83" spans="2:11" s="1" customFormat="1" x14ac:dyDescent="0.2">
      <c r="B83" s="211"/>
      <c r="C83" s="211"/>
      <c r="D83" s="216"/>
      <c r="E83" s="214"/>
      <c r="F83" s="214"/>
      <c r="G83" s="15" t="s">
        <v>2</v>
      </c>
      <c r="H83" s="67"/>
      <c r="I83" s="67"/>
      <c r="J83" s="67"/>
      <c r="K83" s="67"/>
    </row>
    <row r="84" spans="2:11" s="21" customFormat="1" x14ac:dyDescent="0.2">
      <c r="B84" s="211"/>
      <c r="C84" s="211"/>
      <c r="D84" s="210" t="s">
        <v>257</v>
      </c>
      <c r="E84" s="214"/>
      <c r="F84" s="214"/>
      <c r="G84" s="14" t="s">
        <v>259</v>
      </c>
      <c r="H84" s="67">
        <f>+H86</f>
        <v>0</v>
      </c>
      <c r="I84" s="67">
        <f t="shared" ref="I84:K84" si="40">+I86</f>
        <v>0</v>
      </c>
      <c r="J84" s="67">
        <f t="shared" si="40"/>
        <v>0</v>
      </c>
      <c r="K84" s="67">
        <f t="shared" si="40"/>
        <v>0</v>
      </c>
    </row>
    <row r="85" spans="2:11" s="1" customFormat="1" x14ac:dyDescent="0.2">
      <c r="B85" s="211"/>
      <c r="C85" s="211"/>
      <c r="D85" s="211"/>
      <c r="E85" s="214"/>
      <c r="F85" s="214"/>
      <c r="G85" s="127" t="s">
        <v>2</v>
      </c>
      <c r="H85" s="67"/>
      <c r="I85" s="67"/>
      <c r="J85" s="67"/>
      <c r="K85" s="67"/>
    </row>
    <row r="86" spans="2:11" s="21" customFormat="1" x14ac:dyDescent="0.2">
      <c r="B86" s="211"/>
      <c r="C86" s="211"/>
      <c r="D86" s="211"/>
      <c r="E86" s="214"/>
      <c r="F86" s="214"/>
      <c r="G86" s="14" t="s">
        <v>254</v>
      </c>
      <c r="H86" s="67">
        <f>+H88</f>
        <v>0</v>
      </c>
      <c r="I86" s="67">
        <f t="shared" ref="I86:K86" si="41">+I88</f>
        <v>0</v>
      </c>
      <c r="J86" s="67">
        <f t="shared" si="41"/>
        <v>0</v>
      </c>
      <c r="K86" s="67">
        <f t="shared" si="41"/>
        <v>0</v>
      </c>
    </row>
    <row r="87" spans="2:11" s="1" customFormat="1" x14ac:dyDescent="0.2">
      <c r="B87" s="211"/>
      <c r="C87" s="211"/>
      <c r="D87" s="211"/>
      <c r="E87" s="215"/>
      <c r="F87" s="214"/>
      <c r="G87" s="15" t="s">
        <v>2</v>
      </c>
      <c r="H87" s="67"/>
      <c r="I87" s="67"/>
      <c r="J87" s="67"/>
      <c r="K87" s="67"/>
    </row>
    <row r="88" spans="2:11" s="21" customFormat="1" x14ac:dyDescent="0.2">
      <c r="B88" s="211"/>
      <c r="C88" s="211"/>
      <c r="D88" s="211"/>
      <c r="E88" s="213">
        <v>1139</v>
      </c>
      <c r="F88" s="214"/>
      <c r="G88" s="125" t="s">
        <v>259</v>
      </c>
      <c r="H88" s="67">
        <f>+H90+H98</f>
        <v>0</v>
      </c>
      <c r="I88" s="67">
        <f t="shared" ref="I88:K88" si="42">+I90+I98</f>
        <v>0</v>
      </c>
      <c r="J88" s="67">
        <f t="shared" si="42"/>
        <v>0</v>
      </c>
      <c r="K88" s="67">
        <f t="shared" si="42"/>
        <v>0</v>
      </c>
    </row>
    <row r="89" spans="2:11" s="1" customFormat="1" x14ac:dyDescent="0.2">
      <c r="B89" s="211"/>
      <c r="C89" s="211"/>
      <c r="D89" s="211"/>
      <c r="E89" s="214"/>
      <c r="F89" s="215"/>
      <c r="G89" s="126" t="s">
        <v>260</v>
      </c>
      <c r="H89" s="67"/>
      <c r="I89" s="67"/>
      <c r="J89" s="67"/>
      <c r="K89" s="67"/>
    </row>
    <row r="90" spans="2:11" s="21" customFormat="1" x14ac:dyDescent="0.2">
      <c r="B90" s="211"/>
      <c r="C90" s="211"/>
      <c r="D90" s="211"/>
      <c r="E90" s="214"/>
      <c r="F90" s="216">
        <v>11001</v>
      </c>
      <c r="G90" s="125" t="s">
        <v>259</v>
      </c>
      <c r="H90" s="67">
        <f>+H92</f>
        <v>0</v>
      </c>
      <c r="I90" s="67">
        <f t="shared" ref="I90:K90" si="43">+I92</f>
        <v>184912</v>
      </c>
      <c r="J90" s="67">
        <f t="shared" si="43"/>
        <v>194912</v>
      </c>
      <c r="K90" s="67">
        <f t="shared" si="43"/>
        <v>276970</v>
      </c>
    </row>
    <row r="91" spans="2:11" s="1" customFormat="1" x14ac:dyDescent="0.2">
      <c r="B91" s="211"/>
      <c r="C91" s="211"/>
      <c r="D91" s="211"/>
      <c r="E91" s="214"/>
      <c r="F91" s="216"/>
      <c r="G91" s="126" t="s">
        <v>13</v>
      </c>
      <c r="H91" s="129"/>
      <c r="I91" s="129"/>
      <c r="J91" s="129"/>
      <c r="K91" s="69"/>
    </row>
    <row r="92" spans="2:11" s="19" customFormat="1" x14ac:dyDescent="0.2">
      <c r="B92" s="211"/>
      <c r="C92" s="211"/>
      <c r="D92" s="211"/>
      <c r="E92" s="214"/>
      <c r="F92" s="216"/>
      <c r="G92" s="62" t="s">
        <v>254</v>
      </c>
      <c r="H92" s="96">
        <f>+H94</f>
        <v>0</v>
      </c>
      <c r="I92" s="96">
        <f t="shared" ref="I92:K92" si="44">+I94</f>
        <v>184912</v>
      </c>
      <c r="J92" s="96">
        <f t="shared" si="44"/>
        <v>194912</v>
      </c>
      <c r="K92" s="96">
        <f t="shared" si="44"/>
        <v>276970</v>
      </c>
    </row>
    <row r="93" spans="2:11" s="1" customFormat="1" x14ac:dyDescent="0.2">
      <c r="B93" s="211"/>
      <c r="C93" s="211"/>
      <c r="D93" s="211"/>
      <c r="E93" s="214"/>
      <c r="F93" s="216"/>
      <c r="G93" s="126" t="s">
        <v>261</v>
      </c>
      <c r="H93" s="129"/>
      <c r="I93" s="129"/>
      <c r="J93" s="129"/>
      <c r="K93" s="69"/>
    </row>
    <row r="94" spans="2:11" s="21" customFormat="1" x14ac:dyDescent="0.2">
      <c r="B94" s="211"/>
      <c r="C94" s="211"/>
      <c r="D94" s="211"/>
      <c r="E94" s="214"/>
      <c r="F94" s="216"/>
      <c r="G94" s="125" t="s">
        <v>262</v>
      </c>
      <c r="H94" s="67">
        <f>+H95</f>
        <v>0</v>
      </c>
      <c r="I94" s="67">
        <f t="shared" ref="I94:K94" si="45">+I95</f>
        <v>184912</v>
      </c>
      <c r="J94" s="67">
        <f t="shared" si="45"/>
        <v>194912</v>
      </c>
      <c r="K94" s="67">
        <f t="shared" si="45"/>
        <v>276970</v>
      </c>
    </row>
    <row r="95" spans="2:11" s="21" customFormat="1" x14ac:dyDescent="0.2">
      <c r="B95" s="211"/>
      <c r="C95" s="211"/>
      <c r="D95" s="211"/>
      <c r="E95" s="214"/>
      <c r="F95" s="216"/>
      <c r="G95" s="125" t="s">
        <v>164</v>
      </c>
      <c r="H95" s="67">
        <f>+H96</f>
        <v>0</v>
      </c>
      <c r="I95" s="67">
        <f t="shared" ref="I95:K95" si="46">+I96</f>
        <v>184912</v>
      </c>
      <c r="J95" s="67">
        <f t="shared" si="46"/>
        <v>194912</v>
      </c>
      <c r="K95" s="67">
        <f t="shared" si="46"/>
        <v>276970</v>
      </c>
    </row>
    <row r="96" spans="2:11" s="21" customFormat="1" x14ac:dyDescent="0.2">
      <c r="B96" s="211"/>
      <c r="C96" s="211"/>
      <c r="D96" s="211"/>
      <c r="E96" s="214"/>
      <c r="F96" s="216"/>
      <c r="G96" s="125" t="s">
        <v>263</v>
      </c>
      <c r="H96" s="67">
        <f>+H97</f>
        <v>0</v>
      </c>
      <c r="I96" s="67">
        <f t="shared" ref="I96:K96" si="47">+I97</f>
        <v>184912</v>
      </c>
      <c r="J96" s="67">
        <f t="shared" si="47"/>
        <v>194912</v>
      </c>
      <c r="K96" s="67">
        <f t="shared" si="47"/>
        <v>276970</v>
      </c>
    </row>
    <row r="97" spans="2:11" s="19" customFormat="1" x14ac:dyDescent="0.2">
      <c r="B97" s="211"/>
      <c r="C97" s="211"/>
      <c r="D97" s="211"/>
      <c r="E97" s="214"/>
      <c r="F97" s="216"/>
      <c r="G97" s="128" t="s">
        <v>264</v>
      </c>
      <c r="H97" s="96">
        <f>+H28</f>
        <v>0</v>
      </c>
      <c r="I97" s="96">
        <f>+I28</f>
        <v>184912</v>
      </c>
      <c r="J97" s="96">
        <f>+J28</f>
        <v>194912</v>
      </c>
      <c r="K97" s="96">
        <f>+K28</f>
        <v>276970</v>
      </c>
    </row>
    <row r="98" spans="2:11" s="1" customFormat="1" x14ac:dyDescent="0.2">
      <c r="B98" s="211"/>
      <c r="C98" s="211"/>
      <c r="D98" s="211"/>
      <c r="E98" s="214"/>
      <c r="F98" s="216">
        <v>11001</v>
      </c>
      <c r="G98" s="125" t="s">
        <v>259</v>
      </c>
      <c r="H98" s="100">
        <f>+H100</f>
        <v>0</v>
      </c>
      <c r="I98" s="100">
        <f t="shared" ref="I98:K98" si="48">+I100</f>
        <v>-184912</v>
      </c>
      <c r="J98" s="100">
        <f t="shared" si="48"/>
        <v>-194912</v>
      </c>
      <c r="K98" s="100">
        <f t="shared" si="48"/>
        <v>-276970</v>
      </c>
    </row>
    <row r="99" spans="2:11" s="1" customFormat="1" x14ac:dyDescent="0.2">
      <c r="B99" s="211"/>
      <c r="C99" s="211"/>
      <c r="D99" s="211"/>
      <c r="E99" s="214"/>
      <c r="F99" s="216"/>
      <c r="G99" s="126" t="s">
        <v>13</v>
      </c>
      <c r="H99" s="69"/>
      <c r="I99" s="69"/>
      <c r="J99" s="69"/>
      <c r="K99" s="69"/>
    </row>
    <row r="100" spans="2:11" s="1" customFormat="1" x14ac:dyDescent="0.2">
      <c r="B100" s="211"/>
      <c r="C100" s="211"/>
      <c r="D100" s="211"/>
      <c r="E100" s="214"/>
      <c r="F100" s="216"/>
      <c r="G100" s="62" t="s">
        <v>254</v>
      </c>
      <c r="H100" s="96">
        <f>+H102</f>
        <v>0</v>
      </c>
      <c r="I100" s="96">
        <f t="shared" ref="I100:K100" si="49">+I102</f>
        <v>-184912</v>
      </c>
      <c r="J100" s="96">
        <f t="shared" si="49"/>
        <v>-194912</v>
      </c>
      <c r="K100" s="96">
        <f t="shared" si="49"/>
        <v>-276970</v>
      </c>
    </row>
    <row r="101" spans="2:11" s="1" customFormat="1" x14ac:dyDescent="0.2">
      <c r="B101" s="211"/>
      <c r="C101" s="211"/>
      <c r="D101" s="211"/>
      <c r="E101" s="214"/>
      <c r="F101" s="216"/>
      <c r="G101" s="126" t="s">
        <v>261</v>
      </c>
      <c r="H101" s="69"/>
      <c r="I101" s="69"/>
      <c r="J101" s="69"/>
      <c r="K101" s="69"/>
    </row>
    <row r="102" spans="2:11" s="21" customFormat="1" x14ac:dyDescent="0.2">
      <c r="B102" s="211"/>
      <c r="C102" s="211"/>
      <c r="D102" s="211"/>
      <c r="E102" s="214"/>
      <c r="F102" s="216"/>
      <c r="G102" s="125" t="s">
        <v>262</v>
      </c>
      <c r="H102" s="67">
        <f>+H103</f>
        <v>0</v>
      </c>
      <c r="I102" s="67">
        <f t="shared" ref="I102:K102" si="50">+I103</f>
        <v>-184912</v>
      </c>
      <c r="J102" s="67">
        <f t="shared" si="50"/>
        <v>-194912</v>
      </c>
      <c r="K102" s="67">
        <f t="shared" si="50"/>
        <v>-276970</v>
      </c>
    </row>
    <row r="103" spans="2:11" s="21" customFormat="1" x14ac:dyDescent="0.2">
      <c r="B103" s="211"/>
      <c r="C103" s="211"/>
      <c r="D103" s="211"/>
      <c r="E103" s="214"/>
      <c r="F103" s="216"/>
      <c r="G103" s="125" t="s">
        <v>164</v>
      </c>
      <c r="H103" s="67">
        <f>+H104</f>
        <v>0</v>
      </c>
      <c r="I103" s="67">
        <f t="shared" ref="I103:K103" si="51">+I104</f>
        <v>-184912</v>
      </c>
      <c r="J103" s="67">
        <f t="shared" si="51"/>
        <v>-194912</v>
      </c>
      <c r="K103" s="67">
        <f t="shared" si="51"/>
        <v>-276970</v>
      </c>
    </row>
    <row r="104" spans="2:11" s="21" customFormat="1" x14ac:dyDescent="0.2">
      <c r="B104" s="211"/>
      <c r="C104" s="211"/>
      <c r="D104" s="211"/>
      <c r="E104" s="214"/>
      <c r="F104" s="216"/>
      <c r="G104" s="125" t="s">
        <v>263</v>
      </c>
      <c r="H104" s="67">
        <f>+H105</f>
        <v>0</v>
      </c>
      <c r="I104" s="67">
        <f t="shared" ref="I104:K104" si="52">+I105</f>
        <v>-184912</v>
      </c>
      <c r="J104" s="67">
        <f t="shared" si="52"/>
        <v>-194912</v>
      </c>
      <c r="K104" s="67">
        <f t="shared" si="52"/>
        <v>-276970</v>
      </c>
    </row>
    <row r="105" spans="2:11" s="19" customFormat="1" x14ac:dyDescent="0.2">
      <c r="B105" s="212"/>
      <c r="C105" s="212"/>
      <c r="D105" s="212"/>
      <c r="E105" s="215"/>
      <c r="F105" s="216"/>
      <c r="G105" s="128" t="s">
        <v>264</v>
      </c>
      <c r="H105" s="96">
        <f>+-H28</f>
        <v>0</v>
      </c>
      <c r="I105" s="96">
        <f>+-I28</f>
        <v>-184912</v>
      </c>
      <c r="J105" s="96">
        <f>+-J28</f>
        <v>-194912</v>
      </c>
      <c r="K105" s="96">
        <f>+-K28</f>
        <v>-276970</v>
      </c>
    </row>
    <row r="109" spans="2:11" x14ac:dyDescent="0.2">
      <c r="K109" s="120"/>
    </row>
  </sheetData>
  <mergeCells count="34">
    <mergeCell ref="H7:K7"/>
    <mergeCell ref="B1:K1"/>
    <mergeCell ref="B2:K2"/>
    <mergeCell ref="B3:K3"/>
    <mergeCell ref="B4:K4"/>
    <mergeCell ref="B6:K6"/>
    <mergeCell ref="B5:K5"/>
    <mergeCell ref="B80:B105"/>
    <mergeCell ref="C80:C81"/>
    <mergeCell ref="D80:D83"/>
    <mergeCell ref="B9:G9"/>
    <mergeCell ref="B7:D7"/>
    <mergeCell ref="G7:G8"/>
    <mergeCell ref="D10:D13"/>
    <mergeCell ref="E10:E13"/>
    <mergeCell ref="F10:F13"/>
    <mergeCell ref="C10:C11"/>
    <mergeCell ref="E7:F7"/>
    <mergeCell ref="E14:E17"/>
    <mergeCell ref="F14:F19"/>
    <mergeCell ref="F29:F44"/>
    <mergeCell ref="F20:F28"/>
    <mergeCell ref="E80:E87"/>
    <mergeCell ref="F80:F89"/>
    <mergeCell ref="C82:C105"/>
    <mergeCell ref="D84:D105"/>
    <mergeCell ref="E88:E105"/>
    <mergeCell ref="F90:F97"/>
    <mergeCell ref="F98:F105"/>
    <mergeCell ref="B10:B79"/>
    <mergeCell ref="C12:C79"/>
    <mergeCell ref="D14:D79"/>
    <mergeCell ref="E18:E79"/>
    <mergeCell ref="F45:F7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IE92"/>
  <sheetViews>
    <sheetView topLeftCell="A64" workbookViewId="0">
      <selection activeCell="E89" sqref="E89"/>
    </sheetView>
  </sheetViews>
  <sheetFormatPr defaultRowHeight="13.5" x14ac:dyDescent="0.2"/>
  <cols>
    <col min="1" max="1" width="2.7109375" style="13" customWidth="1"/>
    <col min="2" max="2" width="10.28515625" style="13" customWidth="1"/>
    <col min="3" max="3" width="10" style="13" customWidth="1"/>
    <col min="4" max="4" width="64.42578125" style="13" customWidth="1"/>
    <col min="5" max="7" width="15.42578125" style="13" customWidth="1"/>
    <col min="8" max="8" width="15.42578125" style="72" customWidth="1"/>
    <col min="9" max="9" width="9.140625" style="13"/>
    <col min="10" max="10" width="21.140625" style="13" customWidth="1"/>
    <col min="11" max="13" width="14.85546875" style="13" customWidth="1"/>
    <col min="14" max="16384" width="9.140625" style="13"/>
  </cols>
  <sheetData>
    <row r="1" spans="2:239" s="6" customFormat="1" ht="14.1" customHeight="1" x14ac:dyDescent="0.2">
      <c r="B1" s="229" t="s">
        <v>197</v>
      </c>
      <c r="C1" s="229"/>
      <c r="D1" s="229"/>
      <c r="E1" s="229"/>
      <c r="F1" s="229"/>
      <c r="G1" s="229"/>
      <c r="H1" s="229"/>
      <c r="I1" s="5"/>
      <c r="J1" s="5"/>
      <c r="K1" s="5"/>
      <c r="L1" s="5"/>
      <c r="M1" s="5"/>
      <c r="N1" s="5"/>
      <c r="O1" s="4"/>
      <c r="P1" s="5"/>
      <c r="Q1" s="5"/>
      <c r="R1" s="5"/>
      <c r="S1" s="5"/>
      <c r="T1" s="5"/>
      <c r="U1" s="5"/>
      <c r="V1" s="5"/>
      <c r="W1" s="4"/>
      <c r="X1" s="5"/>
      <c r="Y1" s="5"/>
      <c r="Z1" s="5"/>
      <c r="AA1" s="5"/>
      <c r="AB1" s="5"/>
      <c r="AC1" s="5"/>
      <c r="AD1" s="5"/>
      <c r="AE1" s="4"/>
      <c r="AF1" s="5"/>
      <c r="AG1" s="5"/>
      <c r="AH1" s="5"/>
      <c r="AI1" s="5"/>
      <c r="AJ1" s="5"/>
      <c r="AK1" s="5"/>
      <c r="AL1" s="5"/>
      <c r="AM1" s="4"/>
      <c r="AN1" s="5"/>
      <c r="AO1" s="5"/>
      <c r="AP1" s="5"/>
      <c r="AQ1" s="5"/>
      <c r="AR1" s="5"/>
      <c r="AS1" s="5"/>
      <c r="AT1" s="5"/>
      <c r="AU1" s="4"/>
      <c r="AV1" s="5"/>
      <c r="AW1" s="5"/>
      <c r="AX1" s="5"/>
      <c r="AY1" s="5"/>
      <c r="AZ1" s="5"/>
      <c r="BA1" s="5"/>
      <c r="BB1" s="5"/>
      <c r="BC1" s="4"/>
      <c r="BD1" s="5"/>
      <c r="BE1" s="5"/>
      <c r="BF1" s="5"/>
      <c r="BG1" s="5"/>
      <c r="BH1" s="5"/>
      <c r="BI1" s="5"/>
      <c r="BJ1" s="5"/>
      <c r="BK1" s="4"/>
      <c r="BL1" s="5"/>
      <c r="BM1" s="5"/>
      <c r="BN1" s="5"/>
      <c r="BO1" s="5"/>
      <c r="BP1" s="5"/>
      <c r="BQ1" s="5"/>
      <c r="BR1" s="5"/>
      <c r="BS1" s="4"/>
      <c r="BT1" s="5"/>
      <c r="BU1" s="5"/>
      <c r="BV1" s="5"/>
      <c r="BW1" s="5"/>
      <c r="BX1" s="5"/>
      <c r="BY1" s="5"/>
      <c r="BZ1" s="5"/>
      <c r="CA1" s="4"/>
      <c r="CB1" s="5"/>
      <c r="CC1" s="5"/>
      <c r="CD1" s="5"/>
      <c r="CE1" s="5"/>
      <c r="CF1" s="5"/>
      <c r="CG1" s="5"/>
      <c r="CH1" s="5"/>
      <c r="CI1" s="4"/>
      <c r="CJ1" s="5"/>
      <c r="CK1" s="5"/>
      <c r="CL1" s="5"/>
      <c r="CM1" s="5"/>
      <c r="CN1" s="5"/>
      <c r="CO1" s="5"/>
      <c r="CP1" s="5"/>
      <c r="CQ1" s="4"/>
      <c r="CR1" s="5"/>
      <c r="CS1" s="5"/>
      <c r="CT1" s="5"/>
      <c r="CU1" s="5"/>
      <c r="CV1" s="5"/>
      <c r="CW1" s="5"/>
      <c r="CX1" s="5"/>
      <c r="CY1" s="4"/>
      <c r="CZ1" s="5"/>
      <c r="DA1" s="5"/>
      <c r="DB1" s="5"/>
      <c r="DC1" s="5"/>
      <c r="DD1" s="5"/>
      <c r="DE1" s="5"/>
      <c r="DF1" s="5"/>
      <c r="DG1" s="4"/>
      <c r="DH1" s="5"/>
      <c r="DI1" s="5"/>
      <c r="DJ1" s="5"/>
      <c r="DK1" s="5"/>
      <c r="DL1" s="5"/>
      <c r="DM1" s="5"/>
      <c r="DN1" s="5"/>
      <c r="DO1" s="4"/>
      <c r="DP1" s="5"/>
      <c r="DQ1" s="5"/>
      <c r="DR1" s="5"/>
      <c r="DS1" s="5"/>
      <c r="DT1" s="5"/>
      <c r="DU1" s="5"/>
      <c r="DV1" s="5"/>
      <c r="DW1" s="4"/>
      <c r="DX1" s="5"/>
      <c r="DY1" s="5"/>
      <c r="DZ1" s="5"/>
      <c r="EA1" s="5"/>
      <c r="EB1" s="5"/>
      <c r="EC1" s="5"/>
      <c r="ED1" s="5"/>
      <c r="EE1" s="4"/>
      <c r="EF1" s="5"/>
      <c r="EG1" s="5"/>
      <c r="EH1" s="5"/>
      <c r="EI1" s="5"/>
      <c r="EJ1" s="5"/>
      <c r="EK1" s="5"/>
      <c r="EL1" s="5"/>
      <c r="EM1" s="4"/>
      <c r="EN1" s="5"/>
      <c r="EO1" s="5"/>
      <c r="EP1" s="5"/>
      <c r="EQ1" s="5"/>
      <c r="ER1" s="5"/>
      <c r="ES1" s="5"/>
      <c r="ET1" s="5"/>
      <c r="EU1" s="4"/>
      <c r="EV1" s="5"/>
      <c r="EW1" s="5"/>
      <c r="EX1" s="5"/>
      <c r="EY1" s="5"/>
      <c r="EZ1" s="5"/>
      <c r="FA1" s="5"/>
      <c r="FB1" s="5"/>
      <c r="FC1" s="4"/>
      <c r="FD1" s="5"/>
      <c r="FE1" s="5"/>
      <c r="FF1" s="5"/>
      <c r="FG1" s="5"/>
      <c r="FH1" s="5"/>
      <c r="FI1" s="5"/>
      <c r="FJ1" s="5"/>
      <c r="FK1" s="4"/>
      <c r="FL1" s="5"/>
      <c r="FM1" s="5"/>
      <c r="FN1" s="5"/>
      <c r="FO1" s="5"/>
      <c r="FP1" s="5"/>
      <c r="FQ1" s="5"/>
      <c r="FR1" s="5"/>
      <c r="FS1" s="4"/>
      <c r="FT1" s="5"/>
      <c r="FU1" s="5"/>
      <c r="FV1" s="5"/>
      <c r="FW1" s="5"/>
      <c r="FX1" s="5"/>
      <c r="FY1" s="5"/>
      <c r="FZ1" s="5"/>
      <c r="GA1" s="4"/>
      <c r="GB1" s="5"/>
      <c r="GC1" s="5"/>
      <c r="GD1" s="5"/>
      <c r="GE1" s="5"/>
      <c r="GF1" s="5"/>
      <c r="GG1" s="5"/>
      <c r="GH1" s="5"/>
      <c r="GI1" s="4"/>
      <c r="GJ1" s="5"/>
      <c r="GK1" s="5"/>
      <c r="GL1" s="5"/>
      <c r="GM1" s="5"/>
      <c r="GN1" s="5"/>
      <c r="GO1" s="5"/>
      <c r="GP1" s="5"/>
      <c r="GQ1" s="4"/>
      <c r="GR1" s="5"/>
      <c r="GS1" s="5"/>
      <c r="GT1" s="5"/>
      <c r="GU1" s="5"/>
      <c r="GV1" s="5"/>
      <c r="GW1" s="5"/>
      <c r="GX1" s="5"/>
      <c r="GY1" s="4"/>
      <c r="GZ1" s="5"/>
      <c r="HA1" s="5"/>
      <c r="HB1" s="5"/>
      <c r="HC1" s="5"/>
      <c r="HD1" s="5"/>
      <c r="HE1" s="5"/>
      <c r="HF1" s="5"/>
      <c r="HG1" s="4"/>
      <c r="HH1" s="5"/>
      <c r="HI1" s="5"/>
      <c r="HJ1" s="5"/>
      <c r="HK1" s="5"/>
      <c r="HL1" s="5"/>
      <c r="HM1" s="5"/>
      <c r="HN1" s="5"/>
      <c r="HO1" s="4"/>
      <c r="HP1" s="5"/>
      <c r="HQ1" s="5"/>
      <c r="HR1" s="5"/>
      <c r="HS1" s="5"/>
      <c r="HT1" s="5"/>
      <c r="HU1" s="5"/>
      <c r="HV1" s="5"/>
      <c r="HW1" s="4"/>
      <c r="HX1" s="5"/>
      <c r="HY1" s="5"/>
      <c r="HZ1" s="5"/>
      <c r="IA1" s="5"/>
      <c r="IB1" s="5"/>
      <c r="IC1" s="5"/>
      <c r="ID1" s="5"/>
      <c r="IE1" s="4"/>
    </row>
    <row r="2" spans="2:239" s="6" customFormat="1" ht="14.1" customHeight="1" x14ac:dyDescent="0.2">
      <c r="B2" s="229" t="s">
        <v>103</v>
      </c>
      <c r="C2" s="229"/>
      <c r="D2" s="229"/>
      <c r="E2" s="229"/>
      <c r="F2" s="229"/>
      <c r="G2" s="229"/>
      <c r="H2" s="229"/>
      <c r="I2" s="5"/>
      <c r="J2" s="5"/>
      <c r="K2" s="5"/>
      <c r="L2" s="5"/>
      <c r="M2" s="5"/>
      <c r="N2" s="5"/>
      <c r="O2" s="4"/>
      <c r="P2" s="5"/>
      <c r="Q2" s="5"/>
      <c r="R2" s="5"/>
      <c r="S2" s="5"/>
      <c r="T2" s="5"/>
      <c r="U2" s="5"/>
      <c r="V2" s="5"/>
      <c r="W2" s="4"/>
      <c r="X2" s="5"/>
      <c r="Y2" s="5"/>
      <c r="Z2" s="5"/>
      <c r="AA2" s="5"/>
      <c r="AB2" s="5"/>
      <c r="AC2" s="5"/>
      <c r="AD2" s="5"/>
      <c r="AE2" s="4"/>
      <c r="AF2" s="5"/>
      <c r="AG2" s="5"/>
      <c r="AH2" s="5"/>
      <c r="AI2" s="5"/>
      <c r="AJ2" s="5"/>
      <c r="AK2" s="5"/>
      <c r="AL2" s="5"/>
      <c r="AM2" s="4"/>
      <c r="AN2" s="5"/>
      <c r="AO2" s="5"/>
      <c r="AP2" s="5"/>
      <c r="AQ2" s="5"/>
      <c r="AR2" s="5"/>
      <c r="AS2" s="5"/>
      <c r="AT2" s="5"/>
      <c r="AU2" s="4"/>
      <c r="AV2" s="5"/>
      <c r="AW2" s="5"/>
      <c r="AX2" s="5"/>
      <c r="AY2" s="5"/>
      <c r="AZ2" s="5"/>
      <c r="BA2" s="5"/>
      <c r="BB2" s="5"/>
      <c r="BC2" s="4"/>
      <c r="BD2" s="5"/>
      <c r="BE2" s="5"/>
      <c r="BF2" s="5"/>
      <c r="BG2" s="5"/>
      <c r="BH2" s="5"/>
      <c r="BI2" s="5"/>
      <c r="BJ2" s="5"/>
      <c r="BK2" s="4"/>
      <c r="BL2" s="5"/>
      <c r="BM2" s="5"/>
      <c r="BN2" s="5"/>
      <c r="BO2" s="5"/>
      <c r="BP2" s="5"/>
      <c r="BQ2" s="5"/>
      <c r="BR2" s="5"/>
      <c r="BS2" s="4"/>
      <c r="BT2" s="5"/>
      <c r="BU2" s="5"/>
      <c r="BV2" s="5"/>
      <c r="BW2" s="5"/>
      <c r="BX2" s="5"/>
      <c r="BY2" s="5"/>
      <c r="BZ2" s="5"/>
      <c r="CA2" s="4"/>
      <c r="CB2" s="5"/>
      <c r="CC2" s="5"/>
      <c r="CD2" s="5"/>
      <c r="CE2" s="5"/>
      <c r="CF2" s="5"/>
      <c r="CG2" s="5"/>
      <c r="CH2" s="5"/>
      <c r="CI2" s="4"/>
      <c r="CJ2" s="5"/>
      <c r="CK2" s="5"/>
      <c r="CL2" s="5"/>
      <c r="CM2" s="5"/>
      <c r="CN2" s="5"/>
      <c r="CO2" s="5"/>
      <c r="CP2" s="5"/>
      <c r="CQ2" s="4"/>
      <c r="CR2" s="5"/>
      <c r="CS2" s="5"/>
      <c r="CT2" s="5"/>
      <c r="CU2" s="5"/>
      <c r="CV2" s="5"/>
      <c r="CW2" s="5"/>
      <c r="CX2" s="5"/>
      <c r="CY2" s="4"/>
      <c r="CZ2" s="5"/>
      <c r="DA2" s="5"/>
      <c r="DB2" s="5"/>
      <c r="DC2" s="5"/>
      <c r="DD2" s="5"/>
      <c r="DE2" s="5"/>
      <c r="DF2" s="5"/>
      <c r="DG2" s="4"/>
      <c r="DH2" s="5"/>
      <c r="DI2" s="5"/>
      <c r="DJ2" s="5"/>
      <c r="DK2" s="5"/>
      <c r="DL2" s="5"/>
      <c r="DM2" s="5"/>
      <c r="DN2" s="5"/>
      <c r="DO2" s="4"/>
      <c r="DP2" s="5"/>
      <c r="DQ2" s="5"/>
      <c r="DR2" s="5"/>
      <c r="DS2" s="5"/>
      <c r="DT2" s="5"/>
      <c r="DU2" s="5"/>
      <c r="DV2" s="5"/>
      <c r="DW2" s="4"/>
      <c r="DX2" s="5"/>
      <c r="DY2" s="5"/>
      <c r="DZ2" s="5"/>
      <c r="EA2" s="5"/>
      <c r="EB2" s="5"/>
      <c r="EC2" s="5"/>
      <c r="ED2" s="5"/>
      <c r="EE2" s="4"/>
      <c r="EF2" s="5"/>
      <c r="EG2" s="5"/>
      <c r="EH2" s="5"/>
      <c r="EI2" s="5"/>
      <c r="EJ2" s="5"/>
      <c r="EK2" s="5"/>
      <c r="EL2" s="5"/>
      <c r="EM2" s="4"/>
      <c r="EN2" s="5"/>
      <c r="EO2" s="5"/>
      <c r="EP2" s="5"/>
      <c r="EQ2" s="5"/>
      <c r="ER2" s="5"/>
      <c r="ES2" s="5"/>
      <c r="ET2" s="5"/>
      <c r="EU2" s="4"/>
      <c r="EV2" s="5"/>
      <c r="EW2" s="5"/>
      <c r="EX2" s="5"/>
      <c r="EY2" s="5"/>
      <c r="EZ2" s="5"/>
      <c r="FA2" s="5"/>
      <c r="FB2" s="5"/>
      <c r="FC2" s="4"/>
      <c r="FD2" s="5"/>
      <c r="FE2" s="5"/>
      <c r="FF2" s="5"/>
      <c r="FG2" s="5"/>
      <c r="FH2" s="5"/>
      <c r="FI2" s="5"/>
      <c r="FJ2" s="5"/>
      <c r="FK2" s="4"/>
      <c r="FL2" s="5"/>
      <c r="FM2" s="5"/>
      <c r="FN2" s="5"/>
      <c r="FO2" s="5"/>
      <c r="FP2" s="5"/>
      <c r="FQ2" s="5"/>
      <c r="FR2" s="5"/>
      <c r="FS2" s="4"/>
      <c r="FT2" s="5"/>
      <c r="FU2" s="5"/>
      <c r="FV2" s="5"/>
      <c r="FW2" s="5"/>
      <c r="FX2" s="5"/>
      <c r="FY2" s="5"/>
      <c r="FZ2" s="5"/>
      <c r="GA2" s="4"/>
      <c r="GB2" s="5"/>
      <c r="GC2" s="5"/>
      <c r="GD2" s="5"/>
      <c r="GE2" s="5"/>
      <c r="GF2" s="5"/>
      <c r="GG2" s="5"/>
      <c r="GH2" s="5"/>
      <c r="GI2" s="4"/>
      <c r="GJ2" s="5"/>
      <c r="GK2" s="5"/>
      <c r="GL2" s="5"/>
      <c r="GM2" s="5"/>
      <c r="GN2" s="5"/>
      <c r="GO2" s="5"/>
      <c r="GP2" s="5"/>
      <c r="GQ2" s="4"/>
      <c r="GR2" s="5"/>
      <c r="GS2" s="5"/>
      <c r="GT2" s="5"/>
      <c r="GU2" s="5"/>
      <c r="GV2" s="5"/>
      <c r="GW2" s="5"/>
      <c r="GX2" s="5"/>
      <c r="GY2" s="4"/>
      <c r="GZ2" s="5"/>
      <c r="HA2" s="5"/>
      <c r="HB2" s="5"/>
      <c r="HC2" s="5"/>
      <c r="HD2" s="5"/>
      <c r="HE2" s="5"/>
      <c r="HF2" s="5"/>
      <c r="HG2" s="4"/>
      <c r="HH2" s="5"/>
      <c r="HI2" s="5"/>
      <c r="HJ2" s="5"/>
      <c r="HK2" s="5"/>
      <c r="HL2" s="5"/>
      <c r="HM2" s="5"/>
      <c r="HN2" s="5"/>
      <c r="HO2" s="4"/>
      <c r="HP2" s="5"/>
      <c r="HQ2" s="5"/>
      <c r="HR2" s="5"/>
      <c r="HS2" s="5"/>
      <c r="HT2" s="5"/>
      <c r="HU2" s="5"/>
      <c r="HV2" s="5"/>
      <c r="HW2" s="4"/>
      <c r="HX2" s="5"/>
      <c r="HY2" s="5"/>
      <c r="HZ2" s="5"/>
      <c r="IA2" s="5"/>
      <c r="IB2" s="5"/>
      <c r="IC2" s="5"/>
      <c r="ID2" s="5"/>
      <c r="IE2" s="4"/>
    </row>
    <row r="3" spans="2:239" s="6" customFormat="1" ht="14.1" customHeight="1" x14ac:dyDescent="0.2">
      <c r="B3" s="229" t="s">
        <v>38</v>
      </c>
      <c r="C3" s="229"/>
      <c r="D3" s="229"/>
      <c r="E3" s="229"/>
      <c r="F3" s="229"/>
      <c r="G3" s="229"/>
      <c r="H3" s="229"/>
      <c r="I3" s="5"/>
      <c r="J3" s="5"/>
      <c r="K3" s="5"/>
      <c r="L3" s="5"/>
      <c r="M3" s="5"/>
      <c r="N3" s="5"/>
      <c r="O3" s="4"/>
      <c r="P3" s="5"/>
      <c r="Q3" s="5"/>
      <c r="R3" s="5"/>
      <c r="S3" s="5"/>
      <c r="T3" s="5"/>
      <c r="U3" s="5"/>
      <c r="V3" s="5"/>
      <c r="W3" s="4"/>
      <c r="X3" s="5"/>
      <c r="Y3" s="5"/>
      <c r="Z3" s="5"/>
      <c r="AA3" s="5"/>
      <c r="AB3" s="5"/>
      <c r="AC3" s="5"/>
      <c r="AD3" s="5"/>
      <c r="AE3" s="4"/>
      <c r="AF3" s="5"/>
      <c r="AG3" s="5"/>
      <c r="AH3" s="5"/>
      <c r="AI3" s="5"/>
      <c r="AJ3" s="5"/>
      <c r="AK3" s="5"/>
      <c r="AL3" s="5"/>
      <c r="AM3" s="4"/>
      <c r="AN3" s="5"/>
      <c r="AO3" s="5"/>
      <c r="AP3" s="5"/>
      <c r="AQ3" s="5"/>
      <c r="AR3" s="5"/>
      <c r="AS3" s="5"/>
      <c r="AT3" s="5"/>
      <c r="AU3" s="4"/>
      <c r="AV3" s="5"/>
      <c r="AW3" s="5"/>
      <c r="AX3" s="5"/>
      <c r="AY3" s="5"/>
      <c r="AZ3" s="5"/>
      <c r="BA3" s="5"/>
      <c r="BB3" s="5"/>
      <c r="BC3" s="4"/>
      <c r="BD3" s="5"/>
      <c r="BE3" s="5"/>
      <c r="BF3" s="5"/>
      <c r="BG3" s="5"/>
      <c r="BH3" s="5"/>
      <c r="BI3" s="5"/>
      <c r="BJ3" s="5"/>
      <c r="BK3" s="4"/>
      <c r="BL3" s="5"/>
      <c r="BM3" s="5"/>
      <c r="BN3" s="5"/>
      <c r="BO3" s="5"/>
      <c r="BP3" s="5"/>
      <c r="BQ3" s="5"/>
      <c r="BR3" s="5"/>
      <c r="BS3" s="4"/>
      <c r="BT3" s="5"/>
      <c r="BU3" s="5"/>
      <c r="BV3" s="5"/>
      <c r="BW3" s="5"/>
      <c r="BX3" s="5"/>
      <c r="BY3" s="5"/>
      <c r="BZ3" s="5"/>
      <c r="CA3" s="4"/>
      <c r="CB3" s="5"/>
      <c r="CC3" s="5"/>
      <c r="CD3" s="5"/>
      <c r="CE3" s="5"/>
      <c r="CF3" s="5"/>
      <c r="CG3" s="5"/>
      <c r="CH3" s="5"/>
      <c r="CI3" s="4"/>
      <c r="CJ3" s="5"/>
      <c r="CK3" s="5"/>
      <c r="CL3" s="5"/>
      <c r="CM3" s="5"/>
      <c r="CN3" s="5"/>
      <c r="CO3" s="5"/>
      <c r="CP3" s="5"/>
      <c r="CQ3" s="4"/>
      <c r="CR3" s="5"/>
      <c r="CS3" s="5"/>
      <c r="CT3" s="5"/>
      <c r="CU3" s="5"/>
      <c r="CV3" s="5"/>
      <c r="CW3" s="5"/>
      <c r="CX3" s="5"/>
      <c r="CY3" s="4"/>
      <c r="CZ3" s="5"/>
      <c r="DA3" s="5"/>
      <c r="DB3" s="5"/>
      <c r="DC3" s="5"/>
      <c r="DD3" s="5"/>
      <c r="DE3" s="5"/>
      <c r="DF3" s="5"/>
      <c r="DG3" s="4"/>
      <c r="DH3" s="5"/>
      <c r="DI3" s="5"/>
      <c r="DJ3" s="5"/>
      <c r="DK3" s="5"/>
      <c r="DL3" s="5"/>
      <c r="DM3" s="5"/>
      <c r="DN3" s="5"/>
      <c r="DO3" s="4"/>
      <c r="DP3" s="5"/>
      <c r="DQ3" s="5"/>
      <c r="DR3" s="5"/>
      <c r="DS3" s="5"/>
      <c r="DT3" s="5"/>
      <c r="DU3" s="5"/>
      <c r="DV3" s="5"/>
      <c r="DW3" s="4"/>
      <c r="DX3" s="5"/>
      <c r="DY3" s="5"/>
      <c r="DZ3" s="5"/>
      <c r="EA3" s="5"/>
      <c r="EB3" s="5"/>
      <c r="EC3" s="5"/>
      <c r="ED3" s="5"/>
      <c r="EE3" s="4"/>
      <c r="EF3" s="5"/>
      <c r="EG3" s="5"/>
      <c r="EH3" s="5"/>
      <c r="EI3" s="5"/>
      <c r="EJ3" s="5"/>
      <c r="EK3" s="5"/>
      <c r="EL3" s="5"/>
      <c r="EM3" s="4"/>
      <c r="EN3" s="5"/>
      <c r="EO3" s="5"/>
      <c r="EP3" s="5"/>
      <c r="EQ3" s="5"/>
      <c r="ER3" s="5"/>
      <c r="ES3" s="5"/>
      <c r="ET3" s="5"/>
      <c r="EU3" s="4"/>
      <c r="EV3" s="5"/>
      <c r="EW3" s="5"/>
      <c r="EX3" s="5"/>
      <c r="EY3" s="5"/>
      <c r="EZ3" s="5"/>
      <c r="FA3" s="5"/>
      <c r="FB3" s="5"/>
      <c r="FC3" s="4"/>
      <c r="FD3" s="5"/>
      <c r="FE3" s="5"/>
      <c r="FF3" s="5"/>
      <c r="FG3" s="5"/>
      <c r="FH3" s="5"/>
      <c r="FI3" s="5"/>
      <c r="FJ3" s="5"/>
      <c r="FK3" s="4"/>
      <c r="FL3" s="5"/>
      <c r="FM3" s="5"/>
      <c r="FN3" s="5"/>
      <c r="FO3" s="5"/>
      <c r="FP3" s="5"/>
      <c r="FQ3" s="5"/>
      <c r="FR3" s="5"/>
      <c r="FS3" s="4"/>
      <c r="FT3" s="5"/>
      <c r="FU3" s="5"/>
      <c r="FV3" s="5"/>
      <c r="FW3" s="5"/>
      <c r="FX3" s="5"/>
      <c r="FY3" s="5"/>
      <c r="FZ3" s="5"/>
      <c r="GA3" s="4"/>
      <c r="GB3" s="5"/>
      <c r="GC3" s="5"/>
      <c r="GD3" s="5"/>
      <c r="GE3" s="5"/>
      <c r="GF3" s="5"/>
      <c r="GG3" s="5"/>
      <c r="GH3" s="5"/>
      <c r="GI3" s="4"/>
      <c r="GJ3" s="5"/>
      <c r="GK3" s="5"/>
      <c r="GL3" s="5"/>
      <c r="GM3" s="5"/>
      <c r="GN3" s="5"/>
      <c r="GO3" s="5"/>
      <c r="GP3" s="5"/>
      <c r="GQ3" s="4"/>
      <c r="GR3" s="5"/>
      <c r="GS3" s="5"/>
      <c r="GT3" s="5"/>
      <c r="GU3" s="5"/>
      <c r="GV3" s="5"/>
      <c r="GW3" s="5"/>
      <c r="GX3" s="5"/>
      <c r="GY3" s="4"/>
      <c r="GZ3" s="5"/>
      <c r="HA3" s="5"/>
      <c r="HB3" s="5"/>
      <c r="HC3" s="5"/>
      <c r="HD3" s="5"/>
      <c r="HE3" s="5"/>
      <c r="HF3" s="5"/>
      <c r="HG3" s="4"/>
      <c r="HH3" s="5"/>
      <c r="HI3" s="5"/>
      <c r="HJ3" s="5"/>
      <c r="HK3" s="5"/>
      <c r="HL3" s="5"/>
      <c r="HM3" s="5"/>
      <c r="HN3" s="5"/>
      <c r="HO3" s="4"/>
      <c r="HP3" s="5"/>
      <c r="HQ3" s="5"/>
      <c r="HR3" s="5"/>
      <c r="HS3" s="5"/>
      <c r="HT3" s="5"/>
      <c r="HU3" s="5"/>
      <c r="HV3" s="5"/>
      <c r="HW3" s="4"/>
      <c r="HX3" s="5"/>
      <c r="HY3" s="5"/>
      <c r="HZ3" s="5"/>
      <c r="IA3" s="5"/>
      <c r="IB3" s="5"/>
      <c r="IC3" s="5"/>
      <c r="ID3" s="5"/>
      <c r="IE3" s="4"/>
    </row>
    <row r="4" spans="2:239" s="6" customFormat="1" ht="14.1" customHeight="1" x14ac:dyDescent="0.2">
      <c r="B4" s="229" t="s">
        <v>37</v>
      </c>
      <c r="C4" s="229"/>
      <c r="D4" s="229"/>
      <c r="E4" s="229"/>
      <c r="F4" s="229"/>
      <c r="G4" s="229"/>
      <c r="H4" s="229"/>
      <c r="I4" s="5"/>
      <c r="J4" s="5"/>
      <c r="K4" s="5"/>
      <c r="L4" s="5"/>
      <c r="M4" s="5"/>
      <c r="N4" s="5"/>
      <c r="O4" s="4"/>
      <c r="P4" s="5"/>
      <c r="Q4" s="5"/>
      <c r="R4" s="5"/>
      <c r="S4" s="5"/>
      <c r="T4" s="5"/>
      <c r="U4" s="5"/>
      <c r="V4" s="5"/>
      <c r="W4" s="4"/>
      <c r="X4" s="5"/>
      <c r="Y4" s="5"/>
      <c r="Z4" s="5"/>
      <c r="AA4" s="5"/>
      <c r="AB4" s="5"/>
      <c r="AC4" s="5"/>
      <c r="AD4" s="5"/>
      <c r="AE4" s="4"/>
      <c r="AF4" s="5"/>
      <c r="AG4" s="5"/>
      <c r="AH4" s="5"/>
      <c r="AI4" s="5"/>
      <c r="AJ4" s="5"/>
      <c r="AK4" s="5"/>
      <c r="AL4" s="5"/>
      <c r="AM4" s="4"/>
      <c r="AN4" s="5"/>
      <c r="AO4" s="5"/>
      <c r="AP4" s="5"/>
      <c r="AQ4" s="5"/>
      <c r="AR4" s="5"/>
      <c r="AS4" s="5"/>
      <c r="AT4" s="5"/>
      <c r="AU4" s="4"/>
      <c r="AV4" s="5"/>
      <c r="AW4" s="5"/>
      <c r="AX4" s="5"/>
      <c r="AY4" s="5"/>
      <c r="AZ4" s="5"/>
      <c r="BA4" s="5"/>
      <c r="BB4" s="5"/>
      <c r="BC4" s="4"/>
      <c r="BD4" s="5"/>
      <c r="BE4" s="5"/>
      <c r="BF4" s="5"/>
      <c r="BG4" s="5"/>
      <c r="BH4" s="5"/>
      <c r="BI4" s="5"/>
      <c r="BJ4" s="5"/>
      <c r="BK4" s="4"/>
      <c r="BL4" s="5"/>
      <c r="BM4" s="5"/>
      <c r="BN4" s="5"/>
      <c r="BO4" s="5"/>
      <c r="BP4" s="5"/>
      <c r="BQ4" s="5"/>
      <c r="BR4" s="5"/>
      <c r="BS4" s="4"/>
      <c r="BT4" s="5"/>
      <c r="BU4" s="5"/>
      <c r="BV4" s="5"/>
      <c r="BW4" s="5"/>
      <c r="BX4" s="5"/>
      <c r="BY4" s="5"/>
      <c r="BZ4" s="5"/>
      <c r="CA4" s="4"/>
      <c r="CB4" s="5"/>
      <c r="CC4" s="5"/>
      <c r="CD4" s="5"/>
      <c r="CE4" s="5"/>
      <c r="CF4" s="5"/>
      <c r="CG4" s="5"/>
      <c r="CH4" s="5"/>
      <c r="CI4" s="4"/>
      <c r="CJ4" s="5"/>
      <c r="CK4" s="5"/>
      <c r="CL4" s="5"/>
      <c r="CM4" s="5"/>
      <c r="CN4" s="5"/>
      <c r="CO4" s="5"/>
      <c r="CP4" s="5"/>
      <c r="CQ4" s="4"/>
      <c r="CR4" s="5"/>
      <c r="CS4" s="5"/>
      <c r="CT4" s="5"/>
      <c r="CU4" s="5"/>
      <c r="CV4" s="5"/>
      <c r="CW4" s="5"/>
      <c r="CX4" s="5"/>
      <c r="CY4" s="4"/>
      <c r="CZ4" s="5"/>
      <c r="DA4" s="5"/>
      <c r="DB4" s="5"/>
      <c r="DC4" s="5"/>
      <c r="DD4" s="5"/>
      <c r="DE4" s="5"/>
      <c r="DF4" s="5"/>
      <c r="DG4" s="4"/>
      <c r="DH4" s="5"/>
      <c r="DI4" s="5"/>
      <c r="DJ4" s="5"/>
      <c r="DK4" s="5"/>
      <c r="DL4" s="5"/>
      <c r="DM4" s="5"/>
      <c r="DN4" s="5"/>
      <c r="DO4" s="4"/>
      <c r="DP4" s="5"/>
      <c r="DQ4" s="5"/>
      <c r="DR4" s="5"/>
      <c r="DS4" s="5"/>
      <c r="DT4" s="5"/>
      <c r="DU4" s="5"/>
      <c r="DV4" s="5"/>
      <c r="DW4" s="4"/>
      <c r="DX4" s="5"/>
      <c r="DY4" s="5"/>
      <c r="DZ4" s="5"/>
      <c r="EA4" s="5"/>
      <c r="EB4" s="5"/>
      <c r="EC4" s="5"/>
      <c r="ED4" s="5"/>
      <c r="EE4" s="4"/>
      <c r="EF4" s="5"/>
      <c r="EG4" s="5"/>
      <c r="EH4" s="5"/>
      <c r="EI4" s="5"/>
      <c r="EJ4" s="5"/>
      <c r="EK4" s="5"/>
      <c r="EL4" s="5"/>
      <c r="EM4" s="4"/>
      <c r="EN4" s="5"/>
      <c r="EO4" s="5"/>
      <c r="EP4" s="5"/>
      <c r="EQ4" s="5"/>
      <c r="ER4" s="5"/>
      <c r="ES4" s="5"/>
      <c r="ET4" s="5"/>
      <c r="EU4" s="4"/>
      <c r="EV4" s="5"/>
      <c r="EW4" s="5"/>
      <c r="EX4" s="5"/>
      <c r="EY4" s="5"/>
      <c r="EZ4" s="5"/>
      <c r="FA4" s="5"/>
      <c r="FB4" s="5"/>
      <c r="FC4" s="4"/>
      <c r="FD4" s="5"/>
      <c r="FE4" s="5"/>
      <c r="FF4" s="5"/>
      <c r="FG4" s="5"/>
      <c r="FH4" s="5"/>
      <c r="FI4" s="5"/>
      <c r="FJ4" s="5"/>
      <c r="FK4" s="4"/>
      <c r="FL4" s="5"/>
      <c r="FM4" s="5"/>
      <c r="FN4" s="5"/>
      <c r="FO4" s="5"/>
      <c r="FP4" s="5"/>
      <c r="FQ4" s="5"/>
      <c r="FR4" s="5"/>
      <c r="FS4" s="4"/>
      <c r="FT4" s="5"/>
      <c r="FU4" s="5"/>
      <c r="FV4" s="5"/>
      <c r="FW4" s="5"/>
      <c r="FX4" s="5"/>
      <c r="FY4" s="5"/>
      <c r="FZ4" s="5"/>
      <c r="GA4" s="4"/>
      <c r="GB4" s="5"/>
      <c r="GC4" s="5"/>
      <c r="GD4" s="5"/>
      <c r="GE4" s="5"/>
      <c r="GF4" s="5"/>
      <c r="GG4" s="5"/>
      <c r="GH4" s="5"/>
      <c r="GI4" s="4"/>
      <c r="GJ4" s="5"/>
      <c r="GK4" s="5"/>
      <c r="GL4" s="5"/>
      <c r="GM4" s="5"/>
      <c r="GN4" s="5"/>
      <c r="GO4" s="5"/>
      <c r="GP4" s="5"/>
      <c r="GQ4" s="4"/>
      <c r="GR4" s="5"/>
      <c r="GS4" s="5"/>
      <c r="GT4" s="5"/>
      <c r="GU4" s="5"/>
      <c r="GV4" s="5"/>
      <c r="GW4" s="5"/>
      <c r="GX4" s="5"/>
      <c r="GY4" s="4"/>
      <c r="GZ4" s="5"/>
      <c r="HA4" s="5"/>
      <c r="HB4" s="5"/>
      <c r="HC4" s="5"/>
      <c r="HD4" s="5"/>
      <c r="HE4" s="5"/>
      <c r="HF4" s="5"/>
      <c r="HG4" s="4"/>
      <c r="HH4" s="5"/>
      <c r="HI4" s="5"/>
      <c r="HJ4" s="5"/>
      <c r="HK4" s="5"/>
      <c r="HL4" s="5"/>
      <c r="HM4" s="5"/>
      <c r="HN4" s="5"/>
      <c r="HO4" s="4"/>
      <c r="HP4" s="5"/>
      <c r="HQ4" s="5"/>
      <c r="HR4" s="5"/>
      <c r="HS4" s="5"/>
      <c r="HT4" s="5"/>
      <c r="HU4" s="5"/>
      <c r="HV4" s="5"/>
      <c r="HW4" s="4"/>
      <c r="HX4" s="5"/>
      <c r="HY4" s="5"/>
      <c r="HZ4" s="5"/>
      <c r="IA4" s="5"/>
      <c r="IB4" s="5"/>
      <c r="IC4" s="5"/>
      <c r="ID4" s="5"/>
      <c r="IE4" s="4"/>
    </row>
    <row r="5" spans="2:239" ht="14.1" customHeight="1" x14ac:dyDescent="0.2"/>
    <row r="6" spans="2:239" ht="49.5" customHeight="1" x14ac:dyDescent="0.2">
      <c r="B6" s="230" t="s">
        <v>113</v>
      </c>
      <c r="C6" s="230"/>
      <c r="D6" s="230"/>
      <c r="E6" s="231"/>
      <c r="F6" s="231"/>
      <c r="G6" s="231"/>
      <c r="H6" s="230"/>
    </row>
    <row r="7" spans="2:239" ht="20.25" customHeight="1" x14ac:dyDescent="0.2">
      <c r="B7" s="234" t="s">
        <v>105</v>
      </c>
      <c r="C7" s="234"/>
      <c r="D7" s="234"/>
      <c r="E7" s="198"/>
      <c r="F7" s="198"/>
      <c r="G7" s="198"/>
      <c r="H7" s="234"/>
    </row>
    <row r="8" spans="2:239" ht="40.5" customHeight="1" x14ac:dyDescent="0.2">
      <c r="B8" s="232" t="s">
        <v>27</v>
      </c>
      <c r="C8" s="232"/>
      <c r="D8" s="233" t="s">
        <v>28</v>
      </c>
      <c r="E8" s="220" t="s">
        <v>44</v>
      </c>
      <c r="F8" s="221"/>
      <c r="G8" s="221"/>
      <c r="H8" s="222"/>
    </row>
    <row r="9" spans="2:239" ht="42.75" customHeight="1" x14ac:dyDescent="0.2">
      <c r="B9" s="73" t="s">
        <v>9</v>
      </c>
      <c r="C9" s="73" t="s">
        <v>10</v>
      </c>
      <c r="D9" s="233"/>
      <c r="E9" s="74" t="s">
        <v>95</v>
      </c>
      <c r="F9" s="74" t="s">
        <v>96</v>
      </c>
      <c r="G9" s="74" t="s">
        <v>97</v>
      </c>
      <c r="H9" s="75" t="s">
        <v>0</v>
      </c>
      <c r="J9" s="112"/>
    </row>
    <row r="10" spans="2:239" s="20" customFormat="1" ht="24.75" customHeight="1" x14ac:dyDescent="0.2">
      <c r="B10" s="238">
        <v>1126</v>
      </c>
      <c r="C10" s="76"/>
      <c r="D10" s="77" t="s">
        <v>35</v>
      </c>
      <c r="E10" s="97">
        <f>+E12+E44</f>
        <v>0</v>
      </c>
      <c r="F10" s="97">
        <f>+F12+F44</f>
        <v>-184912.00000000003</v>
      </c>
      <c r="G10" s="97">
        <f t="shared" ref="G10" si="0">+G12+G44</f>
        <v>-194911.95999999996</v>
      </c>
      <c r="H10" s="97">
        <f>+H12+H44</f>
        <v>-276969.95999999996</v>
      </c>
      <c r="K10" s="150"/>
      <c r="L10" s="150"/>
      <c r="M10" s="150"/>
    </row>
    <row r="11" spans="2:239" s="20" customFormat="1" ht="24.75" customHeight="1" x14ac:dyDescent="0.2">
      <c r="B11" s="239"/>
      <c r="C11" s="76"/>
      <c r="D11" s="40" t="s">
        <v>34</v>
      </c>
      <c r="E11" s="97"/>
      <c r="F11" s="97"/>
      <c r="G11" s="97"/>
      <c r="H11" s="97"/>
      <c r="J11" s="143"/>
      <c r="K11" s="143"/>
      <c r="L11" s="143"/>
      <c r="M11" s="143"/>
    </row>
    <row r="12" spans="2:239" ht="15.95" customHeight="1" x14ac:dyDescent="0.2">
      <c r="B12" s="239"/>
      <c r="C12" s="235">
        <v>31002</v>
      </c>
      <c r="D12" s="78" t="s">
        <v>106</v>
      </c>
      <c r="E12" s="97">
        <f>+E14+E41</f>
        <v>0</v>
      </c>
      <c r="F12" s="97">
        <f t="shared" ref="F12:H12" si="1">+F14+F41</f>
        <v>154966.39999999999</v>
      </c>
      <c r="G12" s="97">
        <f t="shared" si="1"/>
        <v>630990.44000000006</v>
      </c>
      <c r="H12" s="97">
        <f t="shared" si="1"/>
        <v>556932.44000000006</v>
      </c>
      <c r="J12" s="91"/>
    </row>
    <row r="13" spans="2:239" ht="15.95" customHeight="1" x14ac:dyDescent="0.2">
      <c r="B13" s="239"/>
      <c r="C13" s="236"/>
      <c r="D13" s="40" t="s">
        <v>114</v>
      </c>
      <c r="E13" s="97"/>
      <c r="F13" s="97"/>
      <c r="G13" s="97"/>
      <c r="H13" s="97"/>
      <c r="J13" s="91"/>
    </row>
    <row r="14" spans="2:239" ht="15.95" customHeight="1" x14ac:dyDescent="0.2">
      <c r="B14" s="239"/>
      <c r="C14" s="236"/>
      <c r="D14" s="78" t="s">
        <v>42</v>
      </c>
      <c r="E14" s="97">
        <f>+E16+E20+E24+E26+E28+E31+E33+E35+E37+E39</f>
        <v>0</v>
      </c>
      <c r="F14" s="97">
        <f t="shared" ref="F14:H14" si="2">+F16+F20+F24+F26+F28+F31+F33+F35+F37+F39</f>
        <v>214966.39999999999</v>
      </c>
      <c r="G14" s="97">
        <f t="shared" si="2"/>
        <v>690990.44000000006</v>
      </c>
      <c r="H14" s="97">
        <f t="shared" si="2"/>
        <v>616932.44000000006</v>
      </c>
    </row>
    <row r="15" spans="2:239" ht="15.95" customHeight="1" x14ac:dyDescent="0.2">
      <c r="B15" s="239"/>
      <c r="C15" s="236"/>
      <c r="D15" s="40" t="s">
        <v>115</v>
      </c>
      <c r="E15" s="97"/>
      <c r="F15" s="97"/>
      <c r="G15" s="97"/>
      <c r="H15" s="97"/>
      <c r="J15" s="188"/>
    </row>
    <row r="16" spans="2:239" ht="15.95" customHeight="1" x14ac:dyDescent="0.2">
      <c r="B16" s="239"/>
      <c r="C16" s="236"/>
      <c r="D16" s="80" t="s">
        <v>43</v>
      </c>
      <c r="E16" s="97">
        <f t="shared" ref="E16:G16" si="3">+E17+E18+E19</f>
        <v>0</v>
      </c>
      <c r="F16" s="97">
        <f t="shared" si="3"/>
        <v>0</v>
      </c>
      <c r="G16" s="97">
        <f t="shared" si="3"/>
        <v>121112.5</v>
      </c>
      <c r="H16" s="97">
        <f>+H17+H18+H19</f>
        <v>64112.5</v>
      </c>
    </row>
    <row r="17" spans="2:10" ht="15.95" customHeight="1" x14ac:dyDescent="0.2">
      <c r="B17" s="239"/>
      <c r="C17" s="236"/>
      <c r="D17" s="40" t="s">
        <v>151</v>
      </c>
      <c r="E17" s="99"/>
      <c r="F17" s="99"/>
      <c r="G17" s="99">
        <v>8084</v>
      </c>
      <c r="H17" s="99">
        <v>8084</v>
      </c>
    </row>
    <row r="18" spans="2:10" ht="18.75" customHeight="1" x14ac:dyDescent="0.2">
      <c r="B18" s="239"/>
      <c r="C18" s="236"/>
      <c r="D18" s="40" t="s">
        <v>184</v>
      </c>
      <c r="E18" s="99"/>
      <c r="F18" s="99"/>
      <c r="G18" s="99">
        <v>113028.5</v>
      </c>
      <c r="H18" s="99">
        <v>113028.5</v>
      </c>
    </row>
    <row r="19" spans="2:10" ht="18" customHeight="1" x14ac:dyDescent="0.2">
      <c r="B19" s="239"/>
      <c r="C19" s="236"/>
      <c r="D19" s="40" t="s">
        <v>186</v>
      </c>
      <c r="E19" s="99"/>
      <c r="F19" s="99"/>
      <c r="G19" s="99"/>
      <c r="H19" s="99">
        <f>-57000</f>
        <v>-57000</v>
      </c>
      <c r="J19" s="91"/>
    </row>
    <row r="20" spans="2:10" ht="15.95" customHeight="1" x14ac:dyDescent="0.2">
      <c r="B20" s="239"/>
      <c r="C20" s="236"/>
      <c r="D20" s="80" t="s">
        <v>68</v>
      </c>
      <c r="E20" s="97">
        <f>+E21+E22+E23</f>
        <v>0</v>
      </c>
      <c r="F20" s="97">
        <f t="shared" ref="F20:H20" si="4">+F21+F22+F23</f>
        <v>105000</v>
      </c>
      <c r="G20" s="97">
        <f t="shared" si="4"/>
        <v>246211.04</v>
      </c>
      <c r="H20" s="97">
        <f t="shared" si="4"/>
        <v>246211.04</v>
      </c>
    </row>
    <row r="21" spans="2:10" ht="32.25" customHeight="1" x14ac:dyDescent="0.2">
      <c r="B21" s="239"/>
      <c r="C21" s="236"/>
      <c r="D21" s="82" t="s">
        <v>150</v>
      </c>
      <c r="E21" s="99"/>
      <c r="F21" s="99"/>
      <c r="G21" s="99">
        <v>16571.04</v>
      </c>
      <c r="H21" s="99">
        <v>16571.04</v>
      </c>
      <c r="J21" s="91"/>
    </row>
    <row r="22" spans="2:10" ht="16.5" customHeight="1" x14ac:dyDescent="0.2">
      <c r="B22" s="239"/>
      <c r="C22" s="236"/>
      <c r="D22" s="82" t="s">
        <v>185</v>
      </c>
      <c r="E22" s="99"/>
      <c r="F22" s="99">
        <v>105000</v>
      </c>
      <c r="G22" s="99">
        <v>114820</v>
      </c>
      <c r="H22" s="99">
        <v>114820</v>
      </c>
    </row>
    <row r="23" spans="2:10" ht="16.5" customHeight="1" x14ac:dyDescent="0.2">
      <c r="B23" s="239"/>
      <c r="C23" s="236"/>
      <c r="D23" s="83" t="s">
        <v>154</v>
      </c>
      <c r="E23" s="99"/>
      <c r="F23" s="99">
        <v>0</v>
      </c>
      <c r="G23" s="99">
        <v>114820</v>
      </c>
      <c r="H23" s="99">
        <v>114820</v>
      </c>
      <c r="J23" s="91"/>
    </row>
    <row r="24" spans="2:10" ht="15.95" customHeight="1" x14ac:dyDescent="0.2">
      <c r="B24" s="239"/>
      <c r="C24" s="236"/>
      <c r="D24" s="80" t="s">
        <v>67</v>
      </c>
      <c r="E24" s="97">
        <f>+E25</f>
        <v>0</v>
      </c>
      <c r="F24" s="97">
        <f t="shared" ref="F24:H24" si="5">+F25</f>
        <v>0</v>
      </c>
      <c r="G24" s="97">
        <f t="shared" si="5"/>
        <v>114060.5</v>
      </c>
      <c r="H24" s="97">
        <f t="shared" si="5"/>
        <v>117182.5</v>
      </c>
    </row>
    <row r="25" spans="2:10" ht="15.95" customHeight="1" x14ac:dyDescent="0.2">
      <c r="B25" s="239"/>
      <c r="C25" s="236"/>
      <c r="D25" s="40" t="s">
        <v>152</v>
      </c>
      <c r="E25" s="99"/>
      <c r="F25" s="99"/>
      <c r="G25" s="99">
        <f>12362.5+104820-3122</f>
        <v>114060.5</v>
      </c>
      <c r="H25" s="99">
        <f>12362.5+104820</f>
        <v>117182.5</v>
      </c>
      <c r="J25" s="91"/>
    </row>
    <row r="26" spans="2:10" ht="15.95" customHeight="1" x14ac:dyDescent="0.2">
      <c r="B26" s="239"/>
      <c r="C26" s="236"/>
      <c r="D26" s="78" t="s">
        <v>66</v>
      </c>
      <c r="E26" s="97">
        <f>+E27</f>
        <v>0</v>
      </c>
      <c r="F26" s="97">
        <f t="shared" ref="F26:H26" si="6">+F27</f>
        <v>0</v>
      </c>
      <c r="G26" s="97">
        <f t="shared" si="6"/>
        <v>-25000</v>
      </c>
      <c r="H26" s="97">
        <f t="shared" si="6"/>
        <v>-50000</v>
      </c>
    </row>
    <row r="27" spans="2:10" ht="26.25" customHeight="1" x14ac:dyDescent="0.2">
      <c r="B27" s="239"/>
      <c r="C27" s="236"/>
      <c r="D27" s="40" t="s">
        <v>189</v>
      </c>
      <c r="E27" s="99"/>
      <c r="F27" s="99">
        <v>0</v>
      </c>
      <c r="G27" s="99">
        <v>-25000</v>
      </c>
      <c r="H27" s="99">
        <v>-50000</v>
      </c>
    </row>
    <row r="28" spans="2:10" ht="15.95" customHeight="1" x14ac:dyDescent="0.2">
      <c r="B28" s="239"/>
      <c r="C28" s="236"/>
      <c r="D28" s="80" t="s">
        <v>86</v>
      </c>
      <c r="E28" s="97">
        <f>+E29+E30</f>
        <v>0</v>
      </c>
      <c r="F28" s="97">
        <f>+F29+F30</f>
        <v>107894.39999999999</v>
      </c>
      <c r="G28" s="97">
        <f t="shared" ref="G28:H28" si="7">+G29+G30</f>
        <v>117714.4</v>
      </c>
      <c r="H28" s="97">
        <f t="shared" si="7"/>
        <v>117714.4</v>
      </c>
      <c r="J28" s="91"/>
    </row>
    <row r="29" spans="2:10" ht="17.25" customHeight="1" x14ac:dyDescent="0.2">
      <c r="B29" s="239"/>
      <c r="C29" s="236"/>
      <c r="D29" s="40" t="s">
        <v>335</v>
      </c>
      <c r="E29" s="99">
        <v>0</v>
      </c>
      <c r="F29" s="99">
        <v>105000</v>
      </c>
      <c r="G29" s="99">
        <v>114820</v>
      </c>
      <c r="H29" s="99">
        <v>114820</v>
      </c>
      <c r="J29" s="91"/>
    </row>
    <row r="30" spans="2:10" ht="18" customHeight="1" x14ac:dyDescent="0.2">
      <c r="B30" s="239"/>
      <c r="C30" s="236"/>
      <c r="D30" s="40" t="s">
        <v>322</v>
      </c>
      <c r="E30" s="97"/>
      <c r="F30" s="99">
        <v>2894.4</v>
      </c>
      <c r="G30" s="99">
        <v>2894.4</v>
      </c>
      <c r="H30" s="99">
        <v>2894.4</v>
      </c>
    </row>
    <row r="31" spans="2:10" ht="17.25" customHeight="1" x14ac:dyDescent="0.2">
      <c r="B31" s="239"/>
      <c r="C31" s="236"/>
      <c r="D31" s="78" t="s">
        <v>69</v>
      </c>
      <c r="E31" s="97">
        <f>+E32</f>
        <v>0</v>
      </c>
      <c r="F31" s="97">
        <f t="shared" ref="F31:H31" si="8">+F32</f>
        <v>0</v>
      </c>
      <c r="G31" s="97">
        <f t="shared" si="8"/>
        <v>0</v>
      </c>
      <c r="H31" s="97">
        <f t="shared" si="8"/>
        <v>-50000</v>
      </c>
    </row>
    <row r="32" spans="2:10" ht="17.25" customHeight="1" x14ac:dyDescent="0.2">
      <c r="B32" s="239"/>
      <c r="C32" s="236"/>
      <c r="D32" s="40" t="s">
        <v>191</v>
      </c>
      <c r="E32" s="99"/>
      <c r="F32" s="99"/>
      <c r="G32" s="99"/>
      <c r="H32" s="99">
        <v>-50000</v>
      </c>
    </row>
    <row r="33" spans="2:10" ht="18" customHeight="1" x14ac:dyDescent="0.2">
      <c r="B33" s="239"/>
      <c r="C33" s="236"/>
      <c r="D33" s="78" t="s">
        <v>156</v>
      </c>
      <c r="E33" s="97">
        <f>+E34</f>
        <v>0</v>
      </c>
      <c r="F33" s="97">
        <f t="shared" ref="F33:H33" si="9">+F34</f>
        <v>0</v>
      </c>
      <c r="G33" s="97">
        <f t="shared" si="9"/>
        <v>0</v>
      </c>
      <c r="H33" s="97">
        <f t="shared" si="9"/>
        <v>-50000</v>
      </c>
    </row>
    <row r="34" spans="2:10" ht="16.5" customHeight="1" x14ac:dyDescent="0.2">
      <c r="B34" s="239"/>
      <c r="C34" s="236"/>
      <c r="D34" s="40" t="s">
        <v>190</v>
      </c>
      <c r="E34" s="99"/>
      <c r="F34" s="99"/>
      <c r="G34" s="99"/>
      <c r="H34" s="99">
        <v>-50000</v>
      </c>
    </row>
    <row r="35" spans="2:10" s="34" customFormat="1" x14ac:dyDescent="0.2">
      <c r="B35" s="239"/>
      <c r="C35" s="236"/>
      <c r="D35" s="80" t="s">
        <v>87</v>
      </c>
      <c r="E35" s="85">
        <f>+E36</f>
        <v>0</v>
      </c>
      <c r="F35" s="85">
        <f t="shared" ref="F35:H35" si="10">+F36</f>
        <v>0</v>
      </c>
      <c r="G35" s="85">
        <f t="shared" si="10"/>
        <v>114820</v>
      </c>
      <c r="H35" s="85">
        <f t="shared" si="10"/>
        <v>114820</v>
      </c>
    </row>
    <row r="36" spans="2:10" s="16" customFormat="1" x14ac:dyDescent="0.2">
      <c r="B36" s="239"/>
      <c r="C36" s="236"/>
      <c r="D36" s="23" t="s">
        <v>193</v>
      </c>
      <c r="E36" s="99">
        <v>0</v>
      </c>
      <c r="F36" s="99">
        <v>0</v>
      </c>
      <c r="G36" s="99">
        <v>114820</v>
      </c>
      <c r="H36" s="99">
        <v>114820</v>
      </c>
    </row>
    <row r="37" spans="2:10" x14ac:dyDescent="0.2">
      <c r="B37" s="239"/>
      <c r="C37" s="236"/>
      <c r="D37" s="78" t="s">
        <v>157</v>
      </c>
      <c r="E37" s="85">
        <f>+E38</f>
        <v>0</v>
      </c>
      <c r="F37" s="85">
        <f t="shared" ref="F37:H37" si="11">+F38</f>
        <v>0</v>
      </c>
      <c r="G37" s="85">
        <f t="shared" si="11"/>
        <v>0</v>
      </c>
      <c r="H37" s="85">
        <f t="shared" si="11"/>
        <v>104820</v>
      </c>
    </row>
    <row r="38" spans="2:10" x14ac:dyDescent="0.2">
      <c r="B38" s="239"/>
      <c r="C38" s="236"/>
      <c r="D38" s="40" t="s">
        <v>187</v>
      </c>
      <c r="E38" s="99"/>
      <c r="F38" s="99"/>
      <c r="G38" s="99">
        <v>0</v>
      </c>
      <c r="H38" s="99">
        <v>104820</v>
      </c>
    </row>
    <row r="39" spans="2:10" ht="15.95" customHeight="1" x14ac:dyDescent="0.2">
      <c r="B39" s="239"/>
      <c r="C39" s="236"/>
      <c r="D39" s="28" t="s">
        <v>89</v>
      </c>
      <c r="E39" s="97">
        <f>+E40</f>
        <v>0</v>
      </c>
      <c r="F39" s="97">
        <f>+F40</f>
        <v>2072</v>
      </c>
      <c r="G39" s="97">
        <f t="shared" ref="G39:H39" si="12">+G40</f>
        <v>2072</v>
      </c>
      <c r="H39" s="97">
        <f t="shared" si="12"/>
        <v>2072</v>
      </c>
    </row>
    <row r="40" spans="2:10" ht="15.95" customHeight="1" x14ac:dyDescent="0.2">
      <c r="B40" s="239"/>
      <c r="C40" s="236"/>
      <c r="D40" s="84" t="s">
        <v>149</v>
      </c>
      <c r="E40" s="99"/>
      <c r="F40" s="99">
        <v>2072</v>
      </c>
      <c r="G40" s="99">
        <v>2072</v>
      </c>
      <c r="H40" s="99">
        <v>2072</v>
      </c>
    </row>
    <row r="41" spans="2:10" ht="15.95" customHeight="1" x14ac:dyDescent="0.2">
      <c r="B41" s="239"/>
      <c r="C41" s="236"/>
      <c r="D41" s="86" t="s">
        <v>111</v>
      </c>
      <c r="E41" s="97">
        <f>+E43</f>
        <v>0</v>
      </c>
      <c r="F41" s="97">
        <f>+F43</f>
        <v>-60000</v>
      </c>
      <c r="G41" s="97">
        <f>+G43</f>
        <v>-60000</v>
      </c>
      <c r="H41" s="97">
        <f t="shared" ref="H41" si="13">+H43</f>
        <v>-60000</v>
      </c>
    </row>
    <row r="42" spans="2:10" ht="15.95" customHeight="1" x14ac:dyDescent="0.2">
      <c r="B42" s="239"/>
      <c r="C42" s="236"/>
      <c r="D42" s="84" t="s">
        <v>173</v>
      </c>
      <c r="E42" s="97"/>
      <c r="F42" s="97"/>
      <c r="G42" s="97"/>
      <c r="H42" s="99"/>
    </row>
    <row r="43" spans="2:10" ht="15.95" customHeight="1" x14ac:dyDescent="0.2">
      <c r="B43" s="239"/>
      <c r="C43" s="237"/>
      <c r="D43" s="84" t="s">
        <v>188</v>
      </c>
      <c r="E43" s="99">
        <v>0</v>
      </c>
      <c r="F43" s="99">
        <v>-60000</v>
      </c>
      <c r="G43" s="99">
        <v>-60000</v>
      </c>
      <c r="H43" s="99">
        <v>-60000</v>
      </c>
    </row>
    <row r="44" spans="2:10" s="20" customFormat="1" ht="28.5" customHeight="1" x14ac:dyDescent="0.2">
      <c r="B44" s="239"/>
      <c r="C44" s="238">
        <v>31003</v>
      </c>
      <c r="D44" s="78" t="s">
        <v>26</v>
      </c>
      <c r="E44" s="97">
        <f>+E46+E65+E84</f>
        <v>0</v>
      </c>
      <c r="F44" s="97">
        <f t="shared" ref="F44:H44" si="14">+F46+F65+F84</f>
        <v>-339878.40000000002</v>
      </c>
      <c r="G44" s="97">
        <f t="shared" si="14"/>
        <v>-825902.4</v>
      </c>
      <c r="H44" s="97">
        <f t="shared" si="14"/>
        <v>-833902.4</v>
      </c>
    </row>
    <row r="45" spans="2:10" s="16" customFormat="1" ht="15.95" customHeight="1" x14ac:dyDescent="0.2">
      <c r="B45" s="239"/>
      <c r="C45" s="239"/>
      <c r="D45" s="79" t="s">
        <v>13</v>
      </c>
      <c r="E45" s="103"/>
      <c r="F45" s="103"/>
      <c r="G45" s="103"/>
      <c r="H45" s="99"/>
      <c r="J45" s="161"/>
    </row>
    <row r="46" spans="2:10" s="34" customFormat="1" ht="15.95" customHeight="1" x14ac:dyDescent="0.2">
      <c r="B46" s="239"/>
      <c r="C46" s="239"/>
      <c r="D46" s="78" t="s">
        <v>84</v>
      </c>
      <c r="E46" s="97">
        <f>+E48+E52+E54+E56+E58+E60+E62</f>
        <v>0</v>
      </c>
      <c r="F46" s="97">
        <f t="shared" ref="F46:H46" si="15">+F48+F52+F54+F56+F58+F60+F62</f>
        <v>-24878.399999999994</v>
      </c>
      <c r="G46" s="97">
        <f t="shared" si="15"/>
        <v>-230902.40000000002</v>
      </c>
      <c r="H46" s="97">
        <f t="shared" si="15"/>
        <v>-228813.09999999998</v>
      </c>
    </row>
    <row r="47" spans="2:10" s="16" customFormat="1" ht="15.95" customHeight="1" x14ac:dyDescent="0.2">
      <c r="B47" s="239"/>
      <c r="C47" s="239"/>
      <c r="D47" s="79" t="s">
        <v>85</v>
      </c>
      <c r="E47" s="103"/>
      <c r="F47" s="103"/>
      <c r="G47" s="103"/>
      <c r="H47" s="99"/>
      <c r="J47" s="161"/>
    </row>
    <row r="48" spans="2:10" s="20" customFormat="1" ht="15.95" customHeight="1" x14ac:dyDescent="0.2">
      <c r="B48" s="239"/>
      <c r="C48" s="239"/>
      <c r="D48" s="80" t="s">
        <v>43</v>
      </c>
      <c r="E48" s="97">
        <f>+E49+E50+E51</f>
        <v>0</v>
      </c>
      <c r="F48" s="97">
        <f t="shared" ref="F48:H48" si="16">+F49+F50+F51</f>
        <v>-68641.399999999994</v>
      </c>
      <c r="G48" s="97">
        <f t="shared" si="16"/>
        <v>-276665.40000000002</v>
      </c>
      <c r="H48" s="97">
        <f t="shared" si="16"/>
        <v>-326470.09999999998</v>
      </c>
    </row>
    <row r="49" spans="2:12" s="20" customFormat="1" ht="15.95" customHeight="1" x14ac:dyDescent="0.2">
      <c r="B49" s="239"/>
      <c r="C49" s="239"/>
      <c r="D49" s="81" t="s">
        <v>186</v>
      </c>
      <c r="E49" s="99"/>
      <c r="F49" s="163">
        <v>-109681.4</v>
      </c>
      <c r="G49" s="163">
        <v>-217705.4</v>
      </c>
      <c r="H49" s="163">
        <v>-226010.1</v>
      </c>
    </row>
    <row r="50" spans="2:12" s="20" customFormat="1" ht="15.95" customHeight="1" x14ac:dyDescent="0.2">
      <c r="B50" s="239"/>
      <c r="C50" s="239"/>
      <c r="D50" s="81" t="s">
        <v>179</v>
      </c>
      <c r="E50" s="99"/>
      <c r="F50" s="163">
        <v>0</v>
      </c>
      <c r="G50" s="163">
        <v>-100000</v>
      </c>
      <c r="H50" s="163">
        <v>-141500</v>
      </c>
    </row>
    <row r="51" spans="2:12" ht="15.95" customHeight="1" x14ac:dyDescent="0.2">
      <c r="B51" s="239"/>
      <c r="C51" s="239"/>
      <c r="D51" s="81" t="s">
        <v>195</v>
      </c>
      <c r="E51" s="102"/>
      <c r="F51" s="93">
        <v>41040</v>
      </c>
      <c r="G51" s="93">
        <v>41040</v>
      </c>
      <c r="H51" s="93">
        <v>41040</v>
      </c>
      <c r="J51" s="91"/>
      <c r="K51" s="91"/>
      <c r="L51" s="91"/>
    </row>
    <row r="52" spans="2:12" ht="18" customHeight="1" x14ac:dyDescent="0.2">
      <c r="B52" s="239"/>
      <c r="C52" s="239"/>
      <c r="D52" s="80" t="s">
        <v>68</v>
      </c>
      <c r="E52" s="97">
        <f>+E53</f>
        <v>0</v>
      </c>
      <c r="F52" s="97">
        <f t="shared" ref="F52:H52" si="17">+F53</f>
        <v>13013</v>
      </c>
      <c r="G52" s="97">
        <f t="shared" si="17"/>
        <v>13013</v>
      </c>
      <c r="H52" s="97">
        <f t="shared" si="17"/>
        <v>13013</v>
      </c>
    </row>
    <row r="53" spans="2:12" ht="15" customHeight="1" x14ac:dyDescent="0.2">
      <c r="B53" s="239"/>
      <c r="C53" s="239"/>
      <c r="D53" s="83" t="s">
        <v>252</v>
      </c>
      <c r="E53" s="102"/>
      <c r="F53" s="93">
        <v>13013</v>
      </c>
      <c r="G53" s="93">
        <v>13013</v>
      </c>
      <c r="H53" s="93">
        <v>13013</v>
      </c>
      <c r="I53" s="112"/>
      <c r="J53" s="91"/>
    </row>
    <row r="54" spans="2:12" s="34" customFormat="1" x14ac:dyDescent="0.2">
      <c r="B54" s="239"/>
      <c r="C54" s="239"/>
      <c r="D54" s="80" t="s">
        <v>86</v>
      </c>
      <c r="E54" s="85">
        <f>+E55</f>
        <v>0</v>
      </c>
      <c r="F54" s="85">
        <f t="shared" ref="F54:H54" si="18">+F55</f>
        <v>10000</v>
      </c>
      <c r="G54" s="85">
        <f t="shared" si="18"/>
        <v>10000</v>
      </c>
      <c r="H54" s="85">
        <f t="shared" si="18"/>
        <v>38500</v>
      </c>
    </row>
    <row r="55" spans="2:12" x14ac:dyDescent="0.2">
      <c r="B55" s="239"/>
      <c r="C55" s="239"/>
      <c r="D55" s="23" t="s">
        <v>81</v>
      </c>
      <c r="E55" s="104"/>
      <c r="F55" s="102">
        <v>10000</v>
      </c>
      <c r="G55" s="102">
        <v>10000</v>
      </c>
      <c r="H55" s="102">
        <v>38500</v>
      </c>
      <c r="I55" s="91"/>
    </row>
    <row r="56" spans="2:12" s="34" customFormat="1" x14ac:dyDescent="0.2">
      <c r="B56" s="239"/>
      <c r="C56" s="239"/>
      <c r="D56" s="80" t="s">
        <v>69</v>
      </c>
      <c r="E56" s="85">
        <f>+E57</f>
        <v>0</v>
      </c>
      <c r="F56" s="85">
        <f t="shared" ref="F56:H56" si="19">+F57</f>
        <v>5000</v>
      </c>
      <c r="G56" s="85">
        <f t="shared" si="19"/>
        <v>5000</v>
      </c>
      <c r="H56" s="85">
        <f t="shared" si="19"/>
        <v>5000</v>
      </c>
    </row>
    <row r="57" spans="2:12" x14ac:dyDescent="0.2">
      <c r="B57" s="239"/>
      <c r="C57" s="239"/>
      <c r="D57" s="81" t="s">
        <v>75</v>
      </c>
      <c r="E57" s="102"/>
      <c r="F57" s="102">
        <v>5000</v>
      </c>
      <c r="G57" s="102">
        <v>5000</v>
      </c>
      <c r="H57" s="102">
        <v>5000</v>
      </c>
    </row>
    <row r="58" spans="2:12" s="16" customFormat="1" x14ac:dyDescent="0.2">
      <c r="B58" s="239"/>
      <c r="C58" s="239"/>
      <c r="D58" s="28" t="s">
        <v>88</v>
      </c>
      <c r="E58" s="85">
        <f>+E59</f>
        <v>0</v>
      </c>
      <c r="F58" s="85">
        <f t="shared" ref="F58:H58" si="20">+F59</f>
        <v>5800</v>
      </c>
      <c r="G58" s="85">
        <f t="shared" si="20"/>
        <v>5800</v>
      </c>
      <c r="H58" s="85">
        <f t="shared" si="20"/>
        <v>5800</v>
      </c>
    </row>
    <row r="59" spans="2:12" s="16" customFormat="1" x14ac:dyDescent="0.2">
      <c r="B59" s="239"/>
      <c r="C59" s="239"/>
      <c r="D59" s="29" t="s">
        <v>196</v>
      </c>
      <c r="E59" s="104"/>
      <c r="F59" s="102">
        <v>5800</v>
      </c>
      <c r="G59" s="102">
        <v>5800</v>
      </c>
      <c r="H59" s="102">
        <v>5800</v>
      </c>
    </row>
    <row r="60" spans="2:12" s="16" customFormat="1" x14ac:dyDescent="0.2">
      <c r="B60" s="239"/>
      <c r="C60" s="239"/>
      <c r="D60" s="28" t="s">
        <v>90</v>
      </c>
      <c r="E60" s="85">
        <f>+E61</f>
        <v>0</v>
      </c>
      <c r="F60" s="85">
        <f t="shared" ref="F60:H60" si="21">+F61</f>
        <v>2450</v>
      </c>
      <c r="G60" s="85">
        <f t="shared" si="21"/>
        <v>4450</v>
      </c>
      <c r="H60" s="85">
        <f t="shared" si="21"/>
        <v>7844</v>
      </c>
    </row>
    <row r="61" spans="2:12" s="16" customFormat="1" x14ac:dyDescent="0.2">
      <c r="B61" s="239"/>
      <c r="C61" s="239"/>
      <c r="D61" s="23" t="s">
        <v>194</v>
      </c>
      <c r="E61" s="102"/>
      <c r="F61" s="102">
        <f>450+2000</f>
        <v>2450</v>
      </c>
      <c r="G61" s="102">
        <f>450+4000</f>
        <v>4450</v>
      </c>
      <c r="H61" s="93">
        <v>7844</v>
      </c>
    </row>
    <row r="62" spans="2:12" x14ac:dyDescent="0.2">
      <c r="B62" s="239"/>
      <c r="C62" s="239"/>
      <c r="D62" s="80" t="s">
        <v>74</v>
      </c>
      <c r="E62" s="85">
        <f t="shared" ref="E62:G62" si="22">+E63</f>
        <v>0</v>
      </c>
      <c r="F62" s="85">
        <f t="shared" si="22"/>
        <v>7500</v>
      </c>
      <c r="G62" s="85">
        <f t="shared" si="22"/>
        <v>7500</v>
      </c>
      <c r="H62" s="85">
        <f>+H63</f>
        <v>27500</v>
      </c>
    </row>
    <row r="63" spans="2:12" x14ac:dyDescent="0.2">
      <c r="B63" s="239"/>
      <c r="C63" s="239"/>
      <c r="D63" s="81" t="s">
        <v>82</v>
      </c>
      <c r="E63" s="105"/>
      <c r="F63" s="102">
        <v>7500</v>
      </c>
      <c r="G63" s="102">
        <v>7500</v>
      </c>
      <c r="H63" s="102">
        <v>27500</v>
      </c>
    </row>
    <row r="64" spans="2:12" ht="12.75" customHeight="1" x14ac:dyDescent="0.2">
      <c r="B64" s="239"/>
      <c r="C64" s="239"/>
      <c r="D64" s="79" t="s">
        <v>65</v>
      </c>
      <c r="E64" s="106"/>
      <c r="F64" s="106"/>
      <c r="G64" s="106"/>
      <c r="H64" s="99"/>
    </row>
    <row r="65" spans="2:10" s="20" customFormat="1" ht="13.5" customHeight="1" x14ac:dyDescent="0.2">
      <c r="B65" s="239"/>
      <c r="C65" s="239"/>
      <c r="D65" s="80" t="s">
        <v>73</v>
      </c>
      <c r="E65" s="85">
        <f>+E67+E69+E76+E73+E78+E80+E82</f>
        <v>0</v>
      </c>
      <c r="F65" s="85">
        <f t="shared" ref="F65:H65" si="23">+F67+F69+F76+F73+F78+F80+F82</f>
        <v>-115000</v>
      </c>
      <c r="G65" s="85">
        <f t="shared" si="23"/>
        <v>-195000</v>
      </c>
      <c r="H65" s="85">
        <f t="shared" si="23"/>
        <v>-205089.30000000002</v>
      </c>
    </row>
    <row r="66" spans="2:10" x14ac:dyDescent="0.2">
      <c r="B66" s="239"/>
      <c r="C66" s="239"/>
      <c r="D66" s="79" t="s">
        <v>72</v>
      </c>
      <c r="E66" s="106"/>
      <c r="F66" s="106"/>
      <c r="G66" s="106"/>
      <c r="H66" s="102"/>
    </row>
    <row r="67" spans="2:10" s="1" customFormat="1" ht="15.95" customHeight="1" x14ac:dyDescent="0.2">
      <c r="B67" s="239"/>
      <c r="C67" s="239"/>
      <c r="D67" s="139" t="s">
        <v>43</v>
      </c>
      <c r="E67" s="94">
        <f>+E68</f>
        <v>0</v>
      </c>
      <c r="F67" s="94">
        <f t="shared" ref="F67:H67" si="24">+F68</f>
        <v>38000</v>
      </c>
      <c r="G67" s="94">
        <f t="shared" si="24"/>
        <v>38000</v>
      </c>
      <c r="H67" s="94">
        <f t="shared" si="24"/>
        <v>56000</v>
      </c>
      <c r="I67" s="13"/>
      <c r="J67" s="13"/>
    </row>
    <row r="68" spans="2:10" s="1" customFormat="1" ht="15.95" customHeight="1" x14ac:dyDescent="0.2">
      <c r="B68" s="239"/>
      <c r="C68" s="239"/>
      <c r="D68" s="140" t="s">
        <v>41</v>
      </c>
      <c r="E68" s="141"/>
      <c r="F68" s="141">
        <v>38000</v>
      </c>
      <c r="G68" s="141">
        <v>38000</v>
      </c>
      <c r="H68" s="93">
        <v>56000</v>
      </c>
      <c r="I68" s="13"/>
      <c r="J68" s="13"/>
    </row>
    <row r="69" spans="2:10" s="1" customFormat="1" ht="15.95" customHeight="1" x14ac:dyDescent="0.2">
      <c r="B69" s="239"/>
      <c r="C69" s="239"/>
      <c r="D69" s="139" t="s">
        <v>67</v>
      </c>
      <c r="E69" s="94">
        <f>+E70+E71+E72</f>
        <v>33897.300000000003</v>
      </c>
      <c r="F69" s="94">
        <f t="shared" ref="F69:G69" si="25">+F70+F71+F72</f>
        <v>34810.699999999997</v>
      </c>
      <c r="G69" s="94">
        <f t="shared" si="25"/>
        <v>85617.299999999988</v>
      </c>
      <c r="H69" s="92">
        <f>+H70+H71+H72</f>
        <v>96711.8</v>
      </c>
      <c r="I69" s="13"/>
      <c r="J69" s="13"/>
    </row>
    <row r="70" spans="2:10" s="1" customFormat="1" ht="15.95" customHeight="1" x14ac:dyDescent="0.2">
      <c r="B70" s="239"/>
      <c r="C70" s="239"/>
      <c r="D70" s="140" t="s">
        <v>153</v>
      </c>
      <c r="E70" s="141">
        <v>299.7</v>
      </c>
      <c r="F70" s="141">
        <v>299.7</v>
      </c>
      <c r="G70" s="141">
        <v>299.7</v>
      </c>
      <c r="H70" s="93">
        <v>299.7</v>
      </c>
      <c r="I70" s="91"/>
      <c r="J70" s="13"/>
    </row>
    <row r="71" spans="2:10" s="1" customFormat="1" ht="15.95" customHeight="1" x14ac:dyDescent="0.2">
      <c r="B71" s="239"/>
      <c r="C71" s="239"/>
      <c r="D71" s="142" t="s">
        <v>159</v>
      </c>
      <c r="E71" s="141">
        <v>23597.599999999999</v>
      </c>
      <c r="F71" s="141">
        <v>23597.599999999999</v>
      </c>
      <c r="G71" s="141">
        <v>63597.599999999999</v>
      </c>
      <c r="H71" s="93">
        <f>923+72269.1</f>
        <v>73192.100000000006</v>
      </c>
      <c r="I71" s="13"/>
      <c r="J71" s="13"/>
    </row>
    <row r="72" spans="2:10" s="1" customFormat="1" ht="15.95" customHeight="1" x14ac:dyDescent="0.2">
      <c r="B72" s="239"/>
      <c r="C72" s="239"/>
      <c r="D72" s="142" t="s">
        <v>160</v>
      </c>
      <c r="E72" s="141">
        <v>10000</v>
      </c>
      <c r="F72" s="141">
        <v>10913.4</v>
      </c>
      <c r="G72" s="141">
        <v>21720</v>
      </c>
      <c r="H72" s="93">
        <v>23220</v>
      </c>
      <c r="I72" s="13"/>
      <c r="J72" s="13"/>
    </row>
    <row r="73" spans="2:10" s="1" customFormat="1" ht="15.95" customHeight="1" x14ac:dyDescent="0.2">
      <c r="B73" s="239"/>
      <c r="C73" s="239"/>
      <c r="D73" s="139" t="s">
        <v>68</v>
      </c>
      <c r="E73" s="94">
        <f>+E74+E75</f>
        <v>272</v>
      </c>
      <c r="F73" s="94">
        <f t="shared" ref="F73:G73" si="26">+F74+F75</f>
        <v>1772</v>
      </c>
      <c r="G73" s="94">
        <f t="shared" si="26"/>
        <v>1772</v>
      </c>
      <c r="H73" s="94">
        <f>+H74+H75</f>
        <v>1772</v>
      </c>
      <c r="I73" s="13"/>
      <c r="J73" s="13"/>
    </row>
    <row r="74" spans="2:10" s="1" customFormat="1" ht="15.95" customHeight="1" x14ac:dyDescent="0.2">
      <c r="B74" s="239"/>
      <c r="C74" s="239"/>
      <c r="D74" s="38" t="s">
        <v>154</v>
      </c>
      <c r="E74" s="141">
        <v>272</v>
      </c>
      <c r="F74" s="141">
        <v>272</v>
      </c>
      <c r="G74" s="141">
        <v>272</v>
      </c>
      <c r="H74" s="93">
        <v>272</v>
      </c>
    </row>
    <row r="75" spans="2:10" s="1" customFormat="1" ht="15.95" customHeight="1" x14ac:dyDescent="0.2">
      <c r="B75" s="239"/>
      <c r="C75" s="239"/>
      <c r="D75" s="38" t="s">
        <v>301</v>
      </c>
      <c r="E75" s="141"/>
      <c r="F75" s="141">
        <v>1500</v>
      </c>
      <c r="G75" s="141">
        <v>1500</v>
      </c>
      <c r="H75" s="93">
        <v>1500</v>
      </c>
    </row>
    <row r="76" spans="2:10" s="1" customFormat="1" ht="15.95" customHeight="1" x14ac:dyDescent="0.2">
      <c r="B76" s="239"/>
      <c r="C76" s="239"/>
      <c r="D76" s="139" t="s">
        <v>66</v>
      </c>
      <c r="E76" s="94">
        <f>+E77</f>
        <v>-34263.300000000003</v>
      </c>
      <c r="F76" s="94">
        <f t="shared" ref="F76:G76" si="27">+F77</f>
        <v>-74676.7</v>
      </c>
      <c r="G76" s="94">
        <f t="shared" si="27"/>
        <v>-125483.3</v>
      </c>
      <c r="H76" s="92">
        <f>+H77</f>
        <v>-159667.1</v>
      </c>
    </row>
    <row r="77" spans="2:10" s="1" customFormat="1" ht="15.95" customHeight="1" x14ac:dyDescent="0.2">
      <c r="B77" s="239"/>
      <c r="C77" s="239"/>
      <c r="D77" s="38" t="s">
        <v>155</v>
      </c>
      <c r="E77" s="141">
        <f>-40413.4+6150.1</f>
        <v>-34263.300000000003</v>
      </c>
      <c r="F77" s="141">
        <f>-80826.8+6150.1</f>
        <v>-74676.7</v>
      </c>
      <c r="G77" s="141">
        <f>-141447+15963.7</f>
        <v>-125483.3</v>
      </c>
      <c r="H77" s="93">
        <f>+-202067.1+40700+1700</f>
        <v>-159667.1</v>
      </c>
    </row>
    <row r="78" spans="2:10" s="1" customFormat="1" ht="15.95" customHeight="1" x14ac:dyDescent="0.2">
      <c r="B78" s="239"/>
      <c r="C78" s="239"/>
      <c r="D78" s="41" t="s">
        <v>325</v>
      </c>
      <c r="E78" s="94">
        <f>+E79</f>
        <v>0</v>
      </c>
      <c r="F78" s="94">
        <f t="shared" ref="F78:H78" si="28">+F79</f>
        <v>-70000</v>
      </c>
      <c r="G78" s="94">
        <f t="shared" si="28"/>
        <v>-100000</v>
      </c>
      <c r="H78" s="94">
        <f t="shared" si="28"/>
        <v>-100000</v>
      </c>
    </row>
    <row r="79" spans="2:10" s="1" customFormat="1" ht="15.95" customHeight="1" x14ac:dyDescent="0.2">
      <c r="B79" s="239"/>
      <c r="C79" s="239"/>
      <c r="D79" s="38" t="s">
        <v>326</v>
      </c>
      <c r="E79" s="141">
        <v>0</v>
      </c>
      <c r="F79" s="141">
        <v>-70000</v>
      </c>
      <c r="G79" s="141">
        <v>-100000</v>
      </c>
      <c r="H79" s="93">
        <v>-100000</v>
      </c>
    </row>
    <row r="80" spans="2:10" s="1" customFormat="1" ht="15.95" customHeight="1" x14ac:dyDescent="0.2">
      <c r="B80" s="239"/>
      <c r="C80" s="239"/>
      <c r="D80" s="139" t="s">
        <v>156</v>
      </c>
      <c r="E80" s="94">
        <f>+E81</f>
        <v>94</v>
      </c>
      <c r="F80" s="94">
        <f t="shared" ref="F80:H80" si="29">+F81</f>
        <v>94</v>
      </c>
      <c r="G80" s="94">
        <f t="shared" si="29"/>
        <v>94</v>
      </c>
      <c r="H80" s="94">
        <f t="shared" si="29"/>
        <v>94</v>
      </c>
    </row>
    <row r="81" spans="2:10" s="1" customFormat="1" ht="15.95" customHeight="1" x14ac:dyDescent="0.2">
      <c r="B81" s="239"/>
      <c r="C81" s="239"/>
      <c r="D81" s="62" t="s">
        <v>158</v>
      </c>
      <c r="E81" s="141">
        <v>94</v>
      </c>
      <c r="F81" s="141">
        <v>94</v>
      </c>
      <c r="G81" s="141">
        <v>94</v>
      </c>
      <c r="H81" s="141">
        <v>94</v>
      </c>
    </row>
    <row r="82" spans="2:10" s="1" customFormat="1" ht="15.95" customHeight="1" x14ac:dyDescent="0.2">
      <c r="B82" s="239"/>
      <c r="C82" s="239"/>
      <c r="D82" s="87" t="s">
        <v>157</v>
      </c>
      <c r="E82" s="94">
        <f>+E83</f>
        <v>0</v>
      </c>
      <c r="F82" s="94">
        <f t="shared" ref="F82:H82" si="30">+F83</f>
        <v>-45000</v>
      </c>
      <c r="G82" s="94">
        <f t="shared" si="30"/>
        <v>-95000</v>
      </c>
      <c r="H82" s="94">
        <f t="shared" si="30"/>
        <v>-100000</v>
      </c>
    </row>
    <row r="83" spans="2:10" s="1" customFormat="1" ht="15.95" customHeight="1" x14ac:dyDescent="0.2">
      <c r="B83" s="239"/>
      <c r="C83" s="239"/>
      <c r="D83" s="62" t="s">
        <v>327</v>
      </c>
      <c r="E83" s="141"/>
      <c r="F83" s="141">
        <v>-45000</v>
      </c>
      <c r="G83" s="141">
        <v>-95000</v>
      </c>
      <c r="H83" s="93">
        <v>-100000</v>
      </c>
    </row>
    <row r="84" spans="2:10" ht="19.5" customHeight="1" x14ac:dyDescent="0.2">
      <c r="B84" s="239"/>
      <c r="C84" s="239"/>
      <c r="D84" s="80" t="s">
        <v>111</v>
      </c>
      <c r="E84" s="166">
        <f>+E86</f>
        <v>0</v>
      </c>
      <c r="F84" s="166">
        <f t="shared" ref="F84:H84" si="31">+F86</f>
        <v>-200000</v>
      </c>
      <c r="G84" s="166">
        <f t="shared" si="31"/>
        <v>-400000</v>
      </c>
      <c r="H84" s="166">
        <f t="shared" si="31"/>
        <v>-400000</v>
      </c>
    </row>
    <row r="85" spans="2:10" ht="16.5" customHeight="1" x14ac:dyDescent="0.2">
      <c r="B85" s="239"/>
      <c r="C85" s="239"/>
      <c r="D85" s="79" t="s">
        <v>173</v>
      </c>
      <c r="E85" s="165"/>
      <c r="F85" s="165"/>
      <c r="G85" s="165"/>
      <c r="H85" s="93"/>
    </row>
    <row r="86" spans="2:10" ht="18" customHeight="1" x14ac:dyDescent="0.2">
      <c r="B86" s="240"/>
      <c r="C86" s="240"/>
      <c r="D86" s="164" t="s">
        <v>324</v>
      </c>
      <c r="E86" s="141">
        <v>0</v>
      </c>
      <c r="F86" s="141">
        <v>-200000</v>
      </c>
      <c r="G86" s="141">
        <v>-400000</v>
      </c>
      <c r="H86" s="141">
        <v>-400000</v>
      </c>
      <c r="J86" s="91"/>
    </row>
    <row r="88" spans="2:10" x14ac:dyDescent="0.2">
      <c r="F88" s="91"/>
    </row>
    <row r="89" spans="2:10" x14ac:dyDescent="0.2">
      <c r="E89" s="112"/>
      <c r="F89" s="112"/>
      <c r="G89" s="112"/>
      <c r="H89" s="112"/>
    </row>
    <row r="92" spans="2:10" x14ac:dyDescent="0.2">
      <c r="E92" s="91"/>
      <c r="F92" s="91"/>
      <c r="G92" s="91"/>
      <c r="H92" s="91"/>
    </row>
  </sheetData>
  <mergeCells count="12">
    <mergeCell ref="B8:C8"/>
    <mergeCell ref="D8:D9"/>
    <mergeCell ref="B7:H7"/>
    <mergeCell ref="E8:H8"/>
    <mergeCell ref="C12:C43"/>
    <mergeCell ref="B10:B86"/>
    <mergeCell ref="C44:C86"/>
    <mergeCell ref="B1:H1"/>
    <mergeCell ref="B2:H2"/>
    <mergeCell ref="B3:H3"/>
    <mergeCell ref="B4:H4"/>
    <mergeCell ref="B6:H6"/>
  </mergeCells>
  <pageMargins left="0.15748031496062992" right="0.23622047244094491" top="0.16" bottom="0.16" header="0.16" footer="0.16"/>
  <pageSetup scale="6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0B8B5-1CD9-4A60-99E2-CAE300D843F4}">
  <dimension ref="B1:IK19"/>
  <sheetViews>
    <sheetView topLeftCell="A7" workbookViewId="0">
      <selection activeCell="I15" sqref="I15"/>
    </sheetView>
  </sheetViews>
  <sheetFormatPr defaultColWidth="9.140625" defaultRowHeight="13.5" x14ac:dyDescent="0.25"/>
  <cols>
    <col min="1" max="1" width="2.5703125" style="57" customWidth="1"/>
    <col min="2" max="2" width="11.7109375" style="63" customWidth="1"/>
    <col min="3" max="3" width="12.85546875" style="63" customWidth="1"/>
    <col min="4" max="5" width="10.85546875" style="64" customWidth="1"/>
    <col min="6" max="6" width="27.28515625" style="64" customWidth="1"/>
    <col min="7" max="7" width="46.7109375" style="63" customWidth="1"/>
    <col min="8" max="8" width="21.140625" style="65" customWidth="1"/>
    <col min="9" max="9" width="15.7109375" style="57" bestFit="1" customWidth="1"/>
    <col min="10" max="10" width="23.85546875" style="57" customWidth="1"/>
    <col min="11" max="16384" width="9.140625" style="57"/>
  </cols>
  <sheetData>
    <row r="1" spans="2:245" s="6" customFormat="1" ht="14.1" customHeight="1" x14ac:dyDescent="0.2">
      <c r="B1" s="226" t="s">
        <v>71</v>
      </c>
      <c r="C1" s="226"/>
      <c r="D1" s="226"/>
      <c r="E1" s="226"/>
      <c r="F1" s="226"/>
      <c r="G1" s="226"/>
      <c r="H1" s="226"/>
      <c r="I1" s="5"/>
      <c r="J1" s="5"/>
      <c r="K1" s="5"/>
      <c r="L1" s="5"/>
      <c r="M1" s="4"/>
      <c r="N1" s="5"/>
      <c r="O1" s="5"/>
      <c r="P1" s="5"/>
      <c r="Q1" s="5"/>
      <c r="R1" s="5"/>
      <c r="S1" s="5"/>
      <c r="T1" s="5"/>
      <c r="U1" s="4"/>
      <c r="V1" s="5"/>
      <c r="W1" s="5"/>
      <c r="X1" s="5"/>
      <c r="Y1" s="5"/>
      <c r="Z1" s="5"/>
      <c r="AA1" s="5"/>
      <c r="AB1" s="5"/>
      <c r="AC1" s="4"/>
      <c r="AD1" s="5"/>
      <c r="AE1" s="5"/>
      <c r="AF1" s="5"/>
      <c r="AG1" s="5"/>
      <c r="AH1" s="5"/>
      <c r="AI1" s="5"/>
      <c r="AJ1" s="5"/>
      <c r="AK1" s="4"/>
      <c r="AL1" s="5"/>
      <c r="AM1" s="5"/>
      <c r="AN1" s="5"/>
      <c r="AO1" s="5"/>
      <c r="AP1" s="5"/>
      <c r="AQ1" s="5"/>
      <c r="AR1" s="5"/>
      <c r="AS1" s="4"/>
      <c r="AT1" s="5"/>
      <c r="AU1" s="5"/>
      <c r="AV1" s="5"/>
      <c r="AW1" s="5"/>
      <c r="AX1" s="5"/>
      <c r="AY1" s="5"/>
      <c r="AZ1" s="5"/>
      <c r="BA1" s="4"/>
      <c r="BB1" s="5"/>
      <c r="BC1" s="5"/>
      <c r="BD1" s="5"/>
      <c r="BE1" s="5"/>
      <c r="BF1" s="5"/>
      <c r="BG1" s="5"/>
      <c r="BH1" s="5"/>
      <c r="BI1" s="4"/>
      <c r="BJ1" s="5"/>
      <c r="BK1" s="5"/>
      <c r="BL1" s="5"/>
      <c r="BM1" s="5"/>
      <c r="BN1" s="5"/>
      <c r="BO1" s="5"/>
      <c r="BP1" s="5"/>
      <c r="BQ1" s="4"/>
      <c r="BR1" s="5"/>
      <c r="BS1" s="5"/>
      <c r="BT1" s="5"/>
      <c r="BU1" s="5"/>
      <c r="BV1" s="5"/>
      <c r="BW1" s="5"/>
      <c r="BX1" s="5"/>
      <c r="BY1" s="4"/>
      <c r="BZ1" s="5"/>
      <c r="CA1" s="5"/>
      <c r="CB1" s="5"/>
      <c r="CC1" s="5"/>
      <c r="CD1" s="5"/>
      <c r="CE1" s="5"/>
      <c r="CF1" s="5"/>
      <c r="CG1" s="4"/>
      <c r="CH1" s="5"/>
      <c r="CI1" s="5"/>
      <c r="CJ1" s="5"/>
      <c r="CK1" s="5"/>
      <c r="CL1" s="5"/>
      <c r="CM1" s="5"/>
      <c r="CN1" s="5"/>
      <c r="CO1" s="4"/>
      <c r="CP1" s="5"/>
      <c r="CQ1" s="5"/>
      <c r="CR1" s="5"/>
      <c r="CS1" s="5"/>
      <c r="CT1" s="5"/>
      <c r="CU1" s="5"/>
      <c r="CV1" s="5"/>
      <c r="CW1" s="4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4"/>
      <c r="DN1" s="5"/>
      <c r="DO1" s="5"/>
      <c r="DP1" s="5"/>
      <c r="DQ1" s="5"/>
      <c r="DR1" s="5"/>
      <c r="DS1" s="5"/>
      <c r="DT1" s="5"/>
      <c r="DU1" s="4"/>
      <c r="DV1" s="5"/>
      <c r="DW1" s="5"/>
      <c r="DX1" s="5"/>
      <c r="DY1" s="5"/>
      <c r="DZ1" s="5"/>
      <c r="EA1" s="5"/>
      <c r="EB1" s="5"/>
      <c r="EC1" s="4"/>
      <c r="ED1" s="5"/>
      <c r="EE1" s="5"/>
      <c r="EF1" s="5"/>
      <c r="EG1" s="5"/>
      <c r="EH1" s="5"/>
      <c r="EI1" s="5"/>
      <c r="EJ1" s="5"/>
      <c r="EK1" s="4"/>
      <c r="EL1" s="5"/>
      <c r="EM1" s="5"/>
      <c r="EN1" s="5"/>
      <c r="EO1" s="5"/>
      <c r="EP1" s="5"/>
      <c r="EQ1" s="5"/>
      <c r="ER1" s="5"/>
      <c r="ES1" s="4"/>
      <c r="ET1" s="5"/>
      <c r="EU1" s="5"/>
      <c r="EV1" s="5"/>
      <c r="EW1" s="5"/>
      <c r="EX1" s="5"/>
      <c r="EY1" s="5"/>
      <c r="EZ1" s="5"/>
      <c r="FA1" s="4"/>
      <c r="FB1" s="5"/>
      <c r="FC1" s="5"/>
      <c r="FD1" s="5"/>
      <c r="FE1" s="5"/>
      <c r="FF1" s="5"/>
      <c r="FG1" s="5"/>
      <c r="FH1" s="5"/>
      <c r="FI1" s="4"/>
      <c r="FJ1" s="5"/>
      <c r="FK1" s="5"/>
      <c r="FL1" s="5"/>
      <c r="FM1" s="5"/>
      <c r="FN1" s="5"/>
      <c r="FO1" s="5"/>
      <c r="FP1" s="5"/>
      <c r="FQ1" s="4"/>
      <c r="FR1" s="5"/>
      <c r="FS1" s="5"/>
      <c r="FT1" s="5"/>
      <c r="FU1" s="5"/>
      <c r="FV1" s="5"/>
      <c r="FW1" s="5"/>
      <c r="FX1" s="5"/>
      <c r="FY1" s="4"/>
      <c r="FZ1" s="5"/>
      <c r="GA1" s="5"/>
      <c r="GB1" s="5"/>
      <c r="GC1" s="5"/>
      <c r="GD1" s="5"/>
      <c r="GE1" s="5"/>
      <c r="GF1" s="5"/>
      <c r="GG1" s="4"/>
      <c r="GH1" s="5"/>
      <c r="GI1" s="5"/>
      <c r="GJ1" s="5"/>
      <c r="GK1" s="5"/>
      <c r="GL1" s="5"/>
      <c r="GM1" s="5"/>
      <c r="GN1" s="5"/>
      <c r="GO1" s="4"/>
      <c r="GP1" s="5"/>
      <c r="GQ1" s="5"/>
      <c r="GR1" s="5"/>
      <c r="GS1" s="5"/>
      <c r="GT1" s="5"/>
      <c r="GU1" s="5"/>
      <c r="GV1" s="5"/>
      <c r="GW1" s="4"/>
      <c r="GX1" s="5"/>
      <c r="GY1" s="5"/>
      <c r="GZ1" s="5"/>
      <c r="HA1" s="5"/>
      <c r="HB1" s="5"/>
      <c r="HC1" s="5"/>
      <c r="HD1" s="5"/>
      <c r="HE1" s="4"/>
      <c r="HF1" s="5"/>
      <c r="HG1" s="5"/>
      <c r="HH1" s="5"/>
      <c r="HI1" s="5"/>
      <c r="HJ1" s="5"/>
      <c r="HK1" s="5"/>
      <c r="HL1" s="5"/>
      <c r="HM1" s="4"/>
      <c r="HN1" s="5"/>
      <c r="HO1" s="5"/>
      <c r="HP1" s="5"/>
      <c r="HQ1" s="5"/>
      <c r="HR1" s="5"/>
      <c r="HS1" s="5"/>
      <c r="HT1" s="5"/>
      <c r="HU1" s="4"/>
      <c r="HV1" s="5"/>
      <c r="HW1" s="5"/>
      <c r="HX1" s="5"/>
      <c r="HY1" s="5"/>
      <c r="HZ1" s="5"/>
      <c r="IA1" s="5"/>
      <c r="IB1" s="5"/>
      <c r="IC1" s="4"/>
      <c r="ID1" s="5"/>
      <c r="IE1" s="5"/>
      <c r="IF1" s="5"/>
      <c r="IG1" s="5"/>
      <c r="IH1" s="5"/>
      <c r="II1" s="5"/>
      <c r="IJ1" s="5"/>
      <c r="IK1" s="4"/>
    </row>
    <row r="2" spans="2:245" s="6" customFormat="1" ht="14.1" customHeight="1" x14ac:dyDescent="0.2">
      <c r="B2" s="226" t="s">
        <v>103</v>
      </c>
      <c r="C2" s="226"/>
      <c r="D2" s="226"/>
      <c r="E2" s="226"/>
      <c r="F2" s="226"/>
      <c r="G2" s="226"/>
      <c r="H2" s="226"/>
      <c r="I2" s="5"/>
      <c r="J2" s="5"/>
      <c r="K2" s="5"/>
      <c r="L2" s="5"/>
      <c r="M2" s="4"/>
      <c r="N2" s="5"/>
      <c r="O2" s="5"/>
      <c r="P2" s="5"/>
      <c r="Q2" s="5"/>
      <c r="R2" s="5"/>
      <c r="S2" s="5"/>
      <c r="T2" s="5"/>
      <c r="U2" s="4"/>
      <c r="V2" s="5"/>
      <c r="W2" s="5"/>
      <c r="X2" s="5"/>
      <c r="Y2" s="5"/>
      <c r="Z2" s="5"/>
      <c r="AA2" s="5"/>
      <c r="AB2" s="5"/>
      <c r="AC2" s="4"/>
      <c r="AD2" s="5"/>
      <c r="AE2" s="5"/>
      <c r="AF2" s="5"/>
      <c r="AG2" s="5"/>
      <c r="AH2" s="5"/>
      <c r="AI2" s="5"/>
      <c r="AJ2" s="5"/>
      <c r="AK2" s="4"/>
      <c r="AL2" s="5"/>
      <c r="AM2" s="5"/>
      <c r="AN2" s="5"/>
      <c r="AO2" s="5"/>
      <c r="AP2" s="5"/>
      <c r="AQ2" s="5"/>
      <c r="AR2" s="5"/>
      <c r="AS2" s="4"/>
      <c r="AT2" s="5"/>
      <c r="AU2" s="5"/>
      <c r="AV2" s="5"/>
      <c r="AW2" s="5"/>
      <c r="AX2" s="5"/>
      <c r="AY2" s="5"/>
      <c r="AZ2" s="5"/>
      <c r="BA2" s="4"/>
      <c r="BB2" s="5"/>
      <c r="BC2" s="5"/>
      <c r="BD2" s="5"/>
      <c r="BE2" s="5"/>
      <c r="BF2" s="5"/>
      <c r="BG2" s="5"/>
      <c r="BH2" s="5"/>
      <c r="BI2" s="4"/>
      <c r="BJ2" s="5"/>
      <c r="BK2" s="5"/>
      <c r="BL2" s="5"/>
      <c r="BM2" s="5"/>
      <c r="BN2" s="5"/>
      <c r="BO2" s="5"/>
      <c r="BP2" s="5"/>
      <c r="BQ2" s="4"/>
      <c r="BR2" s="5"/>
      <c r="BS2" s="5"/>
      <c r="BT2" s="5"/>
      <c r="BU2" s="5"/>
      <c r="BV2" s="5"/>
      <c r="BW2" s="5"/>
      <c r="BX2" s="5"/>
      <c r="BY2" s="4"/>
      <c r="BZ2" s="5"/>
      <c r="CA2" s="5"/>
      <c r="CB2" s="5"/>
      <c r="CC2" s="5"/>
      <c r="CD2" s="5"/>
      <c r="CE2" s="5"/>
      <c r="CF2" s="5"/>
      <c r="CG2" s="4"/>
      <c r="CH2" s="5"/>
      <c r="CI2" s="5"/>
      <c r="CJ2" s="5"/>
      <c r="CK2" s="5"/>
      <c r="CL2" s="5"/>
      <c r="CM2" s="5"/>
      <c r="CN2" s="5"/>
      <c r="CO2" s="4"/>
      <c r="CP2" s="5"/>
      <c r="CQ2" s="5"/>
      <c r="CR2" s="5"/>
      <c r="CS2" s="5"/>
      <c r="CT2" s="5"/>
      <c r="CU2" s="5"/>
      <c r="CV2" s="5"/>
      <c r="CW2" s="4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4"/>
      <c r="DN2" s="5"/>
      <c r="DO2" s="5"/>
      <c r="DP2" s="5"/>
      <c r="DQ2" s="5"/>
      <c r="DR2" s="5"/>
      <c r="DS2" s="5"/>
      <c r="DT2" s="5"/>
      <c r="DU2" s="4"/>
      <c r="DV2" s="5"/>
      <c r="DW2" s="5"/>
      <c r="DX2" s="5"/>
      <c r="DY2" s="5"/>
      <c r="DZ2" s="5"/>
      <c r="EA2" s="5"/>
      <c r="EB2" s="5"/>
      <c r="EC2" s="4"/>
      <c r="ED2" s="5"/>
      <c r="EE2" s="5"/>
      <c r="EF2" s="5"/>
      <c r="EG2" s="5"/>
      <c r="EH2" s="5"/>
      <c r="EI2" s="5"/>
      <c r="EJ2" s="5"/>
      <c r="EK2" s="4"/>
      <c r="EL2" s="5"/>
      <c r="EM2" s="5"/>
      <c r="EN2" s="5"/>
      <c r="EO2" s="5"/>
      <c r="EP2" s="5"/>
      <c r="EQ2" s="5"/>
      <c r="ER2" s="5"/>
      <c r="ES2" s="4"/>
      <c r="ET2" s="5"/>
      <c r="EU2" s="5"/>
      <c r="EV2" s="5"/>
      <c r="EW2" s="5"/>
      <c r="EX2" s="5"/>
      <c r="EY2" s="5"/>
      <c r="EZ2" s="5"/>
      <c r="FA2" s="4"/>
      <c r="FB2" s="5"/>
      <c r="FC2" s="5"/>
      <c r="FD2" s="5"/>
      <c r="FE2" s="5"/>
      <c r="FF2" s="5"/>
      <c r="FG2" s="5"/>
      <c r="FH2" s="5"/>
      <c r="FI2" s="4"/>
      <c r="FJ2" s="5"/>
      <c r="FK2" s="5"/>
      <c r="FL2" s="5"/>
      <c r="FM2" s="5"/>
      <c r="FN2" s="5"/>
      <c r="FO2" s="5"/>
      <c r="FP2" s="5"/>
      <c r="FQ2" s="4"/>
      <c r="FR2" s="5"/>
      <c r="FS2" s="5"/>
      <c r="FT2" s="5"/>
      <c r="FU2" s="5"/>
      <c r="FV2" s="5"/>
      <c r="FW2" s="5"/>
      <c r="FX2" s="5"/>
      <c r="FY2" s="4"/>
      <c r="FZ2" s="5"/>
      <c r="GA2" s="5"/>
      <c r="GB2" s="5"/>
      <c r="GC2" s="5"/>
      <c r="GD2" s="5"/>
      <c r="GE2" s="5"/>
      <c r="GF2" s="5"/>
      <c r="GG2" s="4"/>
      <c r="GH2" s="5"/>
      <c r="GI2" s="5"/>
      <c r="GJ2" s="5"/>
      <c r="GK2" s="5"/>
      <c r="GL2" s="5"/>
      <c r="GM2" s="5"/>
      <c r="GN2" s="5"/>
      <c r="GO2" s="4"/>
      <c r="GP2" s="5"/>
      <c r="GQ2" s="5"/>
      <c r="GR2" s="5"/>
      <c r="GS2" s="5"/>
      <c r="GT2" s="5"/>
      <c r="GU2" s="5"/>
      <c r="GV2" s="5"/>
      <c r="GW2" s="4"/>
      <c r="GX2" s="5"/>
      <c r="GY2" s="5"/>
      <c r="GZ2" s="5"/>
      <c r="HA2" s="5"/>
      <c r="HB2" s="5"/>
      <c r="HC2" s="5"/>
      <c r="HD2" s="5"/>
      <c r="HE2" s="4"/>
      <c r="HF2" s="5"/>
      <c r="HG2" s="5"/>
      <c r="HH2" s="5"/>
      <c r="HI2" s="5"/>
      <c r="HJ2" s="5"/>
      <c r="HK2" s="5"/>
      <c r="HL2" s="5"/>
      <c r="HM2" s="4"/>
      <c r="HN2" s="5"/>
      <c r="HO2" s="5"/>
      <c r="HP2" s="5"/>
      <c r="HQ2" s="5"/>
      <c r="HR2" s="5"/>
      <c r="HS2" s="5"/>
      <c r="HT2" s="5"/>
      <c r="HU2" s="4"/>
      <c r="HV2" s="5"/>
      <c r="HW2" s="5"/>
      <c r="HX2" s="5"/>
      <c r="HY2" s="5"/>
      <c r="HZ2" s="5"/>
      <c r="IA2" s="5"/>
      <c r="IB2" s="5"/>
      <c r="IC2" s="4"/>
      <c r="ID2" s="5"/>
      <c r="IE2" s="5"/>
      <c r="IF2" s="5"/>
      <c r="IG2" s="5"/>
      <c r="IH2" s="5"/>
      <c r="II2" s="5"/>
      <c r="IJ2" s="5"/>
      <c r="IK2" s="4"/>
    </row>
    <row r="3" spans="2:245" s="6" customFormat="1" ht="14.1" customHeight="1" x14ac:dyDescent="0.2">
      <c r="B3" s="226" t="s">
        <v>38</v>
      </c>
      <c r="C3" s="226"/>
      <c r="D3" s="226"/>
      <c r="E3" s="226"/>
      <c r="F3" s="226"/>
      <c r="G3" s="226"/>
      <c r="H3" s="226"/>
      <c r="I3" s="5"/>
      <c r="J3" s="5"/>
      <c r="K3" s="5"/>
      <c r="L3" s="5"/>
      <c r="M3" s="4"/>
      <c r="N3" s="5"/>
      <c r="O3" s="5"/>
      <c r="P3" s="5"/>
      <c r="Q3" s="5"/>
      <c r="R3" s="5"/>
      <c r="S3" s="5"/>
      <c r="T3" s="5"/>
      <c r="U3" s="4"/>
      <c r="V3" s="5"/>
      <c r="W3" s="5"/>
      <c r="X3" s="5"/>
      <c r="Y3" s="5"/>
      <c r="Z3" s="5"/>
      <c r="AA3" s="5"/>
      <c r="AB3" s="5"/>
      <c r="AC3" s="4"/>
      <c r="AD3" s="5"/>
      <c r="AE3" s="5"/>
      <c r="AF3" s="5"/>
      <c r="AG3" s="5"/>
      <c r="AH3" s="5"/>
      <c r="AI3" s="5"/>
      <c r="AJ3" s="5"/>
      <c r="AK3" s="4"/>
      <c r="AL3" s="5"/>
      <c r="AM3" s="5"/>
      <c r="AN3" s="5"/>
      <c r="AO3" s="5"/>
      <c r="AP3" s="5"/>
      <c r="AQ3" s="5"/>
      <c r="AR3" s="5"/>
      <c r="AS3" s="4"/>
      <c r="AT3" s="5"/>
      <c r="AU3" s="5"/>
      <c r="AV3" s="5"/>
      <c r="AW3" s="5"/>
      <c r="AX3" s="5"/>
      <c r="AY3" s="5"/>
      <c r="AZ3" s="5"/>
      <c r="BA3" s="4"/>
      <c r="BB3" s="5"/>
      <c r="BC3" s="5"/>
      <c r="BD3" s="5"/>
      <c r="BE3" s="5"/>
      <c r="BF3" s="5"/>
      <c r="BG3" s="5"/>
      <c r="BH3" s="5"/>
      <c r="BI3" s="4"/>
      <c r="BJ3" s="5"/>
      <c r="BK3" s="5"/>
      <c r="BL3" s="5"/>
      <c r="BM3" s="5"/>
      <c r="BN3" s="5"/>
      <c r="BO3" s="5"/>
      <c r="BP3" s="5"/>
      <c r="BQ3" s="4"/>
      <c r="BR3" s="5"/>
      <c r="BS3" s="5"/>
      <c r="BT3" s="5"/>
      <c r="BU3" s="5"/>
      <c r="BV3" s="5"/>
      <c r="BW3" s="5"/>
      <c r="BX3" s="5"/>
      <c r="BY3" s="4"/>
      <c r="BZ3" s="5"/>
      <c r="CA3" s="5"/>
      <c r="CB3" s="5"/>
      <c r="CC3" s="5"/>
      <c r="CD3" s="5"/>
      <c r="CE3" s="5"/>
      <c r="CF3" s="5"/>
      <c r="CG3" s="4"/>
      <c r="CH3" s="5"/>
      <c r="CI3" s="5"/>
      <c r="CJ3" s="5"/>
      <c r="CK3" s="5"/>
      <c r="CL3" s="5"/>
      <c r="CM3" s="5"/>
      <c r="CN3" s="5"/>
      <c r="CO3" s="4"/>
      <c r="CP3" s="5"/>
      <c r="CQ3" s="5"/>
      <c r="CR3" s="5"/>
      <c r="CS3" s="5"/>
      <c r="CT3" s="5"/>
      <c r="CU3" s="5"/>
      <c r="CV3" s="5"/>
      <c r="CW3" s="4"/>
      <c r="CX3" s="5"/>
      <c r="CY3" s="5"/>
      <c r="CZ3" s="5"/>
      <c r="DA3" s="5"/>
      <c r="DB3" s="5"/>
      <c r="DC3" s="5"/>
      <c r="DD3" s="5"/>
      <c r="DE3" s="4"/>
      <c r="DF3" s="5"/>
      <c r="DG3" s="5"/>
      <c r="DH3" s="5"/>
      <c r="DI3" s="5"/>
      <c r="DJ3" s="5"/>
      <c r="DK3" s="5"/>
      <c r="DL3" s="5"/>
      <c r="DM3" s="4"/>
      <c r="DN3" s="5"/>
      <c r="DO3" s="5"/>
      <c r="DP3" s="5"/>
      <c r="DQ3" s="5"/>
      <c r="DR3" s="5"/>
      <c r="DS3" s="5"/>
      <c r="DT3" s="5"/>
      <c r="DU3" s="4"/>
      <c r="DV3" s="5"/>
      <c r="DW3" s="5"/>
      <c r="DX3" s="5"/>
      <c r="DY3" s="5"/>
      <c r="DZ3" s="5"/>
      <c r="EA3" s="5"/>
      <c r="EB3" s="5"/>
      <c r="EC3" s="4"/>
      <c r="ED3" s="5"/>
      <c r="EE3" s="5"/>
      <c r="EF3" s="5"/>
      <c r="EG3" s="5"/>
      <c r="EH3" s="5"/>
      <c r="EI3" s="5"/>
      <c r="EJ3" s="5"/>
      <c r="EK3" s="4"/>
      <c r="EL3" s="5"/>
      <c r="EM3" s="5"/>
      <c r="EN3" s="5"/>
      <c r="EO3" s="5"/>
      <c r="EP3" s="5"/>
      <c r="EQ3" s="5"/>
      <c r="ER3" s="5"/>
      <c r="ES3" s="4"/>
      <c r="ET3" s="5"/>
      <c r="EU3" s="5"/>
      <c r="EV3" s="5"/>
      <c r="EW3" s="5"/>
      <c r="EX3" s="5"/>
      <c r="EY3" s="5"/>
      <c r="EZ3" s="5"/>
      <c r="FA3" s="4"/>
      <c r="FB3" s="5"/>
      <c r="FC3" s="5"/>
      <c r="FD3" s="5"/>
      <c r="FE3" s="5"/>
      <c r="FF3" s="5"/>
      <c r="FG3" s="5"/>
      <c r="FH3" s="5"/>
      <c r="FI3" s="4"/>
      <c r="FJ3" s="5"/>
      <c r="FK3" s="5"/>
      <c r="FL3" s="5"/>
      <c r="FM3" s="5"/>
      <c r="FN3" s="5"/>
      <c r="FO3" s="5"/>
      <c r="FP3" s="5"/>
      <c r="FQ3" s="4"/>
      <c r="FR3" s="5"/>
      <c r="FS3" s="5"/>
      <c r="FT3" s="5"/>
      <c r="FU3" s="5"/>
      <c r="FV3" s="5"/>
      <c r="FW3" s="5"/>
      <c r="FX3" s="5"/>
      <c r="FY3" s="4"/>
      <c r="FZ3" s="5"/>
      <c r="GA3" s="5"/>
      <c r="GB3" s="5"/>
      <c r="GC3" s="5"/>
      <c r="GD3" s="5"/>
      <c r="GE3" s="5"/>
      <c r="GF3" s="5"/>
      <c r="GG3" s="4"/>
      <c r="GH3" s="5"/>
      <c r="GI3" s="5"/>
      <c r="GJ3" s="5"/>
      <c r="GK3" s="5"/>
      <c r="GL3" s="5"/>
      <c r="GM3" s="5"/>
      <c r="GN3" s="5"/>
      <c r="GO3" s="4"/>
      <c r="GP3" s="5"/>
      <c r="GQ3" s="5"/>
      <c r="GR3" s="5"/>
      <c r="GS3" s="5"/>
      <c r="GT3" s="5"/>
      <c r="GU3" s="5"/>
      <c r="GV3" s="5"/>
      <c r="GW3" s="4"/>
      <c r="GX3" s="5"/>
      <c r="GY3" s="5"/>
      <c r="GZ3" s="5"/>
      <c r="HA3" s="5"/>
      <c r="HB3" s="5"/>
      <c r="HC3" s="5"/>
      <c r="HD3" s="5"/>
      <c r="HE3" s="4"/>
      <c r="HF3" s="5"/>
      <c r="HG3" s="5"/>
      <c r="HH3" s="5"/>
      <c r="HI3" s="5"/>
      <c r="HJ3" s="5"/>
      <c r="HK3" s="5"/>
      <c r="HL3" s="5"/>
      <c r="HM3" s="4"/>
      <c r="HN3" s="5"/>
      <c r="HO3" s="5"/>
      <c r="HP3" s="5"/>
      <c r="HQ3" s="5"/>
      <c r="HR3" s="5"/>
      <c r="HS3" s="5"/>
      <c r="HT3" s="5"/>
      <c r="HU3" s="4"/>
      <c r="HV3" s="5"/>
      <c r="HW3" s="5"/>
      <c r="HX3" s="5"/>
      <c r="HY3" s="5"/>
      <c r="HZ3" s="5"/>
      <c r="IA3" s="5"/>
      <c r="IB3" s="5"/>
      <c r="IC3" s="4"/>
      <c r="ID3" s="5"/>
      <c r="IE3" s="5"/>
      <c r="IF3" s="5"/>
      <c r="IG3" s="5"/>
      <c r="IH3" s="5"/>
      <c r="II3" s="5"/>
      <c r="IJ3" s="5"/>
      <c r="IK3" s="4"/>
    </row>
    <row r="4" spans="2:245" s="6" customFormat="1" ht="14.1" customHeight="1" x14ac:dyDescent="0.2">
      <c r="B4" s="226" t="s">
        <v>37</v>
      </c>
      <c r="C4" s="226"/>
      <c r="D4" s="226"/>
      <c r="E4" s="226"/>
      <c r="F4" s="226"/>
      <c r="G4" s="226"/>
      <c r="H4" s="226"/>
      <c r="I4" s="5"/>
      <c r="J4" s="5"/>
      <c r="K4" s="5"/>
      <c r="L4" s="5"/>
      <c r="M4" s="4"/>
      <c r="N4" s="5"/>
      <c r="O4" s="5"/>
      <c r="P4" s="5"/>
      <c r="Q4" s="5"/>
      <c r="R4" s="5"/>
      <c r="S4" s="5"/>
      <c r="T4" s="5"/>
      <c r="U4" s="4"/>
      <c r="V4" s="5"/>
      <c r="W4" s="5"/>
      <c r="X4" s="5"/>
      <c r="Y4" s="5"/>
      <c r="Z4" s="5"/>
      <c r="AA4" s="5"/>
      <c r="AB4" s="5"/>
      <c r="AC4" s="4"/>
      <c r="AD4" s="5"/>
      <c r="AE4" s="5"/>
      <c r="AF4" s="5"/>
      <c r="AG4" s="5"/>
      <c r="AH4" s="5"/>
      <c r="AI4" s="5"/>
      <c r="AJ4" s="5"/>
      <c r="AK4" s="4"/>
      <c r="AL4" s="5"/>
      <c r="AM4" s="5"/>
      <c r="AN4" s="5"/>
      <c r="AO4" s="5"/>
      <c r="AP4" s="5"/>
      <c r="AQ4" s="5"/>
      <c r="AR4" s="5"/>
      <c r="AS4" s="4"/>
      <c r="AT4" s="5"/>
      <c r="AU4" s="5"/>
      <c r="AV4" s="5"/>
      <c r="AW4" s="5"/>
      <c r="AX4" s="5"/>
      <c r="AY4" s="5"/>
      <c r="AZ4" s="5"/>
      <c r="BA4" s="4"/>
      <c r="BB4" s="5"/>
      <c r="BC4" s="5"/>
      <c r="BD4" s="5"/>
      <c r="BE4" s="5"/>
      <c r="BF4" s="5"/>
      <c r="BG4" s="5"/>
      <c r="BH4" s="5"/>
      <c r="BI4" s="4"/>
      <c r="BJ4" s="5"/>
      <c r="BK4" s="5"/>
      <c r="BL4" s="5"/>
      <c r="BM4" s="5"/>
      <c r="BN4" s="5"/>
      <c r="BO4" s="5"/>
      <c r="BP4" s="5"/>
      <c r="BQ4" s="4"/>
      <c r="BR4" s="5"/>
      <c r="BS4" s="5"/>
      <c r="BT4" s="5"/>
      <c r="BU4" s="5"/>
      <c r="BV4" s="5"/>
      <c r="BW4" s="5"/>
      <c r="BX4" s="5"/>
      <c r="BY4" s="4"/>
      <c r="BZ4" s="5"/>
      <c r="CA4" s="5"/>
      <c r="CB4" s="5"/>
      <c r="CC4" s="5"/>
      <c r="CD4" s="5"/>
      <c r="CE4" s="5"/>
      <c r="CF4" s="5"/>
      <c r="CG4" s="4"/>
      <c r="CH4" s="5"/>
      <c r="CI4" s="5"/>
      <c r="CJ4" s="5"/>
      <c r="CK4" s="5"/>
      <c r="CL4" s="5"/>
      <c r="CM4" s="5"/>
      <c r="CN4" s="5"/>
      <c r="CO4" s="4"/>
      <c r="CP4" s="5"/>
      <c r="CQ4" s="5"/>
      <c r="CR4" s="5"/>
      <c r="CS4" s="5"/>
      <c r="CT4" s="5"/>
      <c r="CU4" s="5"/>
      <c r="CV4" s="5"/>
      <c r="CW4" s="4"/>
      <c r="CX4" s="5"/>
      <c r="CY4" s="5"/>
      <c r="CZ4" s="5"/>
      <c r="DA4" s="5"/>
      <c r="DB4" s="5"/>
      <c r="DC4" s="5"/>
      <c r="DD4" s="5"/>
      <c r="DE4" s="4"/>
      <c r="DF4" s="5"/>
      <c r="DG4" s="5"/>
      <c r="DH4" s="5"/>
      <c r="DI4" s="5"/>
      <c r="DJ4" s="5"/>
      <c r="DK4" s="5"/>
      <c r="DL4" s="5"/>
      <c r="DM4" s="4"/>
      <c r="DN4" s="5"/>
      <c r="DO4" s="5"/>
      <c r="DP4" s="5"/>
      <c r="DQ4" s="5"/>
      <c r="DR4" s="5"/>
      <c r="DS4" s="5"/>
      <c r="DT4" s="5"/>
      <c r="DU4" s="4"/>
      <c r="DV4" s="5"/>
      <c r="DW4" s="5"/>
      <c r="DX4" s="5"/>
      <c r="DY4" s="5"/>
      <c r="DZ4" s="5"/>
      <c r="EA4" s="5"/>
      <c r="EB4" s="5"/>
      <c r="EC4" s="4"/>
      <c r="ED4" s="5"/>
      <c r="EE4" s="5"/>
      <c r="EF4" s="5"/>
      <c r="EG4" s="5"/>
      <c r="EH4" s="5"/>
      <c r="EI4" s="5"/>
      <c r="EJ4" s="5"/>
      <c r="EK4" s="4"/>
      <c r="EL4" s="5"/>
      <c r="EM4" s="5"/>
      <c r="EN4" s="5"/>
      <c r="EO4" s="5"/>
      <c r="EP4" s="5"/>
      <c r="EQ4" s="5"/>
      <c r="ER4" s="5"/>
      <c r="ES4" s="4"/>
      <c r="ET4" s="5"/>
      <c r="EU4" s="5"/>
      <c r="EV4" s="5"/>
      <c r="EW4" s="5"/>
      <c r="EX4" s="5"/>
      <c r="EY4" s="5"/>
      <c r="EZ4" s="5"/>
      <c r="FA4" s="4"/>
      <c r="FB4" s="5"/>
      <c r="FC4" s="5"/>
      <c r="FD4" s="5"/>
      <c r="FE4" s="5"/>
      <c r="FF4" s="5"/>
      <c r="FG4" s="5"/>
      <c r="FH4" s="5"/>
      <c r="FI4" s="4"/>
      <c r="FJ4" s="5"/>
      <c r="FK4" s="5"/>
      <c r="FL4" s="5"/>
      <c r="FM4" s="5"/>
      <c r="FN4" s="5"/>
      <c r="FO4" s="5"/>
      <c r="FP4" s="5"/>
      <c r="FQ4" s="4"/>
      <c r="FR4" s="5"/>
      <c r="FS4" s="5"/>
      <c r="FT4" s="5"/>
      <c r="FU4" s="5"/>
      <c r="FV4" s="5"/>
      <c r="FW4" s="5"/>
      <c r="FX4" s="5"/>
      <c r="FY4" s="4"/>
      <c r="FZ4" s="5"/>
      <c r="GA4" s="5"/>
      <c r="GB4" s="5"/>
      <c r="GC4" s="5"/>
      <c r="GD4" s="5"/>
      <c r="GE4" s="5"/>
      <c r="GF4" s="5"/>
      <c r="GG4" s="4"/>
      <c r="GH4" s="5"/>
      <c r="GI4" s="5"/>
      <c r="GJ4" s="5"/>
      <c r="GK4" s="5"/>
      <c r="GL4" s="5"/>
      <c r="GM4" s="5"/>
      <c r="GN4" s="5"/>
      <c r="GO4" s="4"/>
      <c r="GP4" s="5"/>
      <c r="GQ4" s="5"/>
      <c r="GR4" s="5"/>
      <c r="GS4" s="5"/>
      <c r="GT4" s="5"/>
      <c r="GU4" s="5"/>
      <c r="GV4" s="5"/>
      <c r="GW4" s="4"/>
      <c r="GX4" s="5"/>
      <c r="GY4" s="5"/>
      <c r="GZ4" s="5"/>
      <c r="HA4" s="5"/>
      <c r="HB4" s="5"/>
      <c r="HC4" s="5"/>
      <c r="HD4" s="5"/>
      <c r="HE4" s="4"/>
      <c r="HF4" s="5"/>
      <c r="HG4" s="5"/>
      <c r="HH4" s="5"/>
      <c r="HI4" s="5"/>
      <c r="HJ4" s="5"/>
      <c r="HK4" s="5"/>
      <c r="HL4" s="5"/>
      <c r="HM4" s="4"/>
      <c r="HN4" s="5"/>
      <c r="HO4" s="5"/>
      <c r="HP4" s="5"/>
      <c r="HQ4" s="5"/>
      <c r="HR4" s="5"/>
      <c r="HS4" s="5"/>
      <c r="HT4" s="5"/>
      <c r="HU4" s="4"/>
      <c r="HV4" s="5"/>
      <c r="HW4" s="5"/>
      <c r="HX4" s="5"/>
      <c r="HY4" s="5"/>
      <c r="HZ4" s="5"/>
      <c r="IA4" s="5"/>
      <c r="IB4" s="5"/>
      <c r="IC4" s="4"/>
      <c r="ID4" s="5"/>
      <c r="IE4" s="5"/>
      <c r="IF4" s="5"/>
      <c r="IG4" s="5"/>
      <c r="IH4" s="5"/>
      <c r="II4" s="5"/>
      <c r="IJ4" s="5"/>
      <c r="IK4" s="4"/>
    </row>
    <row r="5" spans="2:245" s="1" customFormat="1" ht="14.1" customHeight="1" x14ac:dyDescent="0.2">
      <c r="H5" s="9"/>
      <c r="J5" s="48"/>
    </row>
    <row r="6" spans="2:245" s="1" customFormat="1" ht="40.5" customHeight="1" x14ac:dyDescent="0.2">
      <c r="B6" s="257" t="s">
        <v>312</v>
      </c>
      <c r="C6" s="257"/>
      <c r="D6" s="257"/>
      <c r="E6" s="201"/>
      <c r="F6" s="201"/>
      <c r="G6" s="201"/>
      <c r="H6" s="257"/>
      <c r="J6" s="48"/>
    </row>
    <row r="7" spans="2:245" s="1" customFormat="1" ht="20.25" customHeight="1" x14ac:dyDescent="0.2">
      <c r="B7" s="258" t="s">
        <v>105</v>
      </c>
      <c r="C7" s="258"/>
      <c r="D7" s="258"/>
      <c r="E7" s="259"/>
      <c r="F7" s="259"/>
      <c r="G7" s="259"/>
      <c r="H7" s="258"/>
      <c r="J7" s="48"/>
    </row>
    <row r="8" spans="2:245" ht="30.75" customHeight="1" x14ac:dyDescent="0.25">
      <c r="B8" s="244" t="s">
        <v>27</v>
      </c>
      <c r="C8" s="245"/>
      <c r="D8" s="246" t="s">
        <v>161</v>
      </c>
      <c r="E8" s="247"/>
      <c r="F8" s="248"/>
      <c r="G8" s="252" t="s">
        <v>162</v>
      </c>
      <c r="H8" s="254" t="s">
        <v>0</v>
      </c>
    </row>
    <row r="9" spans="2:245" ht="50.25" customHeight="1" x14ac:dyDescent="0.25">
      <c r="B9" s="58" t="s">
        <v>9</v>
      </c>
      <c r="C9" s="58" t="s">
        <v>10</v>
      </c>
      <c r="D9" s="249"/>
      <c r="E9" s="250"/>
      <c r="F9" s="251"/>
      <c r="G9" s="253"/>
      <c r="H9" s="255"/>
    </row>
    <row r="10" spans="2:245" ht="20.25" customHeight="1" x14ac:dyDescent="0.25">
      <c r="B10" s="59">
        <v>1</v>
      </c>
      <c r="C10" s="59">
        <v>2</v>
      </c>
      <c r="D10" s="256">
        <v>3</v>
      </c>
      <c r="E10" s="256"/>
      <c r="F10" s="256"/>
      <c r="G10" s="59">
        <v>4</v>
      </c>
      <c r="H10" s="59">
        <v>5</v>
      </c>
    </row>
    <row r="11" spans="2:245" ht="26.25" customHeight="1" x14ac:dyDescent="0.25">
      <c r="B11" s="241" t="s">
        <v>12</v>
      </c>
      <c r="C11" s="242"/>
      <c r="D11" s="242"/>
      <c r="E11" s="242"/>
      <c r="F11" s="242"/>
      <c r="G11" s="243"/>
      <c r="H11" s="107">
        <f>+H12</f>
        <v>276970</v>
      </c>
    </row>
    <row r="12" spans="2:245" ht="42.75" customHeight="1" x14ac:dyDescent="0.25">
      <c r="B12" s="60">
        <v>1126</v>
      </c>
      <c r="C12" s="201" t="s">
        <v>24</v>
      </c>
      <c r="D12" s="201"/>
      <c r="E12" s="201"/>
      <c r="F12" s="201"/>
      <c r="G12" s="61"/>
      <c r="H12" s="108">
        <f>+H13</f>
        <v>276970</v>
      </c>
    </row>
    <row r="13" spans="2:245" ht="57" customHeight="1" x14ac:dyDescent="0.25">
      <c r="B13" s="71"/>
      <c r="C13" s="35">
        <v>12006</v>
      </c>
      <c r="D13" s="201" t="s">
        <v>163</v>
      </c>
      <c r="E13" s="201"/>
      <c r="F13" s="201"/>
      <c r="G13" s="32" t="s">
        <v>12</v>
      </c>
      <c r="H13" s="108">
        <f>SUM(H14:H19)</f>
        <v>276970</v>
      </c>
    </row>
    <row r="14" spans="2:245" ht="30.75" customHeight="1" x14ac:dyDescent="0.25">
      <c r="B14" s="70"/>
      <c r="C14" s="70"/>
      <c r="D14" s="71"/>
      <c r="E14" s="71"/>
      <c r="F14" s="71"/>
      <c r="G14" s="62" t="s">
        <v>179</v>
      </c>
      <c r="H14" s="109">
        <v>37950</v>
      </c>
    </row>
    <row r="15" spans="2:245" ht="30.75" customHeight="1" x14ac:dyDescent="0.25">
      <c r="B15" s="70"/>
      <c r="C15" s="70"/>
      <c r="D15" s="71"/>
      <c r="E15" s="71"/>
      <c r="F15" s="71"/>
      <c r="G15" s="62" t="s">
        <v>180</v>
      </c>
      <c r="H15" s="109">
        <v>82058</v>
      </c>
    </row>
    <row r="16" spans="2:245" ht="27" x14ac:dyDescent="0.25">
      <c r="B16" s="70"/>
      <c r="C16" s="70"/>
      <c r="D16" s="71"/>
      <c r="E16" s="71"/>
      <c r="F16" s="71"/>
      <c r="G16" s="62" t="s">
        <v>181</v>
      </c>
      <c r="H16" s="109">
        <v>131700</v>
      </c>
    </row>
    <row r="17" spans="2:8" ht="27" x14ac:dyDescent="0.25">
      <c r="B17" s="70"/>
      <c r="C17" s="70"/>
      <c r="D17" s="71"/>
      <c r="E17" s="71"/>
      <c r="F17" s="71"/>
      <c r="G17" s="62" t="s">
        <v>182</v>
      </c>
      <c r="H17" s="109">
        <v>12500</v>
      </c>
    </row>
    <row r="18" spans="2:8" ht="19.5" customHeight="1" x14ac:dyDescent="0.25">
      <c r="B18" s="70"/>
      <c r="C18" s="70"/>
      <c r="D18" s="71"/>
      <c r="E18" s="71"/>
      <c r="F18" s="71"/>
      <c r="G18" s="62" t="s">
        <v>183</v>
      </c>
      <c r="H18" s="109">
        <v>3715</v>
      </c>
    </row>
    <row r="19" spans="2:8" ht="40.5" x14ac:dyDescent="0.25">
      <c r="B19" s="70"/>
      <c r="C19" s="70"/>
      <c r="D19" s="71"/>
      <c r="E19" s="71"/>
      <c r="F19" s="71"/>
      <c r="G19" s="62" t="s">
        <v>192</v>
      </c>
      <c r="H19" s="109">
        <v>9047</v>
      </c>
    </row>
  </sheetData>
  <mergeCells count="14">
    <mergeCell ref="B1:H1"/>
    <mergeCell ref="B2:H2"/>
    <mergeCell ref="B3:H3"/>
    <mergeCell ref="B6:H6"/>
    <mergeCell ref="B7:H7"/>
    <mergeCell ref="B11:G11"/>
    <mergeCell ref="C12:F12"/>
    <mergeCell ref="D13:F13"/>
    <mergeCell ref="B4:H4"/>
    <mergeCell ref="B8:C8"/>
    <mergeCell ref="D8:F9"/>
    <mergeCell ref="G8:G9"/>
    <mergeCell ref="H8:H9"/>
    <mergeCell ref="D10:F10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T38"/>
  <sheetViews>
    <sheetView zoomScaleNormal="100" workbookViewId="0">
      <selection activeCell="M21" sqref="M21"/>
    </sheetView>
  </sheetViews>
  <sheetFormatPr defaultColWidth="9.140625" defaultRowHeight="13.5" x14ac:dyDescent="0.2"/>
  <cols>
    <col min="1" max="1" width="5.5703125" style="8" customWidth="1"/>
    <col min="2" max="2" width="9.5703125" style="8" customWidth="1"/>
    <col min="3" max="3" width="10.5703125" style="8" customWidth="1"/>
    <col min="4" max="4" width="11.5703125" style="8" customWidth="1"/>
    <col min="5" max="5" width="10.85546875" style="45" customWidth="1"/>
    <col min="6" max="6" width="11.42578125" style="45" customWidth="1"/>
    <col min="7" max="7" width="9.28515625" style="45" customWidth="1"/>
    <col min="8" max="8" width="13.7109375" style="45" customWidth="1"/>
    <col min="9" max="9" width="56" style="45" customWidth="1"/>
    <col min="10" max="13" width="12.7109375" style="8" customWidth="1"/>
    <col min="14" max="18" width="8" style="45" customWidth="1"/>
    <col min="19" max="16384" width="9.140625" style="45"/>
  </cols>
  <sheetData>
    <row r="1" spans="1:254" s="43" customFormat="1" ht="15" customHeight="1" x14ac:dyDescent="0.2">
      <c r="A1" s="46"/>
      <c r="B1" s="226" t="s">
        <v>93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  <c r="IG1" s="44"/>
      <c r="IH1" s="44"/>
      <c r="II1" s="44"/>
      <c r="IJ1" s="44"/>
      <c r="IK1" s="44"/>
      <c r="IL1" s="44"/>
      <c r="IM1" s="44"/>
      <c r="IN1" s="44"/>
      <c r="IO1" s="44"/>
      <c r="IP1" s="44"/>
      <c r="IQ1" s="44"/>
      <c r="IR1" s="44"/>
      <c r="IS1" s="44"/>
      <c r="IT1" s="44"/>
    </row>
    <row r="2" spans="1:254" s="43" customFormat="1" ht="15" customHeight="1" x14ac:dyDescent="0.2">
      <c r="A2" s="46"/>
      <c r="B2" s="226" t="s">
        <v>103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4"/>
      <c r="DC2" s="44"/>
      <c r="DD2" s="44"/>
      <c r="DE2" s="44"/>
      <c r="DF2" s="44"/>
      <c r="DG2" s="44"/>
      <c r="DH2" s="44"/>
      <c r="DI2" s="44"/>
      <c r="DJ2" s="44"/>
      <c r="DK2" s="44"/>
      <c r="DL2" s="44"/>
      <c r="DM2" s="44"/>
      <c r="DN2" s="44"/>
      <c r="DO2" s="44"/>
      <c r="DP2" s="44"/>
      <c r="DQ2" s="44"/>
      <c r="DR2" s="44"/>
      <c r="DS2" s="44"/>
      <c r="DT2" s="44"/>
      <c r="DU2" s="44"/>
      <c r="DV2" s="44"/>
      <c r="DW2" s="44"/>
      <c r="DX2" s="44"/>
      <c r="DY2" s="44"/>
      <c r="DZ2" s="44"/>
      <c r="EA2" s="44"/>
      <c r="EB2" s="44"/>
      <c r="EC2" s="44"/>
      <c r="ED2" s="44"/>
      <c r="EE2" s="44"/>
      <c r="EF2" s="44"/>
      <c r="EG2" s="44"/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4"/>
      <c r="FJ2" s="44"/>
      <c r="FK2" s="44"/>
      <c r="FL2" s="44"/>
      <c r="FM2" s="44"/>
      <c r="FN2" s="44"/>
      <c r="FO2" s="44"/>
      <c r="FP2" s="44"/>
      <c r="FQ2" s="44"/>
      <c r="FR2" s="44"/>
      <c r="FS2" s="44"/>
      <c r="FT2" s="44"/>
      <c r="FU2" s="44"/>
      <c r="FV2" s="44"/>
      <c r="FW2" s="44"/>
      <c r="FX2" s="44"/>
      <c r="FY2" s="44"/>
      <c r="FZ2" s="44"/>
      <c r="GA2" s="44"/>
      <c r="GB2" s="44"/>
      <c r="GC2" s="44"/>
      <c r="GD2" s="44"/>
      <c r="GE2" s="44"/>
      <c r="GF2" s="44"/>
      <c r="GG2" s="44"/>
      <c r="GH2" s="44"/>
      <c r="GI2" s="44"/>
      <c r="GJ2" s="44"/>
      <c r="GK2" s="44"/>
      <c r="GL2" s="44"/>
      <c r="GM2" s="44"/>
      <c r="GN2" s="44"/>
      <c r="GO2" s="44"/>
      <c r="GP2" s="44"/>
      <c r="GQ2" s="44"/>
      <c r="GR2" s="44"/>
      <c r="GS2" s="44"/>
      <c r="GT2" s="44"/>
      <c r="GU2" s="44"/>
      <c r="GV2" s="44"/>
      <c r="GW2" s="44"/>
      <c r="GX2" s="44"/>
      <c r="GY2" s="44"/>
      <c r="GZ2" s="44"/>
      <c r="HA2" s="44"/>
      <c r="HB2" s="44"/>
      <c r="HC2" s="44"/>
      <c r="HD2" s="44"/>
      <c r="HE2" s="44"/>
      <c r="HF2" s="44"/>
      <c r="HG2" s="44"/>
      <c r="HH2" s="44"/>
      <c r="HI2" s="44"/>
      <c r="HJ2" s="44"/>
      <c r="HK2" s="44"/>
      <c r="HL2" s="44"/>
      <c r="HM2" s="44"/>
      <c r="HN2" s="44"/>
      <c r="HO2" s="44"/>
      <c r="HP2" s="44"/>
      <c r="HQ2" s="44"/>
      <c r="HR2" s="44"/>
      <c r="HS2" s="44"/>
      <c r="HT2" s="44"/>
      <c r="HU2" s="44"/>
      <c r="HV2" s="44"/>
      <c r="HW2" s="44"/>
      <c r="HX2" s="44"/>
      <c r="HY2" s="44"/>
      <c r="HZ2" s="44"/>
      <c r="IA2" s="44"/>
      <c r="IB2" s="44"/>
      <c r="IC2" s="44"/>
      <c r="ID2" s="44"/>
      <c r="IE2" s="44"/>
      <c r="IF2" s="44"/>
      <c r="IG2" s="44"/>
      <c r="IH2" s="44"/>
      <c r="II2" s="44"/>
      <c r="IJ2" s="44"/>
      <c r="IK2" s="44"/>
      <c r="IL2" s="44"/>
      <c r="IM2" s="44"/>
      <c r="IN2" s="44"/>
      <c r="IO2" s="44"/>
      <c r="IP2" s="44"/>
      <c r="IQ2" s="44"/>
      <c r="IR2" s="44"/>
      <c r="IS2" s="44"/>
      <c r="IT2" s="44"/>
    </row>
    <row r="3" spans="1:254" s="43" customFormat="1" ht="15" customHeight="1" x14ac:dyDescent="0.2">
      <c r="A3" s="46"/>
      <c r="B3" s="226" t="s">
        <v>38</v>
      </c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  <c r="IP3" s="44"/>
      <c r="IQ3" s="44"/>
      <c r="IR3" s="44"/>
      <c r="IS3" s="44"/>
      <c r="IT3" s="44"/>
    </row>
    <row r="4" spans="1:254" s="43" customFormat="1" ht="15" customHeight="1" x14ac:dyDescent="0.2">
      <c r="A4" s="46"/>
      <c r="B4" s="226" t="s">
        <v>37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44"/>
      <c r="DT4" s="44"/>
      <c r="DU4" s="44"/>
      <c r="DV4" s="44"/>
      <c r="DW4" s="44"/>
      <c r="DX4" s="44"/>
      <c r="DY4" s="44"/>
      <c r="DZ4" s="44"/>
      <c r="EA4" s="44"/>
      <c r="EB4" s="44"/>
      <c r="EC4" s="44"/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4"/>
      <c r="FH4" s="44"/>
      <c r="FI4" s="44"/>
      <c r="FJ4" s="44"/>
      <c r="FK4" s="44"/>
      <c r="FL4" s="44"/>
      <c r="FM4" s="44"/>
      <c r="FN4" s="44"/>
      <c r="FO4" s="44"/>
      <c r="FP4" s="44"/>
      <c r="FQ4" s="44"/>
      <c r="FR4" s="44"/>
      <c r="FS4" s="44"/>
      <c r="FT4" s="44"/>
      <c r="FU4" s="44"/>
      <c r="FV4" s="44"/>
      <c r="FW4" s="44"/>
      <c r="FX4" s="44"/>
      <c r="FY4" s="44"/>
      <c r="FZ4" s="44"/>
      <c r="GA4" s="44"/>
      <c r="GB4" s="44"/>
      <c r="GC4" s="44"/>
      <c r="GD4" s="44"/>
      <c r="GE4" s="44"/>
      <c r="GF4" s="44"/>
      <c r="GG4" s="44"/>
      <c r="GH4" s="44"/>
      <c r="GI4" s="44"/>
      <c r="GJ4" s="44"/>
      <c r="GK4" s="44"/>
      <c r="GL4" s="44"/>
      <c r="GM4" s="44"/>
      <c r="GN4" s="44"/>
      <c r="GO4" s="44"/>
      <c r="GP4" s="44"/>
      <c r="GQ4" s="44"/>
      <c r="GR4" s="44"/>
      <c r="GS4" s="44"/>
      <c r="GT4" s="44"/>
      <c r="GU4" s="44"/>
      <c r="GV4" s="44"/>
      <c r="GW4" s="44"/>
      <c r="GX4" s="44"/>
      <c r="GY4" s="44"/>
      <c r="GZ4" s="44"/>
      <c r="HA4" s="44"/>
      <c r="HB4" s="44"/>
      <c r="HC4" s="44"/>
      <c r="HD4" s="44"/>
      <c r="HE4" s="44"/>
      <c r="HF4" s="44"/>
      <c r="HG4" s="44"/>
      <c r="HH4" s="44"/>
      <c r="HI4" s="44"/>
      <c r="HJ4" s="44"/>
      <c r="HK4" s="44"/>
      <c r="HL4" s="44"/>
      <c r="HM4" s="44"/>
      <c r="HN4" s="44"/>
      <c r="HO4" s="44"/>
      <c r="HP4" s="44"/>
      <c r="HQ4" s="44"/>
      <c r="HR4" s="44"/>
      <c r="HS4" s="44"/>
      <c r="HT4" s="44"/>
      <c r="HU4" s="44"/>
      <c r="HV4" s="44"/>
      <c r="HW4" s="44"/>
      <c r="HX4" s="44"/>
      <c r="HY4" s="44"/>
      <c r="HZ4" s="44"/>
      <c r="IA4" s="44"/>
      <c r="IB4" s="44"/>
      <c r="IC4" s="44"/>
      <c r="ID4" s="44"/>
      <c r="IE4" s="44"/>
      <c r="IF4" s="44"/>
      <c r="IG4" s="44"/>
      <c r="IH4" s="44"/>
      <c r="II4" s="44"/>
      <c r="IJ4" s="44"/>
      <c r="IK4" s="44"/>
      <c r="IL4" s="44"/>
      <c r="IM4" s="44"/>
      <c r="IN4" s="44"/>
      <c r="IO4" s="44"/>
      <c r="IP4" s="44"/>
      <c r="IQ4" s="44"/>
      <c r="IR4" s="44"/>
      <c r="IS4" s="44"/>
      <c r="IT4" s="44"/>
    </row>
    <row r="5" spans="1:254" s="10" customFormat="1" ht="36" customHeight="1" x14ac:dyDescent="0.2">
      <c r="A5" s="36"/>
      <c r="B5" s="261" t="s">
        <v>127</v>
      </c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</row>
    <row r="6" spans="1:254" ht="19.5" customHeight="1" x14ac:dyDescent="0.2">
      <c r="A6" s="262" t="s">
        <v>105</v>
      </c>
      <c r="B6" s="262"/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2"/>
    </row>
    <row r="7" spans="1:254" s="47" customFormat="1" ht="44.25" customHeight="1" x14ac:dyDescent="0.2">
      <c r="A7" s="263" t="s">
        <v>116</v>
      </c>
      <c r="B7" s="263" t="s">
        <v>117</v>
      </c>
      <c r="C7" s="263"/>
      <c r="D7" s="263" t="s">
        <v>118</v>
      </c>
      <c r="E7" s="263"/>
      <c r="F7" s="263"/>
      <c r="G7" s="263"/>
      <c r="H7" s="263" t="s">
        <v>119</v>
      </c>
      <c r="I7" s="263" t="s">
        <v>120</v>
      </c>
      <c r="J7" s="263" t="s">
        <v>44</v>
      </c>
      <c r="K7" s="263"/>
      <c r="L7" s="263"/>
      <c r="M7" s="263"/>
    </row>
    <row r="8" spans="1:254" s="47" customFormat="1" ht="51.75" customHeight="1" x14ac:dyDescent="0.2">
      <c r="A8" s="263"/>
      <c r="B8" s="159" t="s">
        <v>121</v>
      </c>
      <c r="C8" s="33" t="s">
        <v>128</v>
      </c>
      <c r="D8" s="159" t="s">
        <v>121</v>
      </c>
      <c r="E8" s="33" t="s">
        <v>128</v>
      </c>
      <c r="F8" s="33" t="s">
        <v>129</v>
      </c>
      <c r="G8" s="33" t="s">
        <v>122</v>
      </c>
      <c r="H8" s="263"/>
      <c r="I8" s="263"/>
      <c r="J8" s="159" t="s">
        <v>123</v>
      </c>
      <c r="K8" s="159" t="s">
        <v>124</v>
      </c>
      <c r="L8" s="159" t="s">
        <v>125</v>
      </c>
      <c r="M8" s="159" t="s">
        <v>4</v>
      </c>
    </row>
    <row r="9" spans="1:254" s="47" customFormat="1" ht="30" customHeight="1" x14ac:dyDescent="0.2">
      <c r="A9" s="260" t="s">
        <v>126</v>
      </c>
      <c r="B9" s="260"/>
      <c r="C9" s="260"/>
      <c r="D9" s="260"/>
      <c r="E9" s="260"/>
      <c r="F9" s="260"/>
      <c r="G9" s="260"/>
      <c r="H9" s="260"/>
      <c r="I9" s="260"/>
      <c r="J9" s="118">
        <f>+J29+J10</f>
        <v>-2.5011104298755527E-12</v>
      </c>
      <c r="K9" s="118">
        <f t="shared" ref="K9:M9" si="0">+K29+K10</f>
        <v>0</v>
      </c>
      <c r="L9" s="118">
        <f t="shared" si="0"/>
        <v>4.0000000037252903E-2</v>
      </c>
      <c r="M9" s="118">
        <f t="shared" si="0"/>
        <v>4.0000000153668225E-2</v>
      </c>
    </row>
    <row r="10" spans="1:254" s="47" customFormat="1" ht="30" customHeight="1" x14ac:dyDescent="0.2">
      <c r="A10" s="33"/>
      <c r="B10" s="157" t="s">
        <v>130</v>
      </c>
      <c r="C10" s="205" t="s">
        <v>131</v>
      </c>
      <c r="D10" s="205"/>
      <c r="E10" s="205"/>
      <c r="F10" s="205"/>
      <c r="G10" s="205"/>
      <c r="H10" s="205"/>
      <c r="I10" s="205"/>
      <c r="J10" s="118">
        <f>+J11+J16+J21</f>
        <v>-2.5011104298755527E-12</v>
      </c>
      <c r="K10" s="118">
        <f t="shared" ref="K10:M10" si="1">+K11+K16+K21</f>
        <v>0</v>
      </c>
      <c r="L10" s="118">
        <f t="shared" si="1"/>
        <v>4.0000000037252903E-2</v>
      </c>
      <c r="M10" s="118">
        <f t="shared" si="1"/>
        <v>4.0000000153668225E-2</v>
      </c>
    </row>
    <row r="11" spans="1:254" s="116" customFormat="1" ht="30" customHeight="1" x14ac:dyDescent="0.2">
      <c r="A11" s="54"/>
      <c r="B11" s="30"/>
      <c r="C11" s="54"/>
      <c r="D11" s="158" t="s">
        <v>323</v>
      </c>
      <c r="E11" s="264" t="s">
        <v>163</v>
      </c>
      <c r="F11" s="264"/>
      <c r="G11" s="264"/>
      <c r="H11" s="264"/>
      <c r="I11" s="264"/>
      <c r="J11" s="117">
        <f>+'3'!H20</f>
        <v>0</v>
      </c>
      <c r="K11" s="117">
        <f>+'3'!I20</f>
        <v>184912</v>
      </c>
      <c r="L11" s="117">
        <f>+'3'!J20</f>
        <v>194912</v>
      </c>
      <c r="M11" s="117">
        <f>+'3'!K20</f>
        <v>276970</v>
      </c>
    </row>
    <row r="12" spans="1:254" s="116" customFormat="1" ht="30" customHeight="1" x14ac:dyDescent="0.2">
      <c r="A12" s="54"/>
      <c r="B12" s="30"/>
      <c r="C12" s="54"/>
      <c r="D12" s="30"/>
      <c r="E12" s="54"/>
      <c r="F12" s="264" t="s">
        <v>199</v>
      </c>
      <c r="G12" s="264"/>
      <c r="H12" s="264"/>
      <c r="I12" s="264"/>
      <c r="J12" s="264"/>
      <c r="K12" s="264"/>
      <c r="L12" s="264"/>
      <c r="M12" s="264"/>
    </row>
    <row r="13" spans="1:254" s="116" customFormat="1" ht="30" customHeight="1" x14ac:dyDescent="0.2">
      <c r="A13" s="54"/>
      <c r="B13" s="30"/>
      <c r="C13" s="54"/>
      <c r="D13" s="30"/>
      <c r="E13" s="54"/>
      <c r="F13" s="54"/>
      <c r="G13" s="264" t="s">
        <v>200</v>
      </c>
      <c r="H13" s="264"/>
      <c r="I13" s="264"/>
      <c r="J13" s="264"/>
      <c r="K13" s="264"/>
      <c r="L13" s="264"/>
      <c r="M13" s="264"/>
    </row>
    <row r="14" spans="1:254" s="116" customFormat="1" ht="17.25" customHeight="1" x14ac:dyDescent="0.2">
      <c r="A14" s="54"/>
      <c r="B14" s="30"/>
      <c r="C14" s="54"/>
      <c r="D14" s="30"/>
      <c r="E14" s="54"/>
      <c r="F14" s="54"/>
      <c r="G14" s="54"/>
      <c r="H14" s="264" t="s">
        <v>201</v>
      </c>
      <c r="I14" s="264"/>
      <c r="J14" s="264"/>
      <c r="K14" s="264"/>
      <c r="L14" s="264"/>
      <c r="M14" s="264"/>
    </row>
    <row r="15" spans="1:254" s="116" customFormat="1" ht="27" x14ac:dyDescent="0.2">
      <c r="A15" s="54"/>
      <c r="B15" s="30"/>
      <c r="C15" s="54"/>
      <c r="D15" s="30"/>
      <c r="E15" s="54"/>
      <c r="F15" s="54"/>
      <c r="G15" s="54"/>
      <c r="H15" s="54"/>
      <c r="I15" s="54" t="s">
        <v>202</v>
      </c>
      <c r="J15" s="30"/>
      <c r="K15" s="30"/>
      <c r="L15" s="30"/>
      <c r="M15" s="30">
        <v>6</v>
      </c>
    </row>
    <row r="16" spans="1:254" s="47" customFormat="1" ht="27" customHeight="1" x14ac:dyDescent="0.2">
      <c r="A16" s="33"/>
      <c r="B16" s="159"/>
      <c r="C16" s="33"/>
      <c r="D16" s="157" t="s">
        <v>133</v>
      </c>
      <c r="E16" s="205" t="s">
        <v>108</v>
      </c>
      <c r="F16" s="205"/>
      <c r="G16" s="205"/>
      <c r="H16" s="205"/>
      <c r="I16" s="205"/>
      <c r="J16" s="113">
        <f>+'3'!H29</f>
        <v>0</v>
      </c>
      <c r="K16" s="113">
        <f>+'3'!I29</f>
        <v>154966.39999999999</v>
      </c>
      <c r="L16" s="113">
        <f>+'3'!J29</f>
        <v>630990.44000000006</v>
      </c>
      <c r="M16" s="113">
        <f>+'3'!K29</f>
        <v>556932.44000000006</v>
      </c>
      <c r="O16" s="114"/>
      <c r="P16" s="114"/>
      <c r="Q16" s="114"/>
      <c r="R16" s="114"/>
    </row>
    <row r="17" spans="1:13" s="47" customFormat="1" ht="34.5" customHeight="1" x14ac:dyDescent="0.2">
      <c r="A17" s="33"/>
      <c r="B17" s="159"/>
      <c r="C17" s="33"/>
      <c r="D17" s="159"/>
      <c r="E17" s="37"/>
      <c r="F17" s="205" t="s">
        <v>134</v>
      </c>
      <c r="G17" s="205"/>
      <c r="H17" s="205"/>
      <c r="I17" s="205"/>
      <c r="J17" s="205"/>
      <c r="K17" s="205"/>
      <c r="L17" s="205"/>
      <c r="M17" s="205"/>
    </row>
    <row r="18" spans="1:13" s="47" customFormat="1" ht="20.25" customHeight="1" x14ac:dyDescent="0.2">
      <c r="A18" s="33"/>
      <c r="B18" s="159"/>
      <c r="C18" s="33"/>
      <c r="D18" s="159"/>
      <c r="E18" s="37"/>
      <c r="F18" s="37"/>
      <c r="G18" s="205" t="s">
        <v>135</v>
      </c>
      <c r="H18" s="205"/>
      <c r="I18" s="205"/>
      <c r="J18" s="205"/>
      <c r="K18" s="205"/>
      <c r="L18" s="205"/>
      <c r="M18" s="205"/>
    </row>
    <row r="19" spans="1:13" s="47" customFormat="1" ht="22.5" customHeight="1" x14ac:dyDescent="0.2">
      <c r="A19" s="33"/>
      <c r="B19" s="159"/>
      <c r="C19" s="33"/>
      <c r="D19" s="159"/>
      <c r="E19" s="37"/>
      <c r="F19" s="37"/>
      <c r="G19" s="37"/>
      <c r="H19" s="205" t="s">
        <v>136</v>
      </c>
      <c r="I19" s="205"/>
      <c r="J19" s="205"/>
      <c r="K19" s="205"/>
      <c r="L19" s="205"/>
      <c r="M19" s="205"/>
    </row>
    <row r="20" spans="1:13" s="47" customFormat="1" ht="15.75" customHeight="1" x14ac:dyDescent="0.2">
      <c r="A20" s="33"/>
      <c r="B20" s="159"/>
      <c r="C20" s="33"/>
      <c r="D20" s="159"/>
      <c r="E20" s="37"/>
      <c r="F20" s="37"/>
      <c r="G20" s="37"/>
      <c r="H20" s="37"/>
      <c r="I20" s="52" t="s">
        <v>137</v>
      </c>
      <c r="J20" s="26" t="s">
        <v>132</v>
      </c>
      <c r="K20" s="26">
        <v>0</v>
      </c>
      <c r="L20" s="26" t="s">
        <v>132</v>
      </c>
      <c r="M20" s="26">
        <v>10</v>
      </c>
    </row>
    <row r="21" spans="1:13" s="47" customFormat="1" ht="24" customHeight="1" x14ac:dyDescent="0.2">
      <c r="A21" s="33"/>
      <c r="B21" s="159"/>
      <c r="C21" s="33"/>
      <c r="D21" s="157" t="s">
        <v>139</v>
      </c>
      <c r="E21" s="205" t="s">
        <v>26</v>
      </c>
      <c r="F21" s="205"/>
      <c r="G21" s="205"/>
      <c r="H21" s="205"/>
      <c r="I21" s="205"/>
      <c r="J21" s="113">
        <f>+'3'!H45</f>
        <v>-2.5011104298755527E-12</v>
      </c>
      <c r="K21" s="113">
        <f>+'3'!I45</f>
        <v>-339878.40000000002</v>
      </c>
      <c r="L21" s="113">
        <f>+'3'!J45</f>
        <v>-825902.4</v>
      </c>
      <c r="M21" s="113">
        <f>+'3'!K45</f>
        <v>-833902.39999999991</v>
      </c>
    </row>
    <row r="22" spans="1:13" s="47" customFormat="1" ht="28.5" customHeight="1" x14ac:dyDescent="0.2">
      <c r="A22" s="33"/>
      <c r="B22" s="159"/>
      <c r="C22" s="33"/>
      <c r="D22" s="159"/>
      <c r="E22" s="37"/>
      <c r="F22" s="205" t="s">
        <v>140</v>
      </c>
      <c r="G22" s="205"/>
      <c r="H22" s="205"/>
      <c r="I22" s="205"/>
      <c r="J22" s="205"/>
      <c r="K22" s="205"/>
      <c r="L22" s="205"/>
      <c r="M22" s="205"/>
    </row>
    <row r="23" spans="1:13" s="47" customFormat="1" ht="24" customHeight="1" x14ac:dyDescent="0.2">
      <c r="A23" s="33"/>
      <c r="B23" s="159"/>
      <c r="C23" s="33"/>
      <c r="D23" s="159"/>
      <c r="E23" s="37"/>
      <c r="F23" s="37"/>
      <c r="G23" s="205" t="s">
        <v>135</v>
      </c>
      <c r="H23" s="205"/>
      <c r="I23" s="205"/>
      <c r="J23" s="205"/>
      <c r="K23" s="205"/>
      <c r="L23" s="205"/>
      <c r="M23" s="205"/>
    </row>
    <row r="24" spans="1:13" s="47" customFormat="1" ht="24" customHeight="1" x14ac:dyDescent="0.2">
      <c r="A24" s="33"/>
      <c r="B24" s="159"/>
      <c r="C24" s="33"/>
      <c r="D24" s="159"/>
      <c r="E24" s="37"/>
      <c r="F24" s="37"/>
      <c r="G24" s="37"/>
      <c r="H24" s="205" t="s">
        <v>136</v>
      </c>
      <c r="I24" s="205"/>
      <c r="J24" s="205"/>
      <c r="K24" s="205"/>
      <c r="L24" s="205"/>
      <c r="M24" s="205"/>
    </row>
    <row r="25" spans="1:13" s="47" customFormat="1" ht="18.75" customHeight="1" x14ac:dyDescent="0.2">
      <c r="A25" s="33"/>
      <c r="B25" s="159"/>
      <c r="C25" s="33"/>
      <c r="D25" s="159"/>
      <c r="E25" s="37"/>
      <c r="F25" s="37"/>
      <c r="G25" s="37"/>
      <c r="H25" s="37"/>
      <c r="I25" s="37" t="s">
        <v>141</v>
      </c>
      <c r="J25" s="159" t="s">
        <v>132</v>
      </c>
      <c r="K25" s="159"/>
      <c r="L25" s="159" t="s">
        <v>132</v>
      </c>
      <c r="M25" s="151">
        <f>+M26+M27</f>
        <v>0</v>
      </c>
    </row>
    <row r="26" spans="1:13" s="47" customFormat="1" ht="18.75" customHeight="1" x14ac:dyDescent="0.2">
      <c r="A26" s="33"/>
      <c r="B26" s="159"/>
      <c r="C26" s="33"/>
      <c r="D26" s="159"/>
      <c r="E26" s="37"/>
      <c r="F26" s="37"/>
      <c r="G26" s="37"/>
      <c r="H26" s="37"/>
      <c r="I26" s="37" t="s">
        <v>302</v>
      </c>
      <c r="J26" s="159" t="s">
        <v>132</v>
      </c>
      <c r="K26" s="159"/>
      <c r="L26" s="159" t="s">
        <v>132</v>
      </c>
      <c r="M26" s="151">
        <v>-1</v>
      </c>
    </row>
    <row r="27" spans="1:13" s="47" customFormat="1" ht="18.75" customHeight="1" x14ac:dyDescent="0.2">
      <c r="A27" s="144"/>
      <c r="B27" s="159"/>
      <c r="C27" s="144"/>
      <c r="D27" s="159"/>
      <c r="E27" s="146"/>
      <c r="F27" s="146"/>
      <c r="G27" s="146"/>
      <c r="H27" s="146"/>
      <c r="I27" s="146" t="s">
        <v>142</v>
      </c>
      <c r="J27" s="159"/>
      <c r="K27" s="159"/>
      <c r="L27" s="159"/>
      <c r="M27" s="159">
        <v>1</v>
      </c>
    </row>
    <row r="28" spans="1:13" s="47" customFormat="1" ht="18.75" customHeight="1" x14ac:dyDescent="0.2">
      <c r="A28" s="33"/>
      <c r="B28" s="159"/>
      <c r="C28" s="33"/>
      <c r="D28" s="159"/>
      <c r="E28" s="37"/>
      <c r="F28" s="37"/>
      <c r="G28" s="37"/>
      <c r="H28" s="37"/>
      <c r="I28" s="37" t="s">
        <v>143</v>
      </c>
      <c r="J28" s="159" t="s">
        <v>132</v>
      </c>
      <c r="K28" s="159" t="s">
        <v>132</v>
      </c>
      <c r="L28" s="159" t="s">
        <v>132</v>
      </c>
      <c r="M28" s="159">
        <v>8</v>
      </c>
    </row>
    <row r="29" spans="1:13" s="130" customFormat="1" ht="20.25" customHeight="1" x14ac:dyDescent="0.2">
      <c r="A29" s="260" t="s">
        <v>265</v>
      </c>
      <c r="B29" s="260"/>
      <c r="C29" s="260"/>
      <c r="D29" s="260"/>
      <c r="E29" s="260"/>
      <c r="F29" s="260"/>
      <c r="G29" s="260"/>
      <c r="H29" s="260"/>
      <c r="I29" s="260"/>
      <c r="J29" s="113">
        <f>+J30</f>
        <v>0</v>
      </c>
      <c r="K29" s="113">
        <f t="shared" ref="K29:M29" si="2">+K30</f>
        <v>0</v>
      </c>
      <c r="L29" s="113">
        <f t="shared" si="2"/>
        <v>0</v>
      </c>
      <c r="M29" s="113">
        <f t="shared" si="2"/>
        <v>0</v>
      </c>
    </row>
    <row r="30" spans="1:13" s="130" customFormat="1" ht="20.25" customHeight="1" x14ac:dyDescent="0.2">
      <c r="A30" s="126"/>
      <c r="B30" s="157" t="s">
        <v>266</v>
      </c>
      <c r="C30" s="205" t="s">
        <v>267</v>
      </c>
      <c r="D30" s="205"/>
      <c r="E30" s="205"/>
      <c r="F30" s="205"/>
      <c r="G30" s="205"/>
      <c r="H30" s="205"/>
      <c r="I30" s="205"/>
      <c r="J30" s="113">
        <f>+J31+J35</f>
        <v>0</v>
      </c>
      <c r="K30" s="113">
        <f t="shared" ref="K30:M30" si="3">+K31+K35</f>
        <v>0</v>
      </c>
      <c r="L30" s="113">
        <f t="shared" si="3"/>
        <v>0</v>
      </c>
      <c r="M30" s="113">
        <f t="shared" si="3"/>
        <v>0</v>
      </c>
    </row>
    <row r="31" spans="1:13" s="130" customFormat="1" ht="30" customHeight="1" x14ac:dyDescent="0.2">
      <c r="A31" s="126"/>
      <c r="B31" s="159"/>
      <c r="C31" s="126"/>
      <c r="D31" s="157" t="s">
        <v>268</v>
      </c>
      <c r="E31" s="205" t="s">
        <v>259</v>
      </c>
      <c r="F31" s="205"/>
      <c r="G31" s="205"/>
      <c r="H31" s="205"/>
      <c r="I31" s="205"/>
      <c r="J31" s="113">
        <f>+'3'!H90</f>
        <v>0</v>
      </c>
      <c r="K31" s="113">
        <f>+'3'!I90</f>
        <v>184912</v>
      </c>
      <c r="L31" s="113">
        <f>+'3'!J90</f>
        <v>194912</v>
      </c>
      <c r="M31" s="113">
        <f>+'3'!K90</f>
        <v>276970</v>
      </c>
    </row>
    <row r="32" spans="1:13" s="130" customFormat="1" ht="30" customHeight="1" x14ac:dyDescent="0.2">
      <c r="A32" s="126"/>
      <c r="B32" s="159"/>
      <c r="C32" s="126"/>
      <c r="D32" s="159"/>
      <c r="E32" s="126"/>
      <c r="F32" s="205" t="s">
        <v>269</v>
      </c>
      <c r="G32" s="205"/>
      <c r="H32" s="205"/>
      <c r="I32" s="205"/>
      <c r="J32" s="205"/>
      <c r="K32" s="205"/>
      <c r="L32" s="205"/>
      <c r="M32" s="205"/>
    </row>
    <row r="33" spans="1:13" s="130" customFormat="1" ht="30" customHeight="1" x14ac:dyDescent="0.2">
      <c r="A33" s="126"/>
      <c r="B33" s="159"/>
      <c r="C33" s="126"/>
      <c r="D33" s="159"/>
      <c r="E33" s="126"/>
      <c r="F33" s="126"/>
      <c r="G33" s="205" t="s">
        <v>270</v>
      </c>
      <c r="H33" s="205"/>
      <c r="I33" s="205"/>
      <c r="J33" s="205"/>
      <c r="K33" s="205"/>
      <c r="L33" s="205"/>
      <c r="M33" s="205"/>
    </row>
    <row r="34" spans="1:13" s="130" customFormat="1" ht="30" customHeight="1" x14ac:dyDescent="0.2">
      <c r="A34" s="126"/>
      <c r="B34" s="159"/>
      <c r="C34" s="126"/>
      <c r="D34" s="159"/>
      <c r="E34" s="126"/>
      <c r="F34" s="126"/>
      <c r="G34" s="126"/>
      <c r="H34" s="205" t="s">
        <v>271</v>
      </c>
      <c r="I34" s="205"/>
      <c r="J34" s="205"/>
      <c r="K34" s="205"/>
      <c r="L34" s="205"/>
      <c r="M34" s="205"/>
    </row>
    <row r="35" spans="1:13" s="130" customFormat="1" ht="21" customHeight="1" x14ac:dyDescent="0.2">
      <c r="A35" s="126"/>
      <c r="B35" s="159"/>
      <c r="C35" s="126"/>
      <c r="D35" s="157" t="s">
        <v>268</v>
      </c>
      <c r="E35" s="205" t="s">
        <v>259</v>
      </c>
      <c r="F35" s="205"/>
      <c r="G35" s="205"/>
      <c r="H35" s="205"/>
      <c r="I35" s="205"/>
      <c r="J35" s="113">
        <f>+'3'!H105</f>
        <v>0</v>
      </c>
      <c r="K35" s="113">
        <f>+'3'!I105</f>
        <v>-184912</v>
      </c>
      <c r="L35" s="113">
        <f>+'3'!J105</f>
        <v>-194912</v>
      </c>
      <c r="M35" s="113">
        <f>+'3'!K105</f>
        <v>-276970</v>
      </c>
    </row>
    <row r="36" spans="1:13" s="130" customFormat="1" ht="30" customHeight="1" x14ac:dyDescent="0.2">
      <c r="A36" s="126"/>
      <c r="B36" s="159"/>
      <c r="C36" s="126"/>
      <c r="D36" s="159"/>
      <c r="E36" s="126"/>
      <c r="F36" s="205" t="s">
        <v>269</v>
      </c>
      <c r="G36" s="205"/>
      <c r="H36" s="205"/>
      <c r="I36" s="205"/>
      <c r="J36" s="205"/>
      <c r="K36" s="205"/>
      <c r="L36" s="205"/>
      <c r="M36" s="205"/>
    </row>
    <row r="37" spans="1:13" s="130" customFormat="1" ht="23.25" customHeight="1" x14ac:dyDescent="0.2">
      <c r="A37" s="126"/>
      <c r="B37" s="159"/>
      <c r="C37" s="126"/>
      <c r="D37" s="159"/>
      <c r="E37" s="126"/>
      <c r="F37" s="126"/>
      <c r="G37" s="205" t="s">
        <v>270</v>
      </c>
      <c r="H37" s="205"/>
      <c r="I37" s="205"/>
      <c r="J37" s="205"/>
      <c r="K37" s="205"/>
      <c r="L37" s="205"/>
      <c r="M37" s="205"/>
    </row>
    <row r="38" spans="1:13" s="130" customFormat="1" ht="23.25" customHeight="1" x14ac:dyDescent="0.2">
      <c r="A38" s="126"/>
      <c r="B38" s="159"/>
      <c r="C38" s="126"/>
      <c r="D38" s="159"/>
      <c r="E38" s="126"/>
      <c r="F38" s="126"/>
      <c r="G38" s="126"/>
      <c r="H38" s="205" t="s">
        <v>271</v>
      </c>
      <c r="I38" s="205"/>
      <c r="J38" s="205"/>
      <c r="K38" s="205"/>
      <c r="L38" s="205"/>
      <c r="M38" s="205"/>
    </row>
  </sheetData>
  <mergeCells count="36">
    <mergeCell ref="B1:M1"/>
    <mergeCell ref="B2:M2"/>
    <mergeCell ref="B3:M3"/>
    <mergeCell ref="B4:M4"/>
    <mergeCell ref="E21:I21"/>
    <mergeCell ref="E11:I11"/>
    <mergeCell ref="F12:M12"/>
    <mergeCell ref="G13:M13"/>
    <mergeCell ref="H14:M14"/>
    <mergeCell ref="H7:H8"/>
    <mergeCell ref="I7:I8"/>
    <mergeCell ref="F22:M22"/>
    <mergeCell ref="G23:M23"/>
    <mergeCell ref="H24:M24"/>
    <mergeCell ref="B5:M5"/>
    <mergeCell ref="A6:M6"/>
    <mergeCell ref="E16:I16"/>
    <mergeCell ref="F17:M17"/>
    <mergeCell ref="G18:M18"/>
    <mergeCell ref="H19:M19"/>
    <mergeCell ref="J7:M7"/>
    <mergeCell ref="A9:I9"/>
    <mergeCell ref="C10:I10"/>
    <mergeCell ref="A7:A8"/>
    <mergeCell ref="B7:C7"/>
    <mergeCell ref="D7:G7"/>
    <mergeCell ref="A29:I29"/>
    <mergeCell ref="C30:I30"/>
    <mergeCell ref="E31:I31"/>
    <mergeCell ref="F32:M32"/>
    <mergeCell ref="G33:M33"/>
    <mergeCell ref="H38:M38"/>
    <mergeCell ref="H34:M34"/>
    <mergeCell ref="E35:I35"/>
    <mergeCell ref="F36:M36"/>
    <mergeCell ref="G37:M37"/>
  </mergeCells>
  <pageMargins left="0.15" right="0.04" top="0.24" bottom="0.23622047244094491" header="0.31496062992125984" footer="0.17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Q56"/>
  <sheetViews>
    <sheetView zoomScaleNormal="100" workbookViewId="0">
      <selection activeCell="M27" sqref="M27"/>
    </sheetView>
  </sheetViews>
  <sheetFormatPr defaultColWidth="9.140625" defaultRowHeight="13.5" x14ac:dyDescent="0.2"/>
  <cols>
    <col min="1" max="1" width="6.140625" style="1" customWidth="1"/>
    <col min="2" max="2" width="9.42578125" style="1" customWidth="1"/>
    <col min="3" max="3" width="11.140625" style="1" customWidth="1"/>
    <col min="4" max="4" width="11.28515625" style="1" customWidth="1"/>
    <col min="5" max="5" width="13" style="1" customWidth="1"/>
    <col min="6" max="6" width="12.7109375" style="1" customWidth="1"/>
    <col min="7" max="7" width="10.7109375" style="1" customWidth="1"/>
    <col min="8" max="8" width="17" style="1" customWidth="1"/>
    <col min="9" max="9" width="44" style="1" customWidth="1"/>
    <col min="10" max="13" width="15.28515625" style="8" customWidth="1"/>
    <col min="14" max="16384" width="9.140625" style="1"/>
  </cols>
  <sheetData>
    <row r="1" spans="1:225" s="6" customFormat="1" ht="15.95" customHeight="1" x14ac:dyDescent="0.2">
      <c r="B1" s="226" t="s">
        <v>198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5"/>
      <c r="O1" s="5"/>
      <c r="P1" s="5"/>
      <c r="Q1" s="4"/>
      <c r="R1" s="5"/>
      <c r="S1" s="5"/>
      <c r="T1" s="5"/>
      <c r="U1" s="5"/>
      <c r="V1" s="5"/>
      <c r="W1" s="5"/>
      <c r="X1" s="5"/>
      <c r="Y1" s="4"/>
      <c r="Z1" s="5"/>
      <c r="AA1" s="5"/>
      <c r="AB1" s="5"/>
      <c r="AC1" s="5"/>
      <c r="AD1" s="5"/>
      <c r="AE1" s="5"/>
      <c r="AF1" s="5"/>
      <c r="AG1" s="4"/>
      <c r="AH1" s="5"/>
      <c r="AI1" s="5"/>
      <c r="AJ1" s="5"/>
      <c r="AK1" s="5"/>
      <c r="AL1" s="5"/>
      <c r="AM1" s="5"/>
      <c r="AN1" s="5"/>
      <c r="AO1" s="4"/>
      <c r="AP1" s="5"/>
      <c r="AQ1" s="5"/>
      <c r="AR1" s="5"/>
      <c r="AS1" s="5"/>
      <c r="AT1" s="5"/>
      <c r="AU1" s="5"/>
      <c r="AV1" s="5"/>
      <c r="AW1" s="4"/>
      <c r="AX1" s="5"/>
      <c r="AY1" s="5"/>
      <c r="AZ1" s="5"/>
      <c r="BA1" s="5"/>
      <c r="BB1" s="5"/>
      <c r="BC1" s="5"/>
      <c r="BD1" s="5"/>
      <c r="BE1" s="4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4"/>
      <c r="BV1" s="5"/>
      <c r="BW1" s="5"/>
      <c r="BX1" s="5"/>
      <c r="BY1" s="5"/>
      <c r="BZ1" s="5"/>
      <c r="CA1" s="5"/>
      <c r="CB1" s="5"/>
      <c r="CC1" s="4"/>
      <c r="CD1" s="5"/>
      <c r="CE1" s="5"/>
      <c r="CF1" s="5"/>
      <c r="CG1" s="5"/>
      <c r="CH1" s="5"/>
      <c r="CI1" s="5"/>
      <c r="CJ1" s="5"/>
      <c r="CK1" s="4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4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4"/>
      <c r="DR1" s="5"/>
      <c r="DS1" s="5"/>
      <c r="DT1" s="5"/>
      <c r="DU1" s="5"/>
      <c r="DV1" s="5"/>
      <c r="DW1" s="5"/>
      <c r="DX1" s="5"/>
      <c r="DY1" s="4"/>
      <c r="DZ1" s="5"/>
      <c r="EA1" s="5"/>
      <c r="EB1" s="5"/>
      <c r="EC1" s="5"/>
      <c r="ED1" s="5"/>
      <c r="EE1" s="5"/>
      <c r="EF1" s="5"/>
      <c r="EG1" s="4"/>
      <c r="EH1" s="5"/>
      <c r="EI1" s="5"/>
      <c r="EJ1" s="5"/>
      <c r="EK1" s="5"/>
      <c r="EL1" s="5"/>
      <c r="EM1" s="5"/>
      <c r="EN1" s="5"/>
      <c r="EO1" s="4"/>
      <c r="EP1" s="5"/>
      <c r="EQ1" s="5"/>
      <c r="ER1" s="5"/>
      <c r="ES1" s="5"/>
      <c r="ET1" s="5"/>
      <c r="EU1" s="5"/>
      <c r="EV1" s="5"/>
      <c r="EW1" s="4"/>
      <c r="EX1" s="5"/>
      <c r="EY1" s="5"/>
      <c r="EZ1" s="5"/>
      <c r="FA1" s="5"/>
      <c r="FB1" s="5"/>
      <c r="FC1" s="5"/>
      <c r="FD1" s="5"/>
      <c r="FE1" s="4"/>
      <c r="FF1" s="5"/>
      <c r="FG1" s="5"/>
      <c r="FH1" s="5"/>
      <c r="FI1" s="5"/>
      <c r="FJ1" s="5"/>
      <c r="FK1" s="5"/>
      <c r="FL1" s="5"/>
      <c r="FM1" s="4"/>
      <c r="FN1" s="5"/>
      <c r="FO1" s="5"/>
      <c r="FP1" s="5"/>
      <c r="FQ1" s="5"/>
      <c r="FR1" s="5"/>
      <c r="FS1" s="5"/>
      <c r="FT1" s="5"/>
      <c r="FU1" s="4"/>
      <c r="FV1" s="5"/>
      <c r="FW1" s="5"/>
      <c r="FX1" s="5"/>
      <c r="FY1" s="5"/>
      <c r="FZ1" s="5"/>
      <c r="GA1" s="5"/>
      <c r="GB1" s="5"/>
      <c r="GC1" s="4"/>
      <c r="GD1" s="5"/>
      <c r="GE1" s="5"/>
      <c r="GF1" s="5"/>
      <c r="GG1" s="5"/>
      <c r="GH1" s="5"/>
      <c r="GI1" s="5"/>
      <c r="GJ1" s="5"/>
      <c r="GK1" s="4"/>
      <c r="GL1" s="5"/>
      <c r="GM1" s="5"/>
      <c r="GN1" s="5"/>
      <c r="GO1" s="5"/>
      <c r="GP1" s="5"/>
      <c r="GQ1" s="5"/>
      <c r="GR1" s="5"/>
      <c r="GS1" s="4"/>
      <c r="GT1" s="5"/>
      <c r="GU1" s="5"/>
      <c r="GV1" s="5"/>
      <c r="GW1" s="5"/>
      <c r="GX1" s="5"/>
      <c r="GY1" s="5"/>
      <c r="GZ1" s="5"/>
      <c r="HA1" s="4"/>
      <c r="HB1" s="5"/>
      <c r="HC1" s="5"/>
      <c r="HD1" s="5"/>
      <c r="HE1" s="5"/>
      <c r="HF1" s="5"/>
      <c r="HG1" s="5"/>
      <c r="HH1" s="5"/>
      <c r="HI1" s="4"/>
      <c r="HJ1" s="5"/>
      <c r="HK1" s="5"/>
      <c r="HL1" s="5"/>
      <c r="HM1" s="5"/>
      <c r="HN1" s="5"/>
      <c r="HO1" s="5"/>
      <c r="HP1" s="5"/>
      <c r="HQ1" s="4"/>
    </row>
    <row r="2" spans="1:225" s="6" customFormat="1" ht="15.95" customHeight="1" x14ac:dyDescent="0.2">
      <c r="B2" s="226" t="s">
        <v>92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5"/>
      <c r="O2" s="5"/>
      <c r="P2" s="5"/>
      <c r="Q2" s="4"/>
      <c r="R2" s="5"/>
      <c r="S2" s="5"/>
      <c r="T2" s="5"/>
      <c r="U2" s="5"/>
      <c r="V2" s="5"/>
      <c r="W2" s="5"/>
      <c r="X2" s="5"/>
      <c r="Y2" s="4"/>
      <c r="Z2" s="5"/>
      <c r="AA2" s="5"/>
      <c r="AB2" s="5"/>
      <c r="AC2" s="5"/>
      <c r="AD2" s="5"/>
      <c r="AE2" s="5"/>
      <c r="AF2" s="5"/>
      <c r="AG2" s="4"/>
      <c r="AH2" s="5"/>
      <c r="AI2" s="5"/>
      <c r="AJ2" s="5"/>
      <c r="AK2" s="5"/>
      <c r="AL2" s="5"/>
      <c r="AM2" s="5"/>
      <c r="AN2" s="5"/>
      <c r="AO2" s="4"/>
      <c r="AP2" s="5"/>
      <c r="AQ2" s="5"/>
      <c r="AR2" s="5"/>
      <c r="AS2" s="5"/>
      <c r="AT2" s="5"/>
      <c r="AU2" s="5"/>
      <c r="AV2" s="5"/>
      <c r="AW2" s="4"/>
      <c r="AX2" s="5"/>
      <c r="AY2" s="5"/>
      <c r="AZ2" s="5"/>
      <c r="BA2" s="5"/>
      <c r="BB2" s="5"/>
      <c r="BC2" s="5"/>
      <c r="BD2" s="5"/>
      <c r="BE2" s="4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4"/>
      <c r="BV2" s="5"/>
      <c r="BW2" s="5"/>
      <c r="BX2" s="5"/>
      <c r="BY2" s="5"/>
      <c r="BZ2" s="5"/>
      <c r="CA2" s="5"/>
      <c r="CB2" s="5"/>
      <c r="CC2" s="4"/>
      <c r="CD2" s="5"/>
      <c r="CE2" s="5"/>
      <c r="CF2" s="5"/>
      <c r="CG2" s="5"/>
      <c r="CH2" s="5"/>
      <c r="CI2" s="5"/>
      <c r="CJ2" s="5"/>
      <c r="CK2" s="4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4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4"/>
      <c r="DR2" s="5"/>
      <c r="DS2" s="5"/>
      <c r="DT2" s="5"/>
      <c r="DU2" s="5"/>
      <c r="DV2" s="5"/>
      <c r="DW2" s="5"/>
      <c r="DX2" s="5"/>
      <c r="DY2" s="4"/>
      <c r="DZ2" s="5"/>
      <c r="EA2" s="5"/>
      <c r="EB2" s="5"/>
      <c r="EC2" s="5"/>
      <c r="ED2" s="5"/>
      <c r="EE2" s="5"/>
      <c r="EF2" s="5"/>
      <c r="EG2" s="4"/>
      <c r="EH2" s="5"/>
      <c r="EI2" s="5"/>
      <c r="EJ2" s="5"/>
      <c r="EK2" s="5"/>
      <c r="EL2" s="5"/>
      <c r="EM2" s="5"/>
      <c r="EN2" s="5"/>
      <c r="EO2" s="4"/>
      <c r="EP2" s="5"/>
      <c r="EQ2" s="5"/>
      <c r="ER2" s="5"/>
      <c r="ES2" s="5"/>
      <c r="ET2" s="5"/>
      <c r="EU2" s="5"/>
      <c r="EV2" s="5"/>
      <c r="EW2" s="4"/>
      <c r="EX2" s="5"/>
      <c r="EY2" s="5"/>
      <c r="EZ2" s="5"/>
      <c r="FA2" s="5"/>
      <c r="FB2" s="5"/>
      <c r="FC2" s="5"/>
      <c r="FD2" s="5"/>
      <c r="FE2" s="4"/>
      <c r="FF2" s="5"/>
      <c r="FG2" s="5"/>
      <c r="FH2" s="5"/>
      <c r="FI2" s="5"/>
      <c r="FJ2" s="5"/>
      <c r="FK2" s="5"/>
      <c r="FL2" s="5"/>
      <c r="FM2" s="4"/>
      <c r="FN2" s="5"/>
      <c r="FO2" s="5"/>
      <c r="FP2" s="5"/>
      <c r="FQ2" s="5"/>
      <c r="FR2" s="5"/>
      <c r="FS2" s="5"/>
      <c r="FT2" s="5"/>
      <c r="FU2" s="4"/>
      <c r="FV2" s="5"/>
      <c r="FW2" s="5"/>
      <c r="FX2" s="5"/>
      <c r="FY2" s="5"/>
      <c r="FZ2" s="5"/>
      <c r="GA2" s="5"/>
      <c r="GB2" s="5"/>
      <c r="GC2" s="4"/>
      <c r="GD2" s="5"/>
      <c r="GE2" s="5"/>
      <c r="GF2" s="5"/>
      <c r="GG2" s="5"/>
      <c r="GH2" s="5"/>
      <c r="GI2" s="5"/>
      <c r="GJ2" s="5"/>
      <c r="GK2" s="4"/>
      <c r="GL2" s="5"/>
      <c r="GM2" s="5"/>
      <c r="GN2" s="5"/>
      <c r="GO2" s="5"/>
      <c r="GP2" s="5"/>
      <c r="GQ2" s="5"/>
      <c r="GR2" s="5"/>
      <c r="GS2" s="4"/>
      <c r="GT2" s="5"/>
      <c r="GU2" s="5"/>
      <c r="GV2" s="5"/>
      <c r="GW2" s="5"/>
      <c r="GX2" s="5"/>
      <c r="GY2" s="5"/>
      <c r="GZ2" s="5"/>
      <c r="HA2" s="4"/>
      <c r="HB2" s="5"/>
      <c r="HC2" s="5"/>
      <c r="HD2" s="5"/>
      <c r="HE2" s="5"/>
      <c r="HF2" s="5"/>
      <c r="HG2" s="5"/>
      <c r="HH2" s="5"/>
      <c r="HI2" s="4"/>
      <c r="HJ2" s="5"/>
      <c r="HK2" s="5"/>
      <c r="HL2" s="5"/>
      <c r="HM2" s="5"/>
      <c r="HN2" s="5"/>
      <c r="HO2" s="5"/>
      <c r="HP2" s="5"/>
      <c r="HQ2" s="4"/>
    </row>
    <row r="3" spans="1:225" s="6" customFormat="1" ht="15.95" customHeight="1" x14ac:dyDescent="0.2">
      <c r="B3" s="226" t="s">
        <v>38</v>
      </c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5"/>
      <c r="O3" s="5"/>
      <c r="P3" s="5"/>
      <c r="Q3" s="4"/>
      <c r="R3" s="5"/>
      <c r="S3" s="5"/>
      <c r="T3" s="5"/>
      <c r="U3" s="5"/>
      <c r="V3" s="5"/>
      <c r="W3" s="5"/>
      <c r="X3" s="5"/>
      <c r="Y3" s="4"/>
      <c r="Z3" s="5"/>
      <c r="AA3" s="5"/>
      <c r="AB3" s="5"/>
      <c r="AC3" s="5"/>
      <c r="AD3" s="5"/>
      <c r="AE3" s="5"/>
      <c r="AF3" s="5"/>
      <c r="AG3" s="4"/>
      <c r="AH3" s="5"/>
      <c r="AI3" s="5"/>
      <c r="AJ3" s="5"/>
      <c r="AK3" s="5"/>
      <c r="AL3" s="5"/>
      <c r="AM3" s="5"/>
      <c r="AN3" s="5"/>
      <c r="AO3" s="4"/>
      <c r="AP3" s="5"/>
      <c r="AQ3" s="5"/>
      <c r="AR3" s="5"/>
      <c r="AS3" s="5"/>
      <c r="AT3" s="5"/>
      <c r="AU3" s="5"/>
      <c r="AV3" s="5"/>
      <c r="AW3" s="4"/>
      <c r="AX3" s="5"/>
      <c r="AY3" s="5"/>
      <c r="AZ3" s="5"/>
      <c r="BA3" s="5"/>
      <c r="BB3" s="5"/>
      <c r="BC3" s="5"/>
      <c r="BD3" s="5"/>
      <c r="BE3" s="4"/>
      <c r="BF3" s="5"/>
      <c r="BG3" s="5"/>
      <c r="BH3" s="5"/>
      <c r="BI3" s="5"/>
      <c r="BJ3" s="5"/>
      <c r="BK3" s="5"/>
      <c r="BL3" s="5"/>
      <c r="BM3" s="4"/>
      <c r="BN3" s="5"/>
      <c r="BO3" s="5"/>
      <c r="BP3" s="5"/>
      <c r="BQ3" s="5"/>
      <c r="BR3" s="5"/>
      <c r="BS3" s="5"/>
      <c r="BT3" s="5"/>
      <c r="BU3" s="4"/>
      <c r="BV3" s="5"/>
      <c r="BW3" s="5"/>
      <c r="BX3" s="5"/>
      <c r="BY3" s="5"/>
      <c r="BZ3" s="5"/>
      <c r="CA3" s="5"/>
      <c r="CB3" s="5"/>
      <c r="CC3" s="4"/>
      <c r="CD3" s="5"/>
      <c r="CE3" s="5"/>
      <c r="CF3" s="5"/>
      <c r="CG3" s="5"/>
      <c r="CH3" s="5"/>
      <c r="CI3" s="5"/>
      <c r="CJ3" s="5"/>
      <c r="CK3" s="4"/>
      <c r="CL3" s="5"/>
      <c r="CM3" s="5"/>
      <c r="CN3" s="5"/>
      <c r="CO3" s="5"/>
      <c r="CP3" s="5"/>
      <c r="CQ3" s="5"/>
      <c r="CR3" s="5"/>
      <c r="CS3" s="4"/>
      <c r="CT3" s="5"/>
      <c r="CU3" s="5"/>
      <c r="CV3" s="5"/>
      <c r="CW3" s="5"/>
      <c r="CX3" s="5"/>
      <c r="CY3" s="5"/>
      <c r="CZ3" s="5"/>
      <c r="DA3" s="4"/>
      <c r="DB3" s="5"/>
      <c r="DC3" s="5"/>
      <c r="DD3" s="5"/>
      <c r="DE3" s="5"/>
      <c r="DF3" s="5"/>
      <c r="DG3" s="5"/>
      <c r="DH3" s="5"/>
      <c r="DI3" s="4"/>
      <c r="DJ3" s="5"/>
      <c r="DK3" s="5"/>
      <c r="DL3" s="5"/>
      <c r="DM3" s="5"/>
      <c r="DN3" s="5"/>
      <c r="DO3" s="5"/>
      <c r="DP3" s="5"/>
      <c r="DQ3" s="4"/>
      <c r="DR3" s="5"/>
      <c r="DS3" s="5"/>
      <c r="DT3" s="5"/>
      <c r="DU3" s="5"/>
      <c r="DV3" s="5"/>
      <c r="DW3" s="5"/>
      <c r="DX3" s="5"/>
      <c r="DY3" s="4"/>
      <c r="DZ3" s="5"/>
      <c r="EA3" s="5"/>
      <c r="EB3" s="5"/>
      <c r="EC3" s="5"/>
      <c r="ED3" s="5"/>
      <c r="EE3" s="5"/>
      <c r="EF3" s="5"/>
      <c r="EG3" s="4"/>
      <c r="EH3" s="5"/>
      <c r="EI3" s="5"/>
      <c r="EJ3" s="5"/>
      <c r="EK3" s="5"/>
      <c r="EL3" s="5"/>
      <c r="EM3" s="5"/>
      <c r="EN3" s="5"/>
      <c r="EO3" s="4"/>
      <c r="EP3" s="5"/>
      <c r="EQ3" s="5"/>
      <c r="ER3" s="5"/>
      <c r="ES3" s="5"/>
      <c r="ET3" s="5"/>
      <c r="EU3" s="5"/>
      <c r="EV3" s="5"/>
      <c r="EW3" s="4"/>
      <c r="EX3" s="5"/>
      <c r="EY3" s="5"/>
      <c r="EZ3" s="5"/>
      <c r="FA3" s="5"/>
      <c r="FB3" s="5"/>
      <c r="FC3" s="5"/>
      <c r="FD3" s="5"/>
      <c r="FE3" s="4"/>
      <c r="FF3" s="5"/>
      <c r="FG3" s="5"/>
      <c r="FH3" s="5"/>
      <c r="FI3" s="5"/>
      <c r="FJ3" s="5"/>
      <c r="FK3" s="5"/>
      <c r="FL3" s="5"/>
      <c r="FM3" s="4"/>
      <c r="FN3" s="5"/>
      <c r="FO3" s="5"/>
      <c r="FP3" s="5"/>
      <c r="FQ3" s="5"/>
      <c r="FR3" s="5"/>
      <c r="FS3" s="5"/>
      <c r="FT3" s="5"/>
      <c r="FU3" s="4"/>
      <c r="FV3" s="5"/>
      <c r="FW3" s="5"/>
      <c r="FX3" s="5"/>
      <c r="FY3" s="5"/>
      <c r="FZ3" s="5"/>
      <c r="GA3" s="5"/>
      <c r="GB3" s="5"/>
      <c r="GC3" s="4"/>
      <c r="GD3" s="5"/>
      <c r="GE3" s="5"/>
      <c r="GF3" s="5"/>
      <c r="GG3" s="5"/>
      <c r="GH3" s="5"/>
      <c r="GI3" s="5"/>
      <c r="GJ3" s="5"/>
      <c r="GK3" s="4"/>
      <c r="GL3" s="5"/>
      <c r="GM3" s="5"/>
      <c r="GN3" s="5"/>
      <c r="GO3" s="5"/>
      <c r="GP3" s="5"/>
      <c r="GQ3" s="5"/>
      <c r="GR3" s="5"/>
      <c r="GS3" s="4"/>
      <c r="GT3" s="5"/>
      <c r="GU3" s="5"/>
      <c r="GV3" s="5"/>
      <c r="GW3" s="5"/>
      <c r="GX3" s="5"/>
      <c r="GY3" s="5"/>
      <c r="GZ3" s="5"/>
      <c r="HA3" s="4"/>
      <c r="HB3" s="5"/>
      <c r="HC3" s="5"/>
      <c r="HD3" s="5"/>
      <c r="HE3" s="5"/>
      <c r="HF3" s="5"/>
      <c r="HG3" s="5"/>
      <c r="HH3" s="5"/>
      <c r="HI3" s="4"/>
      <c r="HJ3" s="5"/>
      <c r="HK3" s="5"/>
      <c r="HL3" s="5"/>
      <c r="HM3" s="5"/>
      <c r="HN3" s="5"/>
      <c r="HO3" s="5"/>
      <c r="HP3" s="5"/>
      <c r="HQ3" s="4"/>
    </row>
    <row r="4" spans="1:225" s="6" customFormat="1" ht="15.95" customHeight="1" x14ac:dyDescent="0.2">
      <c r="B4" s="226" t="s">
        <v>37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5"/>
      <c r="O4" s="5"/>
      <c r="P4" s="5"/>
      <c r="Q4" s="4"/>
      <c r="R4" s="5"/>
      <c r="S4" s="5"/>
      <c r="T4" s="5"/>
      <c r="U4" s="5"/>
      <c r="V4" s="5"/>
      <c r="W4" s="5"/>
      <c r="X4" s="5"/>
      <c r="Y4" s="4"/>
      <c r="Z4" s="5"/>
      <c r="AA4" s="5"/>
      <c r="AB4" s="5"/>
      <c r="AC4" s="5"/>
      <c r="AD4" s="5"/>
      <c r="AE4" s="5"/>
      <c r="AF4" s="5"/>
      <c r="AG4" s="4"/>
      <c r="AH4" s="5"/>
      <c r="AI4" s="5"/>
      <c r="AJ4" s="5"/>
      <c r="AK4" s="5"/>
      <c r="AL4" s="5"/>
      <c r="AM4" s="5"/>
      <c r="AN4" s="5"/>
      <c r="AO4" s="4"/>
      <c r="AP4" s="5"/>
      <c r="AQ4" s="5"/>
      <c r="AR4" s="5"/>
      <c r="AS4" s="5"/>
      <c r="AT4" s="5"/>
      <c r="AU4" s="5"/>
      <c r="AV4" s="5"/>
      <c r="AW4" s="4"/>
      <c r="AX4" s="5"/>
      <c r="AY4" s="5"/>
      <c r="AZ4" s="5"/>
      <c r="BA4" s="5"/>
      <c r="BB4" s="5"/>
      <c r="BC4" s="5"/>
      <c r="BD4" s="5"/>
      <c r="BE4" s="4"/>
      <c r="BF4" s="5"/>
      <c r="BG4" s="5"/>
      <c r="BH4" s="5"/>
      <c r="BI4" s="5"/>
      <c r="BJ4" s="5"/>
      <c r="BK4" s="5"/>
      <c r="BL4" s="5"/>
      <c r="BM4" s="4"/>
      <c r="BN4" s="5"/>
      <c r="BO4" s="5"/>
      <c r="BP4" s="5"/>
      <c r="BQ4" s="5"/>
      <c r="BR4" s="5"/>
      <c r="BS4" s="5"/>
      <c r="BT4" s="5"/>
      <c r="BU4" s="4"/>
      <c r="BV4" s="5"/>
      <c r="BW4" s="5"/>
      <c r="BX4" s="5"/>
      <c r="BY4" s="5"/>
      <c r="BZ4" s="5"/>
      <c r="CA4" s="5"/>
      <c r="CB4" s="5"/>
      <c r="CC4" s="4"/>
      <c r="CD4" s="5"/>
      <c r="CE4" s="5"/>
      <c r="CF4" s="5"/>
      <c r="CG4" s="5"/>
      <c r="CH4" s="5"/>
      <c r="CI4" s="5"/>
      <c r="CJ4" s="5"/>
      <c r="CK4" s="4"/>
      <c r="CL4" s="5"/>
      <c r="CM4" s="5"/>
      <c r="CN4" s="5"/>
      <c r="CO4" s="5"/>
      <c r="CP4" s="5"/>
      <c r="CQ4" s="5"/>
      <c r="CR4" s="5"/>
      <c r="CS4" s="4"/>
      <c r="CT4" s="5"/>
      <c r="CU4" s="5"/>
      <c r="CV4" s="5"/>
      <c r="CW4" s="5"/>
      <c r="CX4" s="5"/>
      <c r="CY4" s="5"/>
      <c r="CZ4" s="5"/>
      <c r="DA4" s="4"/>
      <c r="DB4" s="5"/>
      <c r="DC4" s="5"/>
      <c r="DD4" s="5"/>
      <c r="DE4" s="5"/>
      <c r="DF4" s="5"/>
      <c r="DG4" s="5"/>
      <c r="DH4" s="5"/>
      <c r="DI4" s="4"/>
      <c r="DJ4" s="5"/>
      <c r="DK4" s="5"/>
      <c r="DL4" s="5"/>
      <c r="DM4" s="5"/>
      <c r="DN4" s="5"/>
      <c r="DO4" s="5"/>
      <c r="DP4" s="5"/>
      <c r="DQ4" s="4"/>
      <c r="DR4" s="5"/>
      <c r="DS4" s="5"/>
      <c r="DT4" s="5"/>
      <c r="DU4" s="5"/>
      <c r="DV4" s="5"/>
      <c r="DW4" s="5"/>
      <c r="DX4" s="5"/>
      <c r="DY4" s="4"/>
      <c r="DZ4" s="5"/>
      <c r="EA4" s="5"/>
      <c r="EB4" s="5"/>
      <c r="EC4" s="5"/>
      <c r="ED4" s="5"/>
      <c r="EE4" s="5"/>
      <c r="EF4" s="5"/>
      <c r="EG4" s="4"/>
      <c r="EH4" s="5"/>
      <c r="EI4" s="5"/>
      <c r="EJ4" s="5"/>
      <c r="EK4" s="5"/>
      <c r="EL4" s="5"/>
      <c r="EM4" s="5"/>
      <c r="EN4" s="5"/>
      <c r="EO4" s="4"/>
      <c r="EP4" s="5"/>
      <c r="EQ4" s="5"/>
      <c r="ER4" s="5"/>
      <c r="ES4" s="5"/>
      <c r="ET4" s="5"/>
      <c r="EU4" s="5"/>
      <c r="EV4" s="5"/>
      <c r="EW4" s="4"/>
      <c r="EX4" s="5"/>
      <c r="EY4" s="5"/>
      <c r="EZ4" s="5"/>
      <c r="FA4" s="5"/>
      <c r="FB4" s="5"/>
      <c r="FC4" s="5"/>
      <c r="FD4" s="5"/>
      <c r="FE4" s="4"/>
      <c r="FF4" s="5"/>
      <c r="FG4" s="5"/>
      <c r="FH4" s="5"/>
      <c r="FI4" s="5"/>
      <c r="FJ4" s="5"/>
      <c r="FK4" s="5"/>
      <c r="FL4" s="5"/>
      <c r="FM4" s="4"/>
      <c r="FN4" s="5"/>
      <c r="FO4" s="5"/>
      <c r="FP4" s="5"/>
      <c r="FQ4" s="5"/>
      <c r="FR4" s="5"/>
      <c r="FS4" s="5"/>
      <c r="FT4" s="5"/>
      <c r="FU4" s="4"/>
      <c r="FV4" s="5"/>
      <c r="FW4" s="5"/>
      <c r="FX4" s="5"/>
      <c r="FY4" s="5"/>
      <c r="FZ4" s="5"/>
      <c r="GA4" s="5"/>
      <c r="GB4" s="5"/>
      <c r="GC4" s="4"/>
      <c r="GD4" s="5"/>
      <c r="GE4" s="5"/>
      <c r="GF4" s="5"/>
      <c r="GG4" s="5"/>
      <c r="GH4" s="5"/>
      <c r="GI4" s="5"/>
      <c r="GJ4" s="5"/>
      <c r="GK4" s="4"/>
      <c r="GL4" s="5"/>
      <c r="GM4" s="5"/>
      <c r="GN4" s="5"/>
      <c r="GO4" s="5"/>
      <c r="GP4" s="5"/>
      <c r="GQ4" s="5"/>
      <c r="GR4" s="5"/>
      <c r="GS4" s="4"/>
      <c r="GT4" s="5"/>
      <c r="GU4" s="5"/>
      <c r="GV4" s="5"/>
      <c r="GW4" s="5"/>
      <c r="GX4" s="5"/>
      <c r="GY4" s="5"/>
      <c r="GZ4" s="5"/>
      <c r="HA4" s="4"/>
      <c r="HB4" s="5"/>
      <c r="HC4" s="5"/>
      <c r="HD4" s="5"/>
      <c r="HE4" s="5"/>
      <c r="HF4" s="5"/>
      <c r="HG4" s="5"/>
      <c r="HH4" s="5"/>
      <c r="HI4" s="4"/>
      <c r="HJ4" s="5"/>
      <c r="HK4" s="5"/>
      <c r="HL4" s="5"/>
      <c r="HM4" s="5"/>
      <c r="HN4" s="5"/>
      <c r="HO4" s="5"/>
      <c r="HP4" s="5"/>
      <c r="HQ4" s="4"/>
    </row>
    <row r="5" spans="1:225" s="10" customFormat="1" ht="38.25" customHeight="1" x14ac:dyDescent="0.2">
      <c r="A5" s="115"/>
      <c r="B5" s="265" t="s">
        <v>304</v>
      </c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</row>
    <row r="6" spans="1:225" s="47" customFormat="1" ht="18" customHeight="1" x14ac:dyDescent="0.2">
      <c r="A6" s="262" t="s">
        <v>105</v>
      </c>
      <c r="B6" s="262"/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2"/>
    </row>
    <row r="7" spans="1:225" s="47" customFormat="1" ht="40.5" customHeight="1" x14ac:dyDescent="0.2">
      <c r="A7" s="263" t="s">
        <v>144</v>
      </c>
      <c r="B7" s="263" t="s">
        <v>117</v>
      </c>
      <c r="C7" s="263"/>
      <c r="D7" s="263" t="s">
        <v>118</v>
      </c>
      <c r="E7" s="263"/>
      <c r="F7" s="263"/>
      <c r="G7" s="263"/>
      <c r="H7" s="263" t="s">
        <v>119</v>
      </c>
      <c r="I7" s="263" t="s">
        <v>120</v>
      </c>
      <c r="J7" s="263" t="s">
        <v>44</v>
      </c>
      <c r="K7" s="263"/>
      <c r="L7" s="263"/>
      <c r="M7" s="263"/>
    </row>
    <row r="8" spans="1:225" s="47" customFormat="1" ht="93.75" customHeight="1" x14ac:dyDescent="0.2">
      <c r="A8" s="263"/>
      <c r="B8" s="50" t="s">
        <v>145</v>
      </c>
      <c r="C8" s="50" t="s">
        <v>146</v>
      </c>
      <c r="D8" s="50" t="s">
        <v>121</v>
      </c>
      <c r="E8" s="50" t="s">
        <v>146</v>
      </c>
      <c r="F8" s="50" t="s">
        <v>147</v>
      </c>
      <c r="G8" s="50" t="s">
        <v>122</v>
      </c>
      <c r="H8" s="263"/>
      <c r="I8" s="263"/>
      <c r="J8" s="159" t="s">
        <v>123</v>
      </c>
      <c r="K8" s="159" t="s">
        <v>124</v>
      </c>
      <c r="L8" s="159" t="s">
        <v>125</v>
      </c>
      <c r="M8" s="159" t="s">
        <v>4</v>
      </c>
    </row>
    <row r="9" spans="1:225" s="47" customFormat="1" ht="30" customHeight="1" x14ac:dyDescent="0.2">
      <c r="A9" s="159"/>
      <c r="B9" s="159"/>
      <c r="C9" s="159"/>
      <c r="D9" s="159"/>
      <c r="E9" s="159"/>
      <c r="F9" s="159"/>
      <c r="G9" s="159"/>
      <c r="H9" s="159"/>
      <c r="I9" s="159"/>
      <c r="J9" s="118">
        <f>+J10+J27+J37+J47</f>
        <v>-2.5011104298755527E-12</v>
      </c>
      <c r="K9" s="118">
        <f t="shared" ref="K9:M9" si="0">+K10+K27+K37+K47</f>
        <v>-1.4551915228366852E-11</v>
      </c>
      <c r="L9" s="118">
        <f t="shared" si="0"/>
        <v>4.0000000037252903E-2</v>
      </c>
      <c r="M9" s="118">
        <f t="shared" si="0"/>
        <v>4.0000000095460564E-2</v>
      </c>
    </row>
    <row r="10" spans="1:225" s="47" customFormat="1" ht="21" customHeight="1" x14ac:dyDescent="0.2">
      <c r="A10" s="260" t="s">
        <v>126</v>
      </c>
      <c r="B10" s="260"/>
      <c r="C10" s="260"/>
      <c r="D10" s="260"/>
      <c r="E10" s="260"/>
      <c r="F10" s="260"/>
      <c r="G10" s="260"/>
      <c r="H10" s="260"/>
      <c r="I10" s="260"/>
      <c r="J10" s="118">
        <f>+J11</f>
        <v>0</v>
      </c>
      <c r="K10" s="118">
        <f t="shared" ref="K10:L10" si="1">+K11</f>
        <v>375000</v>
      </c>
      <c r="L10" s="118">
        <f t="shared" si="1"/>
        <v>655000.04</v>
      </c>
      <c r="M10" s="118">
        <f>+M11</f>
        <v>665089.34000000008</v>
      </c>
    </row>
    <row r="11" spans="1:225" s="47" customFormat="1" ht="30" customHeight="1" x14ac:dyDescent="0.2">
      <c r="A11" s="50"/>
      <c r="B11" s="32" t="s">
        <v>130</v>
      </c>
      <c r="C11" s="205" t="s">
        <v>131</v>
      </c>
      <c r="D11" s="205"/>
      <c r="E11" s="205"/>
      <c r="F11" s="205"/>
      <c r="G11" s="205"/>
      <c r="H11" s="205"/>
      <c r="I11" s="205"/>
      <c r="J11" s="118">
        <f>+J12+J17+J22</f>
        <v>0</v>
      </c>
      <c r="K11" s="118">
        <f t="shared" ref="K11:M11" si="2">+K12+K17+K22</f>
        <v>375000</v>
      </c>
      <c r="L11" s="118">
        <f t="shared" si="2"/>
        <v>655000.04</v>
      </c>
      <c r="M11" s="118">
        <f t="shared" si="2"/>
        <v>665089.34000000008</v>
      </c>
    </row>
    <row r="12" spans="1:225" s="116" customFormat="1" ht="30" customHeight="1" x14ac:dyDescent="0.2">
      <c r="A12" s="54"/>
      <c r="B12" s="54"/>
      <c r="C12" s="54"/>
      <c r="D12" s="56" t="s">
        <v>253</v>
      </c>
      <c r="E12" s="264" t="s">
        <v>163</v>
      </c>
      <c r="F12" s="264"/>
      <c r="G12" s="264"/>
      <c r="H12" s="264"/>
      <c r="I12" s="264"/>
      <c r="J12" s="117">
        <f>+'3'!H20</f>
        <v>0</v>
      </c>
      <c r="K12" s="117">
        <f>+'3'!I20</f>
        <v>184912</v>
      </c>
      <c r="L12" s="117">
        <f>+'3'!J20</f>
        <v>194912</v>
      </c>
      <c r="M12" s="117">
        <f>+'3'!K20</f>
        <v>276970</v>
      </c>
    </row>
    <row r="13" spans="1:225" s="116" customFormat="1" ht="30" customHeight="1" x14ac:dyDescent="0.2">
      <c r="A13" s="54"/>
      <c r="B13" s="54"/>
      <c r="C13" s="54"/>
      <c r="D13" s="54"/>
      <c r="E13" s="54"/>
      <c r="F13" s="264" t="s">
        <v>199</v>
      </c>
      <c r="G13" s="264"/>
      <c r="H13" s="264"/>
      <c r="I13" s="264"/>
      <c r="J13" s="264"/>
      <c r="K13" s="264"/>
      <c r="L13" s="264"/>
      <c r="M13" s="264"/>
    </row>
    <row r="14" spans="1:225" s="116" customFormat="1" ht="30" customHeight="1" x14ac:dyDescent="0.2">
      <c r="A14" s="54"/>
      <c r="B14" s="54"/>
      <c r="C14" s="54"/>
      <c r="D14" s="54"/>
      <c r="E14" s="54"/>
      <c r="F14" s="54"/>
      <c r="G14" s="264" t="s">
        <v>200</v>
      </c>
      <c r="H14" s="264"/>
      <c r="I14" s="264"/>
      <c r="J14" s="264"/>
      <c r="K14" s="264"/>
      <c r="L14" s="264"/>
      <c r="M14" s="264"/>
    </row>
    <row r="15" spans="1:225" s="116" customFormat="1" ht="17.25" customHeight="1" x14ac:dyDescent="0.2">
      <c r="A15" s="54"/>
      <c r="B15" s="54"/>
      <c r="C15" s="54"/>
      <c r="D15" s="54"/>
      <c r="E15" s="54"/>
      <c r="F15" s="54"/>
      <c r="G15" s="54"/>
      <c r="H15" s="264" t="s">
        <v>201</v>
      </c>
      <c r="I15" s="264"/>
      <c r="J15" s="264"/>
      <c r="K15" s="264"/>
      <c r="L15" s="264"/>
      <c r="M15" s="264"/>
    </row>
    <row r="16" spans="1:225" s="116" customFormat="1" ht="42" customHeight="1" x14ac:dyDescent="0.2">
      <c r="A16" s="54"/>
      <c r="B16" s="54"/>
      <c r="C16" s="54"/>
      <c r="D16" s="54"/>
      <c r="E16" s="54"/>
      <c r="F16" s="54"/>
      <c r="G16" s="54"/>
      <c r="H16" s="267" t="s">
        <v>202</v>
      </c>
      <c r="I16" s="268"/>
      <c r="J16" s="30"/>
      <c r="K16" s="30"/>
      <c r="L16" s="30"/>
      <c r="M16" s="30">
        <v>6</v>
      </c>
    </row>
    <row r="17" spans="1:13" s="47" customFormat="1" ht="30" customHeight="1" x14ac:dyDescent="0.2">
      <c r="A17" s="53"/>
      <c r="B17" s="53"/>
      <c r="C17" s="53"/>
      <c r="D17" s="51" t="s">
        <v>133</v>
      </c>
      <c r="E17" s="205" t="s">
        <v>108</v>
      </c>
      <c r="F17" s="205"/>
      <c r="G17" s="205"/>
      <c r="H17" s="205"/>
      <c r="I17" s="205"/>
      <c r="J17" s="118">
        <f>+'3'!H31</f>
        <v>0</v>
      </c>
      <c r="K17" s="118">
        <f>+'3'!I31</f>
        <v>214966.39999999999</v>
      </c>
      <c r="L17" s="118">
        <f>+'3'!J31</f>
        <v>690990.44000000006</v>
      </c>
      <c r="M17" s="118">
        <f>+'3'!K31</f>
        <v>616932.44000000006</v>
      </c>
    </row>
    <row r="18" spans="1:13" s="47" customFormat="1" ht="30" customHeight="1" x14ac:dyDescent="0.2">
      <c r="A18" s="53"/>
      <c r="B18" s="53"/>
      <c r="C18" s="53"/>
      <c r="D18" s="53"/>
      <c r="E18" s="53"/>
      <c r="F18" s="205" t="s">
        <v>134</v>
      </c>
      <c r="G18" s="205"/>
      <c r="H18" s="205"/>
      <c r="I18" s="205"/>
      <c r="J18" s="205"/>
      <c r="K18" s="205"/>
      <c r="L18" s="205"/>
      <c r="M18" s="205"/>
    </row>
    <row r="19" spans="1:13" s="47" customFormat="1" ht="30" customHeight="1" x14ac:dyDescent="0.2">
      <c r="A19" s="53"/>
      <c r="B19" s="53"/>
      <c r="C19" s="53"/>
      <c r="D19" s="53"/>
      <c r="E19" s="53"/>
      <c r="F19" s="53"/>
      <c r="G19" s="205" t="s">
        <v>135</v>
      </c>
      <c r="H19" s="205"/>
      <c r="I19" s="205"/>
      <c r="J19" s="205"/>
      <c r="K19" s="205"/>
      <c r="L19" s="205"/>
      <c r="M19" s="205"/>
    </row>
    <row r="20" spans="1:13" s="47" customFormat="1" ht="30" customHeight="1" x14ac:dyDescent="0.2">
      <c r="A20" s="53"/>
      <c r="B20" s="53"/>
      <c r="C20" s="53"/>
      <c r="D20" s="53"/>
      <c r="E20" s="53"/>
      <c r="F20" s="53"/>
      <c r="G20" s="53"/>
      <c r="H20" s="205" t="s">
        <v>136</v>
      </c>
      <c r="I20" s="205"/>
      <c r="J20" s="205"/>
      <c r="K20" s="205"/>
      <c r="L20" s="205"/>
      <c r="M20" s="205"/>
    </row>
    <row r="21" spans="1:13" s="47" customFormat="1" ht="65.25" customHeight="1" x14ac:dyDescent="0.2">
      <c r="A21" s="53"/>
      <c r="B21" s="53"/>
      <c r="C21" s="53"/>
      <c r="D21" s="53"/>
      <c r="E21" s="53"/>
      <c r="F21" s="53"/>
      <c r="G21" s="53"/>
      <c r="H21" s="53"/>
      <c r="I21" s="53" t="s">
        <v>137</v>
      </c>
      <c r="J21" s="159" t="s">
        <v>132</v>
      </c>
      <c r="K21" s="159"/>
      <c r="L21" s="159" t="s">
        <v>132</v>
      </c>
      <c r="M21" s="30">
        <v>10</v>
      </c>
    </row>
    <row r="22" spans="1:13" s="47" customFormat="1" ht="30" customHeight="1" x14ac:dyDescent="0.2">
      <c r="A22" s="53"/>
      <c r="B22" s="53"/>
      <c r="C22" s="53"/>
      <c r="D22" s="51" t="s">
        <v>139</v>
      </c>
      <c r="E22" s="205" t="s">
        <v>26</v>
      </c>
      <c r="F22" s="205"/>
      <c r="G22" s="205"/>
      <c r="H22" s="205"/>
      <c r="I22" s="205"/>
      <c r="J22" s="118">
        <f>+'3'!H47</f>
        <v>0</v>
      </c>
      <c r="K22" s="118">
        <f>+'3'!I47</f>
        <v>-24878.399999999994</v>
      </c>
      <c r="L22" s="118">
        <f>+'3'!J47</f>
        <v>-230902.40000000002</v>
      </c>
      <c r="M22" s="118">
        <f>+'3'!K47</f>
        <v>-228813.09999999998</v>
      </c>
    </row>
    <row r="23" spans="1:13" s="47" customFormat="1" ht="30" customHeight="1" x14ac:dyDescent="0.2">
      <c r="A23" s="53"/>
      <c r="B23" s="53"/>
      <c r="C23" s="53"/>
      <c r="D23" s="53"/>
      <c r="E23" s="53"/>
      <c r="F23" s="205" t="s">
        <v>140</v>
      </c>
      <c r="G23" s="205"/>
      <c r="H23" s="205"/>
      <c r="I23" s="205"/>
      <c r="J23" s="205"/>
      <c r="K23" s="205"/>
      <c r="L23" s="205"/>
      <c r="M23" s="205"/>
    </row>
    <row r="24" spans="1:13" s="47" customFormat="1" ht="30" customHeight="1" x14ac:dyDescent="0.2">
      <c r="A24" s="53"/>
      <c r="B24" s="53"/>
      <c r="C24" s="53"/>
      <c r="D24" s="53"/>
      <c r="E24" s="53"/>
      <c r="F24" s="53"/>
      <c r="G24" s="205" t="s">
        <v>135</v>
      </c>
      <c r="H24" s="205"/>
      <c r="I24" s="205"/>
      <c r="J24" s="205"/>
      <c r="K24" s="205"/>
      <c r="L24" s="205"/>
      <c r="M24" s="205"/>
    </row>
    <row r="25" spans="1:13" s="47" customFormat="1" ht="30" customHeight="1" x14ac:dyDescent="0.2">
      <c r="A25" s="53"/>
      <c r="B25" s="53"/>
      <c r="C25" s="53"/>
      <c r="D25" s="53"/>
      <c r="E25" s="53"/>
      <c r="F25" s="53"/>
      <c r="G25" s="53"/>
      <c r="H25" s="205" t="s">
        <v>136</v>
      </c>
      <c r="I25" s="205"/>
      <c r="J25" s="205"/>
      <c r="K25" s="205"/>
      <c r="L25" s="205"/>
      <c r="M25" s="205"/>
    </row>
    <row r="26" spans="1:13" s="47" customFormat="1" x14ac:dyDescent="0.2">
      <c r="A26" s="53"/>
      <c r="B26" s="53"/>
      <c r="C26" s="53"/>
      <c r="D26" s="53"/>
      <c r="E26" s="53"/>
      <c r="F26" s="53"/>
      <c r="G26" s="53"/>
      <c r="H26" s="53"/>
      <c r="I26" s="53" t="s">
        <v>143</v>
      </c>
      <c r="J26" s="159" t="s">
        <v>132</v>
      </c>
      <c r="K26" s="159"/>
      <c r="L26" s="159" t="s">
        <v>132</v>
      </c>
      <c r="M26" s="159">
        <v>5</v>
      </c>
    </row>
    <row r="27" spans="1:13" s="167" customFormat="1" ht="24" customHeight="1" x14ac:dyDescent="0.2">
      <c r="A27" s="266" t="s">
        <v>265</v>
      </c>
      <c r="B27" s="266"/>
      <c r="C27" s="266"/>
      <c r="D27" s="266"/>
      <c r="E27" s="266"/>
      <c r="F27" s="266"/>
      <c r="G27" s="266"/>
      <c r="H27" s="266"/>
      <c r="I27" s="266"/>
      <c r="J27" s="117">
        <f>+J29+J33</f>
        <v>0</v>
      </c>
      <c r="K27" s="117">
        <f t="shared" ref="K27:M27" si="3">+K29+K33</f>
        <v>-260000</v>
      </c>
      <c r="L27" s="117">
        <f t="shared" si="3"/>
        <v>-460000</v>
      </c>
      <c r="M27" s="117">
        <f t="shared" si="3"/>
        <v>-460000</v>
      </c>
    </row>
    <row r="28" spans="1:13" s="167" customFormat="1" ht="24" customHeight="1" x14ac:dyDescent="0.2">
      <c r="A28" s="162"/>
      <c r="B28" s="160" t="s">
        <v>130</v>
      </c>
      <c r="C28" s="264" t="s">
        <v>131</v>
      </c>
      <c r="D28" s="264"/>
      <c r="E28" s="264"/>
      <c r="F28" s="264"/>
      <c r="G28" s="264"/>
      <c r="H28" s="264"/>
      <c r="I28" s="264"/>
      <c r="J28" s="117">
        <f>+J29</f>
        <v>0</v>
      </c>
      <c r="K28" s="117">
        <f t="shared" ref="K28:M28" si="4">+K29</f>
        <v>-60000</v>
      </c>
      <c r="L28" s="117">
        <f t="shared" si="4"/>
        <v>-60000</v>
      </c>
      <c r="M28" s="117">
        <f t="shared" si="4"/>
        <v>-60000</v>
      </c>
    </row>
    <row r="29" spans="1:13" s="167" customFormat="1" ht="24" customHeight="1" x14ac:dyDescent="0.2">
      <c r="A29" s="162"/>
      <c r="B29" s="162"/>
      <c r="C29" s="162"/>
      <c r="D29" s="160" t="s">
        <v>133</v>
      </c>
      <c r="E29" s="264" t="s">
        <v>108</v>
      </c>
      <c r="F29" s="264"/>
      <c r="G29" s="264"/>
      <c r="H29" s="264"/>
      <c r="I29" s="264"/>
      <c r="J29" s="117">
        <f>+'3'!H38</f>
        <v>0</v>
      </c>
      <c r="K29" s="117">
        <f>+'3'!I38</f>
        <v>-60000</v>
      </c>
      <c r="L29" s="117">
        <f>+'3'!J38</f>
        <v>-60000</v>
      </c>
      <c r="M29" s="117">
        <f>+'3'!K38</f>
        <v>-60000</v>
      </c>
    </row>
    <row r="30" spans="1:13" s="167" customFormat="1" ht="35.25" customHeight="1" x14ac:dyDescent="0.2">
      <c r="A30" s="162"/>
      <c r="B30" s="162"/>
      <c r="C30" s="162"/>
      <c r="D30" s="162"/>
      <c r="E30" s="162"/>
      <c r="F30" s="264" t="s">
        <v>134</v>
      </c>
      <c r="G30" s="264"/>
      <c r="H30" s="264"/>
      <c r="I30" s="264"/>
      <c r="J30" s="264"/>
      <c r="K30" s="264"/>
      <c r="L30" s="264"/>
      <c r="M30" s="264"/>
    </row>
    <row r="31" spans="1:13" s="167" customFormat="1" ht="24" customHeight="1" x14ac:dyDescent="0.2">
      <c r="A31" s="162"/>
      <c r="B31" s="162"/>
      <c r="C31" s="162"/>
      <c r="D31" s="162"/>
      <c r="E31" s="162"/>
      <c r="F31" s="162"/>
      <c r="G31" s="264" t="s">
        <v>135</v>
      </c>
      <c r="H31" s="264"/>
      <c r="I31" s="264"/>
      <c r="J31" s="264"/>
      <c r="K31" s="264"/>
      <c r="L31" s="264"/>
      <c r="M31" s="264"/>
    </row>
    <row r="32" spans="1:13" s="167" customFormat="1" ht="24" customHeight="1" x14ac:dyDescent="0.2">
      <c r="A32" s="162"/>
      <c r="B32" s="162"/>
      <c r="C32" s="162"/>
      <c r="D32" s="162"/>
      <c r="E32" s="162"/>
      <c r="F32" s="162"/>
      <c r="G32" s="162"/>
      <c r="H32" s="264" t="s">
        <v>136</v>
      </c>
      <c r="I32" s="264"/>
      <c r="J32" s="264"/>
      <c r="K32" s="264"/>
      <c r="L32" s="264"/>
      <c r="M32" s="264"/>
    </row>
    <row r="33" spans="1:13" s="167" customFormat="1" ht="24" customHeight="1" x14ac:dyDescent="0.2">
      <c r="A33" s="162"/>
      <c r="B33" s="162"/>
      <c r="C33" s="162"/>
      <c r="D33" s="160" t="s">
        <v>139</v>
      </c>
      <c r="E33" s="264" t="s">
        <v>26</v>
      </c>
      <c r="F33" s="264"/>
      <c r="G33" s="264"/>
      <c r="H33" s="264"/>
      <c r="I33" s="264"/>
      <c r="J33" s="117">
        <f>+'3'!H70</f>
        <v>0</v>
      </c>
      <c r="K33" s="117">
        <f>+'3'!I70</f>
        <v>-200000</v>
      </c>
      <c r="L33" s="117">
        <f>+'3'!J70</f>
        <v>-400000</v>
      </c>
      <c r="M33" s="117">
        <f>+'3'!K70</f>
        <v>-400000</v>
      </c>
    </row>
    <row r="34" spans="1:13" s="167" customFormat="1" ht="35.25" customHeight="1" x14ac:dyDescent="0.2">
      <c r="A34" s="162"/>
      <c r="B34" s="162"/>
      <c r="C34" s="162"/>
      <c r="D34" s="162"/>
      <c r="E34" s="162"/>
      <c r="F34" s="264" t="s">
        <v>140</v>
      </c>
      <c r="G34" s="264"/>
      <c r="H34" s="264"/>
      <c r="I34" s="264"/>
      <c r="J34" s="264"/>
      <c r="K34" s="264"/>
      <c r="L34" s="264"/>
      <c r="M34" s="264"/>
    </row>
    <row r="35" spans="1:13" s="167" customFormat="1" ht="21.75" customHeight="1" x14ac:dyDescent="0.2">
      <c r="A35" s="162"/>
      <c r="B35" s="162"/>
      <c r="C35" s="162"/>
      <c r="D35" s="162"/>
      <c r="E35" s="162"/>
      <c r="F35" s="162"/>
      <c r="G35" s="264" t="s">
        <v>135</v>
      </c>
      <c r="H35" s="264"/>
      <c r="I35" s="264"/>
      <c r="J35" s="264"/>
      <c r="K35" s="264"/>
      <c r="L35" s="264"/>
      <c r="M35" s="264"/>
    </row>
    <row r="36" spans="1:13" s="167" customFormat="1" ht="21.75" customHeight="1" x14ac:dyDescent="0.2">
      <c r="A36" s="162"/>
      <c r="B36" s="162"/>
      <c r="C36" s="162"/>
      <c r="D36" s="162"/>
      <c r="E36" s="162"/>
      <c r="F36" s="162"/>
      <c r="G36" s="162"/>
      <c r="H36" s="264" t="s">
        <v>136</v>
      </c>
      <c r="I36" s="264"/>
      <c r="J36" s="264"/>
      <c r="K36" s="264"/>
      <c r="L36" s="264"/>
      <c r="M36" s="264"/>
    </row>
    <row r="37" spans="1:13" s="116" customFormat="1" ht="21.75" customHeight="1" x14ac:dyDescent="0.2">
      <c r="A37" s="266" t="s">
        <v>148</v>
      </c>
      <c r="B37" s="266"/>
      <c r="C37" s="266"/>
      <c r="D37" s="266"/>
      <c r="E37" s="266"/>
      <c r="F37" s="266"/>
      <c r="G37" s="266"/>
      <c r="H37" s="266"/>
      <c r="I37" s="266"/>
      <c r="J37" s="117">
        <f>+J38</f>
        <v>-2.5011104298755527E-12</v>
      </c>
      <c r="K37" s="117">
        <f t="shared" ref="K37:M37" si="5">+K38</f>
        <v>-115000.00000000001</v>
      </c>
      <c r="L37" s="117">
        <f t="shared" si="5"/>
        <v>-195000</v>
      </c>
      <c r="M37" s="117">
        <f t="shared" si="5"/>
        <v>-205089.3</v>
      </c>
    </row>
    <row r="38" spans="1:13" s="116" customFormat="1" ht="21.75" customHeight="1" x14ac:dyDescent="0.2">
      <c r="A38" s="54"/>
      <c r="B38" s="56" t="s">
        <v>130</v>
      </c>
      <c r="C38" s="264" t="s">
        <v>131</v>
      </c>
      <c r="D38" s="264"/>
      <c r="E38" s="264"/>
      <c r="F38" s="264"/>
      <c r="G38" s="264"/>
      <c r="H38" s="264"/>
      <c r="I38" s="264"/>
      <c r="J38" s="117">
        <f>+J39</f>
        <v>-2.5011104298755527E-12</v>
      </c>
      <c r="K38" s="117">
        <f t="shared" ref="K38:M38" si="6">+K39</f>
        <v>-115000.00000000001</v>
      </c>
      <c r="L38" s="117">
        <f t="shared" si="6"/>
        <v>-195000</v>
      </c>
      <c r="M38" s="117">
        <f t="shared" si="6"/>
        <v>-205089.3</v>
      </c>
    </row>
    <row r="39" spans="1:13" s="116" customFormat="1" ht="30" customHeight="1" x14ac:dyDescent="0.2">
      <c r="A39" s="54"/>
      <c r="B39" s="54"/>
      <c r="C39" s="54"/>
      <c r="D39" s="56" t="s">
        <v>139</v>
      </c>
      <c r="E39" s="264" t="s">
        <v>26</v>
      </c>
      <c r="F39" s="264"/>
      <c r="G39" s="264"/>
      <c r="H39" s="264"/>
      <c r="I39" s="264"/>
      <c r="J39" s="117">
        <f>+'3'!H56</f>
        <v>-2.5011104298755527E-12</v>
      </c>
      <c r="K39" s="117">
        <f>+'3'!I56</f>
        <v>-115000.00000000001</v>
      </c>
      <c r="L39" s="117">
        <f>+'3'!J56</f>
        <v>-195000</v>
      </c>
      <c r="M39" s="117">
        <f>+'3'!K56</f>
        <v>-205089.3</v>
      </c>
    </row>
    <row r="40" spans="1:13" s="116" customFormat="1" ht="30" customHeight="1" x14ac:dyDescent="0.2">
      <c r="A40" s="54"/>
      <c r="B40" s="54"/>
      <c r="C40" s="54"/>
      <c r="D40" s="54"/>
      <c r="E40" s="54"/>
      <c r="F40" s="264" t="s">
        <v>140</v>
      </c>
      <c r="G40" s="264"/>
      <c r="H40" s="264"/>
      <c r="I40" s="264"/>
      <c r="J40" s="264"/>
      <c r="K40" s="264"/>
      <c r="L40" s="264"/>
      <c r="M40" s="264"/>
    </row>
    <row r="41" spans="1:13" s="116" customFormat="1" ht="30" customHeight="1" x14ac:dyDescent="0.2">
      <c r="A41" s="54"/>
      <c r="B41" s="54"/>
      <c r="C41" s="54"/>
      <c r="D41" s="54"/>
      <c r="E41" s="54"/>
      <c r="F41" s="54"/>
      <c r="G41" s="264" t="s">
        <v>135</v>
      </c>
      <c r="H41" s="264"/>
      <c r="I41" s="264"/>
      <c r="J41" s="264"/>
      <c r="K41" s="264"/>
      <c r="L41" s="264"/>
      <c r="M41" s="264"/>
    </row>
    <row r="42" spans="1:13" s="116" customFormat="1" ht="30" customHeight="1" x14ac:dyDescent="0.2">
      <c r="A42" s="54"/>
      <c r="B42" s="54"/>
      <c r="C42" s="54"/>
      <c r="D42" s="54"/>
      <c r="E42" s="54"/>
      <c r="F42" s="54"/>
      <c r="G42" s="54"/>
      <c r="H42" s="264" t="s">
        <v>136</v>
      </c>
      <c r="I42" s="264"/>
      <c r="J42" s="264"/>
      <c r="K42" s="264"/>
      <c r="L42" s="264"/>
      <c r="M42" s="264"/>
    </row>
    <row r="43" spans="1:13" s="116" customFormat="1" ht="23.25" customHeight="1" x14ac:dyDescent="0.2">
      <c r="A43" s="54"/>
      <c r="B43" s="54"/>
      <c r="C43" s="54"/>
      <c r="D43" s="54"/>
      <c r="E43" s="54"/>
      <c r="F43" s="54"/>
      <c r="G43" s="54"/>
      <c r="H43" s="54"/>
      <c r="I43" s="54" t="s">
        <v>141</v>
      </c>
      <c r="J43" s="30" t="s">
        <v>132</v>
      </c>
      <c r="K43" s="30"/>
      <c r="L43" s="30" t="s">
        <v>132</v>
      </c>
      <c r="M43" s="152">
        <f>+M44+M45</f>
        <v>0</v>
      </c>
    </row>
    <row r="44" spans="1:13" s="116" customFormat="1" ht="23.25" customHeight="1" x14ac:dyDescent="0.2">
      <c r="A44" s="145"/>
      <c r="B44" s="145"/>
      <c r="C44" s="145"/>
      <c r="D44" s="145"/>
      <c r="E44" s="145"/>
      <c r="F44" s="145"/>
      <c r="G44" s="145"/>
      <c r="H44" s="145"/>
      <c r="I44" s="146" t="s">
        <v>302</v>
      </c>
      <c r="J44" s="30"/>
      <c r="K44" s="30"/>
      <c r="L44" s="30"/>
      <c r="M44" s="152">
        <v>-1</v>
      </c>
    </row>
    <row r="45" spans="1:13" s="116" customFormat="1" ht="23.25" customHeight="1" x14ac:dyDescent="0.2">
      <c r="A45" s="54"/>
      <c r="B45" s="54"/>
      <c r="C45" s="54"/>
      <c r="D45" s="54"/>
      <c r="E45" s="54"/>
      <c r="F45" s="54"/>
      <c r="G45" s="54"/>
      <c r="H45" s="54"/>
      <c r="I45" s="54" t="s">
        <v>142</v>
      </c>
      <c r="J45" s="30" t="s">
        <v>132</v>
      </c>
      <c r="K45" s="30"/>
      <c r="L45" s="30" t="s">
        <v>132</v>
      </c>
      <c r="M45" s="152" t="s">
        <v>138</v>
      </c>
    </row>
    <row r="46" spans="1:13" s="116" customFormat="1" ht="23.25" customHeight="1" x14ac:dyDescent="0.2">
      <c r="A46" s="54"/>
      <c r="B46" s="54"/>
      <c r="C46" s="54"/>
      <c r="D46" s="54"/>
      <c r="E46" s="54"/>
      <c r="F46" s="54"/>
      <c r="G46" s="54"/>
      <c r="H46" s="54"/>
      <c r="I46" s="54" t="s">
        <v>143</v>
      </c>
      <c r="J46" s="30" t="s">
        <v>132</v>
      </c>
      <c r="K46" s="30"/>
      <c r="L46" s="30" t="s">
        <v>132</v>
      </c>
      <c r="M46" s="30">
        <v>3</v>
      </c>
    </row>
    <row r="47" spans="1:13" s="130" customFormat="1" ht="21" customHeight="1" x14ac:dyDescent="0.2">
      <c r="A47" s="260" t="s">
        <v>265</v>
      </c>
      <c r="B47" s="260"/>
      <c r="C47" s="260"/>
      <c r="D47" s="260"/>
      <c r="E47" s="260"/>
      <c r="F47" s="260"/>
      <c r="G47" s="260"/>
      <c r="H47" s="260"/>
      <c r="I47" s="260"/>
      <c r="J47" s="113">
        <f>+J48</f>
        <v>0</v>
      </c>
      <c r="K47" s="113">
        <f t="shared" ref="K47:M47" si="7">+K48</f>
        <v>0</v>
      </c>
      <c r="L47" s="113">
        <f t="shared" si="7"/>
        <v>0</v>
      </c>
      <c r="M47" s="113">
        <f t="shared" si="7"/>
        <v>0</v>
      </c>
    </row>
    <row r="48" spans="1:13" s="130" customFormat="1" ht="21" customHeight="1" x14ac:dyDescent="0.2">
      <c r="A48" s="126"/>
      <c r="B48" s="125" t="s">
        <v>266</v>
      </c>
      <c r="C48" s="205" t="s">
        <v>267</v>
      </c>
      <c r="D48" s="205"/>
      <c r="E48" s="205"/>
      <c r="F48" s="205"/>
      <c r="G48" s="205"/>
      <c r="H48" s="205"/>
      <c r="I48" s="205"/>
      <c r="J48" s="113">
        <f>+J49+J53</f>
        <v>0</v>
      </c>
      <c r="K48" s="113">
        <f t="shared" ref="K48:M48" si="8">+K49+K53</f>
        <v>0</v>
      </c>
      <c r="L48" s="113">
        <f t="shared" si="8"/>
        <v>0</v>
      </c>
      <c r="M48" s="113">
        <f t="shared" si="8"/>
        <v>0</v>
      </c>
    </row>
    <row r="49" spans="1:13" s="130" customFormat="1" ht="21" customHeight="1" x14ac:dyDescent="0.2">
      <c r="A49" s="126"/>
      <c r="B49" s="126"/>
      <c r="C49" s="126"/>
      <c r="D49" s="125" t="s">
        <v>268</v>
      </c>
      <c r="E49" s="205" t="s">
        <v>259</v>
      </c>
      <c r="F49" s="205"/>
      <c r="G49" s="205"/>
      <c r="H49" s="205"/>
      <c r="I49" s="205"/>
      <c r="J49" s="113">
        <f>+'6'!J31</f>
        <v>0</v>
      </c>
      <c r="K49" s="113">
        <f>+'6'!K31</f>
        <v>184912</v>
      </c>
      <c r="L49" s="113">
        <f>+'6'!L31</f>
        <v>194912</v>
      </c>
      <c r="M49" s="113">
        <f>+'6'!M31</f>
        <v>276970</v>
      </c>
    </row>
    <row r="50" spans="1:13" s="130" customFormat="1" ht="30" customHeight="1" x14ac:dyDescent="0.2">
      <c r="A50" s="126"/>
      <c r="B50" s="126"/>
      <c r="C50" s="126"/>
      <c r="D50" s="126"/>
      <c r="E50" s="126"/>
      <c r="F50" s="205" t="s">
        <v>269</v>
      </c>
      <c r="G50" s="205"/>
      <c r="H50" s="205"/>
      <c r="I50" s="205"/>
      <c r="J50" s="205"/>
      <c r="K50" s="205"/>
      <c r="L50" s="205"/>
      <c r="M50" s="205"/>
    </row>
    <row r="51" spans="1:13" s="130" customFormat="1" ht="30" customHeight="1" x14ac:dyDescent="0.2">
      <c r="A51" s="126"/>
      <c r="B51" s="126"/>
      <c r="C51" s="126"/>
      <c r="D51" s="126"/>
      <c r="E51" s="126"/>
      <c r="F51" s="126"/>
      <c r="G51" s="205" t="s">
        <v>270</v>
      </c>
      <c r="H51" s="205"/>
      <c r="I51" s="205"/>
      <c r="J51" s="205"/>
      <c r="K51" s="205"/>
      <c r="L51" s="205"/>
      <c r="M51" s="205"/>
    </row>
    <row r="52" spans="1:13" s="130" customFormat="1" ht="30" customHeight="1" x14ac:dyDescent="0.2">
      <c r="A52" s="126"/>
      <c r="B52" s="126"/>
      <c r="C52" s="126"/>
      <c r="D52" s="126"/>
      <c r="E52" s="126"/>
      <c r="F52" s="126"/>
      <c r="G52" s="126"/>
      <c r="H52" s="205" t="s">
        <v>271</v>
      </c>
      <c r="I52" s="205"/>
      <c r="J52" s="205"/>
      <c r="K52" s="205"/>
      <c r="L52" s="205"/>
      <c r="M52" s="205"/>
    </row>
    <row r="53" spans="1:13" s="130" customFormat="1" ht="30" customHeight="1" x14ac:dyDescent="0.2">
      <c r="A53" s="126"/>
      <c r="B53" s="126"/>
      <c r="C53" s="126"/>
      <c r="D53" s="125" t="s">
        <v>268</v>
      </c>
      <c r="E53" s="205" t="s">
        <v>259</v>
      </c>
      <c r="F53" s="205"/>
      <c r="G53" s="205"/>
      <c r="H53" s="205"/>
      <c r="I53" s="205"/>
      <c r="J53" s="113">
        <f>+'6'!J35</f>
        <v>0</v>
      </c>
      <c r="K53" s="113">
        <f>+'6'!K35</f>
        <v>-184912</v>
      </c>
      <c r="L53" s="113">
        <f>+'6'!L35</f>
        <v>-194912</v>
      </c>
      <c r="M53" s="113">
        <f>+'6'!M35</f>
        <v>-276970</v>
      </c>
    </row>
    <row r="54" spans="1:13" s="130" customFormat="1" ht="30" customHeight="1" x14ac:dyDescent="0.2">
      <c r="A54" s="126"/>
      <c r="B54" s="126"/>
      <c r="C54" s="126"/>
      <c r="D54" s="126"/>
      <c r="E54" s="126"/>
      <c r="F54" s="205" t="s">
        <v>269</v>
      </c>
      <c r="G54" s="205"/>
      <c r="H54" s="205"/>
      <c r="I54" s="205"/>
      <c r="J54" s="205"/>
      <c r="K54" s="205"/>
      <c r="L54" s="205"/>
      <c r="M54" s="205"/>
    </row>
    <row r="55" spans="1:13" s="130" customFormat="1" ht="23.25" customHeight="1" x14ac:dyDescent="0.2">
      <c r="A55" s="126"/>
      <c r="B55" s="126"/>
      <c r="C55" s="126"/>
      <c r="D55" s="126"/>
      <c r="E55" s="126"/>
      <c r="F55" s="126"/>
      <c r="G55" s="205" t="s">
        <v>270</v>
      </c>
      <c r="H55" s="205"/>
      <c r="I55" s="205"/>
      <c r="J55" s="205"/>
      <c r="K55" s="205"/>
      <c r="L55" s="205"/>
      <c r="M55" s="205"/>
    </row>
    <row r="56" spans="1:13" s="130" customFormat="1" ht="23.25" customHeight="1" x14ac:dyDescent="0.2">
      <c r="A56" s="126"/>
      <c r="B56" s="126"/>
      <c r="C56" s="126"/>
      <c r="D56" s="126"/>
      <c r="E56" s="126"/>
      <c r="F56" s="126"/>
      <c r="G56" s="126"/>
      <c r="H56" s="205" t="s">
        <v>271</v>
      </c>
      <c r="I56" s="205"/>
      <c r="J56" s="205"/>
      <c r="K56" s="205"/>
      <c r="L56" s="205"/>
      <c r="M56" s="205"/>
    </row>
  </sheetData>
  <mergeCells count="53">
    <mergeCell ref="H16:I16"/>
    <mergeCell ref="G14:M14"/>
    <mergeCell ref="H15:M15"/>
    <mergeCell ref="J7:M7"/>
    <mergeCell ref="A10:I10"/>
    <mergeCell ref="E12:I12"/>
    <mergeCell ref="F13:M13"/>
    <mergeCell ref="A7:A8"/>
    <mergeCell ref="B7:C7"/>
    <mergeCell ref="D7:G7"/>
    <mergeCell ref="H7:H8"/>
    <mergeCell ref="I7:I8"/>
    <mergeCell ref="C11:I11"/>
    <mergeCell ref="E17:I17"/>
    <mergeCell ref="F18:M18"/>
    <mergeCell ref="G19:M19"/>
    <mergeCell ref="H20:M20"/>
    <mergeCell ref="E22:I22"/>
    <mergeCell ref="G24:M24"/>
    <mergeCell ref="H25:M25"/>
    <mergeCell ref="A37:I37"/>
    <mergeCell ref="C38:I38"/>
    <mergeCell ref="A27:I27"/>
    <mergeCell ref="C28:I28"/>
    <mergeCell ref="E29:I29"/>
    <mergeCell ref="F30:M30"/>
    <mergeCell ref="G31:M31"/>
    <mergeCell ref="H32:M32"/>
    <mergeCell ref="E33:I33"/>
    <mergeCell ref="F34:M34"/>
    <mergeCell ref="G35:M35"/>
    <mergeCell ref="H36:M36"/>
    <mergeCell ref="B1:M1"/>
    <mergeCell ref="B2:M2"/>
    <mergeCell ref="B3:M3"/>
    <mergeCell ref="B4:M4"/>
    <mergeCell ref="B5:M5"/>
    <mergeCell ref="A6:M6"/>
    <mergeCell ref="H56:M56"/>
    <mergeCell ref="H52:M52"/>
    <mergeCell ref="E53:I53"/>
    <mergeCell ref="F54:M54"/>
    <mergeCell ref="G55:M55"/>
    <mergeCell ref="A47:I47"/>
    <mergeCell ref="C48:I48"/>
    <mergeCell ref="E49:I49"/>
    <mergeCell ref="F50:M50"/>
    <mergeCell ref="G51:M51"/>
    <mergeCell ref="E39:I39"/>
    <mergeCell ref="F40:M40"/>
    <mergeCell ref="G41:M41"/>
    <mergeCell ref="H42:M42"/>
    <mergeCell ref="F23:M23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17BD6-4EC2-4609-859D-C5EF8707063E}">
  <dimension ref="B1:EZ106"/>
  <sheetViews>
    <sheetView zoomScale="110" zoomScaleNormal="110" workbookViewId="0">
      <selection activeCell="O109" sqref="O109"/>
    </sheetView>
  </sheetViews>
  <sheetFormatPr defaultColWidth="9.140625" defaultRowHeight="13.5" x14ac:dyDescent="0.2"/>
  <cols>
    <col min="1" max="1" width="2.85546875" style="172" customWidth="1"/>
    <col min="2" max="2" width="12.28515625" style="172" customWidth="1"/>
    <col min="3" max="3" width="12.5703125" style="172" customWidth="1"/>
    <col min="4" max="4" width="10.42578125" style="172" customWidth="1"/>
    <col min="5" max="5" width="25.28515625" style="172" customWidth="1"/>
    <col min="6" max="6" width="9.140625" style="172" customWidth="1"/>
    <col min="7" max="7" width="10.5703125" style="172" customWidth="1"/>
    <col min="8" max="8" width="16.85546875" style="172" customWidth="1"/>
    <col min="9" max="9" width="10.28515625" style="172" customWidth="1"/>
    <col min="10" max="10" width="30.5703125" style="172" customWidth="1"/>
    <col min="11" max="16384" width="9.140625" style="172"/>
  </cols>
  <sheetData>
    <row r="1" spans="2:156" s="170" customFormat="1" ht="15" customHeight="1" x14ac:dyDescent="0.2">
      <c r="B1" s="297" t="s">
        <v>289</v>
      </c>
      <c r="C1" s="297"/>
      <c r="D1" s="297"/>
      <c r="E1" s="297"/>
      <c r="F1" s="297"/>
      <c r="G1" s="297"/>
      <c r="H1" s="297"/>
      <c r="I1" s="297"/>
      <c r="J1" s="297"/>
      <c r="K1" s="168"/>
      <c r="L1" s="169"/>
      <c r="M1" s="168"/>
      <c r="N1" s="168"/>
      <c r="O1" s="168"/>
      <c r="P1" s="168"/>
      <c r="Q1" s="168"/>
      <c r="R1" s="168"/>
      <c r="S1" s="168"/>
      <c r="T1" s="169"/>
      <c r="U1" s="168"/>
      <c r="V1" s="168"/>
      <c r="W1" s="168"/>
      <c r="X1" s="168"/>
      <c r="Y1" s="168"/>
      <c r="Z1" s="168"/>
      <c r="AA1" s="168"/>
      <c r="AB1" s="169"/>
      <c r="AC1" s="168"/>
      <c r="AD1" s="168"/>
      <c r="AE1" s="168"/>
      <c r="AF1" s="168"/>
      <c r="AG1" s="168"/>
      <c r="AH1" s="168"/>
      <c r="AI1" s="168"/>
      <c r="AJ1" s="169"/>
      <c r="AK1" s="168"/>
      <c r="AL1" s="168"/>
      <c r="AM1" s="168"/>
      <c r="AN1" s="168"/>
      <c r="AO1" s="168"/>
      <c r="AP1" s="168"/>
      <c r="AQ1" s="168"/>
      <c r="AR1" s="169"/>
      <c r="AS1" s="168"/>
      <c r="AT1" s="168"/>
      <c r="AU1" s="168"/>
      <c r="AV1" s="168"/>
      <c r="AW1" s="168"/>
      <c r="AX1" s="168"/>
      <c r="AY1" s="168"/>
      <c r="AZ1" s="169"/>
      <c r="BA1" s="168"/>
      <c r="BB1" s="168"/>
      <c r="BC1" s="168"/>
      <c r="BD1" s="168"/>
      <c r="BE1" s="168"/>
      <c r="BF1" s="168"/>
      <c r="BG1" s="168"/>
      <c r="BH1" s="169"/>
      <c r="BI1" s="168"/>
      <c r="BJ1" s="168"/>
      <c r="BK1" s="168"/>
      <c r="BL1" s="168"/>
      <c r="BM1" s="168"/>
      <c r="BN1" s="168"/>
      <c r="BO1" s="168"/>
      <c r="BP1" s="169"/>
      <c r="BQ1" s="168"/>
      <c r="BR1" s="168"/>
      <c r="BS1" s="168"/>
      <c r="BT1" s="168"/>
      <c r="BU1" s="168"/>
      <c r="BV1" s="168"/>
      <c r="BW1" s="168"/>
      <c r="BX1" s="169"/>
      <c r="BY1" s="168"/>
      <c r="BZ1" s="168"/>
      <c r="CA1" s="168"/>
      <c r="CB1" s="168"/>
      <c r="CC1" s="168"/>
      <c r="CD1" s="168"/>
      <c r="CE1" s="168"/>
      <c r="CF1" s="169"/>
      <c r="CG1" s="168"/>
      <c r="CH1" s="168"/>
      <c r="CI1" s="168"/>
      <c r="CJ1" s="168"/>
      <c r="CK1" s="168"/>
      <c r="CL1" s="168"/>
      <c r="CM1" s="168"/>
      <c r="CN1" s="169"/>
      <c r="CO1" s="168"/>
      <c r="CP1" s="168"/>
      <c r="CQ1" s="168"/>
      <c r="CR1" s="168"/>
      <c r="CS1" s="168"/>
      <c r="CT1" s="168"/>
      <c r="CU1" s="168"/>
      <c r="CV1" s="169"/>
      <c r="CW1" s="168"/>
      <c r="CX1" s="168"/>
      <c r="CY1" s="168"/>
      <c r="CZ1" s="168"/>
      <c r="DA1" s="168"/>
      <c r="DB1" s="168"/>
      <c r="DC1" s="168"/>
      <c r="DD1" s="169"/>
      <c r="DE1" s="168"/>
      <c r="DF1" s="168"/>
      <c r="DG1" s="168"/>
      <c r="DH1" s="168"/>
      <c r="DI1" s="168"/>
      <c r="DJ1" s="168"/>
      <c r="DK1" s="168"/>
      <c r="DL1" s="169"/>
      <c r="DM1" s="168"/>
      <c r="DN1" s="168"/>
      <c r="DO1" s="168"/>
      <c r="DP1" s="168"/>
      <c r="DQ1" s="168"/>
      <c r="DR1" s="168"/>
      <c r="DS1" s="168"/>
      <c r="DT1" s="169"/>
      <c r="DU1" s="168"/>
      <c r="DV1" s="168"/>
      <c r="DW1" s="168"/>
      <c r="DX1" s="168"/>
      <c r="DY1" s="168"/>
      <c r="DZ1" s="168"/>
      <c r="EA1" s="168"/>
      <c r="EB1" s="169"/>
      <c r="EC1" s="168"/>
      <c r="ED1" s="168"/>
      <c r="EE1" s="168"/>
      <c r="EF1" s="168"/>
      <c r="EG1" s="168"/>
      <c r="EH1" s="168"/>
      <c r="EI1" s="168"/>
      <c r="EJ1" s="169"/>
      <c r="EK1" s="168"/>
      <c r="EL1" s="168"/>
      <c r="EM1" s="168"/>
      <c r="EN1" s="168"/>
      <c r="EO1" s="168"/>
      <c r="EP1" s="168"/>
      <c r="EQ1" s="168"/>
      <c r="ER1" s="169"/>
      <c r="ES1" s="168"/>
      <c r="ET1" s="168"/>
      <c r="EU1" s="168"/>
      <c r="EV1" s="168"/>
      <c r="EW1" s="168"/>
      <c r="EX1" s="168"/>
      <c r="EY1" s="168"/>
      <c r="EZ1" s="169"/>
    </row>
    <row r="2" spans="2:156" s="170" customFormat="1" ht="15" customHeight="1" x14ac:dyDescent="0.2">
      <c r="B2" s="297" t="s">
        <v>92</v>
      </c>
      <c r="C2" s="297"/>
      <c r="D2" s="297"/>
      <c r="E2" s="297"/>
      <c r="F2" s="297"/>
      <c r="G2" s="297"/>
      <c r="H2" s="297"/>
      <c r="I2" s="297"/>
      <c r="J2" s="297"/>
      <c r="K2" s="168"/>
      <c r="L2" s="169"/>
      <c r="M2" s="168"/>
      <c r="N2" s="168"/>
      <c r="O2" s="168"/>
      <c r="P2" s="168"/>
      <c r="Q2" s="168"/>
      <c r="R2" s="168"/>
      <c r="S2" s="168"/>
      <c r="T2" s="169"/>
      <c r="U2" s="168"/>
      <c r="V2" s="168"/>
      <c r="W2" s="168"/>
      <c r="X2" s="168"/>
      <c r="Y2" s="168"/>
      <c r="Z2" s="168"/>
      <c r="AA2" s="168"/>
      <c r="AB2" s="169"/>
      <c r="AC2" s="168"/>
      <c r="AD2" s="168"/>
      <c r="AE2" s="168"/>
      <c r="AF2" s="168"/>
      <c r="AG2" s="168"/>
      <c r="AH2" s="168"/>
      <c r="AI2" s="168"/>
      <c r="AJ2" s="169"/>
      <c r="AK2" s="168"/>
      <c r="AL2" s="168"/>
      <c r="AM2" s="168"/>
      <c r="AN2" s="168"/>
      <c r="AO2" s="168"/>
      <c r="AP2" s="168"/>
      <c r="AQ2" s="168"/>
      <c r="AR2" s="169"/>
      <c r="AS2" s="168"/>
      <c r="AT2" s="168"/>
      <c r="AU2" s="168"/>
      <c r="AV2" s="168"/>
      <c r="AW2" s="168"/>
      <c r="AX2" s="168"/>
      <c r="AY2" s="168"/>
      <c r="AZ2" s="169"/>
      <c r="BA2" s="168"/>
      <c r="BB2" s="168"/>
      <c r="BC2" s="168"/>
      <c r="BD2" s="168"/>
      <c r="BE2" s="168"/>
      <c r="BF2" s="168"/>
      <c r="BG2" s="168"/>
      <c r="BH2" s="169"/>
      <c r="BI2" s="168"/>
      <c r="BJ2" s="168"/>
      <c r="BK2" s="168"/>
      <c r="BL2" s="168"/>
      <c r="BM2" s="168"/>
      <c r="BN2" s="168"/>
      <c r="BO2" s="168"/>
      <c r="BP2" s="169"/>
      <c r="BQ2" s="168"/>
      <c r="BR2" s="168"/>
      <c r="BS2" s="168"/>
      <c r="BT2" s="168"/>
      <c r="BU2" s="168"/>
      <c r="BV2" s="168"/>
      <c r="BW2" s="168"/>
      <c r="BX2" s="169"/>
      <c r="BY2" s="168"/>
      <c r="BZ2" s="168"/>
      <c r="CA2" s="168"/>
      <c r="CB2" s="168"/>
      <c r="CC2" s="168"/>
      <c r="CD2" s="168"/>
      <c r="CE2" s="168"/>
      <c r="CF2" s="169"/>
      <c r="CG2" s="168"/>
      <c r="CH2" s="168"/>
      <c r="CI2" s="168"/>
      <c r="CJ2" s="168"/>
      <c r="CK2" s="168"/>
      <c r="CL2" s="168"/>
      <c r="CM2" s="168"/>
      <c r="CN2" s="169"/>
      <c r="CO2" s="168"/>
      <c r="CP2" s="168"/>
      <c r="CQ2" s="168"/>
      <c r="CR2" s="168"/>
      <c r="CS2" s="168"/>
      <c r="CT2" s="168"/>
      <c r="CU2" s="168"/>
      <c r="CV2" s="169"/>
      <c r="CW2" s="168"/>
      <c r="CX2" s="168"/>
      <c r="CY2" s="168"/>
      <c r="CZ2" s="168"/>
      <c r="DA2" s="168"/>
      <c r="DB2" s="168"/>
      <c r="DC2" s="168"/>
      <c r="DD2" s="169"/>
      <c r="DE2" s="168"/>
      <c r="DF2" s="168"/>
      <c r="DG2" s="168"/>
      <c r="DH2" s="168"/>
      <c r="DI2" s="168"/>
      <c r="DJ2" s="168"/>
      <c r="DK2" s="168"/>
      <c r="DL2" s="169"/>
      <c r="DM2" s="168"/>
      <c r="DN2" s="168"/>
      <c r="DO2" s="168"/>
      <c r="DP2" s="168"/>
      <c r="DQ2" s="168"/>
      <c r="DR2" s="168"/>
      <c r="DS2" s="168"/>
      <c r="DT2" s="169"/>
      <c r="DU2" s="168"/>
      <c r="DV2" s="168"/>
      <c r="DW2" s="168"/>
      <c r="DX2" s="168"/>
      <c r="DY2" s="168"/>
      <c r="DZ2" s="168"/>
      <c r="EA2" s="168"/>
      <c r="EB2" s="169"/>
      <c r="EC2" s="168"/>
      <c r="ED2" s="168"/>
      <c r="EE2" s="168"/>
      <c r="EF2" s="168"/>
      <c r="EG2" s="168"/>
      <c r="EH2" s="168"/>
      <c r="EI2" s="168"/>
      <c r="EJ2" s="169"/>
      <c r="EK2" s="168"/>
      <c r="EL2" s="168"/>
      <c r="EM2" s="168"/>
      <c r="EN2" s="168"/>
      <c r="EO2" s="168"/>
      <c r="EP2" s="168"/>
      <c r="EQ2" s="168"/>
      <c r="ER2" s="169"/>
      <c r="ES2" s="168"/>
      <c r="ET2" s="168"/>
      <c r="EU2" s="168"/>
      <c r="EV2" s="168"/>
      <c r="EW2" s="168"/>
      <c r="EX2" s="168"/>
      <c r="EY2" s="168"/>
      <c r="EZ2" s="169"/>
    </row>
    <row r="3" spans="2:156" s="170" customFormat="1" ht="15" customHeight="1" x14ac:dyDescent="0.2">
      <c r="B3" s="297" t="s">
        <v>38</v>
      </c>
      <c r="C3" s="297"/>
      <c r="D3" s="297"/>
      <c r="E3" s="297"/>
      <c r="F3" s="297"/>
      <c r="G3" s="297"/>
      <c r="H3" s="297"/>
      <c r="I3" s="297"/>
      <c r="J3" s="297"/>
      <c r="K3" s="168"/>
      <c r="L3" s="169"/>
      <c r="M3" s="168"/>
      <c r="N3" s="168"/>
      <c r="O3" s="168"/>
      <c r="P3" s="168"/>
      <c r="Q3" s="168"/>
      <c r="R3" s="168"/>
      <c r="S3" s="168"/>
      <c r="T3" s="169"/>
      <c r="U3" s="168"/>
      <c r="V3" s="168"/>
      <c r="W3" s="168"/>
      <c r="X3" s="168"/>
      <c r="Y3" s="168"/>
      <c r="Z3" s="168"/>
      <c r="AA3" s="168"/>
      <c r="AB3" s="169"/>
      <c r="AC3" s="168"/>
      <c r="AD3" s="168"/>
      <c r="AE3" s="168"/>
      <c r="AF3" s="168"/>
      <c r="AG3" s="168"/>
      <c r="AH3" s="168"/>
      <c r="AI3" s="168"/>
      <c r="AJ3" s="169"/>
      <c r="AK3" s="168"/>
      <c r="AL3" s="168"/>
      <c r="AM3" s="168"/>
      <c r="AN3" s="168"/>
      <c r="AO3" s="168"/>
      <c r="AP3" s="168"/>
      <c r="AQ3" s="168"/>
      <c r="AR3" s="169"/>
      <c r="AS3" s="168"/>
      <c r="AT3" s="168"/>
      <c r="AU3" s="168"/>
      <c r="AV3" s="168"/>
      <c r="AW3" s="168"/>
      <c r="AX3" s="168"/>
      <c r="AY3" s="168"/>
      <c r="AZ3" s="169"/>
      <c r="BA3" s="168"/>
      <c r="BB3" s="168"/>
      <c r="BC3" s="168"/>
      <c r="BD3" s="168"/>
      <c r="BE3" s="168"/>
      <c r="BF3" s="168"/>
      <c r="BG3" s="168"/>
      <c r="BH3" s="169"/>
      <c r="BI3" s="168"/>
      <c r="BJ3" s="168"/>
      <c r="BK3" s="168"/>
      <c r="BL3" s="168"/>
      <c r="BM3" s="168"/>
      <c r="BN3" s="168"/>
      <c r="BO3" s="168"/>
      <c r="BP3" s="169"/>
      <c r="BQ3" s="168"/>
      <c r="BR3" s="168"/>
      <c r="BS3" s="168"/>
      <c r="BT3" s="168"/>
      <c r="BU3" s="168"/>
      <c r="BV3" s="168"/>
      <c r="BW3" s="168"/>
      <c r="BX3" s="169"/>
      <c r="BY3" s="168"/>
      <c r="BZ3" s="168"/>
      <c r="CA3" s="168"/>
      <c r="CB3" s="168"/>
      <c r="CC3" s="168"/>
      <c r="CD3" s="168"/>
      <c r="CE3" s="168"/>
      <c r="CF3" s="169"/>
      <c r="CG3" s="168"/>
      <c r="CH3" s="168"/>
      <c r="CI3" s="168"/>
      <c r="CJ3" s="168"/>
      <c r="CK3" s="168"/>
      <c r="CL3" s="168"/>
      <c r="CM3" s="168"/>
      <c r="CN3" s="169"/>
      <c r="CO3" s="168"/>
      <c r="CP3" s="168"/>
      <c r="CQ3" s="168"/>
      <c r="CR3" s="168"/>
      <c r="CS3" s="168"/>
      <c r="CT3" s="168"/>
      <c r="CU3" s="168"/>
      <c r="CV3" s="169"/>
      <c r="CW3" s="168"/>
      <c r="CX3" s="168"/>
      <c r="CY3" s="168"/>
      <c r="CZ3" s="168"/>
      <c r="DA3" s="168"/>
      <c r="DB3" s="168"/>
      <c r="DC3" s="168"/>
      <c r="DD3" s="169"/>
      <c r="DE3" s="168"/>
      <c r="DF3" s="168"/>
      <c r="DG3" s="168"/>
      <c r="DH3" s="168"/>
      <c r="DI3" s="168"/>
      <c r="DJ3" s="168"/>
      <c r="DK3" s="168"/>
      <c r="DL3" s="169"/>
      <c r="DM3" s="168"/>
      <c r="DN3" s="168"/>
      <c r="DO3" s="168"/>
      <c r="DP3" s="168"/>
      <c r="DQ3" s="168"/>
      <c r="DR3" s="168"/>
      <c r="DS3" s="168"/>
      <c r="DT3" s="169"/>
      <c r="DU3" s="168"/>
      <c r="DV3" s="168"/>
      <c r="DW3" s="168"/>
      <c r="DX3" s="168"/>
      <c r="DY3" s="168"/>
      <c r="DZ3" s="168"/>
      <c r="EA3" s="168"/>
      <c r="EB3" s="169"/>
      <c r="EC3" s="168"/>
      <c r="ED3" s="168"/>
      <c r="EE3" s="168"/>
      <c r="EF3" s="168"/>
      <c r="EG3" s="168"/>
      <c r="EH3" s="168"/>
      <c r="EI3" s="168"/>
      <c r="EJ3" s="169"/>
      <c r="EK3" s="168"/>
      <c r="EL3" s="168"/>
      <c r="EM3" s="168"/>
      <c r="EN3" s="168"/>
      <c r="EO3" s="168"/>
      <c r="EP3" s="168"/>
      <c r="EQ3" s="168"/>
      <c r="ER3" s="169"/>
      <c r="ES3" s="168"/>
      <c r="ET3" s="168"/>
      <c r="EU3" s="168"/>
      <c r="EV3" s="168"/>
      <c r="EW3" s="168"/>
      <c r="EX3" s="168"/>
      <c r="EY3" s="168"/>
      <c r="EZ3" s="169"/>
    </row>
    <row r="4" spans="2:156" s="170" customFormat="1" ht="15" customHeight="1" x14ac:dyDescent="0.2">
      <c r="B4" s="297" t="s">
        <v>37</v>
      </c>
      <c r="C4" s="297"/>
      <c r="D4" s="297"/>
      <c r="E4" s="297"/>
      <c r="F4" s="297"/>
      <c r="G4" s="297"/>
      <c r="H4" s="297"/>
      <c r="I4" s="297"/>
      <c r="J4" s="297"/>
      <c r="K4" s="168"/>
      <c r="L4" s="169"/>
      <c r="M4" s="168"/>
      <c r="N4" s="168"/>
      <c r="O4" s="168"/>
      <c r="P4" s="168"/>
      <c r="Q4" s="168"/>
      <c r="R4" s="168"/>
      <c r="S4" s="168"/>
      <c r="T4" s="169"/>
      <c r="U4" s="168"/>
      <c r="V4" s="168"/>
      <c r="W4" s="168"/>
      <c r="X4" s="168"/>
      <c r="Y4" s="168"/>
      <c r="Z4" s="168"/>
      <c r="AA4" s="168"/>
      <c r="AB4" s="169"/>
      <c r="AC4" s="168"/>
      <c r="AD4" s="168"/>
      <c r="AE4" s="168"/>
      <c r="AF4" s="168"/>
      <c r="AG4" s="168"/>
      <c r="AH4" s="168"/>
      <c r="AI4" s="168"/>
      <c r="AJ4" s="169"/>
      <c r="AK4" s="168"/>
      <c r="AL4" s="168"/>
      <c r="AM4" s="168"/>
      <c r="AN4" s="168"/>
      <c r="AO4" s="168"/>
      <c r="AP4" s="168"/>
      <c r="AQ4" s="168"/>
      <c r="AR4" s="169"/>
      <c r="AS4" s="168"/>
      <c r="AT4" s="168"/>
      <c r="AU4" s="168"/>
      <c r="AV4" s="168"/>
      <c r="AW4" s="168"/>
      <c r="AX4" s="168"/>
      <c r="AY4" s="168"/>
      <c r="AZ4" s="169"/>
      <c r="BA4" s="168"/>
      <c r="BB4" s="168"/>
      <c r="BC4" s="168"/>
      <c r="BD4" s="168"/>
      <c r="BE4" s="168"/>
      <c r="BF4" s="168"/>
      <c r="BG4" s="168"/>
      <c r="BH4" s="169"/>
      <c r="BI4" s="168"/>
      <c r="BJ4" s="168"/>
      <c r="BK4" s="168"/>
      <c r="BL4" s="168"/>
      <c r="BM4" s="168"/>
      <c r="BN4" s="168"/>
      <c r="BO4" s="168"/>
      <c r="BP4" s="169"/>
      <c r="BQ4" s="168"/>
      <c r="BR4" s="168"/>
      <c r="BS4" s="168"/>
      <c r="BT4" s="168"/>
      <c r="BU4" s="168"/>
      <c r="BV4" s="168"/>
      <c r="BW4" s="168"/>
      <c r="BX4" s="169"/>
      <c r="BY4" s="168"/>
      <c r="BZ4" s="168"/>
      <c r="CA4" s="168"/>
      <c r="CB4" s="168"/>
      <c r="CC4" s="168"/>
      <c r="CD4" s="168"/>
      <c r="CE4" s="168"/>
      <c r="CF4" s="169"/>
      <c r="CG4" s="168"/>
      <c r="CH4" s="168"/>
      <c r="CI4" s="168"/>
      <c r="CJ4" s="168"/>
      <c r="CK4" s="168"/>
      <c r="CL4" s="168"/>
      <c r="CM4" s="168"/>
      <c r="CN4" s="169"/>
      <c r="CO4" s="168"/>
      <c r="CP4" s="168"/>
      <c r="CQ4" s="168"/>
      <c r="CR4" s="168"/>
      <c r="CS4" s="168"/>
      <c r="CT4" s="168"/>
      <c r="CU4" s="168"/>
      <c r="CV4" s="169"/>
      <c r="CW4" s="168"/>
      <c r="CX4" s="168"/>
      <c r="CY4" s="168"/>
      <c r="CZ4" s="168"/>
      <c r="DA4" s="168"/>
      <c r="DB4" s="168"/>
      <c r="DC4" s="168"/>
      <c r="DD4" s="169"/>
      <c r="DE4" s="168"/>
      <c r="DF4" s="168"/>
      <c r="DG4" s="168"/>
      <c r="DH4" s="168"/>
      <c r="DI4" s="168"/>
      <c r="DJ4" s="168"/>
      <c r="DK4" s="168"/>
      <c r="DL4" s="169"/>
      <c r="DM4" s="168"/>
      <c r="DN4" s="168"/>
      <c r="DO4" s="168"/>
      <c r="DP4" s="168"/>
      <c r="DQ4" s="168"/>
      <c r="DR4" s="168"/>
      <c r="DS4" s="168"/>
      <c r="DT4" s="169"/>
      <c r="DU4" s="168"/>
      <c r="DV4" s="168"/>
      <c r="DW4" s="168"/>
      <c r="DX4" s="168"/>
      <c r="DY4" s="168"/>
      <c r="DZ4" s="168"/>
      <c r="EA4" s="168"/>
      <c r="EB4" s="169"/>
      <c r="EC4" s="168"/>
      <c r="ED4" s="168"/>
      <c r="EE4" s="168"/>
      <c r="EF4" s="168"/>
      <c r="EG4" s="168"/>
      <c r="EH4" s="168"/>
      <c r="EI4" s="168"/>
      <c r="EJ4" s="169"/>
      <c r="EK4" s="168"/>
      <c r="EL4" s="168"/>
      <c r="EM4" s="168"/>
      <c r="EN4" s="168"/>
      <c r="EO4" s="168"/>
      <c r="EP4" s="168"/>
      <c r="EQ4" s="168"/>
      <c r="ER4" s="169"/>
      <c r="ES4" s="168"/>
      <c r="ET4" s="168"/>
      <c r="EU4" s="168"/>
      <c r="EV4" s="168"/>
      <c r="EW4" s="168"/>
      <c r="EX4" s="168"/>
      <c r="EY4" s="168"/>
      <c r="EZ4" s="169"/>
    </row>
    <row r="5" spans="2:156" ht="38.25" customHeight="1" x14ac:dyDescent="0.2">
      <c r="B5" s="298" t="s">
        <v>303</v>
      </c>
      <c r="C5" s="298"/>
      <c r="D5" s="298"/>
      <c r="E5" s="298"/>
      <c r="F5" s="298"/>
      <c r="G5" s="298"/>
      <c r="H5" s="298"/>
      <c r="I5" s="298"/>
      <c r="J5" s="298"/>
    </row>
    <row r="6" spans="2:156" ht="66.75" customHeight="1" x14ac:dyDescent="0.2">
      <c r="B6" s="290" t="s">
        <v>46</v>
      </c>
      <c r="C6" s="290" t="s">
        <v>47</v>
      </c>
      <c r="D6" s="290"/>
      <c r="E6" s="290"/>
      <c r="F6" s="290" t="s">
        <v>48</v>
      </c>
      <c r="G6" s="290" t="s">
        <v>49</v>
      </c>
      <c r="H6" s="294" t="s">
        <v>50</v>
      </c>
      <c r="I6" s="294" t="s">
        <v>51</v>
      </c>
      <c r="J6" s="173" t="s">
        <v>44</v>
      </c>
    </row>
    <row r="7" spans="2:156" ht="24" customHeight="1" x14ac:dyDescent="0.2">
      <c r="B7" s="290"/>
      <c r="C7" s="290"/>
      <c r="D7" s="290"/>
      <c r="E7" s="290"/>
      <c r="F7" s="290"/>
      <c r="G7" s="290"/>
      <c r="H7" s="295"/>
      <c r="I7" s="295"/>
      <c r="J7" s="173" t="s">
        <v>52</v>
      </c>
    </row>
    <row r="8" spans="2:156" ht="24" customHeight="1" x14ac:dyDescent="0.2">
      <c r="B8" s="285"/>
      <c r="C8" s="286"/>
      <c r="D8" s="286"/>
      <c r="E8" s="286"/>
      <c r="F8" s="286"/>
      <c r="G8" s="286"/>
      <c r="H8" s="286"/>
      <c r="I8" s="296"/>
      <c r="J8" s="110">
        <f>+J9+J82</f>
        <v>183030.03540000008</v>
      </c>
    </row>
    <row r="9" spans="2:156" ht="18.75" customHeight="1" x14ac:dyDescent="0.2">
      <c r="B9" s="290" t="s">
        <v>42</v>
      </c>
      <c r="C9" s="290"/>
      <c r="D9" s="290"/>
      <c r="E9" s="290"/>
      <c r="F9" s="290"/>
      <c r="G9" s="290"/>
      <c r="H9" s="290"/>
      <c r="I9" s="290"/>
      <c r="J9" s="110">
        <f>J11+J57</f>
        <v>388119.3354000001</v>
      </c>
    </row>
    <row r="10" spans="2:156" ht="19.5" customHeight="1" x14ac:dyDescent="0.2">
      <c r="B10" s="173" t="s">
        <v>53</v>
      </c>
      <c r="C10" s="173" t="s">
        <v>54</v>
      </c>
      <c r="D10" s="173" t="s">
        <v>55</v>
      </c>
      <c r="E10" s="290" t="s">
        <v>25</v>
      </c>
      <c r="F10" s="290"/>
      <c r="G10" s="290"/>
      <c r="H10" s="290"/>
      <c r="I10" s="290"/>
      <c r="J10" s="110">
        <f>+J11+J57</f>
        <v>388119.3354000001</v>
      </c>
    </row>
    <row r="11" spans="2:156" ht="19.5" customHeight="1" x14ac:dyDescent="0.2">
      <c r="B11" s="173" t="s">
        <v>213</v>
      </c>
      <c r="C11" s="284" t="s">
        <v>106</v>
      </c>
      <c r="D11" s="284"/>
      <c r="E11" s="284"/>
      <c r="F11" s="284"/>
      <c r="G11" s="284"/>
      <c r="H11" s="284"/>
      <c r="I11" s="284"/>
      <c r="J11" s="110">
        <f>SUM(J12:J56)</f>
        <v>616932.43540000007</v>
      </c>
    </row>
    <row r="12" spans="2:156" ht="19.5" customHeight="1" x14ac:dyDescent="0.2">
      <c r="B12" s="174" t="s">
        <v>214</v>
      </c>
      <c r="C12" s="287" t="s">
        <v>215</v>
      </c>
      <c r="D12" s="288"/>
      <c r="E12" s="289"/>
      <c r="F12" s="174" t="s">
        <v>216</v>
      </c>
      <c r="G12" s="174" t="s">
        <v>217</v>
      </c>
      <c r="H12" s="191"/>
      <c r="I12" s="191"/>
      <c r="J12" s="111">
        <f>+'4'!H19</f>
        <v>-57000</v>
      </c>
    </row>
    <row r="13" spans="2:156" ht="19.5" customHeight="1" x14ac:dyDescent="0.2">
      <c r="B13" s="174" t="s">
        <v>249</v>
      </c>
      <c r="C13" s="287" t="s">
        <v>215</v>
      </c>
      <c r="D13" s="288"/>
      <c r="E13" s="289"/>
      <c r="F13" s="174" t="s">
        <v>216</v>
      </c>
      <c r="G13" s="174" t="s">
        <v>217</v>
      </c>
      <c r="H13" s="175"/>
      <c r="I13" s="175"/>
      <c r="J13" s="111">
        <f>+'4'!H27</f>
        <v>-50000</v>
      </c>
    </row>
    <row r="14" spans="2:156" ht="19.5" customHeight="1" x14ac:dyDescent="0.2">
      <c r="B14" s="174" t="s">
        <v>250</v>
      </c>
      <c r="C14" s="287" t="s">
        <v>215</v>
      </c>
      <c r="D14" s="288"/>
      <c r="E14" s="289"/>
      <c r="F14" s="174" t="s">
        <v>216</v>
      </c>
      <c r="G14" s="174" t="s">
        <v>217</v>
      </c>
      <c r="H14" s="191"/>
      <c r="I14" s="175"/>
      <c r="J14" s="111">
        <v>-50000</v>
      </c>
    </row>
    <row r="15" spans="2:156" ht="19.5" customHeight="1" x14ac:dyDescent="0.2">
      <c r="B15" s="174" t="s">
        <v>251</v>
      </c>
      <c r="C15" s="287" t="s">
        <v>215</v>
      </c>
      <c r="D15" s="288"/>
      <c r="E15" s="289"/>
      <c r="F15" s="174" t="s">
        <v>216</v>
      </c>
      <c r="G15" s="174" t="s">
        <v>217</v>
      </c>
      <c r="H15" s="191"/>
      <c r="I15" s="175"/>
      <c r="J15" s="111">
        <v>-50000</v>
      </c>
    </row>
    <row r="16" spans="2:156" ht="19.5" customHeight="1" x14ac:dyDescent="0.2">
      <c r="B16" s="174" t="s">
        <v>313</v>
      </c>
      <c r="C16" s="287" t="s">
        <v>227</v>
      </c>
      <c r="D16" s="288"/>
      <c r="E16" s="289"/>
      <c r="F16" s="174" t="s">
        <v>226</v>
      </c>
      <c r="G16" s="174" t="s">
        <v>221</v>
      </c>
      <c r="H16" s="174">
        <v>104820000</v>
      </c>
      <c r="I16" s="174">
        <v>5</v>
      </c>
      <c r="J16" s="111">
        <f>H16*I16/1000</f>
        <v>524100</v>
      </c>
    </row>
    <row r="17" spans="2:10" ht="19.5" customHeight="1" x14ac:dyDescent="0.2">
      <c r="B17" s="174">
        <v>33111460</v>
      </c>
      <c r="C17" s="287" t="s">
        <v>227</v>
      </c>
      <c r="D17" s="288"/>
      <c r="E17" s="289"/>
      <c r="F17" s="174" t="s">
        <v>80</v>
      </c>
      <c r="G17" s="174" t="s">
        <v>221</v>
      </c>
      <c r="H17" s="174">
        <v>104820000</v>
      </c>
      <c r="I17" s="174">
        <v>1</v>
      </c>
      <c r="J17" s="111">
        <f>H17*I17/1000</f>
        <v>104820</v>
      </c>
    </row>
    <row r="18" spans="2:10" ht="19.5" customHeight="1" x14ac:dyDescent="0.2">
      <c r="B18" s="174" t="s">
        <v>314</v>
      </c>
      <c r="C18" s="287" t="s">
        <v>228</v>
      </c>
      <c r="D18" s="288"/>
      <c r="E18" s="289"/>
      <c r="F18" s="174" t="s">
        <v>220</v>
      </c>
      <c r="G18" s="174" t="s">
        <v>221</v>
      </c>
      <c r="H18" s="174">
        <v>10000000</v>
      </c>
      <c r="I18" s="174">
        <v>3</v>
      </c>
      <c r="J18" s="111">
        <f t="shared" ref="J18:J55" si="0">H18*I18/1000</f>
        <v>30000</v>
      </c>
    </row>
    <row r="19" spans="2:10" ht="19.5" customHeight="1" x14ac:dyDescent="0.2">
      <c r="B19" s="174">
        <v>31151120</v>
      </c>
      <c r="C19" s="287" t="s">
        <v>228</v>
      </c>
      <c r="D19" s="288"/>
      <c r="E19" s="289"/>
      <c r="F19" s="174" t="s">
        <v>80</v>
      </c>
      <c r="G19" s="174" t="s">
        <v>221</v>
      </c>
      <c r="H19" s="174">
        <v>10000000</v>
      </c>
      <c r="I19" s="174">
        <v>1</v>
      </c>
      <c r="J19" s="111">
        <f t="shared" si="0"/>
        <v>10000</v>
      </c>
    </row>
    <row r="20" spans="2:10" ht="19.5" customHeight="1" x14ac:dyDescent="0.2">
      <c r="B20" s="174" t="s">
        <v>315</v>
      </c>
      <c r="C20" s="287" t="s">
        <v>228</v>
      </c>
      <c r="D20" s="288"/>
      <c r="E20" s="289"/>
      <c r="F20" s="174" t="s">
        <v>64</v>
      </c>
      <c r="G20" s="174" t="s">
        <v>221</v>
      </c>
      <c r="H20" s="174">
        <f>J20/I20*1000</f>
        <v>200000</v>
      </c>
      <c r="I20" s="174">
        <v>9</v>
      </c>
      <c r="J20" s="111">
        <v>1800</v>
      </c>
    </row>
    <row r="21" spans="2:10" ht="19.5" customHeight="1" x14ac:dyDescent="0.2">
      <c r="B21" s="174" t="s">
        <v>328</v>
      </c>
      <c r="C21" s="287" t="s">
        <v>228</v>
      </c>
      <c r="D21" s="288"/>
      <c r="E21" s="289"/>
      <c r="F21" s="174" t="s">
        <v>64</v>
      </c>
      <c r="G21" s="174" t="s">
        <v>221</v>
      </c>
      <c r="H21" s="174">
        <v>200000</v>
      </c>
      <c r="I21" s="174">
        <v>2</v>
      </c>
      <c r="J21" s="111">
        <f t="shared" si="0"/>
        <v>400</v>
      </c>
    </row>
    <row r="22" spans="2:10" ht="19.5" customHeight="1" x14ac:dyDescent="0.2">
      <c r="B22" s="174">
        <v>42931100</v>
      </c>
      <c r="C22" s="287" t="s">
        <v>218</v>
      </c>
      <c r="D22" s="288"/>
      <c r="E22" s="289"/>
      <c r="F22" s="174" t="s">
        <v>220</v>
      </c>
      <c r="G22" s="174" t="s">
        <v>221</v>
      </c>
      <c r="H22" s="174">
        <v>542400</v>
      </c>
      <c r="I22" s="174">
        <v>1</v>
      </c>
      <c r="J22" s="111">
        <f t="shared" si="0"/>
        <v>542.4</v>
      </c>
    </row>
    <row r="23" spans="2:10" ht="19.5" customHeight="1" x14ac:dyDescent="0.2">
      <c r="B23" s="174">
        <v>42931100</v>
      </c>
      <c r="C23" s="287" t="s">
        <v>229</v>
      </c>
      <c r="D23" s="288"/>
      <c r="E23" s="289"/>
      <c r="F23" s="174" t="s">
        <v>220</v>
      </c>
      <c r="G23" s="174" t="s">
        <v>221</v>
      </c>
      <c r="H23" s="174">
        <v>1550000</v>
      </c>
      <c r="I23" s="174">
        <v>3</v>
      </c>
      <c r="J23" s="111">
        <f t="shared" si="0"/>
        <v>4650</v>
      </c>
    </row>
    <row r="24" spans="2:10" ht="19.5" customHeight="1" x14ac:dyDescent="0.2">
      <c r="B24" s="174" t="s">
        <v>230</v>
      </c>
      <c r="C24" s="287" t="s">
        <v>229</v>
      </c>
      <c r="D24" s="288"/>
      <c r="E24" s="289"/>
      <c r="F24" s="174" t="s">
        <v>64</v>
      </c>
      <c r="G24" s="174" t="s">
        <v>221</v>
      </c>
      <c r="H24" s="174">
        <v>8212500</v>
      </c>
      <c r="I24" s="174">
        <v>4</v>
      </c>
      <c r="J24" s="111">
        <f t="shared" si="0"/>
        <v>32850</v>
      </c>
    </row>
    <row r="25" spans="2:10" ht="19.5" customHeight="1" x14ac:dyDescent="0.2">
      <c r="B25" s="174">
        <v>33191100</v>
      </c>
      <c r="C25" s="287" t="s">
        <v>219</v>
      </c>
      <c r="D25" s="288"/>
      <c r="E25" s="289"/>
      <c r="F25" s="174" t="s">
        <v>220</v>
      </c>
      <c r="G25" s="174" t="s">
        <v>221</v>
      </c>
      <c r="H25" s="174">
        <v>126998.39999999999</v>
      </c>
      <c r="I25" s="174">
        <v>1</v>
      </c>
      <c r="J25" s="111">
        <f t="shared" si="0"/>
        <v>126.99839999999999</v>
      </c>
    </row>
    <row r="26" spans="2:10" ht="19.5" customHeight="1" x14ac:dyDescent="0.2">
      <c r="B26" s="174">
        <v>33121150</v>
      </c>
      <c r="C26" s="287" t="s">
        <v>222</v>
      </c>
      <c r="D26" s="288"/>
      <c r="E26" s="289"/>
      <c r="F26" s="174" t="s">
        <v>220</v>
      </c>
      <c r="G26" s="174" t="s">
        <v>221</v>
      </c>
      <c r="H26" s="174">
        <v>412500</v>
      </c>
      <c r="I26" s="174">
        <v>1</v>
      </c>
      <c r="J26" s="111">
        <f t="shared" si="0"/>
        <v>412.5</v>
      </c>
    </row>
    <row r="27" spans="2:10" ht="19.5" customHeight="1" x14ac:dyDescent="0.2">
      <c r="B27" s="174" t="s">
        <v>316</v>
      </c>
      <c r="C27" s="287" t="s">
        <v>222</v>
      </c>
      <c r="D27" s="288"/>
      <c r="E27" s="289"/>
      <c r="F27" s="174" t="s">
        <v>220</v>
      </c>
      <c r="G27" s="174" t="s">
        <v>221</v>
      </c>
      <c r="H27" s="174">
        <v>256000</v>
      </c>
      <c r="I27" s="174">
        <v>2</v>
      </c>
      <c r="J27" s="111">
        <f t="shared" si="0"/>
        <v>512</v>
      </c>
    </row>
    <row r="28" spans="2:10" ht="19.5" customHeight="1" x14ac:dyDescent="0.2">
      <c r="B28" s="174">
        <v>33931300</v>
      </c>
      <c r="C28" s="287" t="s">
        <v>223</v>
      </c>
      <c r="D28" s="288"/>
      <c r="E28" s="289"/>
      <c r="F28" s="174" t="s">
        <v>64</v>
      </c>
      <c r="G28" s="174" t="s">
        <v>221</v>
      </c>
      <c r="H28" s="174">
        <v>4950000</v>
      </c>
      <c r="I28" s="174">
        <v>1</v>
      </c>
      <c r="J28" s="111">
        <f t="shared" si="0"/>
        <v>4950</v>
      </c>
    </row>
    <row r="29" spans="2:10" ht="19.5" customHeight="1" x14ac:dyDescent="0.2">
      <c r="B29" s="174">
        <v>33931300</v>
      </c>
      <c r="C29" s="287" t="s">
        <v>223</v>
      </c>
      <c r="D29" s="288"/>
      <c r="E29" s="289"/>
      <c r="F29" s="174" t="s">
        <v>64</v>
      </c>
      <c r="G29" s="174" t="s">
        <v>221</v>
      </c>
      <c r="H29" s="174">
        <v>7000000</v>
      </c>
      <c r="I29" s="174">
        <v>1</v>
      </c>
      <c r="J29" s="111">
        <f t="shared" si="0"/>
        <v>7000</v>
      </c>
    </row>
    <row r="30" spans="2:10" ht="19.5" customHeight="1" x14ac:dyDescent="0.2">
      <c r="B30" s="174">
        <v>33191540</v>
      </c>
      <c r="C30" s="287" t="s">
        <v>224</v>
      </c>
      <c r="D30" s="288"/>
      <c r="E30" s="289"/>
      <c r="F30" s="174" t="s">
        <v>64</v>
      </c>
      <c r="G30" s="174" t="s">
        <v>221</v>
      </c>
      <c r="H30" s="174">
        <v>240000</v>
      </c>
      <c r="I30" s="174">
        <v>5</v>
      </c>
      <c r="J30" s="111">
        <f t="shared" si="0"/>
        <v>1200</v>
      </c>
    </row>
    <row r="31" spans="2:10" ht="19.5" customHeight="1" x14ac:dyDescent="0.2">
      <c r="B31" s="174">
        <v>33191480</v>
      </c>
      <c r="C31" s="287" t="s">
        <v>225</v>
      </c>
      <c r="D31" s="288"/>
      <c r="E31" s="289"/>
      <c r="F31" s="174" t="s">
        <v>64</v>
      </c>
      <c r="G31" s="174" t="s">
        <v>221</v>
      </c>
      <c r="H31" s="174">
        <v>180000</v>
      </c>
      <c r="I31" s="174">
        <v>2</v>
      </c>
      <c r="J31" s="111">
        <f t="shared" si="0"/>
        <v>360</v>
      </c>
    </row>
    <row r="32" spans="2:10" ht="19.5" customHeight="1" x14ac:dyDescent="0.2">
      <c r="B32" s="174">
        <v>42941160</v>
      </c>
      <c r="C32" s="287" t="s">
        <v>232</v>
      </c>
      <c r="D32" s="288"/>
      <c r="E32" s="289"/>
      <c r="F32" s="174" t="s">
        <v>220</v>
      </c>
      <c r="G32" s="174" t="s">
        <v>221</v>
      </c>
      <c r="H32" s="174">
        <v>600000</v>
      </c>
      <c r="I32" s="174">
        <v>3</v>
      </c>
      <c r="J32" s="111">
        <f t="shared" si="0"/>
        <v>1800</v>
      </c>
    </row>
    <row r="33" spans="2:10" ht="19.5" customHeight="1" x14ac:dyDescent="0.2">
      <c r="B33" s="174">
        <v>39111190</v>
      </c>
      <c r="C33" s="287" t="s">
        <v>231</v>
      </c>
      <c r="D33" s="288"/>
      <c r="E33" s="289"/>
      <c r="F33" s="174" t="s">
        <v>220</v>
      </c>
      <c r="G33" s="174" t="s">
        <v>221</v>
      </c>
      <c r="H33" s="174">
        <v>657045</v>
      </c>
      <c r="I33" s="174">
        <v>11</v>
      </c>
      <c r="J33" s="111">
        <f t="shared" si="0"/>
        <v>7227.4949999999999</v>
      </c>
    </row>
    <row r="34" spans="2:10" ht="19.5" customHeight="1" x14ac:dyDescent="0.2">
      <c r="B34" s="174">
        <v>39711110</v>
      </c>
      <c r="C34" s="287" t="s">
        <v>234</v>
      </c>
      <c r="D34" s="288"/>
      <c r="E34" s="289"/>
      <c r="F34" s="174" t="s">
        <v>220</v>
      </c>
      <c r="G34" s="174" t="s">
        <v>221</v>
      </c>
      <c r="H34" s="174">
        <v>624000</v>
      </c>
      <c r="I34" s="174">
        <v>3</v>
      </c>
      <c r="J34" s="111">
        <f t="shared" si="0"/>
        <v>1872</v>
      </c>
    </row>
    <row r="35" spans="2:10" ht="19.5" customHeight="1" x14ac:dyDescent="0.2">
      <c r="B35" s="174">
        <v>39711150</v>
      </c>
      <c r="C35" s="287" t="s">
        <v>233</v>
      </c>
      <c r="D35" s="288"/>
      <c r="E35" s="289"/>
      <c r="F35" s="174" t="s">
        <v>64</v>
      </c>
      <c r="G35" s="174" t="s">
        <v>221</v>
      </c>
      <c r="H35" s="174">
        <v>1414286</v>
      </c>
      <c r="I35" s="174">
        <v>7</v>
      </c>
      <c r="J35" s="111">
        <f t="shared" si="0"/>
        <v>9900.0020000000004</v>
      </c>
    </row>
    <row r="36" spans="2:10" ht="19.5" customHeight="1" x14ac:dyDescent="0.2">
      <c r="B36" s="174">
        <v>39711150</v>
      </c>
      <c r="C36" s="287" t="s">
        <v>233</v>
      </c>
      <c r="D36" s="288"/>
      <c r="E36" s="289"/>
      <c r="F36" s="174" t="s">
        <v>64</v>
      </c>
      <c r="G36" s="174" t="s">
        <v>221</v>
      </c>
      <c r="H36" s="174">
        <v>650000</v>
      </c>
      <c r="I36" s="174">
        <v>1</v>
      </c>
      <c r="J36" s="111">
        <f t="shared" si="0"/>
        <v>650</v>
      </c>
    </row>
    <row r="37" spans="2:10" ht="19.5" customHeight="1" x14ac:dyDescent="0.2">
      <c r="B37" s="174">
        <v>39711160</v>
      </c>
      <c r="C37" s="287" t="s">
        <v>235</v>
      </c>
      <c r="D37" s="288"/>
      <c r="E37" s="289"/>
      <c r="F37" s="174" t="s">
        <v>220</v>
      </c>
      <c r="G37" s="174" t="s">
        <v>221</v>
      </c>
      <c r="H37" s="174">
        <v>750000</v>
      </c>
      <c r="I37" s="174">
        <v>2</v>
      </c>
      <c r="J37" s="111">
        <f t="shared" si="0"/>
        <v>1500</v>
      </c>
    </row>
    <row r="38" spans="2:10" ht="19.5" customHeight="1" x14ac:dyDescent="0.2">
      <c r="B38" s="174">
        <v>39711120</v>
      </c>
      <c r="C38" s="287" t="s">
        <v>236</v>
      </c>
      <c r="D38" s="288"/>
      <c r="E38" s="289"/>
      <c r="F38" s="174" t="s">
        <v>64</v>
      </c>
      <c r="G38" s="174" t="s">
        <v>221</v>
      </c>
      <c r="H38" s="174">
        <v>747500</v>
      </c>
      <c r="I38" s="174">
        <v>2</v>
      </c>
      <c r="J38" s="111">
        <f t="shared" si="0"/>
        <v>1495</v>
      </c>
    </row>
    <row r="39" spans="2:10" ht="19.5" customHeight="1" x14ac:dyDescent="0.2">
      <c r="B39" s="174">
        <v>38431360</v>
      </c>
      <c r="C39" s="287" t="s">
        <v>237</v>
      </c>
      <c r="D39" s="288"/>
      <c r="E39" s="289"/>
      <c r="F39" s="174" t="s">
        <v>64</v>
      </c>
      <c r="G39" s="174" t="s">
        <v>221</v>
      </c>
      <c r="H39" s="174">
        <v>2089998</v>
      </c>
      <c r="I39" s="174">
        <v>1</v>
      </c>
      <c r="J39" s="111">
        <f t="shared" si="0"/>
        <v>2089.998</v>
      </c>
    </row>
    <row r="40" spans="2:10" ht="25.5" customHeight="1" x14ac:dyDescent="0.2">
      <c r="B40" s="176">
        <v>38431700</v>
      </c>
      <c r="C40" s="291" t="s">
        <v>329</v>
      </c>
      <c r="D40" s="292"/>
      <c r="E40" s="293"/>
      <c r="F40" s="176" t="s">
        <v>64</v>
      </c>
      <c r="G40" s="176" t="s">
        <v>221</v>
      </c>
      <c r="H40" s="176">
        <v>191667</v>
      </c>
      <c r="I40" s="176">
        <v>6</v>
      </c>
      <c r="J40" s="177">
        <f t="shared" si="0"/>
        <v>1150.002</v>
      </c>
    </row>
    <row r="41" spans="2:10" ht="19.5" customHeight="1" x14ac:dyDescent="0.2">
      <c r="B41" s="174" t="s">
        <v>238</v>
      </c>
      <c r="C41" s="287" t="s">
        <v>237</v>
      </c>
      <c r="D41" s="288"/>
      <c r="E41" s="289"/>
      <c r="F41" s="174" t="s">
        <v>64</v>
      </c>
      <c r="G41" s="174" t="s">
        <v>221</v>
      </c>
      <c r="H41" s="174">
        <v>18999000</v>
      </c>
      <c r="I41" s="174">
        <v>1</v>
      </c>
      <c r="J41" s="111">
        <f t="shared" si="0"/>
        <v>18999</v>
      </c>
    </row>
    <row r="42" spans="2:10" ht="19.5" customHeight="1" x14ac:dyDescent="0.2">
      <c r="B42" s="174">
        <v>33121240</v>
      </c>
      <c r="C42" s="287" t="s">
        <v>321</v>
      </c>
      <c r="D42" s="288" t="s">
        <v>321</v>
      </c>
      <c r="E42" s="289" t="s">
        <v>321</v>
      </c>
      <c r="F42" s="174" t="s">
        <v>220</v>
      </c>
      <c r="G42" s="174" t="s">
        <v>221</v>
      </c>
      <c r="H42" s="174">
        <v>650000</v>
      </c>
      <c r="I42" s="174">
        <v>1</v>
      </c>
      <c r="J42" s="111">
        <f t="shared" si="0"/>
        <v>650</v>
      </c>
    </row>
    <row r="43" spans="2:10" ht="19.5" customHeight="1" x14ac:dyDescent="0.2">
      <c r="B43" s="174">
        <v>33121160</v>
      </c>
      <c r="C43" s="287" t="s">
        <v>317</v>
      </c>
      <c r="D43" s="288" t="s">
        <v>317</v>
      </c>
      <c r="E43" s="289" t="s">
        <v>317</v>
      </c>
      <c r="F43" s="174" t="s">
        <v>220</v>
      </c>
      <c r="G43" s="174" t="s">
        <v>221</v>
      </c>
      <c r="H43" s="174">
        <v>650000</v>
      </c>
      <c r="I43" s="174">
        <v>1</v>
      </c>
      <c r="J43" s="111">
        <f t="shared" si="0"/>
        <v>650</v>
      </c>
    </row>
    <row r="44" spans="2:10" ht="19.5" customHeight="1" x14ac:dyDescent="0.2">
      <c r="B44" s="174">
        <v>33151250</v>
      </c>
      <c r="C44" s="287" t="s">
        <v>318</v>
      </c>
      <c r="D44" s="288" t="s">
        <v>318</v>
      </c>
      <c r="E44" s="289" t="s">
        <v>318</v>
      </c>
      <c r="F44" s="174" t="s">
        <v>220</v>
      </c>
      <c r="G44" s="174" t="s">
        <v>221</v>
      </c>
      <c r="H44" s="174">
        <v>80000</v>
      </c>
      <c r="I44" s="174">
        <v>2</v>
      </c>
      <c r="J44" s="111">
        <f t="shared" si="0"/>
        <v>160</v>
      </c>
    </row>
    <row r="45" spans="2:10" ht="19.5" customHeight="1" x14ac:dyDescent="0.2">
      <c r="B45" s="174">
        <v>33191180</v>
      </c>
      <c r="C45" s="287" t="s">
        <v>319</v>
      </c>
      <c r="D45" s="288" t="s">
        <v>319</v>
      </c>
      <c r="E45" s="289" t="s">
        <v>319</v>
      </c>
      <c r="F45" s="174" t="s">
        <v>220</v>
      </c>
      <c r="G45" s="174" t="s">
        <v>221</v>
      </c>
      <c r="H45" s="174">
        <v>66000</v>
      </c>
      <c r="I45" s="174">
        <v>5</v>
      </c>
      <c r="J45" s="111">
        <f t="shared" si="0"/>
        <v>330</v>
      </c>
    </row>
    <row r="46" spans="2:10" ht="19.5" customHeight="1" x14ac:dyDescent="0.2">
      <c r="B46" s="174">
        <v>33191200</v>
      </c>
      <c r="C46" s="287" t="s">
        <v>320</v>
      </c>
      <c r="D46" s="288" t="s">
        <v>320</v>
      </c>
      <c r="E46" s="289" t="s">
        <v>320</v>
      </c>
      <c r="F46" s="174" t="s">
        <v>220</v>
      </c>
      <c r="G46" s="174" t="s">
        <v>221</v>
      </c>
      <c r="H46" s="174">
        <v>72500</v>
      </c>
      <c r="I46" s="174">
        <v>6</v>
      </c>
      <c r="J46" s="111">
        <f t="shared" si="0"/>
        <v>435</v>
      </c>
    </row>
    <row r="47" spans="2:10" ht="19.5" customHeight="1" x14ac:dyDescent="0.2">
      <c r="B47" s="174">
        <v>42911100</v>
      </c>
      <c r="C47" s="287" t="s">
        <v>239</v>
      </c>
      <c r="D47" s="288"/>
      <c r="E47" s="289"/>
      <c r="F47" s="174" t="s">
        <v>64</v>
      </c>
      <c r="G47" s="174" t="s">
        <v>221</v>
      </c>
      <c r="H47" s="174">
        <v>2438000</v>
      </c>
      <c r="I47" s="174">
        <v>1</v>
      </c>
      <c r="J47" s="111">
        <f t="shared" si="0"/>
        <v>2438</v>
      </c>
    </row>
    <row r="48" spans="2:10" ht="19.5" customHeight="1" x14ac:dyDescent="0.2">
      <c r="B48" s="174">
        <v>42911100</v>
      </c>
      <c r="C48" s="287" t="s">
        <v>239</v>
      </c>
      <c r="D48" s="288"/>
      <c r="E48" s="289"/>
      <c r="F48" s="174" t="s">
        <v>64</v>
      </c>
      <c r="G48" s="174" t="s">
        <v>221</v>
      </c>
      <c r="H48" s="174">
        <v>1068000</v>
      </c>
      <c r="I48" s="174">
        <v>1</v>
      </c>
      <c r="J48" s="111">
        <f t="shared" si="0"/>
        <v>1068</v>
      </c>
    </row>
    <row r="49" spans="2:10" ht="19.5" customHeight="1" x14ac:dyDescent="0.2">
      <c r="B49" s="174">
        <v>33141174</v>
      </c>
      <c r="C49" s="287" t="s">
        <v>240</v>
      </c>
      <c r="D49" s="288"/>
      <c r="E49" s="289"/>
      <c r="F49" s="174" t="s">
        <v>220</v>
      </c>
      <c r="G49" s="174" t="s">
        <v>221</v>
      </c>
      <c r="H49" s="174">
        <v>1128000</v>
      </c>
      <c r="I49" s="174">
        <v>2</v>
      </c>
      <c r="J49" s="111">
        <f t="shared" si="0"/>
        <v>2256</v>
      </c>
    </row>
    <row r="50" spans="2:10" ht="19.5" customHeight="1" x14ac:dyDescent="0.2">
      <c r="B50" s="174">
        <v>33141174</v>
      </c>
      <c r="C50" s="287" t="s">
        <v>240</v>
      </c>
      <c r="D50" s="288"/>
      <c r="E50" s="289"/>
      <c r="F50" s="174" t="s">
        <v>220</v>
      </c>
      <c r="G50" s="174" t="s">
        <v>221</v>
      </c>
      <c r="H50" s="174">
        <v>3698040</v>
      </c>
      <c r="I50" s="174">
        <v>1</v>
      </c>
      <c r="J50" s="111">
        <f t="shared" si="0"/>
        <v>3698.04</v>
      </c>
    </row>
    <row r="51" spans="2:10" ht="19.5" customHeight="1" x14ac:dyDescent="0.2">
      <c r="B51" s="174">
        <v>33141174</v>
      </c>
      <c r="C51" s="287" t="s">
        <v>240</v>
      </c>
      <c r="D51" s="288"/>
      <c r="E51" s="289"/>
      <c r="F51" s="174" t="s">
        <v>64</v>
      </c>
      <c r="G51" s="174" t="s">
        <v>221</v>
      </c>
      <c r="H51" s="174">
        <v>940000</v>
      </c>
      <c r="I51" s="174">
        <v>1</v>
      </c>
      <c r="J51" s="111">
        <f t="shared" si="0"/>
        <v>940</v>
      </c>
    </row>
    <row r="52" spans="2:10" ht="19.5" customHeight="1" x14ac:dyDescent="0.2">
      <c r="B52" s="174" t="s">
        <v>330</v>
      </c>
      <c r="C52" s="287" t="s">
        <v>242</v>
      </c>
      <c r="D52" s="288"/>
      <c r="E52" s="289"/>
      <c r="F52" s="174" t="s">
        <v>64</v>
      </c>
      <c r="G52" s="174" t="s">
        <v>221</v>
      </c>
      <c r="H52" s="174">
        <v>625000</v>
      </c>
      <c r="I52" s="174">
        <v>8</v>
      </c>
      <c r="J52" s="111">
        <f t="shared" si="0"/>
        <v>5000</v>
      </c>
    </row>
    <row r="53" spans="2:10" ht="19.5" customHeight="1" x14ac:dyDescent="0.2">
      <c r="B53" s="174">
        <v>33121241</v>
      </c>
      <c r="C53" s="287" t="s">
        <v>241</v>
      </c>
      <c r="D53" s="288"/>
      <c r="E53" s="289"/>
      <c r="F53" s="174" t="s">
        <v>64</v>
      </c>
      <c r="G53" s="174" t="s">
        <v>221</v>
      </c>
      <c r="H53" s="174">
        <v>12320000</v>
      </c>
      <c r="I53" s="174">
        <v>2</v>
      </c>
      <c r="J53" s="111">
        <f t="shared" si="0"/>
        <v>24640</v>
      </c>
    </row>
    <row r="54" spans="2:10" ht="19.5" customHeight="1" x14ac:dyDescent="0.2">
      <c r="B54" s="174">
        <v>33121330</v>
      </c>
      <c r="C54" s="287" t="s">
        <v>244</v>
      </c>
      <c r="D54" s="288"/>
      <c r="E54" s="289"/>
      <c r="F54" s="174" t="s">
        <v>64</v>
      </c>
      <c r="G54" s="174" t="s">
        <v>221</v>
      </c>
      <c r="H54" s="174">
        <v>2000000</v>
      </c>
      <c r="I54" s="174">
        <v>1</v>
      </c>
      <c r="J54" s="111">
        <f t="shared" si="0"/>
        <v>2000</v>
      </c>
    </row>
    <row r="55" spans="2:10" ht="19.5" customHeight="1" x14ac:dyDescent="0.2">
      <c r="B55" s="174">
        <v>38431430</v>
      </c>
      <c r="C55" s="287" t="s">
        <v>243</v>
      </c>
      <c r="D55" s="288"/>
      <c r="E55" s="289"/>
      <c r="F55" s="174" t="s">
        <v>64</v>
      </c>
      <c r="G55" s="174" t="s">
        <v>221</v>
      </c>
      <c r="H55" s="174">
        <v>1176000</v>
      </c>
      <c r="I55" s="174">
        <v>1</v>
      </c>
      <c r="J55" s="111">
        <f t="shared" si="0"/>
        <v>1176</v>
      </c>
    </row>
    <row r="56" spans="2:10" ht="21.75" customHeight="1" x14ac:dyDescent="0.2">
      <c r="B56" s="174">
        <v>30211200</v>
      </c>
      <c r="C56" s="287" t="s">
        <v>245</v>
      </c>
      <c r="D56" s="288"/>
      <c r="E56" s="289"/>
      <c r="F56" s="174" t="s">
        <v>220</v>
      </c>
      <c r="G56" s="174" t="s">
        <v>221</v>
      </c>
      <c r="H56" s="174">
        <f>J56/I56*1000</f>
        <v>202100</v>
      </c>
      <c r="I56" s="174">
        <v>40</v>
      </c>
      <c r="J56" s="111">
        <v>8084</v>
      </c>
    </row>
    <row r="57" spans="2:10" ht="22.5" customHeight="1" x14ac:dyDescent="0.2">
      <c r="B57" s="173" t="s">
        <v>56</v>
      </c>
      <c r="C57" s="290" t="s">
        <v>57</v>
      </c>
      <c r="D57" s="290"/>
      <c r="E57" s="290"/>
      <c r="F57" s="290"/>
      <c r="G57" s="290"/>
      <c r="H57" s="290"/>
      <c r="I57" s="290"/>
      <c r="J57" s="110">
        <f>+J61+J58</f>
        <v>-228813.09999999998</v>
      </c>
    </row>
    <row r="58" spans="2:10" ht="20.25" customHeight="1" x14ac:dyDescent="0.2">
      <c r="B58" s="173" t="s">
        <v>45</v>
      </c>
      <c r="C58" s="284" t="s">
        <v>58</v>
      </c>
      <c r="D58" s="284"/>
      <c r="E58" s="284"/>
      <c r="F58" s="173" t="s">
        <v>45</v>
      </c>
      <c r="G58" s="173" t="s">
        <v>45</v>
      </c>
      <c r="H58" s="173" t="s">
        <v>45</v>
      </c>
      <c r="I58" s="173" t="s">
        <v>45</v>
      </c>
      <c r="J58" s="110">
        <f>+J59+J60</f>
        <v>-367510.1</v>
      </c>
    </row>
    <row r="59" spans="2:10" ht="14.1" customHeight="1" x14ac:dyDescent="0.2">
      <c r="B59" s="174" t="s">
        <v>59</v>
      </c>
      <c r="C59" s="270" t="s">
        <v>60</v>
      </c>
      <c r="D59" s="270"/>
      <c r="E59" s="270"/>
      <c r="F59" s="174" t="s">
        <v>61</v>
      </c>
      <c r="G59" s="174" t="s">
        <v>62</v>
      </c>
      <c r="H59" s="31"/>
      <c r="I59" s="31"/>
      <c r="J59" s="111">
        <f>+'4'!H49</f>
        <v>-226010.1</v>
      </c>
    </row>
    <row r="60" spans="2:10" ht="14.1" customHeight="1" x14ac:dyDescent="0.2">
      <c r="B60" s="174" t="s">
        <v>331</v>
      </c>
      <c r="C60" s="270" t="s">
        <v>60</v>
      </c>
      <c r="D60" s="270"/>
      <c r="E60" s="270"/>
      <c r="F60" s="174" t="s">
        <v>61</v>
      </c>
      <c r="G60" s="174" t="s">
        <v>62</v>
      </c>
      <c r="H60" s="189"/>
      <c r="I60" s="190"/>
      <c r="J60" s="111">
        <f>+'4'!H50</f>
        <v>-141500</v>
      </c>
    </row>
    <row r="61" spans="2:10" s="178" customFormat="1" ht="14.1" customHeight="1" x14ac:dyDescent="0.2">
      <c r="B61" s="173" t="s">
        <v>45</v>
      </c>
      <c r="C61" s="284" t="s">
        <v>63</v>
      </c>
      <c r="D61" s="284"/>
      <c r="E61" s="284"/>
      <c r="F61" s="173" t="s">
        <v>45</v>
      </c>
      <c r="G61" s="173" t="s">
        <v>45</v>
      </c>
      <c r="H61" s="173"/>
      <c r="I61" s="173"/>
      <c r="J61" s="110">
        <f>SUM(J62:J81)</f>
        <v>138697</v>
      </c>
    </row>
    <row r="62" spans="2:10" s="178" customFormat="1" ht="14.1" customHeight="1" x14ac:dyDescent="0.2">
      <c r="B62" s="174">
        <v>71241200</v>
      </c>
      <c r="C62" s="270" t="s">
        <v>78</v>
      </c>
      <c r="D62" s="270"/>
      <c r="E62" s="270"/>
      <c r="F62" s="174" t="s">
        <v>64</v>
      </c>
      <c r="G62" s="174" t="s">
        <v>62</v>
      </c>
      <c r="H62" s="174">
        <v>17340000</v>
      </c>
      <c r="I62" s="174">
        <v>1</v>
      </c>
      <c r="J62" s="111">
        <f t="shared" ref="J62:J70" si="1">H62*I62/1000</f>
        <v>17340</v>
      </c>
    </row>
    <row r="63" spans="2:10" s="178" customFormat="1" ht="14.1" customHeight="1" x14ac:dyDescent="0.2">
      <c r="B63" s="174">
        <v>71241200</v>
      </c>
      <c r="C63" s="270" t="s">
        <v>78</v>
      </c>
      <c r="D63" s="270"/>
      <c r="E63" s="270"/>
      <c r="F63" s="174" t="s">
        <v>64</v>
      </c>
      <c r="G63" s="174" t="s">
        <v>62</v>
      </c>
      <c r="H63" s="174">
        <v>19380000</v>
      </c>
      <c r="I63" s="174">
        <v>1</v>
      </c>
      <c r="J63" s="111">
        <f t="shared" si="1"/>
        <v>19380</v>
      </c>
    </row>
    <row r="64" spans="2:10" s="178" customFormat="1" ht="14.1" customHeight="1" x14ac:dyDescent="0.2">
      <c r="B64" s="174" t="s">
        <v>246</v>
      </c>
      <c r="C64" s="270" t="s">
        <v>78</v>
      </c>
      <c r="D64" s="270"/>
      <c r="E64" s="270"/>
      <c r="F64" s="174" t="s">
        <v>64</v>
      </c>
      <c r="G64" s="174" t="s">
        <v>62</v>
      </c>
      <c r="H64" s="174">
        <v>11830000</v>
      </c>
      <c r="I64" s="174">
        <v>1</v>
      </c>
      <c r="J64" s="111">
        <f>H64*I64/1000</f>
        <v>11830</v>
      </c>
    </row>
    <row r="65" spans="2:10" s="178" customFormat="1" ht="14.1" customHeight="1" x14ac:dyDescent="0.2">
      <c r="B65" s="174">
        <v>71241200</v>
      </c>
      <c r="C65" s="270" t="s">
        <v>78</v>
      </c>
      <c r="D65" s="270"/>
      <c r="E65" s="270"/>
      <c r="F65" s="174" t="s">
        <v>64</v>
      </c>
      <c r="G65" s="174" t="s">
        <v>62</v>
      </c>
      <c r="H65" s="174">
        <v>5000000</v>
      </c>
      <c r="I65" s="174">
        <v>1</v>
      </c>
      <c r="J65" s="111">
        <f t="shared" ref="J65:J67" si="2">H65*I65/1000</f>
        <v>5000</v>
      </c>
    </row>
    <row r="66" spans="2:10" s="178" customFormat="1" ht="14.1" customHeight="1" x14ac:dyDescent="0.2">
      <c r="B66" s="174">
        <v>71241200</v>
      </c>
      <c r="C66" s="270" t="s">
        <v>78</v>
      </c>
      <c r="D66" s="270"/>
      <c r="E66" s="270"/>
      <c r="F66" s="174" t="s">
        <v>64</v>
      </c>
      <c r="G66" s="174" t="s">
        <v>62</v>
      </c>
      <c r="H66" s="174">
        <v>25000000</v>
      </c>
      <c r="I66" s="174">
        <v>1</v>
      </c>
      <c r="J66" s="111">
        <f t="shared" si="2"/>
        <v>25000</v>
      </c>
    </row>
    <row r="67" spans="2:10" s="178" customFormat="1" ht="14.1" customHeight="1" x14ac:dyDescent="0.2">
      <c r="B67" s="174">
        <v>71241200</v>
      </c>
      <c r="C67" s="270" t="s">
        <v>78</v>
      </c>
      <c r="D67" s="270"/>
      <c r="E67" s="270"/>
      <c r="F67" s="174" t="s">
        <v>64</v>
      </c>
      <c r="G67" s="174" t="s">
        <v>62</v>
      </c>
      <c r="H67" s="174">
        <v>35000000</v>
      </c>
      <c r="I67" s="174">
        <v>1</v>
      </c>
      <c r="J67" s="111">
        <f t="shared" si="2"/>
        <v>35000</v>
      </c>
    </row>
    <row r="68" spans="2:10" s="178" customFormat="1" ht="14.1" customHeight="1" x14ac:dyDescent="0.2">
      <c r="B68" s="174" t="s">
        <v>248</v>
      </c>
      <c r="C68" s="274" t="s">
        <v>212</v>
      </c>
      <c r="D68" s="274"/>
      <c r="E68" s="274"/>
      <c r="F68" s="174" t="s">
        <v>64</v>
      </c>
      <c r="G68" s="174" t="s">
        <v>62</v>
      </c>
      <c r="H68" s="174">
        <v>4400000</v>
      </c>
      <c r="I68" s="174">
        <v>1</v>
      </c>
      <c r="J68" s="111">
        <f t="shared" si="1"/>
        <v>4400</v>
      </c>
    </row>
    <row r="69" spans="2:10" s="178" customFormat="1" ht="14.1" customHeight="1" x14ac:dyDescent="0.2">
      <c r="B69" s="179" t="s">
        <v>209</v>
      </c>
      <c r="C69" s="269" t="s">
        <v>211</v>
      </c>
      <c r="D69" s="269"/>
      <c r="E69" s="269"/>
      <c r="F69" s="179" t="s">
        <v>79</v>
      </c>
      <c r="G69" s="174" t="s">
        <v>62</v>
      </c>
      <c r="H69" s="174">
        <v>2994000</v>
      </c>
      <c r="I69" s="174">
        <v>1</v>
      </c>
      <c r="J69" s="111">
        <f t="shared" si="1"/>
        <v>2994</v>
      </c>
    </row>
    <row r="70" spans="2:10" s="178" customFormat="1" ht="14.1" customHeight="1" x14ac:dyDescent="0.2">
      <c r="B70" s="174">
        <v>71241200</v>
      </c>
      <c r="C70" s="270" t="s">
        <v>78</v>
      </c>
      <c r="D70" s="270"/>
      <c r="E70" s="270"/>
      <c r="F70" s="174" t="s">
        <v>64</v>
      </c>
      <c r="G70" s="174" t="s">
        <v>62</v>
      </c>
      <c r="H70" s="174">
        <v>2160000</v>
      </c>
      <c r="I70" s="174">
        <v>1</v>
      </c>
      <c r="J70" s="111">
        <f t="shared" si="1"/>
        <v>2160</v>
      </c>
    </row>
    <row r="71" spans="2:10" s="178" customFormat="1" ht="14.1" customHeight="1" x14ac:dyDescent="0.2">
      <c r="B71" s="174">
        <v>71241200</v>
      </c>
      <c r="C71" s="270" t="s">
        <v>78</v>
      </c>
      <c r="D71" s="270"/>
      <c r="E71" s="270"/>
      <c r="F71" s="174" t="s">
        <v>80</v>
      </c>
      <c r="G71" s="174" t="s">
        <v>62</v>
      </c>
      <c r="H71" s="174">
        <v>450000</v>
      </c>
      <c r="I71" s="174">
        <v>1</v>
      </c>
      <c r="J71" s="111">
        <f>H71*I71/1000</f>
        <v>450</v>
      </c>
    </row>
    <row r="72" spans="2:10" s="178" customFormat="1" ht="14.1" customHeight="1" x14ac:dyDescent="0.2">
      <c r="B72" s="174" t="s">
        <v>247</v>
      </c>
      <c r="C72" s="270" t="s">
        <v>77</v>
      </c>
      <c r="D72" s="270"/>
      <c r="E72" s="270"/>
      <c r="F72" s="174" t="s">
        <v>64</v>
      </c>
      <c r="G72" s="174" t="s">
        <v>62</v>
      </c>
      <c r="H72" s="174">
        <v>1080000</v>
      </c>
      <c r="I72" s="174">
        <v>1</v>
      </c>
      <c r="J72" s="111">
        <f>H72*I72/1000</f>
        <v>1080</v>
      </c>
    </row>
    <row r="73" spans="2:10" s="178" customFormat="1" ht="12.75" customHeight="1" x14ac:dyDescent="0.2">
      <c r="B73" s="174">
        <v>50531140</v>
      </c>
      <c r="C73" s="270" t="s">
        <v>77</v>
      </c>
      <c r="D73" s="270"/>
      <c r="E73" s="270"/>
      <c r="F73" s="174" t="s">
        <v>64</v>
      </c>
      <c r="G73" s="174" t="s">
        <v>62</v>
      </c>
      <c r="H73" s="174">
        <v>1183000</v>
      </c>
      <c r="I73" s="174">
        <v>1</v>
      </c>
      <c r="J73" s="111">
        <f t="shared" ref="J73:J81" si="3">H73*I73/1000</f>
        <v>1183</v>
      </c>
    </row>
    <row r="74" spans="2:10" s="178" customFormat="1" ht="14.1" customHeight="1" x14ac:dyDescent="0.2">
      <c r="B74" s="174">
        <v>50531140</v>
      </c>
      <c r="C74" s="270" t="s">
        <v>77</v>
      </c>
      <c r="D74" s="270"/>
      <c r="E74" s="270"/>
      <c r="F74" s="174" t="s">
        <v>64</v>
      </c>
      <c r="G74" s="174" t="s">
        <v>62</v>
      </c>
      <c r="H74" s="174">
        <v>2500000</v>
      </c>
      <c r="I74" s="174">
        <v>1</v>
      </c>
      <c r="J74" s="111">
        <f t="shared" si="3"/>
        <v>2500</v>
      </c>
    </row>
    <row r="75" spans="2:10" s="178" customFormat="1" ht="14.1" customHeight="1" x14ac:dyDescent="0.2">
      <c r="B75" s="174">
        <v>50531140</v>
      </c>
      <c r="C75" s="270" t="s">
        <v>77</v>
      </c>
      <c r="D75" s="270"/>
      <c r="E75" s="270"/>
      <c r="F75" s="179" t="s">
        <v>79</v>
      </c>
      <c r="G75" s="174" t="s">
        <v>62</v>
      </c>
      <c r="H75" s="174">
        <v>3500000</v>
      </c>
      <c r="I75" s="174">
        <v>1</v>
      </c>
      <c r="J75" s="111">
        <f t="shared" si="3"/>
        <v>3500</v>
      </c>
    </row>
    <row r="76" spans="2:10" s="178" customFormat="1" ht="14.1" customHeight="1" x14ac:dyDescent="0.2">
      <c r="B76" s="174">
        <v>50531140</v>
      </c>
      <c r="C76" s="270" t="s">
        <v>77</v>
      </c>
      <c r="D76" s="270"/>
      <c r="E76" s="270"/>
      <c r="F76" s="179" t="s">
        <v>79</v>
      </c>
      <c r="G76" s="174" t="s">
        <v>62</v>
      </c>
      <c r="H76" s="174">
        <v>640000</v>
      </c>
      <c r="I76" s="174">
        <v>1</v>
      </c>
      <c r="J76" s="111">
        <f t="shared" si="3"/>
        <v>640</v>
      </c>
    </row>
    <row r="77" spans="2:10" s="178" customFormat="1" ht="14.1" customHeight="1" x14ac:dyDescent="0.2">
      <c r="B77" s="174">
        <v>50531140</v>
      </c>
      <c r="C77" s="270" t="s">
        <v>77</v>
      </c>
      <c r="D77" s="270"/>
      <c r="E77" s="270"/>
      <c r="F77" s="179" t="s">
        <v>79</v>
      </c>
      <c r="G77" s="174" t="s">
        <v>62</v>
      </c>
      <c r="H77" s="174">
        <v>640000</v>
      </c>
      <c r="I77" s="174">
        <v>1</v>
      </c>
      <c r="J77" s="111">
        <f t="shared" si="3"/>
        <v>640</v>
      </c>
    </row>
    <row r="78" spans="2:10" s="178" customFormat="1" ht="14.1" customHeight="1" x14ac:dyDescent="0.2">
      <c r="B78" s="174">
        <v>50531140</v>
      </c>
      <c r="C78" s="270" t="s">
        <v>77</v>
      </c>
      <c r="D78" s="270"/>
      <c r="E78" s="270"/>
      <c r="F78" s="179" t="s">
        <v>79</v>
      </c>
      <c r="G78" s="174" t="s">
        <v>62</v>
      </c>
      <c r="H78" s="174">
        <v>640000</v>
      </c>
      <c r="I78" s="174">
        <v>1</v>
      </c>
      <c r="J78" s="111">
        <f t="shared" si="3"/>
        <v>640</v>
      </c>
    </row>
    <row r="79" spans="2:10" s="178" customFormat="1" ht="14.1" customHeight="1" x14ac:dyDescent="0.2">
      <c r="B79" s="174">
        <v>50531140</v>
      </c>
      <c r="C79" s="270" t="s">
        <v>77</v>
      </c>
      <c r="D79" s="270"/>
      <c r="E79" s="270"/>
      <c r="F79" s="179" t="s">
        <v>79</v>
      </c>
      <c r="G79" s="174" t="s">
        <v>62</v>
      </c>
      <c r="H79" s="174">
        <v>640000</v>
      </c>
      <c r="I79" s="174">
        <v>1</v>
      </c>
      <c r="J79" s="111">
        <f t="shared" si="3"/>
        <v>640</v>
      </c>
    </row>
    <row r="80" spans="2:10" s="178" customFormat="1" ht="14.1" customHeight="1" x14ac:dyDescent="0.2">
      <c r="B80" s="174">
        <v>50531140</v>
      </c>
      <c r="C80" s="270" t="s">
        <v>77</v>
      </c>
      <c r="D80" s="270"/>
      <c r="E80" s="270"/>
      <c r="F80" s="174" t="s">
        <v>64</v>
      </c>
      <c r="G80" s="174" t="s">
        <v>62</v>
      </c>
      <c r="H80" s="174">
        <v>2040000</v>
      </c>
      <c r="I80" s="174">
        <v>1</v>
      </c>
      <c r="J80" s="111">
        <f>H80*I80/1000</f>
        <v>2040</v>
      </c>
    </row>
    <row r="81" spans="2:10" s="178" customFormat="1" ht="14.1" customHeight="1" x14ac:dyDescent="0.2">
      <c r="B81" s="174">
        <v>50531140</v>
      </c>
      <c r="C81" s="270" t="s">
        <v>77</v>
      </c>
      <c r="D81" s="270"/>
      <c r="E81" s="270"/>
      <c r="F81" s="174" t="s">
        <v>64</v>
      </c>
      <c r="G81" s="174" t="s">
        <v>62</v>
      </c>
      <c r="H81" s="174">
        <v>2280000</v>
      </c>
      <c r="I81" s="174">
        <v>1</v>
      </c>
      <c r="J81" s="111">
        <f t="shared" si="3"/>
        <v>2280</v>
      </c>
    </row>
    <row r="82" spans="2:10" ht="19.5" customHeight="1" x14ac:dyDescent="0.2">
      <c r="B82" s="285" t="s">
        <v>73</v>
      </c>
      <c r="C82" s="286"/>
      <c r="D82" s="286"/>
      <c r="E82" s="286"/>
      <c r="F82" s="286"/>
      <c r="G82" s="286"/>
      <c r="H82" s="286"/>
      <c r="I82" s="286"/>
      <c r="J82" s="180">
        <f>+J83</f>
        <v>-205089.30000000002</v>
      </c>
    </row>
    <row r="83" spans="2:10" ht="21.75" customHeight="1" x14ac:dyDescent="0.2">
      <c r="B83" s="173" t="s">
        <v>98</v>
      </c>
      <c r="C83" s="173" t="s">
        <v>99</v>
      </c>
      <c r="D83" s="173" t="s">
        <v>100</v>
      </c>
      <c r="E83" s="278" t="s">
        <v>17</v>
      </c>
      <c r="F83" s="279"/>
      <c r="G83" s="279"/>
      <c r="H83" s="279"/>
      <c r="I83" s="280"/>
      <c r="J83" s="181">
        <f>+J84</f>
        <v>-205089.30000000002</v>
      </c>
    </row>
    <row r="84" spans="2:10" ht="22.5" customHeight="1" x14ac:dyDescent="0.2">
      <c r="B84" s="182" t="s">
        <v>101</v>
      </c>
      <c r="C84" s="278" t="s">
        <v>26</v>
      </c>
      <c r="D84" s="279"/>
      <c r="E84" s="279"/>
      <c r="F84" s="279"/>
      <c r="G84" s="279"/>
      <c r="H84" s="279"/>
      <c r="I84" s="280"/>
      <c r="J84" s="181">
        <f>+J85+J90</f>
        <v>-205089.30000000002</v>
      </c>
    </row>
    <row r="85" spans="2:10" ht="20.25" customHeight="1" x14ac:dyDescent="0.2">
      <c r="B85" s="173" t="s">
        <v>45</v>
      </c>
      <c r="C85" s="278" t="s">
        <v>58</v>
      </c>
      <c r="D85" s="279"/>
      <c r="E85" s="280"/>
      <c r="F85" s="173" t="s">
        <v>45</v>
      </c>
      <c r="G85" s="173" t="s">
        <v>45</v>
      </c>
      <c r="H85" s="173" t="s">
        <v>45</v>
      </c>
      <c r="I85" s="173" t="s">
        <v>45</v>
      </c>
      <c r="J85" s="110">
        <f>+J86+J87+J88+J89</f>
        <v>-327510</v>
      </c>
    </row>
    <row r="86" spans="2:10" x14ac:dyDescent="0.2">
      <c r="B86" s="183" t="s">
        <v>205</v>
      </c>
      <c r="C86" s="281" t="s">
        <v>60</v>
      </c>
      <c r="D86" s="282"/>
      <c r="E86" s="283"/>
      <c r="F86" s="183" t="s">
        <v>206</v>
      </c>
      <c r="G86" s="174" t="s">
        <v>62</v>
      </c>
      <c r="H86" s="184">
        <v>195722000</v>
      </c>
      <c r="I86" s="185">
        <v>-1</v>
      </c>
      <c r="J86" s="111">
        <f>+H86*I86/1000</f>
        <v>-195722</v>
      </c>
    </row>
    <row r="87" spans="2:10" x14ac:dyDescent="0.2">
      <c r="B87" s="179" t="s">
        <v>207</v>
      </c>
      <c r="C87" s="275" t="s">
        <v>60</v>
      </c>
      <c r="D87" s="276"/>
      <c r="E87" s="277"/>
      <c r="F87" s="179" t="s">
        <v>206</v>
      </c>
      <c r="G87" s="174" t="s">
        <v>62</v>
      </c>
      <c r="H87" s="184">
        <v>68212000</v>
      </c>
      <c r="I87" s="185">
        <v>1</v>
      </c>
      <c r="J87" s="111">
        <f>+H87*I87/1000</f>
        <v>68212</v>
      </c>
    </row>
    <row r="88" spans="2:10" s="195" customFormat="1" ht="15.75" customHeight="1" x14ac:dyDescent="0.2">
      <c r="B88" s="192" t="s">
        <v>333</v>
      </c>
      <c r="C88" s="271" t="s">
        <v>60</v>
      </c>
      <c r="D88" s="272"/>
      <c r="E88" s="273"/>
      <c r="F88" s="192" t="s">
        <v>206</v>
      </c>
      <c r="G88" s="193" t="s">
        <v>62</v>
      </c>
      <c r="H88" s="184"/>
      <c r="I88" s="194"/>
      <c r="J88" s="111">
        <f>+'4'!H79</f>
        <v>-100000</v>
      </c>
    </row>
    <row r="89" spans="2:10" s="195" customFormat="1" ht="27.75" customHeight="1" x14ac:dyDescent="0.2">
      <c r="B89" s="192" t="s">
        <v>332</v>
      </c>
      <c r="C89" s="271" t="s">
        <v>334</v>
      </c>
      <c r="D89" s="272"/>
      <c r="E89" s="273"/>
      <c r="F89" s="192" t="s">
        <v>61</v>
      </c>
      <c r="G89" s="193" t="s">
        <v>62</v>
      </c>
      <c r="H89" s="184"/>
      <c r="I89" s="194"/>
      <c r="J89" s="111">
        <f>+'4'!H83</f>
        <v>-100000</v>
      </c>
    </row>
    <row r="90" spans="2:10" x14ac:dyDescent="0.2">
      <c r="B90" s="183"/>
      <c r="C90" s="284" t="s">
        <v>63</v>
      </c>
      <c r="D90" s="284"/>
      <c r="E90" s="284"/>
      <c r="F90" s="183"/>
      <c r="G90" s="183"/>
      <c r="H90" s="184"/>
      <c r="I90" s="185"/>
      <c r="J90" s="181">
        <f>SUM(J91:J106)</f>
        <v>122420.69999999998</v>
      </c>
    </row>
    <row r="91" spans="2:10" x14ac:dyDescent="0.2">
      <c r="B91" s="183" t="s">
        <v>203</v>
      </c>
      <c r="C91" s="270" t="s">
        <v>78</v>
      </c>
      <c r="D91" s="270"/>
      <c r="E91" s="270"/>
      <c r="F91" s="183" t="s">
        <v>79</v>
      </c>
      <c r="G91" s="174" t="s">
        <v>62</v>
      </c>
      <c r="H91" s="184">
        <v>54000000</v>
      </c>
      <c r="I91" s="185">
        <v>1</v>
      </c>
      <c r="J91" s="111">
        <f>+H91*I91/1000</f>
        <v>54000</v>
      </c>
    </row>
    <row r="92" spans="2:10" x14ac:dyDescent="0.2">
      <c r="B92" s="183" t="s">
        <v>203</v>
      </c>
      <c r="C92" s="270" t="s">
        <v>78</v>
      </c>
      <c r="D92" s="270"/>
      <c r="E92" s="270"/>
      <c r="F92" s="179" t="s">
        <v>206</v>
      </c>
      <c r="G92" s="174" t="s">
        <v>62</v>
      </c>
      <c r="H92" s="184">
        <v>21420000</v>
      </c>
      <c r="I92" s="185">
        <v>1</v>
      </c>
      <c r="J92" s="111">
        <f t="shared" ref="J92:J106" si="4">+H92*I92/1000</f>
        <v>21420</v>
      </c>
    </row>
    <row r="93" spans="2:10" ht="15.75" x14ac:dyDescent="0.2">
      <c r="B93" s="183" t="s">
        <v>295</v>
      </c>
      <c r="C93" s="270" t="s">
        <v>78</v>
      </c>
      <c r="D93" s="270"/>
      <c r="E93" s="270"/>
      <c r="F93" s="183" t="s">
        <v>206</v>
      </c>
      <c r="G93" s="174" t="s">
        <v>62</v>
      </c>
      <c r="H93" s="184">
        <v>38000000</v>
      </c>
      <c r="I93" s="185">
        <v>1</v>
      </c>
      <c r="J93" s="111">
        <f t="shared" si="4"/>
        <v>38000</v>
      </c>
    </row>
    <row r="94" spans="2:10" x14ac:dyDescent="0.2">
      <c r="B94" s="183" t="s">
        <v>203</v>
      </c>
      <c r="C94" s="270" t="s">
        <v>78</v>
      </c>
      <c r="D94" s="270"/>
      <c r="E94" s="270"/>
      <c r="F94" s="183" t="s">
        <v>64</v>
      </c>
      <c r="G94" s="174" t="s">
        <v>62</v>
      </c>
      <c r="H94" s="184">
        <v>1500000</v>
      </c>
      <c r="I94" s="185">
        <v>1</v>
      </c>
      <c r="J94" s="111">
        <f t="shared" si="4"/>
        <v>1500</v>
      </c>
    </row>
    <row r="95" spans="2:10" x14ac:dyDescent="0.2">
      <c r="B95" s="183" t="s">
        <v>204</v>
      </c>
      <c r="C95" s="270" t="s">
        <v>77</v>
      </c>
      <c r="D95" s="270"/>
      <c r="E95" s="270"/>
      <c r="F95" s="183" t="s">
        <v>64</v>
      </c>
      <c r="G95" s="174" t="s">
        <v>62</v>
      </c>
      <c r="H95" s="184">
        <v>2000000</v>
      </c>
      <c r="I95" s="185">
        <v>1</v>
      </c>
      <c r="J95" s="111">
        <f t="shared" si="4"/>
        <v>2000</v>
      </c>
    </row>
    <row r="96" spans="2:10" x14ac:dyDescent="0.2">
      <c r="B96" s="183" t="s">
        <v>204</v>
      </c>
      <c r="C96" s="270" t="s">
        <v>77</v>
      </c>
      <c r="D96" s="270"/>
      <c r="E96" s="270"/>
      <c r="F96" s="183" t="s">
        <v>80</v>
      </c>
      <c r="G96" s="174" t="s">
        <v>62</v>
      </c>
      <c r="H96" s="184">
        <v>1700000</v>
      </c>
      <c r="I96" s="185">
        <v>1</v>
      </c>
      <c r="J96" s="111">
        <f t="shared" si="4"/>
        <v>1700</v>
      </c>
    </row>
    <row r="97" spans="2:156" s="187" customFormat="1" x14ac:dyDescent="0.2">
      <c r="B97" s="183" t="s">
        <v>204</v>
      </c>
      <c r="C97" s="269" t="s">
        <v>77</v>
      </c>
      <c r="D97" s="269"/>
      <c r="E97" s="269"/>
      <c r="F97" s="183" t="s">
        <v>64</v>
      </c>
      <c r="G97" s="174" t="s">
        <v>62</v>
      </c>
      <c r="H97" s="184">
        <v>2700000</v>
      </c>
      <c r="I97" s="185">
        <v>1</v>
      </c>
      <c r="J97" s="111">
        <f t="shared" si="4"/>
        <v>2700</v>
      </c>
    </row>
    <row r="98" spans="2:156" s="187" customFormat="1" x14ac:dyDescent="0.2">
      <c r="B98" s="183" t="s">
        <v>204</v>
      </c>
      <c r="C98" s="270" t="s">
        <v>77</v>
      </c>
      <c r="D98" s="270"/>
      <c r="E98" s="270"/>
      <c r="F98" s="179" t="s">
        <v>64</v>
      </c>
      <c r="G98" s="174" t="s">
        <v>62</v>
      </c>
      <c r="H98" s="184">
        <v>1800000</v>
      </c>
      <c r="I98" s="185">
        <v>1</v>
      </c>
      <c r="J98" s="111">
        <f t="shared" si="4"/>
        <v>1800</v>
      </c>
    </row>
    <row r="99" spans="2:156" s="186" customFormat="1" x14ac:dyDescent="0.2">
      <c r="B99" s="183" t="s">
        <v>210</v>
      </c>
      <c r="C99" s="274" t="s">
        <v>296</v>
      </c>
      <c r="D99" s="274"/>
      <c r="E99" s="274"/>
      <c r="F99" s="179" t="s">
        <v>80</v>
      </c>
      <c r="G99" s="174" t="s">
        <v>62</v>
      </c>
      <c r="H99" s="184">
        <v>923000</v>
      </c>
      <c r="I99" s="185">
        <v>1</v>
      </c>
      <c r="J99" s="111">
        <f t="shared" si="4"/>
        <v>923</v>
      </c>
    </row>
    <row r="100" spans="2:156" s="186" customFormat="1" x14ac:dyDescent="0.2">
      <c r="B100" s="183" t="s">
        <v>210</v>
      </c>
      <c r="C100" s="274" t="s">
        <v>296</v>
      </c>
      <c r="D100" s="274"/>
      <c r="E100" s="274"/>
      <c r="F100" s="179" t="s">
        <v>80</v>
      </c>
      <c r="G100" s="174" t="s">
        <v>62</v>
      </c>
      <c r="H100" s="184">
        <v>94000</v>
      </c>
      <c r="I100" s="185">
        <v>1</v>
      </c>
      <c r="J100" s="111">
        <f t="shared" si="4"/>
        <v>94</v>
      </c>
    </row>
    <row r="101" spans="2:156" s="186" customFormat="1" x14ac:dyDescent="0.2">
      <c r="B101" s="183" t="s">
        <v>210</v>
      </c>
      <c r="C101" s="274" t="s">
        <v>296</v>
      </c>
      <c r="D101" s="274"/>
      <c r="E101" s="274"/>
      <c r="F101" s="179" t="s">
        <v>64</v>
      </c>
      <c r="G101" s="174" t="s">
        <v>62</v>
      </c>
      <c r="H101" s="184">
        <v>272000</v>
      </c>
      <c r="I101" s="185">
        <v>1</v>
      </c>
      <c r="J101" s="111">
        <f t="shared" si="4"/>
        <v>272</v>
      </c>
    </row>
    <row r="102" spans="2:156" s="186" customFormat="1" x14ac:dyDescent="0.2">
      <c r="B102" s="183" t="s">
        <v>210</v>
      </c>
      <c r="C102" s="274" t="s">
        <v>296</v>
      </c>
      <c r="D102" s="274"/>
      <c r="E102" s="274"/>
      <c r="F102" s="179" t="s">
        <v>64</v>
      </c>
      <c r="G102" s="174" t="s">
        <v>62</v>
      </c>
      <c r="H102" s="184">
        <v>299700</v>
      </c>
      <c r="I102" s="185">
        <v>1</v>
      </c>
      <c r="J102" s="111">
        <f t="shared" si="4"/>
        <v>299.7</v>
      </c>
    </row>
    <row r="103" spans="2:156" s="171" customFormat="1" x14ac:dyDescent="0.2">
      <c r="B103" s="183" t="s">
        <v>297</v>
      </c>
      <c r="C103" s="275" t="s">
        <v>298</v>
      </c>
      <c r="D103" s="276"/>
      <c r="E103" s="277"/>
      <c r="F103" s="183" t="s">
        <v>64</v>
      </c>
      <c r="G103" s="174" t="s">
        <v>62</v>
      </c>
      <c r="H103" s="184">
        <v>5334600</v>
      </c>
      <c r="I103" s="185">
        <v>-1</v>
      </c>
      <c r="J103" s="111">
        <f t="shared" si="4"/>
        <v>-5334.6</v>
      </c>
      <c r="K103" s="172"/>
      <c r="L103" s="172"/>
      <c r="M103" s="172"/>
      <c r="N103" s="172"/>
      <c r="O103" s="172"/>
      <c r="P103" s="172"/>
      <c r="Q103" s="172"/>
      <c r="R103" s="172"/>
      <c r="S103" s="172"/>
      <c r="T103" s="172"/>
      <c r="U103" s="172"/>
      <c r="V103" s="172"/>
      <c r="W103" s="172"/>
      <c r="X103" s="172"/>
      <c r="Y103" s="172"/>
      <c r="Z103" s="172"/>
      <c r="AA103" s="172"/>
      <c r="AB103" s="172"/>
      <c r="AC103" s="172"/>
      <c r="AD103" s="172"/>
      <c r="AE103" s="172"/>
      <c r="AF103" s="172"/>
      <c r="AG103" s="172"/>
      <c r="AH103" s="172"/>
      <c r="AI103" s="172"/>
      <c r="AJ103" s="172"/>
      <c r="AK103" s="172"/>
      <c r="AL103" s="172"/>
      <c r="AM103" s="172"/>
      <c r="AN103" s="172"/>
      <c r="AO103" s="172"/>
      <c r="AP103" s="172"/>
      <c r="AQ103" s="172"/>
      <c r="AR103" s="172"/>
      <c r="AS103" s="172"/>
      <c r="AT103" s="172"/>
      <c r="AU103" s="172"/>
      <c r="AV103" s="172"/>
      <c r="AW103" s="172"/>
      <c r="AX103" s="172"/>
      <c r="AY103" s="172"/>
      <c r="AZ103" s="172"/>
      <c r="BA103" s="172"/>
      <c r="BB103" s="172"/>
      <c r="BC103" s="172"/>
      <c r="BD103" s="172"/>
      <c r="BE103" s="172"/>
      <c r="BF103" s="172"/>
      <c r="BG103" s="172"/>
      <c r="BH103" s="172"/>
      <c r="BI103" s="172"/>
      <c r="BJ103" s="172"/>
      <c r="BK103" s="172"/>
      <c r="BL103" s="172"/>
      <c r="BM103" s="172"/>
      <c r="BN103" s="172"/>
      <c r="BO103" s="172"/>
      <c r="BP103" s="172"/>
      <c r="BQ103" s="172"/>
      <c r="BR103" s="172"/>
      <c r="BS103" s="172"/>
      <c r="BT103" s="172"/>
      <c r="BU103" s="172"/>
      <c r="BV103" s="172"/>
      <c r="BW103" s="172"/>
      <c r="BX103" s="172"/>
      <c r="BY103" s="172"/>
      <c r="BZ103" s="172"/>
      <c r="CA103" s="172"/>
      <c r="CB103" s="172"/>
      <c r="CC103" s="172"/>
      <c r="CD103" s="172"/>
      <c r="CE103" s="172"/>
      <c r="CF103" s="172"/>
      <c r="CG103" s="172"/>
      <c r="CH103" s="172"/>
      <c r="CI103" s="172"/>
      <c r="CJ103" s="172"/>
      <c r="CK103" s="172"/>
      <c r="CL103" s="172"/>
      <c r="CM103" s="172"/>
      <c r="CN103" s="172"/>
      <c r="CO103" s="172"/>
      <c r="CP103" s="172"/>
      <c r="CQ103" s="172"/>
      <c r="CR103" s="172"/>
      <c r="CS103" s="172"/>
      <c r="CT103" s="172"/>
      <c r="CU103" s="172"/>
      <c r="CV103" s="172"/>
      <c r="CW103" s="172"/>
      <c r="CX103" s="172"/>
      <c r="CY103" s="172"/>
      <c r="CZ103" s="172"/>
      <c r="DA103" s="172"/>
      <c r="DB103" s="172"/>
      <c r="DC103" s="172"/>
      <c r="DD103" s="172"/>
      <c r="DE103" s="172"/>
      <c r="DF103" s="172"/>
      <c r="DG103" s="172"/>
      <c r="DH103" s="172"/>
      <c r="DI103" s="172"/>
      <c r="DJ103" s="172"/>
      <c r="DK103" s="172"/>
      <c r="DL103" s="172"/>
      <c r="DM103" s="172"/>
      <c r="DN103" s="172"/>
      <c r="DO103" s="172"/>
      <c r="DP103" s="172"/>
      <c r="DQ103" s="172"/>
      <c r="DR103" s="172"/>
      <c r="DS103" s="172"/>
      <c r="DT103" s="172"/>
      <c r="DU103" s="172"/>
      <c r="DV103" s="172"/>
      <c r="DW103" s="172"/>
      <c r="DX103" s="172"/>
      <c r="DY103" s="172"/>
      <c r="DZ103" s="172"/>
      <c r="EA103" s="172"/>
      <c r="EB103" s="172"/>
      <c r="EC103" s="172"/>
      <c r="ED103" s="172"/>
      <c r="EE103" s="172"/>
      <c r="EF103" s="172"/>
      <c r="EG103" s="172"/>
      <c r="EH103" s="172"/>
      <c r="EI103" s="172"/>
      <c r="EJ103" s="172"/>
      <c r="EK103" s="172"/>
      <c r="EL103" s="172"/>
      <c r="EM103" s="172"/>
      <c r="EN103" s="172"/>
      <c r="EO103" s="172"/>
      <c r="EP103" s="172"/>
      <c r="EQ103" s="172"/>
      <c r="ER103" s="172"/>
      <c r="ES103" s="172"/>
      <c r="ET103" s="172"/>
      <c r="EU103" s="172"/>
      <c r="EV103" s="172"/>
      <c r="EW103" s="172"/>
      <c r="EX103" s="172"/>
      <c r="EY103" s="172"/>
      <c r="EZ103" s="172"/>
    </row>
    <row r="104" spans="2:156" s="171" customFormat="1" x14ac:dyDescent="0.2">
      <c r="B104" s="183" t="s">
        <v>208</v>
      </c>
      <c r="C104" s="275" t="s">
        <v>298</v>
      </c>
      <c r="D104" s="276"/>
      <c r="E104" s="277"/>
      <c r="F104" s="179" t="s">
        <v>64</v>
      </c>
      <c r="G104" s="174" t="s">
        <v>62</v>
      </c>
      <c r="H104" s="184">
        <v>992900</v>
      </c>
      <c r="I104" s="185">
        <v>1</v>
      </c>
      <c r="J104" s="111">
        <f t="shared" si="4"/>
        <v>992.9</v>
      </c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72"/>
      <c r="V104" s="172"/>
      <c r="W104" s="172"/>
      <c r="X104" s="172"/>
      <c r="Y104" s="172"/>
      <c r="Z104" s="172"/>
      <c r="AA104" s="172"/>
      <c r="AB104" s="172"/>
      <c r="AC104" s="172"/>
      <c r="AD104" s="172"/>
      <c r="AE104" s="172"/>
      <c r="AF104" s="172"/>
      <c r="AG104" s="172"/>
      <c r="AH104" s="172"/>
      <c r="AI104" s="172"/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2"/>
      <c r="AU104" s="172"/>
      <c r="AV104" s="172"/>
      <c r="AW104" s="172"/>
      <c r="AX104" s="172"/>
      <c r="AY104" s="172"/>
      <c r="AZ104" s="172"/>
      <c r="BA104" s="172"/>
      <c r="BB104" s="172"/>
      <c r="BC104" s="172"/>
      <c r="BD104" s="172"/>
      <c r="BE104" s="172"/>
      <c r="BF104" s="172"/>
      <c r="BG104" s="172"/>
      <c r="BH104" s="172"/>
      <c r="BI104" s="172"/>
      <c r="BJ104" s="172"/>
      <c r="BK104" s="172"/>
      <c r="BL104" s="172"/>
      <c r="BM104" s="172"/>
      <c r="BN104" s="172"/>
      <c r="BO104" s="172"/>
      <c r="BP104" s="172"/>
      <c r="BQ104" s="172"/>
      <c r="BR104" s="172"/>
      <c r="BS104" s="172"/>
      <c r="BT104" s="172"/>
      <c r="BU104" s="172"/>
      <c r="BV104" s="172"/>
      <c r="BW104" s="172"/>
      <c r="BX104" s="172"/>
      <c r="BY104" s="172"/>
      <c r="BZ104" s="172"/>
      <c r="CA104" s="172"/>
      <c r="CB104" s="172"/>
      <c r="CC104" s="172"/>
      <c r="CD104" s="172"/>
      <c r="CE104" s="172"/>
      <c r="CF104" s="172"/>
      <c r="CG104" s="172"/>
      <c r="CH104" s="172"/>
      <c r="CI104" s="172"/>
      <c r="CJ104" s="172"/>
      <c r="CK104" s="172"/>
      <c r="CL104" s="172"/>
      <c r="CM104" s="172"/>
      <c r="CN104" s="172"/>
      <c r="CO104" s="172"/>
      <c r="CP104" s="172"/>
      <c r="CQ104" s="172"/>
      <c r="CR104" s="172"/>
      <c r="CS104" s="172"/>
      <c r="CT104" s="172"/>
      <c r="CU104" s="172"/>
      <c r="CV104" s="172"/>
      <c r="CW104" s="172"/>
      <c r="CX104" s="172"/>
      <c r="CY104" s="172"/>
      <c r="CZ104" s="172"/>
      <c r="DA104" s="172"/>
      <c r="DB104" s="172"/>
      <c r="DC104" s="172"/>
      <c r="DD104" s="172"/>
      <c r="DE104" s="172"/>
      <c r="DF104" s="172"/>
      <c r="DG104" s="172"/>
      <c r="DH104" s="172"/>
      <c r="DI104" s="172"/>
      <c r="DJ104" s="172"/>
      <c r="DK104" s="172"/>
      <c r="DL104" s="172"/>
      <c r="DM104" s="172"/>
      <c r="DN104" s="172"/>
      <c r="DO104" s="172"/>
      <c r="DP104" s="172"/>
      <c r="DQ104" s="172"/>
      <c r="DR104" s="172"/>
      <c r="DS104" s="172"/>
      <c r="DT104" s="172"/>
      <c r="DU104" s="172"/>
      <c r="DV104" s="172"/>
      <c r="DW104" s="172"/>
      <c r="DX104" s="172"/>
      <c r="DY104" s="172"/>
      <c r="DZ104" s="172"/>
      <c r="EA104" s="172"/>
      <c r="EB104" s="172"/>
      <c r="EC104" s="172"/>
      <c r="ED104" s="172"/>
      <c r="EE104" s="172"/>
      <c r="EF104" s="172"/>
      <c r="EG104" s="172"/>
      <c r="EH104" s="172"/>
      <c r="EI104" s="172"/>
      <c r="EJ104" s="172"/>
      <c r="EK104" s="172"/>
      <c r="EL104" s="172"/>
      <c r="EM104" s="172"/>
      <c r="EN104" s="172"/>
      <c r="EO104" s="172"/>
      <c r="EP104" s="172"/>
      <c r="EQ104" s="172"/>
      <c r="ER104" s="172"/>
      <c r="ES104" s="172"/>
      <c r="ET104" s="172"/>
      <c r="EU104" s="172"/>
      <c r="EV104" s="172"/>
      <c r="EW104" s="172"/>
      <c r="EX104" s="172"/>
      <c r="EY104" s="172"/>
      <c r="EZ104" s="172"/>
    </row>
    <row r="105" spans="2:156" s="171" customFormat="1" x14ac:dyDescent="0.2">
      <c r="B105" s="183" t="s">
        <v>209</v>
      </c>
      <c r="C105" s="269" t="s">
        <v>299</v>
      </c>
      <c r="D105" s="269"/>
      <c r="E105" s="269"/>
      <c r="F105" s="179" t="s">
        <v>79</v>
      </c>
      <c r="G105" s="174" t="s">
        <v>62</v>
      </c>
      <c r="H105" s="184">
        <v>3064200</v>
      </c>
      <c r="I105" s="185">
        <v>1</v>
      </c>
      <c r="J105" s="111">
        <f t="shared" si="4"/>
        <v>3064.2</v>
      </c>
      <c r="K105" s="172"/>
      <c r="L105" s="172"/>
      <c r="M105" s="172"/>
      <c r="N105" s="172"/>
      <c r="O105" s="172"/>
      <c r="P105" s="172"/>
      <c r="Q105" s="172"/>
      <c r="R105" s="172"/>
      <c r="S105" s="172"/>
      <c r="T105" s="172"/>
      <c r="U105" s="172"/>
      <c r="V105" s="172"/>
      <c r="W105" s="172"/>
      <c r="X105" s="172"/>
      <c r="Y105" s="172"/>
      <c r="Z105" s="172"/>
      <c r="AA105" s="172"/>
      <c r="AB105" s="172"/>
      <c r="AC105" s="172"/>
      <c r="AD105" s="172"/>
      <c r="AE105" s="172"/>
      <c r="AF105" s="172"/>
      <c r="AG105" s="172"/>
      <c r="AH105" s="172"/>
      <c r="AI105" s="172"/>
      <c r="AJ105" s="172"/>
      <c r="AK105" s="172"/>
      <c r="AL105" s="172"/>
      <c r="AM105" s="172"/>
      <c r="AN105" s="172"/>
      <c r="AO105" s="172"/>
      <c r="AP105" s="172"/>
      <c r="AQ105" s="172"/>
      <c r="AR105" s="172"/>
      <c r="AS105" s="172"/>
      <c r="AT105" s="172"/>
      <c r="AU105" s="172"/>
      <c r="AV105" s="172"/>
      <c r="AW105" s="172"/>
      <c r="AX105" s="172"/>
      <c r="AY105" s="172"/>
      <c r="AZ105" s="172"/>
      <c r="BA105" s="172"/>
      <c r="BB105" s="172"/>
      <c r="BC105" s="172"/>
      <c r="BD105" s="172"/>
      <c r="BE105" s="172"/>
      <c r="BF105" s="172"/>
      <c r="BG105" s="172"/>
      <c r="BH105" s="172"/>
      <c r="BI105" s="172"/>
      <c r="BJ105" s="172"/>
      <c r="BK105" s="172"/>
      <c r="BL105" s="172"/>
      <c r="BM105" s="172"/>
      <c r="BN105" s="172"/>
      <c r="BO105" s="172"/>
      <c r="BP105" s="172"/>
      <c r="BQ105" s="172"/>
      <c r="BR105" s="172"/>
      <c r="BS105" s="172"/>
      <c r="BT105" s="172"/>
      <c r="BU105" s="172"/>
      <c r="BV105" s="172"/>
      <c r="BW105" s="172"/>
      <c r="BX105" s="172"/>
      <c r="BY105" s="172"/>
      <c r="BZ105" s="172"/>
      <c r="CA105" s="172"/>
      <c r="CB105" s="172"/>
      <c r="CC105" s="172"/>
      <c r="CD105" s="172"/>
      <c r="CE105" s="172"/>
      <c r="CF105" s="172"/>
      <c r="CG105" s="172"/>
      <c r="CH105" s="172"/>
      <c r="CI105" s="172"/>
      <c r="CJ105" s="172"/>
      <c r="CK105" s="172"/>
      <c r="CL105" s="172"/>
      <c r="CM105" s="172"/>
      <c r="CN105" s="172"/>
      <c r="CO105" s="172"/>
      <c r="CP105" s="172"/>
      <c r="CQ105" s="172"/>
      <c r="CR105" s="172"/>
      <c r="CS105" s="172"/>
      <c r="CT105" s="172"/>
      <c r="CU105" s="172"/>
      <c r="CV105" s="172"/>
      <c r="CW105" s="172"/>
      <c r="CX105" s="172"/>
      <c r="CY105" s="172"/>
      <c r="CZ105" s="172"/>
      <c r="DA105" s="172"/>
      <c r="DB105" s="172"/>
      <c r="DC105" s="172"/>
      <c r="DD105" s="172"/>
      <c r="DE105" s="172"/>
      <c r="DF105" s="172"/>
      <c r="DG105" s="172"/>
      <c r="DH105" s="172"/>
      <c r="DI105" s="172"/>
      <c r="DJ105" s="172"/>
      <c r="DK105" s="172"/>
      <c r="DL105" s="172"/>
      <c r="DM105" s="172"/>
      <c r="DN105" s="172"/>
      <c r="DO105" s="172"/>
      <c r="DP105" s="172"/>
      <c r="DQ105" s="172"/>
      <c r="DR105" s="172"/>
      <c r="DS105" s="172"/>
      <c r="DT105" s="172"/>
      <c r="DU105" s="172"/>
      <c r="DV105" s="172"/>
      <c r="DW105" s="172"/>
      <c r="DX105" s="172"/>
      <c r="DY105" s="172"/>
      <c r="DZ105" s="172"/>
      <c r="EA105" s="172"/>
      <c r="EB105" s="172"/>
      <c r="EC105" s="172"/>
      <c r="ED105" s="172"/>
      <c r="EE105" s="172"/>
      <c r="EF105" s="172"/>
      <c r="EG105" s="172"/>
      <c r="EH105" s="172"/>
      <c r="EI105" s="172"/>
      <c r="EJ105" s="172"/>
      <c r="EK105" s="172"/>
      <c r="EL105" s="172"/>
      <c r="EM105" s="172"/>
      <c r="EN105" s="172"/>
      <c r="EO105" s="172"/>
      <c r="EP105" s="172"/>
      <c r="EQ105" s="172"/>
      <c r="ER105" s="172"/>
      <c r="ES105" s="172"/>
      <c r="ET105" s="172"/>
      <c r="EU105" s="172"/>
      <c r="EV105" s="172"/>
      <c r="EW105" s="172"/>
      <c r="EX105" s="172"/>
      <c r="EY105" s="172"/>
      <c r="EZ105" s="172"/>
    </row>
    <row r="106" spans="2:156" s="171" customFormat="1" x14ac:dyDescent="0.2">
      <c r="B106" s="183" t="s">
        <v>300</v>
      </c>
      <c r="C106" s="269" t="s">
        <v>299</v>
      </c>
      <c r="D106" s="269"/>
      <c r="E106" s="269"/>
      <c r="F106" s="183" t="s">
        <v>79</v>
      </c>
      <c r="G106" s="174" t="s">
        <v>62</v>
      </c>
      <c r="H106" s="184">
        <v>1010500</v>
      </c>
      <c r="I106" s="185">
        <v>-1</v>
      </c>
      <c r="J106" s="111">
        <f t="shared" si="4"/>
        <v>-1010.5</v>
      </c>
      <c r="K106" s="172"/>
      <c r="L106" s="172"/>
      <c r="M106" s="172"/>
      <c r="N106" s="172"/>
      <c r="O106" s="172"/>
      <c r="P106" s="172"/>
      <c r="Q106" s="172"/>
      <c r="R106" s="172"/>
      <c r="S106" s="172"/>
      <c r="T106" s="172"/>
      <c r="U106" s="172"/>
      <c r="V106" s="172"/>
      <c r="W106" s="172"/>
      <c r="X106" s="172"/>
      <c r="Y106" s="172"/>
      <c r="Z106" s="172"/>
      <c r="AA106" s="172"/>
      <c r="AB106" s="172"/>
      <c r="AC106" s="172"/>
      <c r="AD106" s="172"/>
      <c r="AE106" s="172"/>
      <c r="AF106" s="172"/>
      <c r="AG106" s="172"/>
      <c r="AH106" s="172"/>
      <c r="AI106" s="172"/>
      <c r="AJ106" s="172"/>
      <c r="AK106" s="172"/>
      <c r="AL106" s="172"/>
      <c r="AM106" s="172"/>
      <c r="AN106" s="172"/>
      <c r="AO106" s="172"/>
      <c r="AP106" s="172"/>
      <c r="AQ106" s="172"/>
      <c r="AR106" s="172"/>
      <c r="AS106" s="172"/>
      <c r="AT106" s="172"/>
      <c r="AU106" s="172"/>
      <c r="AV106" s="172"/>
      <c r="AW106" s="172"/>
      <c r="AX106" s="172"/>
      <c r="AY106" s="172"/>
      <c r="AZ106" s="172"/>
      <c r="BA106" s="172"/>
      <c r="BB106" s="172"/>
      <c r="BC106" s="172"/>
      <c r="BD106" s="172"/>
      <c r="BE106" s="172"/>
      <c r="BF106" s="172"/>
      <c r="BG106" s="172"/>
      <c r="BH106" s="172"/>
      <c r="BI106" s="172"/>
      <c r="BJ106" s="172"/>
      <c r="BK106" s="172"/>
      <c r="BL106" s="172"/>
      <c r="BM106" s="172"/>
      <c r="BN106" s="172"/>
      <c r="BO106" s="172"/>
      <c r="BP106" s="172"/>
      <c r="BQ106" s="172"/>
      <c r="BR106" s="172"/>
      <c r="BS106" s="172"/>
      <c r="BT106" s="172"/>
      <c r="BU106" s="172"/>
      <c r="BV106" s="172"/>
      <c r="BW106" s="172"/>
      <c r="BX106" s="172"/>
      <c r="BY106" s="172"/>
      <c r="BZ106" s="172"/>
      <c r="CA106" s="172"/>
      <c r="CB106" s="172"/>
      <c r="CC106" s="172"/>
      <c r="CD106" s="172"/>
      <c r="CE106" s="172"/>
      <c r="CF106" s="172"/>
      <c r="CG106" s="172"/>
      <c r="CH106" s="172"/>
      <c r="CI106" s="172"/>
      <c r="CJ106" s="172"/>
      <c r="CK106" s="172"/>
      <c r="CL106" s="172"/>
      <c r="CM106" s="172"/>
      <c r="CN106" s="172"/>
      <c r="CO106" s="172"/>
      <c r="CP106" s="172"/>
      <c r="CQ106" s="172"/>
      <c r="CR106" s="172"/>
      <c r="CS106" s="172"/>
      <c r="CT106" s="172"/>
      <c r="CU106" s="172"/>
      <c r="CV106" s="172"/>
      <c r="CW106" s="172"/>
      <c r="CX106" s="172"/>
      <c r="CY106" s="172"/>
      <c r="CZ106" s="172"/>
      <c r="DA106" s="172"/>
      <c r="DB106" s="172"/>
      <c r="DC106" s="172"/>
      <c r="DD106" s="172"/>
      <c r="DE106" s="172"/>
      <c r="DF106" s="172"/>
      <c r="DG106" s="172"/>
      <c r="DH106" s="172"/>
      <c r="DI106" s="172"/>
      <c r="DJ106" s="172"/>
      <c r="DK106" s="172"/>
      <c r="DL106" s="172"/>
      <c r="DM106" s="172"/>
      <c r="DN106" s="172"/>
      <c r="DO106" s="172"/>
      <c r="DP106" s="172"/>
      <c r="DQ106" s="172"/>
      <c r="DR106" s="172"/>
      <c r="DS106" s="172"/>
      <c r="DT106" s="172"/>
      <c r="DU106" s="172"/>
      <c r="DV106" s="172"/>
      <c r="DW106" s="172"/>
      <c r="DX106" s="172"/>
      <c r="DY106" s="172"/>
      <c r="DZ106" s="172"/>
      <c r="EA106" s="172"/>
      <c r="EB106" s="172"/>
      <c r="EC106" s="172"/>
      <c r="ED106" s="172"/>
      <c r="EE106" s="172"/>
      <c r="EF106" s="172"/>
      <c r="EG106" s="172"/>
      <c r="EH106" s="172"/>
      <c r="EI106" s="172"/>
      <c r="EJ106" s="172"/>
      <c r="EK106" s="172"/>
      <c r="EL106" s="172"/>
      <c r="EM106" s="172"/>
      <c r="EN106" s="172"/>
      <c r="EO106" s="172"/>
      <c r="EP106" s="172"/>
      <c r="EQ106" s="172"/>
      <c r="ER106" s="172"/>
      <c r="ES106" s="172"/>
      <c r="ET106" s="172"/>
      <c r="EU106" s="172"/>
      <c r="EV106" s="172"/>
      <c r="EW106" s="172"/>
      <c r="EX106" s="172"/>
      <c r="EY106" s="172"/>
      <c r="EZ106" s="172"/>
    </row>
  </sheetData>
  <mergeCells count="110">
    <mergeCell ref="I6:I7"/>
    <mergeCell ref="B8:I8"/>
    <mergeCell ref="B9:I9"/>
    <mergeCell ref="E10:I10"/>
    <mergeCell ref="C11:I11"/>
    <mergeCell ref="C12:E12"/>
    <mergeCell ref="B1:J1"/>
    <mergeCell ref="B2:J2"/>
    <mergeCell ref="B3:J3"/>
    <mergeCell ref="B4:J4"/>
    <mergeCell ref="B5:J5"/>
    <mergeCell ref="B6:B7"/>
    <mergeCell ref="C6:E7"/>
    <mergeCell ref="F6:F7"/>
    <mergeCell ref="G6:G7"/>
    <mergeCell ref="H6:H7"/>
    <mergeCell ref="C19:E19"/>
    <mergeCell ref="C20:E20"/>
    <mergeCell ref="C21:E21"/>
    <mergeCell ref="C22:E22"/>
    <mergeCell ref="C23:E23"/>
    <mergeCell ref="C24:E24"/>
    <mergeCell ref="C13:E13"/>
    <mergeCell ref="C14:E14"/>
    <mergeCell ref="C15:E15"/>
    <mergeCell ref="C16:E16"/>
    <mergeCell ref="C17:E17"/>
    <mergeCell ref="C18:E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I57"/>
    <mergeCell ref="C58:E58"/>
    <mergeCell ref="C59:E59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80:E80"/>
    <mergeCell ref="C81:E81"/>
    <mergeCell ref="B82:I82"/>
    <mergeCell ref="E83:I83"/>
    <mergeCell ref="C84:I84"/>
    <mergeCell ref="C73:E73"/>
    <mergeCell ref="C74:E74"/>
    <mergeCell ref="C75:E75"/>
    <mergeCell ref="C76:E76"/>
    <mergeCell ref="C77:E77"/>
    <mergeCell ref="C78:E78"/>
    <mergeCell ref="C105:E105"/>
    <mergeCell ref="C106:E106"/>
    <mergeCell ref="C60:E60"/>
    <mergeCell ref="C89:E89"/>
    <mergeCell ref="C88:E88"/>
    <mergeCell ref="C99:E99"/>
    <mergeCell ref="C100:E100"/>
    <mergeCell ref="C101:E101"/>
    <mergeCell ref="C102:E102"/>
    <mergeCell ref="C103:E103"/>
    <mergeCell ref="C104:E104"/>
    <mergeCell ref="C93:E93"/>
    <mergeCell ref="C94:E94"/>
    <mergeCell ref="C95:E95"/>
    <mergeCell ref="C96:E96"/>
    <mergeCell ref="C97:E97"/>
    <mergeCell ref="C98:E98"/>
    <mergeCell ref="C85:E85"/>
    <mergeCell ref="C86:E86"/>
    <mergeCell ref="C87:E87"/>
    <mergeCell ref="C90:E90"/>
    <mergeCell ref="C91:E91"/>
    <mergeCell ref="C92:E92"/>
    <mergeCell ref="C79:E79"/>
  </mergeCells>
  <pageMargins left="0.17" right="0.17" top="0.35" bottom="0.32" header="0.3" footer="0.3"/>
  <pageSetup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15754-4B3A-4BEA-B7D1-E49D73FE0216}">
  <dimension ref="B1:IK50"/>
  <sheetViews>
    <sheetView tabSelected="1" workbookViewId="0">
      <selection activeCell="R20" sqref="R20"/>
    </sheetView>
  </sheetViews>
  <sheetFormatPr defaultColWidth="9.140625" defaultRowHeight="13.5" x14ac:dyDescent="0.2"/>
  <cols>
    <col min="1" max="1" width="2.42578125" style="13" customWidth="1"/>
    <col min="2" max="4" width="9.7109375" style="13" customWidth="1"/>
    <col min="5" max="5" width="10.140625" style="13" bestFit="1" customWidth="1"/>
    <col min="6" max="6" width="12" style="13" bestFit="1" customWidth="1"/>
    <col min="7" max="7" width="73.28515625" style="13" customWidth="1"/>
    <col min="8" max="8" width="13.42578125" style="13" customWidth="1"/>
    <col min="9" max="9" width="14.5703125" style="13" customWidth="1"/>
    <col min="10" max="10" width="14.140625" style="13" customWidth="1"/>
    <col min="11" max="11" width="20.28515625" style="16" customWidth="1"/>
    <col min="12" max="12" width="9.140625" style="13"/>
    <col min="13" max="13" width="11.28515625" style="13" customWidth="1"/>
    <col min="14" max="14" width="9.140625" style="13"/>
    <col min="15" max="15" width="10.140625" style="13" bestFit="1" customWidth="1"/>
    <col min="16" max="16384" width="9.140625" style="13"/>
  </cols>
  <sheetData>
    <row r="1" spans="2:245" s="6" customFormat="1" ht="15.95" customHeight="1" x14ac:dyDescent="0.2">
      <c r="B1" s="226" t="s">
        <v>287</v>
      </c>
      <c r="C1" s="226"/>
      <c r="D1" s="226"/>
      <c r="E1" s="226"/>
      <c r="F1" s="226"/>
      <c r="G1" s="226"/>
      <c r="H1" s="226"/>
      <c r="I1" s="226"/>
      <c r="J1" s="226"/>
      <c r="K1" s="226"/>
      <c r="L1" s="5"/>
      <c r="M1" s="5"/>
      <c r="N1" s="5"/>
      <c r="O1" s="5"/>
      <c r="P1" s="5"/>
      <c r="Q1" s="5"/>
      <c r="R1" s="5"/>
      <c r="S1" s="5"/>
      <c r="T1" s="5"/>
      <c r="U1" s="4"/>
      <c r="V1" s="5"/>
      <c r="W1" s="5"/>
      <c r="X1" s="5"/>
      <c r="Y1" s="5"/>
      <c r="Z1" s="5"/>
      <c r="AA1" s="5"/>
      <c r="AB1" s="5"/>
      <c r="AC1" s="4"/>
      <c r="AD1" s="5"/>
      <c r="AE1" s="5"/>
      <c r="AF1" s="5"/>
      <c r="AG1" s="5"/>
      <c r="AH1" s="5"/>
      <c r="AI1" s="5"/>
      <c r="AJ1" s="5"/>
      <c r="AK1" s="4"/>
      <c r="AL1" s="5"/>
      <c r="AM1" s="5"/>
      <c r="AN1" s="5"/>
      <c r="AO1" s="5"/>
      <c r="AP1" s="5"/>
      <c r="AQ1" s="5"/>
      <c r="AR1" s="5"/>
      <c r="AS1" s="4"/>
      <c r="AT1" s="5"/>
      <c r="AU1" s="5"/>
      <c r="AV1" s="5"/>
      <c r="AW1" s="5"/>
      <c r="AX1" s="5"/>
      <c r="AY1" s="5"/>
      <c r="AZ1" s="5"/>
      <c r="BA1" s="4"/>
      <c r="BB1" s="5"/>
      <c r="BC1" s="5"/>
      <c r="BD1" s="5"/>
      <c r="BE1" s="5"/>
      <c r="BF1" s="5"/>
      <c r="BG1" s="5"/>
      <c r="BH1" s="5"/>
      <c r="BI1" s="4"/>
      <c r="BJ1" s="5"/>
      <c r="BK1" s="5"/>
      <c r="BL1" s="5"/>
      <c r="BM1" s="5"/>
      <c r="BN1" s="5"/>
      <c r="BO1" s="5"/>
      <c r="BP1" s="5"/>
      <c r="BQ1" s="4"/>
      <c r="BR1" s="5"/>
      <c r="BS1" s="5"/>
      <c r="BT1" s="5"/>
      <c r="BU1" s="5"/>
      <c r="BV1" s="5"/>
      <c r="BW1" s="5"/>
      <c r="BX1" s="5"/>
      <c r="BY1" s="4"/>
      <c r="BZ1" s="5"/>
      <c r="CA1" s="5"/>
      <c r="CB1" s="5"/>
      <c r="CC1" s="5"/>
      <c r="CD1" s="5"/>
      <c r="CE1" s="5"/>
      <c r="CF1" s="5"/>
      <c r="CG1" s="4"/>
      <c r="CH1" s="5"/>
      <c r="CI1" s="5"/>
      <c r="CJ1" s="5"/>
      <c r="CK1" s="5"/>
      <c r="CL1" s="5"/>
      <c r="CM1" s="5"/>
      <c r="CN1" s="5"/>
      <c r="CO1" s="4"/>
      <c r="CP1" s="5"/>
      <c r="CQ1" s="5"/>
      <c r="CR1" s="5"/>
      <c r="CS1" s="5"/>
      <c r="CT1" s="5"/>
      <c r="CU1" s="5"/>
      <c r="CV1" s="5"/>
      <c r="CW1" s="4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4"/>
      <c r="DN1" s="5"/>
      <c r="DO1" s="5"/>
      <c r="DP1" s="5"/>
      <c r="DQ1" s="5"/>
      <c r="DR1" s="5"/>
      <c r="DS1" s="5"/>
      <c r="DT1" s="5"/>
      <c r="DU1" s="4"/>
      <c r="DV1" s="5"/>
      <c r="DW1" s="5"/>
      <c r="DX1" s="5"/>
      <c r="DY1" s="5"/>
      <c r="DZ1" s="5"/>
      <c r="EA1" s="5"/>
      <c r="EB1" s="5"/>
      <c r="EC1" s="4"/>
      <c r="ED1" s="5"/>
      <c r="EE1" s="5"/>
      <c r="EF1" s="5"/>
      <c r="EG1" s="5"/>
      <c r="EH1" s="5"/>
      <c r="EI1" s="5"/>
      <c r="EJ1" s="5"/>
      <c r="EK1" s="4"/>
      <c r="EL1" s="5"/>
      <c r="EM1" s="5"/>
      <c r="EN1" s="5"/>
      <c r="EO1" s="5"/>
      <c r="EP1" s="5"/>
      <c r="EQ1" s="5"/>
      <c r="ER1" s="5"/>
      <c r="ES1" s="4"/>
      <c r="ET1" s="5"/>
      <c r="EU1" s="5"/>
      <c r="EV1" s="5"/>
      <c r="EW1" s="5"/>
      <c r="EX1" s="5"/>
      <c r="EY1" s="5"/>
      <c r="EZ1" s="5"/>
      <c r="FA1" s="4"/>
      <c r="FB1" s="5"/>
      <c r="FC1" s="5"/>
      <c r="FD1" s="5"/>
      <c r="FE1" s="5"/>
      <c r="FF1" s="5"/>
      <c r="FG1" s="5"/>
      <c r="FH1" s="5"/>
      <c r="FI1" s="4"/>
      <c r="FJ1" s="5"/>
      <c r="FK1" s="5"/>
      <c r="FL1" s="5"/>
      <c r="FM1" s="5"/>
      <c r="FN1" s="5"/>
      <c r="FO1" s="5"/>
      <c r="FP1" s="5"/>
      <c r="FQ1" s="4"/>
      <c r="FR1" s="5"/>
      <c r="FS1" s="5"/>
      <c r="FT1" s="5"/>
      <c r="FU1" s="5"/>
      <c r="FV1" s="5"/>
      <c r="FW1" s="5"/>
      <c r="FX1" s="5"/>
      <c r="FY1" s="4"/>
      <c r="FZ1" s="5"/>
      <c r="GA1" s="5"/>
      <c r="GB1" s="5"/>
      <c r="GC1" s="5"/>
      <c r="GD1" s="5"/>
      <c r="GE1" s="5"/>
      <c r="GF1" s="5"/>
      <c r="GG1" s="4"/>
      <c r="GH1" s="5"/>
      <c r="GI1" s="5"/>
      <c r="GJ1" s="5"/>
      <c r="GK1" s="5"/>
      <c r="GL1" s="5"/>
      <c r="GM1" s="5"/>
      <c r="GN1" s="5"/>
      <c r="GO1" s="4"/>
      <c r="GP1" s="5"/>
      <c r="GQ1" s="5"/>
      <c r="GR1" s="5"/>
      <c r="GS1" s="5"/>
      <c r="GT1" s="5"/>
      <c r="GU1" s="5"/>
      <c r="GV1" s="5"/>
      <c r="GW1" s="4"/>
      <c r="GX1" s="5"/>
      <c r="GY1" s="5"/>
      <c r="GZ1" s="5"/>
      <c r="HA1" s="5"/>
      <c r="HB1" s="5"/>
      <c r="HC1" s="5"/>
      <c r="HD1" s="5"/>
      <c r="HE1" s="4"/>
      <c r="HF1" s="5"/>
      <c r="HG1" s="5"/>
      <c r="HH1" s="5"/>
      <c r="HI1" s="5"/>
      <c r="HJ1" s="5"/>
      <c r="HK1" s="5"/>
      <c r="HL1" s="5"/>
      <c r="HM1" s="4"/>
      <c r="HN1" s="5"/>
      <c r="HO1" s="5"/>
      <c r="HP1" s="5"/>
      <c r="HQ1" s="5"/>
      <c r="HR1" s="5"/>
      <c r="HS1" s="5"/>
      <c r="HT1" s="5"/>
      <c r="HU1" s="4"/>
      <c r="HV1" s="5"/>
      <c r="HW1" s="5"/>
      <c r="HX1" s="5"/>
      <c r="HY1" s="5"/>
      <c r="HZ1" s="5"/>
      <c r="IA1" s="5"/>
      <c r="IB1" s="5"/>
      <c r="IC1" s="4"/>
      <c r="ID1" s="5"/>
      <c r="IE1" s="5"/>
      <c r="IF1" s="5"/>
      <c r="IG1" s="5"/>
      <c r="IH1" s="5"/>
      <c r="II1" s="5"/>
      <c r="IJ1" s="5"/>
      <c r="IK1" s="4"/>
    </row>
    <row r="2" spans="2:245" s="6" customFormat="1" ht="15.95" customHeight="1" x14ac:dyDescent="0.2">
      <c r="B2" s="226" t="s">
        <v>103</v>
      </c>
      <c r="C2" s="226"/>
      <c r="D2" s="226"/>
      <c r="E2" s="226"/>
      <c r="F2" s="226"/>
      <c r="G2" s="226"/>
      <c r="H2" s="226"/>
      <c r="I2" s="226"/>
      <c r="J2" s="226"/>
      <c r="K2" s="226"/>
      <c r="L2" s="5"/>
      <c r="M2" s="5"/>
      <c r="N2" s="5"/>
      <c r="O2" s="5"/>
      <c r="P2" s="5"/>
      <c r="Q2" s="5"/>
      <c r="R2" s="5"/>
      <c r="S2" s="5"/>
      <c r="T2" s="5"/>
      <c r="U2" s="4"/>
      <c r="V2" s="5"/>
      <c r="W2" s="5"/>
      <c r="X2" s="5"/>
      <c r="Y2" s="5"/>
      <c r="Z2" s="5"/>
      <c r="AA2" s="5"/>
      <c r="AB2" s="5"/>
      <c r="AC2" s="4"/>
      <c r="AD2" s="5"/>
      <c r="AE2" s="5"/>
      <c r="AF2" s="5"/>
      <c r="AG2" s="5"/>
      <c r="AH2" s="5"/>
      <c r="AI2" s="5"/>
      <c r="AJ2" s="5"/>
      <c r="AK2" s="4"/>
      <c r="AL2" s="5"/>
      <c r="AM2" s="5"/>
      <c r="AN2" s="5"/>
      <c r="AO2" s="5"/>
      <c r="AP2" s="5"/>
      <c r="AQ2" s="5"/>
      <c r="AR2" s="5"/>
      <c r="AS2" s="4"/>
      <c r="AT2" s="5"/>
      <c r="AU2" s="5"/>
      <c r="AV2" s="5"/>
      <c r="AW2" s="5"/>
      <c r="AX2" s="5"/>
      <c r="AY2" s="5"/>
      <c r="AZ2" s="5"/>
      <c r="BA2" s="4"/>
      <c r="BB2" s="5"/>
      <c r="BC2" s="5"/>
      <c r="BD2" s="5"/>
      <c r="BE2" s="5"/>
      <c r="BF2" s="5"/>
      <c r="BG2" s="5"/>
      <c r="BH2" s="5"/>
      <c r="BI2" s="4"/>
      <c r="BJ2" s="5"/>
      <c r="BK2" s="5"/>
      <c r="BL2" s="5"/>
      <c r="BM2" s="5"/>
      <c r="BN2" s="5"/>
      <c r="BO2" s="5"/>
      <c r="BP2" s="5"/>
      <c r="BQ2" s="4"/>
      <c r="BR2" s="5"/>
      <c r="BS2" s="5"/>
      <c r="BT2" s="5"/>
      <c r="BU2" s="5"/>
      <c r="BV2" s="5"/>
      <c r="BW2" s="5"/>
      <c r="BX2" s="5"/>
      <c r="BY2" s="4"/>
      <c r="BZ2" s="5"/>
      <c r="CA2" s="5"/>
      <c r="CB2" s="5"/>
      <c r="CC2" s="5"/>
      <c r="CD2" s="5"/>
      <c r="CE2" s="5"/>
      <c r="CF2" s="5"/>
      <c r="CG2" s="4"/>
      <c r="CH2" s="5"/>
      <c r="CI2" s="5"/>
      <c r="CJ2" s="5"/>
      <c r="CK2" s="5"/>
      <c r="CL2" s="5"/>
      <c r="CM2" s="5"/>
      <c r="CN2" s="5"/>
      <c r="CO2" s="4"/>
      <c r="CP2" s="5"/>
      <c r="CQ2" s="5"/>
      <c r="CR2" s="5"/>
      <c r="CS2" s="5"/>
      <c r="CT2" s="5"/>
      <c r="CU2" s="5"/>
      <c r="CV2" s="5"/>
      <c r="CW2" s="4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4"/>
      <c r="DN2" s="5"/>
      <c r="DO2" s="5"/>
      <c r="DP2" s="5"/>
      <c r="DQ2" s="5"/>
      <c r="DR2" s="5"/>
      <c r="DS2" s="5"/>
      <c r="DT2" s="5"/>
      <c r="DU2" s="4"/>
      <c r="DV2" s="5"/>
      <c r="DW2" s="5"/>
      <c r="DX2" s="5"/>
      <c r="DY2" s="5"/>
      <c r="DZ2" s="5"/>
      <c r="EA2" s="5"/>
      <c r="EB2" s="5"/>
      <c r="EC2" s="4"/>
      <c r="ED2" s="5"/>
      <c r="EE2" s="5"/>
      <c r="EF2" s="5"/>
      <c r="EG2" s="5"/>
      <c r="EH2" s="5"/>
      <c r="EI2" s="5"/>
      <c r="EJ2" s="5"/>
      <c r="EK2" s="4"/>
      <c r="EL2" s="5"/>
      <c r="EM2" s="5"/>
      <c r="EN2" s="5"/>
      <c r="EO2" s="5"/>
      <c r="EP2" s="5"/>
      <c r="EQ2" s="5"/>
      <c r="ER2" s="5"/>
      <c r="ES2" s="4"/>
      <c r="ET2" s="5"/>
      <c r="EU2" s="5"/>
      <c r="EV2" s="5"/>
      <c r="EW2" s="5"/>
      <c r="EX2" s="5"/>
      <c r="EY2" s="5"/>
      <c r="EZ2" s="5"/>
      <c r="FA2" s="4"/>
      <c r="FB2" s="5"/>
      <c r="FC2" s="5"/>
      <c r="FD2" s="5"/>
      <c r="FE2" s="5"/>
      <c r="FF2" s="5"/>
      <c r="FG2" s="5"/>
      <c r="FH2" s="5"/>
      <c r="FI2" s="4"/>
      <c r="FJ2" s="5"/>
      <c r="FK2" s="5"/>
      <c r="FL2" s="5"/>
      <c r="FM2" s="5"/>
      <c r="FN2" s="5"/>
      <c r="FO2" s="5"/>
      <c r="FP2" s="5"/>
      <c r="FQ2" s="4"/>
      <c r="FR2" s="5"/>
      <c r="FS2" s="5"/>
      <c r="FT2" s="5"/>
      <c r="FU2" s="5"/>
      <c r="FV2" s="5"/>
      <c r="FW2" s="5"/>
      <c r="FX2" s="5"/>
      <c r="FY2" s="4"/>
      <c r="FZ2" s="5"/>
      <c r="GA2" s="5"/>
      <c r="GB2" s="5"/>
      <c r="GC2" s="5"/>
      <c r="GD2" s="5"/>
      <c r="GE2" s="5"/>
      <c r="GF2" s="5"/>
      <c r="GG2" s="4"/>
      <c r="GH2" s="5"/>
      <c r="GI2" s="5"/>
      <c r="GJ2" s="5"/>
      <c r="GK2" s="5"/>
      <c r="GL2" s="5"/>
      <c r="GM2" s="5"/>
      <c r="GN2" s="5"/>
      <c r="GO2" s="4"/>
      <c r="GP2" s="5"/>
      <c r="GQ2" s="5"/>
      <c r="GR2" s="5"/>
      <c r="GS2" s="5"/>
      <c r="GT2" s="5"/>
      <c r="GU2" s="5"/>
      <c r="GV2" s="5"/>
      <c r="GW2" s="4"/>
      <c r="GX2" s="5"/>
      <c r="GY2" s="5"/>
      <c r="GZ2" s="5"/>
      <c r="HA2" s="5"/>
      <c r="HB2" s="5"/>
      <c r="HC2" s="5"/>
      <c r="HD2" s="5"/>
      <c r="HE2" s="4"/>
      <c r="HF2" s="5"/>
      <c r="HG2" s="5"/>
      <c r="HH2" s="5"/>
      <c r="HI2" s="5"/>
      <c r="HJ2" s="5"/>
      <c r="HK2" s="5"/>
      <c r="HL2" s="5"/>
      <c r="HM2" s="4"/>
      <c r="HN2" s="5"/>
      <c r="HO2" s="5"/>
      <c r="HP2" s="5"/>
      <c r="HQ2" s="5"/>
      <c r="HR2" s="5"/>
      <c r="HS2" s="5"/>
      <c r="HT2" s="5"/>
      <c r="HU2" s="4"/>
      <c r="HV2" s="5"/>
      <c r="HW2" s="5"/>
      <c r="HX2" s="5"/>
      <c r="HY2" s="5"/>
      <c r="HZ2" s="5"/>
      <c r="IA2" s="5"/>
      <c r="IB2" s="5"/>
      <c r="IC2" s="4"/>
      <c r="ID2" s="5"/>
      <c r="IE2" s="5"/>
      <c r="IF2" s="5"/>
      <c r="IG2" s="5"/>
      <c r="IH2" s="5"/>
      <c r="II2" s="5"/>
      <c r="IJ2" s="5"/>
      <c r="IK2" s="4"/>
    </row>
    <row r="3" spans="2:245" s="6" customFormat="1" ht="15.95" customHeight="1" x14ac:dyDescent="0.2">
      <c r="B3" s="226" t="s">
        <v>38</v>
      </c>
      <c r="C3" s="226"/>
      <c r="D3" s="226"/>
      <c r="E3" s="226"/>
      <c r="F3" s="226"/>
      <c r="G3" s="226"/>
      <c r="H3" s="226"/>
      <c r="I3" s="226"/>
      <c r="J3" s="226"/>
      <c r="K3" s="226"/>
      <c r="L3" s="5"/>
      <c r="M3" s="5"/>
      <c r="N3" s="5"/>
      <c r="O3" s="5"/>
      <c r="P3" s="5"/>
      <c r="Q3" s="5"/>
      <c r="R3" s="5"/>
      <c r="S3" s="5"/>
      <c r="T3" s="5"/>
      <c r="U3" s="4"/>
      <c r="V3" s="5"/>
      <c r="W3" s="5"/>
      <c r="X3" s="5"/>
      <c r="Y3" s="5"/>
      <c r="Z3" s="5"/>
      <c r="AA3" s="5"/>
      <c r="AB3" s="5"/>
      <c r="AC3" s="4"/>
      <c r="AD3" s="5"/>
      <c r="AE3" s="5"/>
      <c r="AF3" s="5"/>
      <c r="AG3" s="5"/>
      <c r="AH3" s="5"/>
      <c r="AI3" s="5"/>
      <c r="AJ3" s="5"/>
      <c r="AK3" s="4"/>
      <c r="AL3" s="5"/>
      <c r="AM3" s="5"/>
      <c r="AN3" s="5"/>
      <c r="AO3" s="5"/>
      <c r="AP3" s="5"/>
      <c r="AQ3" s="5"/>
      <c r="AR3" s="5"/>
      <c r="AS3" s="4"/>
      <c r="AT3" s="5"/>
      <c r="AU3" s="5"/>
      <c r="AV3" s="5"/>
      <c r="AW3" s="5"/>
      <c r="AX3" s="5"/>
      <c r="AY3" s="5"/>
      <c r="AZ3" s="5"/>
      <c r="BA3" s="4"/>
      <c r="BB3" s="5"/>
      <c r="BC3" s="5"/>
      <c r="BD3" s="5"/>
      <c r="BE3" s="5"/>
      <c r="BF3" s="5"/>
      <c r="BG3" s="5"/>
      <c r="BH3" s="5"/>
      <c r="BI3" s="4"/>
      <c r="BJ3" s="5"/>
      <c r="BK3" s="5"/>
      <c r="BL3" s="5"/>
      <c r="BM3" s="5"/>
      <c r="BN3" s="5"/>
      <c r="BO3" s="5"/>
      <c r="BP3" s="5"/>
      <c r="BQ3" s="4"/>
      <c r="BR3" s="5"/>
      <c r="BS3" s="5"/>
      <c r="BT3" s="5"/>
      <c r="BU3" s="5"/>
      <c r="BV3" s="5"/>
      <c r="BW3" s="5"/>
      <c r="BX3" s="5"/>
      <c r="BY3" s="4"/>
      <c r="BZ3" s="5"/>
      <c r="CA3" s="5"/>
      <c r="CB3" s="5"/>
      <c r="CC3" s="5"/>
      <c r="CD3" s="5"/>
      <c r="CE3" s="5"/>
      <c r="CF3" s="5"/>
      <c r="CG3" s="4"/>
      <c r="CH3" s="5"/>
      <c r="CI3" s="5"/>
      <c r="CJ3" s="5"/>
      <c r="CK3" s="5"/>
      <c r="CL3" s="5"/>
      <c r="CM3" s="5"/>
      <c r="CN3" s="5"/>
      <c r="CO3" s="4"/>
      <c r="CP3" s="5"/>
      <c r="CQ3" s="5"/>
      <c r="CR3" s="5"/>
      <c r="CS3" s="5"/>
      <c r="CT3" s="5"/>
      <c r="CU3" s="5"/>
      <c r="CV3" s="5"/>
      <c r="CW3" s="4"/>
      <c r="CX3" s="5"/>
      <c r="CY3" s="5"/>
      <c r="CZ3" s="5"/>
      <c r="DA3" s="5"/>
      <c r="DB3" s="5"/>
      <c r="DC3" s="5"/>
      <c r="DD3" s="5"/>
      <c r="DE3" s="4"/>
      <c r="DF3" s="5"/>
      <c r="DG3" s="5"/>
      <c r="DH3" s="5"/>
      <c r="DI3" s="5"/>
      <c r="DJ3" s="5"/>
      <c r="DK3" s="5"/>
      <c r="DL3" s="5"/>
      <c r="DM3" s="4"/>
      <c r="DN3" s="5"/>
      <c r="DO3" s="5"/>
      <c r="DP3" s="5"/>
      <c r="DQ3" s="5"/>
      <c r="DR3" s="5"/>
      <c r="DS3" s="5"/>
      <c r="DT3" s="5"/>
      <c r="DU3" s="4"/>
      <c r="DV3" s="5"/>
      <c r="DW3" s="5"/>
      <c r="DX3" s="5"/>
      <c r="DY3" s="5"/>
      <c r="DZ3" s="5"/>
      <c r="EA3" s="5"/>
      <c r="EB3" s="5"/>
      <c r="EC3" s="4"/>
      <c r="ED3" s="5"/>
      <c r="EE3" s="5"/>
      <c r="EF3" s="5"/>
      <c r="EG3" s="5"/>
      <c r="EH3" s="5"/>
      <c r="EI3" s="5"/>
      <c r="EJ3" s="5"/>
      <c r="EK3" s="4"/>
      <c r="EL3" s="5"/>
      <c r="EM3" s="5"/>
      <c r="EN3" s="5"/>
      <c r="EO3" s="5"/>
      <c r="EP3" s="5"/>
      <c r="EQ3" s="5"/>
      <c r="ER3" s="5"/>
      <c r="ES3" s="4"/>
      <c r="ET3" s="5"/>
      <c r="EU3" s="5"/>
      <c r="EV3" s="5"/>
      <c r="EW3" s="5"/>
      <c r="EX3" s="5"/>
      <c r="EY3" s="5"/>
      <c r="EZ3" s="5"/>
      <c r="FA3" s="4"/>
      <c r="FB3" s="5"/>
      <c r="FC3" s="5"/>
      <c r="FD3" s="5"/>
      <c r="FE3" s="5"/>
      <c r="FF3" s="5"/>
      <c r="FG3" s="5"/>
      <c r="FH3" s="5"/>
      <c r="FI3" s="4"/>
      <c r="FJ3" s="5"/>
      <c r="FK3" s="5"/>
      <c r="FL3" s="5"/>
      <c r="FM3" s="5"/>
      <c r="FN3" s="5"/>
      <c r="FO3" s="5"/>
      <c r="FP3" s="5"/>
      <c r="FQ3" s="4"/>
      <c r="FR3" s="5"/>
      <c r="FS3" s="5"/>
      <c r="FT3" s="5"/>
      <c r="FU3" s="5"/>
      <c r="FV3" s="5"/>
      <c r="FW3" s="5"/>
      <c r="FX3" s="5"/>
      <c r="FY3" s="4"/>
      <c r="FZ3" s="5"/>
      <c r="GA3" s="5"/>
      <c r="GB3" s="5"/>
      <c r="GC3" s="5"/>
      <c r="GD3" s="5"/>
      <c r="GE3" s="5"/>
      <c r="GF3" s="5"/>
      <c r="GG3" s="4"/>
      <c r="GH3" s="5"/>
      <c r="GI3" s="5"/>
      <c r="GJ3" s="5"/>
      <c r="GK3" s="5"/>
      <c r="GL3" s="5"/>
      <c r="GM3" s="5"/>
      <c r="GN3" s="5"/>
      <c r="GO3" s="4"/>
      <c r="GP3" s="5"/>
      <c r="GQ3" s="5"/>
      <c r="GR3" s="5"/>
      <c r="GS3" s="5"/>
      <c r="GT3" s="5"/>
      <c r="GU3" s="5"/>
      <c r="GV3" s="5"/>
      <c r="GW3" s="4"/>
      <c r="GX3" s="5"/>
      <c r="GY3" s="5"/>
      <c r="GZ3" s="5"/>
      <c r="HA3" s="5"/>
      <c r="HB3" s="5"/>
      <c r="HC3" s="5"/>
      <c r="HD3" s="5"/>
      <c r="HE3" s="4"/>
      <c r="HF3" s="5"/>
      <c r="HG3" s="5"/>
      <c r="HH3" s="5"/>
      <c r="HI3" s="5"/>
      <c r="HJ3" s="5"/>
      <c r="HK3" s="5"/>
      <c r="HL3" s="5"/>
      <c r="HM3" s="4"/>
      <c r="HN3" s="5"/>
      <c r="HO3" s="5"/>
      <c r="HP3" s="5"/>
      <c r="HQ3" s="5"/>
      <c r="HR3" s="5"/>
      <c r="HS3" s="5"/>
      <c r="HT3" s="5"/>
      <c r="HU3" s="4"/>
      <c r="HV3" s="5"/>
      <c r="HW3" s="5"/>
      <c r="HX3" s="5"/>
      <c r="HY3" s="5"/>
      <c r="HZ3" s="5"/>
      <c r="IA3" s="5"/>
      <c r="IB3" s="5"/>
      <c r="IC3" s="4"/>
      <c r="ID3" s="5"/>
      <c r="IE3" s="5"/>
      <c r="IF3" s="5"/>
      <c r="IG3" s="5"/>
      <c r="IH3" s="5"/>
      <c r="II3" s="5"/>
      <c r="IJ3" s="5"/>
      <c r="IK3" s="4"/>
    </row>
    <row r="4" spans="2:245" s="6" customFormat="1" ht="15.95" customHeight="1" x14ac:dyDescent="0.2">
      <c r="B4" s="226" t="s">
        <v>37</v>
      </c>
      <c r="C4" s="226"/>
      <c r="D4" s="226"/>
      <c r="E4" s="226"/>
      <c r="F4" s="226"/>
      <c r="G4" s="226"/>
      <c r="H4" s="226"/>
      <c r="I4" s="226"/>
      <c r="J4" s="226"/>
      <c r="K4" s="226"/>
      <c r="L4" s="5"/>
      <c r="M4" s="5"/>
      <c r="N4" s="5"/>
      <c r="O4" s="5"/>
      <c r="P4" s="5"/>
      <c r="Q4" s="5"/>
      <c r="R4" s="5"/>
      <c r="S4" s="5"/>
      <c r="T4" s="5"/>
      <c r="U4" s="4"/>
      <c r="V4" s="5"/>
      <c r="W4" s="5"/>
      <c r="X4" s="5"/>
      <c r="Y4" s="5"/>
      <c r="Z4" s="5"/>
      <c r="AA4" s="5"/>
      <c r="AB4" s="5"/>
      <c r="AC4" s="4"/>
      <c r="AD4" s="5"/>
      <c r="AE4" s="5"/>
      <c r="AF4" s="5"/>
      <c r="AG4" s="5"/>
      <c r="AH4" s="5"/>
      <c r="AI4" s="5"/>
      <c r="AJ4" s="5"/>
      <c r="AK4" s="4"/>
      <c r="AL4" s="5"/>
      <c r="AM4" s="5"/>
      <c r="AN4" s="5"/>
      <c r="AO4" s="5"/>
      <c r="AP4" s="5"/>
      <c r="AQ4" s="5"/>
      <c r="AR4" s="5"/>
      <c r="AS4" s="4"/>
      <c r="AT4" s="5"/>
      <c r="AU4" s="5"/>
      <c r="AV4" s="5"/>
      <c r="AW4" s="5"/>
      <c r="AX4" s="5"/>
      <c r="AY4" s="5"/>
      <c r="AZ4" s="5"/>
      <c r="BA4" s="4"/>
      <c r="BB4" s="5"/>
      <c r="BC4" s="5"/>
      <c r="BD4" s="5"/>
      <c r="BE4" s="5"/>
      <c r="BF4" s="5"/>
      <c r="BG4" s="5"/>
      <c r="BH4" s="5"/>
      <c r="BI4" s="4"/>
      <c r="BJ4" s="5"/>
      <c r="BK4" s="5"/>
      <c r="BL4" s="5"/>
      <c r="BM4" s="5"/>
      <c r="BN4" s="5"/>
      <c r="BO4" s="5"/>
      <c r="BP4" s="5"/>
      <c r="BQ4" s="4"/>
      <c r="BR4" s="5"/>
      <c r="BS4" s="5"/>
      <c r="BT4" s="5"/>
      <c r="BU4" s="5"/>
      <c r="BV4" s="5"/>
      <c r="BW4" s="5"/>
      <c r="BX4" s="5"/>
      <c r="BY4" s="4"/>
      <c r="BZ4" s="5"/>
      <c r="CA4" s="5"/>
      <c r="CB4" s="5"/>
      <c r="CC4" s="5"/>
      <c r="CD4" s="5"/>
      <c r="CE4" s="5"/>
      <c r="CF4" s="5"/>
      <c r="CG4" s="4"/>
      <c r="CH4" s="5"/>
      <c r="CI4" s="5"/>
      <c r="CJ4" s="5"/>
      <c r="CK4" s="5"/>
      <c r="CL4" s="5"/>
      <c r="CM4" s="5"/>
      <c r="CN4" s="5"/>
      <c r="CO4" s="4"/>
      <c r="CP4" s="5"/>
      <c r="CQ4" s="5"/>
      <c r="CR4" s="5"/>
      <c r="CS4" s="5"/>
      <c r="CT4" s="5"/>
      <c r="CU4" s="5"/>
      <c r="CV4" s="5"/>
      <c r="CW4" s="4"/>
      <c r="CX4" s="5"/>
      <c r="CY4" s="5"/>
      <c r="CZ4" s="5"/>
      <c r="DA4" s="5"/>
      <c r="DB4" s="5"/>
      <c r="DC4" s="5"/>
      <c r="DD4" s="5"/>
      <c r="DE4" s="4"/>
      <c r="DF4" s="5"/>
      <c r="DG4" s="5"/>
      <c r="DH4" s="5"/>
      <c r="DI4" s="5"/>
      <c r="DJ4" s="5"/>
      <c r="DK4" s="5"/>
      <c r="DL4" s="5"/>
      <c r="DM4" s="4"/>
      <c r="DN4" s="5"/>
      <c r="DO4" s="5"/>
      <c r="DP4" s="5"/>
      <c r="DQ4" s="5"/>
      <c r="DR4" s="5"/>
      <c r="DS4" s="5"/>
      <c r="DT4" s="5"/>
      <c r="DU4" s="4"/>
      <c r="DV4" s="5"/>
      <c r="DW4" s="5"/>
      <c r="DX4" s="5"/>
      <c r="DY4" s="5"/>
      <c r="DZ4" s="5"/>
      <c r="EA4" s="5"/>
      <c r="EB4" s="5"/>
      <c r="EC4" s="4"/>
      <c r="ED4" s="5"/>
      <c r="EE4" s="5"/>
      <c r="EF4" s="5"/>
      <c r="EG4" s="5"/>
      <c r="EH4" s="5"/>
      <c r="EI4" s="5"/>
      <c r="EJ4" s="5"/>
      <c r="EK4" s="4"/>
      <c r="EL4" s="5"/>
      <c r="EM4" s="5"/>
      <c r="EN4" s="5"/>
      <c r="EO4" s="5"/>
      <c r="EP4" s="5"/>
      <c r="EQ4" s="5"/>
      <c r="ER4" s="5"/>
      <c r="ES4" s="4"/>
      <c r="ET4" s="5"/>
      <c r="EU4" s="5"/>
      <c r="EV4" s="5"/>
      <c r="EW4" s="5"/>
      <c r="EX4" s="5"/>
      <c r="EY4" s="5"/>
      <c r="EZ4" s="5"/>
      <c r="FA4" s="4"/>
      <c r="FB4" s="5"/>
      <c r="FC4" s="5"/>
      <c r="FD4" s="5"/>
      <c r="FE4" s="5"/>
      <c r="FF4" s="5"/>
      <c r="FG4" s="5"/>
      <c r="FH4" s="5"/>
      <c r="FI4" s="4"/>
      <c r="FJ4" s="5"/>
      <c r="FK4" s="5"/>
      <c r="FL4" s="5"/>
      <c r="FM4" s="5"/>
      <c r="FN4" s="5"/>
      <c r="FO4" s="5"/>
      <c r="FP4" s="5"/>
      <c r="FQ4" s="4"/>
      <c r="FR4" s="5"/>
      <c r="FS4" s="5"/>
      <c r="FT4" s="5"/>
      <c r="FU4" s="5"/>
      <c r="FV4" s="5"/>
      <c r="FW4" s="5"/>
      <c r="FX4" s="5"/>
      <c r="FY4" s="4"/>
      <c r="FZ4" s="5"/>
      <c r="GA4" s="5"/>
      <c r="GB4" s="5"/>
      <c r="GC4" s="5"/>
      <c r="GD4" s="5"/>
      <c r="GE4" s="5"/>
      <c r="GF4" s="5"/>
      <c r="GG4" s="4"/>
      <c r="GH4" s="5"/>
      <c r="GI4" s="5"/>
      <c r="GJ4" s="5"/>
      <c r="GK4" s="5"/>
      <c r="GL4" s="5"/>
      <c r="GM4" s="5"/>
      <c r="GN4" s="5"/>
      <c r="GO4" s="4"/>
      <c r="GP4" s="5"/>
      <c r="GQ4" s="5"/>
      <c r="GR4" s="5"/>
      <c r="GS4" s="5"/>
      <c r="GT4" s="5"/>
      <c r="GU4" s="5"/>
      <c r="GV4" s="5"/>
      <c r="GW4" s="4"/>
      <c r="GX4" s="5"/>
      <c r="GY4" s="5"/>
      <c r="GZ4" s="5"/>
      <c r="HA4" s="5"/>
      <c r="HB4" s="5"/>
      <c r="HC4" s="5"/>
      <c r="HD4" s="5"/>
      <c r="HE4" s="4"/>
      <c r="HF4" s="5"/>
      <c r="HG4" s="5"/>
      <c r="HH4" s="5"/>
      <c r="HI4" s="5"/>
      <c r="HJ4" s="5"/>
      <c r="HK4" s="5"/>
      <c r="HL4" s="5"/>
      <c r="HM4" s="4"/>
      <c r="HN4" s="5"/>
      <c r="HO4" s="5"/>
      <c r="HP4" s="5"/>
      <c r="HQ4" s="5"/>
      <c r="HR4" s="5"/>
      <c r="HS4" s="5"/>
      <c r="HT4" s="5"/>
      <c r="HU4" s="4"/>
      <c r="HV4" s="5"/>
      <c r="HW4" s="5"/>
      <c r="HX4" s="5"/>
      <c r="HY4" s="5"/>
      <c r="HZ4" s="5"/>
      <c r="IA4" s="5"/>
      <c r="IB4" s="5"/>
      <c r="IC4" s="4"/>
      <c r="ID4" s="5"/>
      <c r="IE4" s="5"/>
      <c r="IF4" s="5"/>
      <c r="IG4" s="5"/>
      <c r="IH4" s="5"/>
      <c r="II4" s="5"/>
      <c r="IJ4" s="5"/>
      <c r="IK4" s="4"/>
    </row>
    <row r="5" spans="2:245" ht="36" customHeight="1" x14ac:dyDescent="0.2">
      <c r="B5" s="231" t="s">
        <v>288</v>
      </c>
      <c r="C5" s="231"/>
      <c r="D5" s="231"/>
      <c r="E5" s="231"/>
      <c r="F5" s="231"/>
      <c r="G5" s="231"/>
      <c r="H5" s="231"/>
      <c r="I5" s="231"/>
      <c r="J5" s="231"/>
      <c r="K5" s="231"/>
      <c r="L5" s="11"/>
      <c r="M5" s="11"/>
      <c r="N5" s="11"/>
      <c r="O5" s="11"/>
      <c r="P5" s="11"/>
      <c r="Q5" s="11"/>
      <c r="R5" s="11"/>
      <c r="S5" s="11"/>
      <c r="T5" s="11"/>
      <c r="U5" s="12"/>
      <c r="V5" s="11"/>
      <c r="W5" s="11"/>
      <c r="X5" s="11"/>
      <c r="Y5" s="11"/>
      <c r="Z5" s="11"/>
      <c r="AA5" s="11"/>
      <c r="AB5" s="11"/>
      <c r="AC5" s="12"/>
      <c r="AD5" s="11"/>
      <c r="AE5" s="11"/>
      <c r="AF5" s="11"/>
      <c r="AG5" s="11"/>
      <c r="AH5" s="11"/>
      <c r="AI5" s="11"/>
      <c r="AJ5" s="11"/>
      <c r="AK5" s="12"/>
      <c r="AL5" s="11"/>
      <c r="AM5" s="11"/>
      <c r="AN5" s="11"/>
      <c r="AO5" s="11"/>
      <c r="AP5" s="11"/>
      <c r="AQ5" s="11"/>
      <c r="AR5" s="11"/>
      <c r="AS5" s="12"/>
      <c r="AT5" s="11"/>
      <c r="AU5" s="11"/>
      <c r="AV5" s="11"/>
      <c r="AW5" s="11"/>
      <c r="AX5" s="11"/>
      <c r="AY5" s="11"/>
      <c r="AZ5" s="11"/>
      <c r="BA5" s="12"/>
      <c r="BB5" s="11"/>
      <c r="BC5" s="11"/>
      <c r="BD5" s="11"/>
      <c r="BE5" s="11"/>
      <c r="BF5" s="11"/>
      <c r="BG5" s="11"/>
      <c r="BH5" s="11"/>
      <c r="BI5" s="12"/>
      <c r="BJ5" s="11"/>
      <c r="BK5" s="11"/>
      <c r="BL5" s="11"/>
      <c r="BM5" s="11"/>
      <c r="BN5" s="11"/>
      <c r="BO5" s="11"/>
      <c r="BP5" s="11"/>
      <c r="BQ5" s="12"/>
      <c r="BR5" s="11"/>
      <c r="BS5" s="11"/>
      <c r="BT5" s="11"/>
      <c r="BU5" s="11"/>
      <c r="BV5" s="11"/>
      <c r="BW5" s="11"/>
      <c r="BX5" s="11"/>
      <c r="BY5" s="12"/>
      <c r="BZ5" s="11"/>
      <c r="CA5" s="11"/>
      <c r="CB5" s="11"/>
      <c r="CC5" s="11"/>
      <c r="CD5" s="11"/>
      <c r="CE5" s="11"/>
      <c r="CF5" s="11"/>
      <c r="CG5" s="12"/>
      <c r="CH5" s="11"/>
      <c r="CI5" s="11"/>
      <c r="CJ5" s="11"/>
      <c r="CK5" s="11"/>
      <c r="CL5" s="11"/>
      <c r="CM5" s="11"/>
      <c r="CN5" s="11"/>
      <c r="CO5" s="12"/>
      <c r="CP5" s="11"/>
      <c r="CQ5" s="11"/>
      <c r="CR5" s="11"/>
      <c r="CS5" s="11"/>
      <c r="CT5" s="11"/>
      <c r="CU5" s="11"/>
      <c r="CV5" s="11"/>
      <c r="CW5" s="12"/>
      <c r="CX5" s="11"/>
      <c r="CY5" s="11"/>
      <c r="CZ5" s="11"/>
      <c r="DA5" s="11"/>
      <c r="DB5" s="11"/>
      <c r="DC5" s="11"/>
      <c r="DD5" s="11"/>
      <c r="DE5" s="12"/>
      <c r="DF5" s="11"/>
      <c r="DG5" s="11"/>
      <c r="DH5" s="11"/>
      <c r="DI5" s="11"/>
      <c r="DJ5" s="11"/>
      <c r="DK5" s="11"/>
      <c r="DL5" s="11"/>
      <c r="DM5" s="12"/>
      <c r="DN5" s="11"/>
      <c r="DO5" s="11"/>
      <c r="DP5" s="11"/>
      <c r="DQ5" s="11"/>
      <c r="DR5" s="11"/>
      <c r="DS5" s="11"/>
      <c r="DT5" s="11"/>
      <c r="DU5" s="12"/>
      <c r="DV5" s="11"/>
      <c r="DW5" s="11"/>
      <c r="DX5" s="11"/>
      <c r="DY5" s="11"/>
      <c r="DZ5" s="11"/>
      <c r="EA5" s="11"/>
      <c r="EB5" s="11"/>
      <c r="EC5" s="12"/>
      <c r="ED5" s="11"/>
      <c r="EE5" s="11"/>
      <c r="EF5" s="11"/>
      <c r="EG5" s="11"/>
      <c r="EH5" s="11"/>
      <c r="EI5" s="11"/>
      <c r="EJ5" s="11"/>
      <c r="EK5" s="12"/>
      <c r="EL5" s="11"/>
      <c r="EM5" s="11"/>
      <c r="EN5" s="11"/>
      <c r="EO5" s="11"/>
      <c r="EP5" s="11"/>
      <c r="EQ5" s="11"/>
      <c r="ER5" s="11"/>
      <c r="ES5" s="12"/>
      <c r="ET5" s="11"/>
      <c r="EU5" s="11"/>
      <c r="EV5" s="11"/>
      <c r="EW5" s="11"/>
      <c r="EX5" s="11"/>
      <c r="EY5" s="11"/>
      <c r="EZ5" s="11"/>
      <c r="FA5" s="12"/>
      <c r="FB5" s="11"/>
      <c r="FC5" s="11"/>
      <c r="FD5" s="11"/>
      <c r="FE5" s="11"/>
      <c r="FF5" s="11"/>
      <c r="FG5" s="11"/>
      <c r="FH5" s="11"/>
      <c r="FI5" s="12"/>
      <c r="FJ5" s="11"/>
      <c r="FK5" s="11"/>
      <c r="FL5" s="11"/>
      <c r="FM5" s="11"/>
      <c r="FN5" s="11"/>
      <c r="FO5" s="11"/>
      <c r="FP5" s="11"/>
      <c r="FQ5" s="12"/>
      <c r="FR5" s="11"/>
      <c r="FS5" s="11"/>
      <c r="FT5" s="11"/>
      <c r="FU5" s="11"/>
      <c r="FV5" s="11"/>
      <c r="FW5" s="11"/>
      <c r="FX5" s="11"/>
      <c r="FY5" s="12"/>
      <c r="FZ5" s="11"/>
      <c r="GA5" s="11"/>
      <c r="GB5" s="11"/>
      <c r="GC5" s="11"/>
      <c r="GD5" s="11"/>
      <c r="GE5" s="11"/>
      <c r="GF5" s="11"/>
      <c r="GG5" s="12"/>
      <c r="GH5" s="11"/>
      <c r="GI5" s="11"/>
      <c r="GJ5" s="11"/>
      <c r="GK5" s="11"/>
      <c r="GL5" s="11"/>
      <c r="GM5" s="11"/>
      <c r="GN5" s="11"/>
      <c r="GO5" s="12"/>
      <c r="GP5" s="11"/>
      <c r="GQ5" s="11"/>
      <c r="GR5" s="11"/>
      <c r="GS5" s="11"/>
      <c r="GT5" s="11"/>
      <c r="GU5" s="11"/>
      <c r="GV5" s="11"/>
      <c r="GW5" s="12"/>
      <c r="GX5" s="11"/>
      <c r="GY5" s="11"/>
      <c r="GZ5" s="11"/>
      <c r="HA5" s="11"/>
      <c r="HB5" s="11"/>
      <c r="HC5" s="11"/>
      <c r="HD5" s="11"/>
      <c r="HE5" s="12"/>
      <c r="HF5" s="11"/>
      <c r="HG5" s="11"/>
      <c r="HH5" s="11"/>
      <c r="HI5" s="11"/>
      <c r="HJ5" s="11"/>
      <c r="HK5" s="11"/>
      <c r="HL5" s="11"/>
      <c r="HM5" s="12"/>
      <c r="HN5" s="11"/>
      <c r="HO5" s="11"/>
      <c r="HP5" s="11"/>
      <c r="HQ5" s="11"/>
      <c r="HR5" s="11"/>
      <c r="HS5" s="11"/>
      <c r="HT5" s="11"/>
      <c r="HU5" s="12"/>
      <c r="HV5" s="11"/>
      <c r="HW5" s="11"/>
      <c r="HX5" s="11"/>
      <c r="HY5" s="11"/>
      <c r="HZ5" s="11"/>
      <c r="IA5" s="11"/>
      <c r="IB5" s="11"/>
      <c r="IC5" s="12"/>
      <c r="ID5" s="11"/>
      <c r="IE5" s="11"/>
      <c r="IF5" s="11"/>
      <c r="IG5" s="11"/>
      <c r="IH5" s="11"/>
      <c r="II5" s="11"/>
      <c r="IJ5" s="11"/>
      <c r="IK5" s="12"/>
    </row>
    <row r="6" spans="2:245" ht="18" customHeight="1" x14ac:dyDescent="0.2">
      <c r="B6" s="198" t="s">
        <v>105</v>
      </c>
      <c r="C6" s="198"/>
      <c r="D6" s="198"/>
      <c r="E6" s="198"/>
      <c r="F6" s="198"/>
      <c r="G6" s="198"/>
      <c r="H6" s="198"/>
      <c r="I6" s="198"/>
      <c r="J6" s="198"/>
      <c r="K6" s="198"/>
      <c r="L6" s="11"/>
      <c r="M6" s="11"/>
      <c r="N6" s="11"/>
      <c r="O6" s="11"/>
      <c r="P6" s="11"/>
      <c r="Q6" s="11"/>
      <c r="R6" s="11"/>
      <c r="S6" s="11"/>
      <c r="T6" s="11"/>
      <c r="U6" s="12"/>
      <c r="V6" s="11"/>
      <c r="W6" s="11"/>
      <c r="X6" s="11"/>
      <c r="Y6" s="11"/>
      <c r="Z6" s="11"/>
      <c r="AA6" s="11"/>
      <c r="AB6" s="11"/>
      <c r="AC6" s="12"/>
      <c r="AD6" s="11"/>
      <c r="AE6" s="11"/>
      <c r="AF6" s="11"/>
      <c r="AG6" s="11"/>
      <c r="AH6" s="11"/>
      <c r="AI6" s="11"/>
      <c r="AJ6" s="11"/>
      <c r="AK6" s="12"/>
      <c r="AL6" s="11"/>
      <c r="AM6" s="11"/>
      <c r="AN6" s="11"/>
      <c r="AO6" s="11"/>
      <c r="AP6" s="11"/>
      <c r="AQ6" s="11"/>
      <c r="AR6" s="11"/>
      <c r="AS6" s="12"/>
      <c r="AT6" s="11"/>
      <c r="AU6" s="11"/>
      <c r="AV6" s="11"/>
      <c r="AW6" s="11"/>
      <c r="AX6" s="11"/>
      <c r="AY6" s="11"/>
      <c r="AZ6" s="11"/>
      <c r="BA6" s="12"/>
      <c r="BB6" s="11"/>
      <c r="BC6" s="11"/>
      <c r="BD6" s="11"/>
      <c r="BE6" s="11"/>
      <c r="BF6" s="11"/>
      <c r="BG6" s="11"/>
      <c r="BH6" s="11"/>
      <c r="BI6" s="12"/>
      <c r="BJ6" s="11"/>
      <c r="BK6" s="11"/>
      <c r="BL6" s="11"/>
      <c r="BM6" s="11"/>
      <c r="BN6" s="11"/>
      <c r="BO6" s="11"/>
      <c r="BP6" s="11"/>
      <c r="BQ6" s="12"/>
      <c r="BR6" s="11"/>
      <c r="BS6" s="11"/>
      <c r="BT6" s="11"/>
      <c r="BU6" s="11"/>
      <c r="BV6" s="11"/>
      <c r="BW6" s="11"/>
      <c r="BX6" s="11"/>
      <c r="BY6" s="12"/>
      <c r="BZ6" s="11"/>
      <c r="CA6" s="11"/>
      <c r="CB6" s="11"/>
      <c r="CC6" s="11"/>
      <c r="CD6" s="11"/>
      <c r="CE6" s="11"/>
      <c r="CF6" s="11"/>
      <c r="CG6" s="12"/>
      <c r="CH6" s="11"/>
      <c r="CI6" s="11"/>
      <c r="CJ6" s="11"/>
      <c r="CK6" s="11"/>
      <c r="CL6" s="11"/>
      <c r="CM6" s="11"/>
      <c r="CN6" s="11"/>
      <c r="CO6" s="12"/>
      <c r="CP6" s="11"/>
      <c r="CQ6" s="11"/>
      <c r="CR6" s="11"/>
      <c r="CS6" s="11"/>
      <c r="CT6" s="11"/>
      <c r="CU6" s="11"/>
      <c r="CV6" s="11"/>
      <c r="CW6" s="12"/>
      <c r="CX6" s="11"/>
      <c r="CY6" s="11"/>
      <c r="CZ6" s="11"/>
      <c r="DA6" s="11"/>
      <c r="DB6" s="11"/>
      <c r="DC6" s="11"/>
      <c r="DD6" s="11"/>
      <c r="DE6" s="12"/>
      <c r="DF6" s="11"/>
      <c r="DG6" s="11"/>
      <c r="DH6" s="11"/>
      <c r="DI6" s="11"/>
      <c r="DJ6" s="11"/>
      <c r="DK6" s="11"/>
      <c r="DL6" s="11"/>
      <c r="DM6" s="12"/>
      <c r="DN6" s="11"/>
      <c r="DO6" s="11"/>
      <c r="DP6" s="11"/>
      <c r="DQ6" s="11"/>
      <c r="DR6" s="11"/>
      <c r="DS6" s="11"/>
      <c r="DT6" s="11"/>
      <c r="DU6" s="12"/>
      <c r="DV6" s="11"/>
      <c r="DW6" s="11"/>
      <c r="DX6" s="11"/>
      <c r="DY6" s="11"/>
      <c r="DZ6" s="11"/>
      <c r="EA6" s="11"/>
      <c r="EB6" s="11"/>
      <c r="EC6" s="12"/>
      <c r="ED6" s="11"/>
      <c r="EE6" s="11"/>
      <c r="EF6" s="11"/>
      <c r="EG6" s="11"/>
      <c r="EH6" s="11"/>
      <c r="EI6" s="11"/>
      <c r="EJ6" s="11"/>
      <c r="EK6" s="12"/>
      <c r="EL6" s="11"/>
      <c r="EM6" s="11"/>
      <c r="EN6" s="11"/>
      <c r="EO6" s="11"/>
      <c r="EP6" s="11"/>
      <c r="EQ6" s="11"/>
      <c r="ER6" s="11"/>
      <c r="ES6" s="12"/>
      <c r="ET6" s="11"/>
      <c r="EU6" s="11"/>
      <c r="EV6" s="11"/>
      <c r="EW6" s="11"/>
      <c r="EX6" s="11"/>
      <c r="EY6" s="11"/>
      <c r="EZ6" s="11"/>
      <c r="FA6" s="12"/>
      <c r="FB6" s="11"/>
      <c r="FC6" s="11"/>
      <c r="FD6" s="11"/>
      <c r="FE6" s="11"/>
      <c r="FF6" s="11"/>
      <c r="FG6" s="11"/>
      <c r="FH6" s="11"/>
      <c r="FI6" s="12"/>
      <c r="FJ6" s="11"/>
      <c r="FK6" s="11"/>
      <c r="FL6" s="11"/>
      <c r="FM6" s="11"/>
      <c r="FN6" s="11"/>
      <c r="FO6" s="11"/>
      <c r="FP6" s="11"/>
      <c r="FQ6" s="12"/>
      <c r="FR6" s="11"/>
      <c r="FS6" s="11"/>
      <c r="FT6" s="11"/>
      <c r="FU6" s="11"/>
      <c r="FV6" s="11"/>
      <c r="FW6" s="11"/>
      <c r="FX6" s="11"/>
      <c r="FY6" s="12"/>
      <c r="FZ6" s="11"/>
      <c r="GA6" s="11"/>
      <c r="GB6" s="11"/>
      <c r="GC6" s="11"/>
      <c r="GD6" s="11"/>
      <c r="GE6" s="11"/>
      <c r="GF6" s="11"/>
      <c r="GG6" s="12"/>
      <c r="GH6" s="11"/>
      <c r="GI6" s="11"/>
      <c r="GJ6" s="11"/>
      <c r="GK6" s="11"/>
      <c r="GL6" s="11"/>
      <c r="GM6" s="11"/>
      <c r="GN6" s="11"/>
      <c r="GO6" s="12"/>
      <c r="GP6" s="11"/>
      <c r="GQ6" s="11"/>
      <c r="GR6" s="11"/>
      <c r="GS6" s="11"/>
      <c r="GT6" s="11"/>
      <c r="GU6" s="11"/>
      <c r="GV6" s="11"/>
      <c r="GW6" s="12"/>
      <c r="GX6" s="11"/>
      <c r="GY6" s="11"/>
      <c r="GZ6" s="11"/>
      <c r="HA6" s="11"/>
      <c r="HB6" s="11"/>
      <c r="HC6" s="11"/>
      <c r="HD6" s="11"/>
      <c r="HE6" s="12"/>
      <c r="HF6" s="11"/>
      <c r="HG6" s="11"/>
      <c r="HH6" s="11"/>
      <c r="HI6" s="11"/>
      <c r="HJ6" s="11"/>
      <c r="HK6" s="11"/>
      <c r="HL6" s="11"/>
      <c r="HM6" s="12"/>
      <c r="HN6" s="11"/>
      <c r="HO6" s="11"/>
      <c r="HP6" s="11"/>
      <c r="HQ6" s="11"/>
      <c r="HR6" s="11"/>
      <c r="HS6" s="11"/>
      <c r="HT6" s="11"/>
      <c r="HU6" s="12"/>
      <c r="HV6" s="11"/>
      <c r="HW6" s="11"/>
      <c r="HX6" s="11"/>
      <c r="HY6" s="11"/>
      <c r="HZ6" s="11"/>
      <c r="IA6" s="11"/>
      <c r="IB6" s="11"/>
      <c r="IC6" s="12"/>
      <c r="ID6" s="11"/>
      <c r="IE6" s="11"/>
      <c r="IF6" s="11"/>
      <c r="IG6" s="11"/>
      <c r="IH6" s="11"/>
      <c r="II6" s="11"/>
      <c r="IJ6" s="11"/>
      <c r="IK6" s="12"/>
    </row>
    <row r="7" spans="2:245" s="20" customFormat="1" ht="63.75" customHeight="1" x14ac:dyDescent="0.2">
      <c r="B7" s="220" t="s">
        <v>5</v>
      </c>
      <c r="C7" s="221"/>
      <c r="D7" s="222"/>
      <c r="E7" s="220" t="s">
        <v>1</v>
      </c>
      <c r="F7" s="221"/>
      <c r="G7" s="223" t="s">
        <v>3</v>
      </c>
      <c r="H7" s="207" t="s">
        <v>44</v>
      </c>
      <c r="I7" s="208"/>
      <c r="J7" s="208"/>
      <c r="K7" s="209"/>
    </row>
    <row r="8" spans="2:245" s="20" customFormat="1" ht="39.75" customHeight="1" x14ac:dyDescent="0.2">
      <c r="B8" s="17" t="s">
        <v>6</v>
      </c>
      <c r="C8" s="17" t="s">
        <v>7</v>
      </c>
      <c r="D8" s="17" t="s">
        <v>8</v>
      </c>
      <c r="E8" s="17" t="s">
        <v>9</v>
      </c>
      <c r="F8" s="17" t="s">
        <v>10</v>
      </c>
      <c r="G8" s="224"/>
      <c r="H8" s="131" t="s">
        <v>95</v>
      </c>
      <c r="I8" s="131" t="s">
        <v>96</v>
      </c>
      <c r="J8" s="131" t="s">
        <v>97</v>
      </c>
      <c r="K8" s="132" t="s">
        <v>0</v>
      </c>
    </row>
    <row r="9" spans="2:245" ht="15.95" customHeight="1" x14ac:dyDescent="0.2">
      <c r="B9" s="217" t="s">
        <v>11</v>
      </c>
      <c r="C9" s="218"/>
      <c r="D9" s="218"/>
      <c r="E9" s="218"/>
      <c r="F9" s="218"/>
      <c r="G9" s="219"/>
      <c r="H9" s="92">
        <f>+H10+H29</f>
        <v>0</v>
      </c>
      <c r="I9" s="92">
        <f t="shared" ref="I9:K9" si="0">+I10+I29</f>
        <v>0</v>
      </c>
      <c r="J9" s="92">
        <f t="shared" si="0"/>
        <v>0</v>
      </c>
      <c r="K9" s="92">
        <f t="shared" si="0"/>
        <v>0</v>
      </c>
    </row>
    <row r="10" spans="2:245" ht="15.95" customHeight="1" x14ac:dyDescent="0.2">
      <c r="B10" s="225" t="s">
        <v>15</v>
      </c>
      <c r="C10" s="216"/>
      <c r="D10" s="216"/>
      <c r="E10" s="216"/>
      <c r="F10" s="216"/>
      <c r="G10" s="14" t="s">
        <v>16</v>
      </c>
      <c r="H10" s="92">
        <f>+H12</f>
        <v>0</v>
      </c>
      <c r="I10" s="67">
        <f t="shared" ref="I10:K10" si="1">+I12</f>
        <v>184912</v>
      </c>
      <c r="J10" s="67">
        <f t="shared" si="1"/>
        <v>194912</v>
      </c>
      <c r="K10" s="67">
        <f t="shared" si="1"/>
        <v>276970</v>
      </c>
    </row>
    <row r="11" spans="2:245" ht="15.95" customHeight="1" x14ac:dyDescent="0.2">
      <c r="B11" s="225"/>
      <c r="C11" s="216"/>
      <c r="D11" s="216"/>
      <c r="E11" s="216"/>
      <c r="F11" s="216"/>
      <c r="G11" s="15" t="s">
        <v>2</v>
      </c>
      <c r="H11" s="92"/>
      <c r="I11" s="95"/>
      <c r="J11" s="95"/>
      <c r="K11" s="66"/>
    </row>
    <row r="12" spans="2:245" ht="15.95" customHeight="1" x14ac:dyDescent="0.2">
      <c r="B12" s="225"/>
      <c r="C12" s="225" t="s">
        <v>18</v>
      </c>
      <c r="D12" s="216"/>
      <c r="E12" s="216"/>
      <c r="F12" s="216"/>
      <c r="G12" s="14" t="s">
        <v>17</v>
      </c>
      <c r="H12" s="92">
        <f t="shared" ref="H12:J12" si="2">+H14</f>
        <v>0</v>
      </c>
      <c r="I12" s="67">
        <f t="shared" si="2"/>
        <v>184912</v>
      </c>
      <c r="J12" s="67">
        <f t="shared" si="2"/>
        <v>194912</v>
      </c>
      <c r="K12" s="67">
        <f>+K14</f>
        <v>276970</v>
      </c>
    </row>
    <row r="13" spans="2:245" ht="15.95" customHeight="1" x14ac:dyDescent="0.2">
      <c r="B13" s="225"/>
      <c r="C13" s="225"/>
      <c r="D13" s="216"/>
      <c r="E13" s="216"/>
      <c r="F13" s="216"/>
      <c r="G13" s="15" t="s">
        <v>2</v>
      </c>
      <c r="H13" s="92"/>
      <c r="I13" s="95"/>
      <c r="J13" s="95"/>
      <c r="K13" s="66"/>
    </row>
    <row r="14" spans="2:245" ht="15.95" customHeight="1" x14ac:dyDescent="0.2">
      <c r="B14" s="225"/>
      <c r="C14" s="225"/>
      <c r="D14" s="225" t="s">
        <v>23</v>
      </c>
      <c r="E14" s="216"/>
      <c r="F14" s="216"/>
      <c r="G14" s="14" t="s">
        <v>25</v>
      </c>
      <c r="H14" s="92">
        <f>+H18</f>
        <v>0</v>
      </c>
      <c r="I14" s="67">
        <f t="shared" ref="I14:K14" si="3">+I18</f>
        <v>184912</v>
      </c>
      <c r="J14" s="67">
        <f t="shared" si="3"/>
        <v>194912</v>
      </c>
      <c r="K14" s="67">
        <f t="shared" si="3"/>
        <v>276970</v>
      </c>
    </row>
    <row r="15" spans="2:245" ht="15.95" customHeight="1" x14ac:dyDescent="0.2">
      <c r="B15" s="225"/>
      <c r="C15" s="225"/>
      <c r="D15" s="225"/>
      <c r="E15" s="216"/>
      <c r="F15" s="216"/>
      <c r="G15" s="15" t="s">
        <v>2</v>
      </c>
      <c r="H15" s="92"/>
      <c r="I15" s="95"/>
      <c r="J15" s="95"/>
      <c r="K15" s="85"/>
    </row>
    <row r="16" spans="2:245" ht="15.95" customHeight="1" x14ac:dyDescent="0.2">
      <c r="B16" s="225"/>
      <c r="C16" s="225"/>
      <c r="D16" s="225"/>
      <c r="E16" s="216"/>
      <c r="F16" s="216"/>
      <c r="G16" s="14" t="s">
        <v>12</v>
      </c>
      <c r="H16" s="92">
        <f t="shared" ref="H16:J16" si="4">+H18</f>
        <v>0</v>
      </c>
      <c r="I16" s="67">
        <f t="shared" si="4"/>
        <v>184912</v>
      </c>
      <c r="J16" s="67">
        <f t="shared" si="4"/>
        <v>194912</v>
      </c>
      <c r="K16" s="67">
        <f>+K18</f>
        <v>276970</v>
      </c>
    </row>
    <row r="17" spans="2:15" ht="15.95" customHeight="1" x14ac:dyDescent="0.2">
      <c r="B17" s="225"/>
      <c r="C17" s="225"/>
      <c r="D17" s="225"/>
      <c r="E17" s="216"/>
      <c r="F17" s="216"/>
      <c r="G17" s="15" t="s">
        <v>2</v>
      </c>
      <c r="H17" s="92"/>
      <c r="I17" s="95"/>
      <c r="J17" s="95"/>
      <c r="K17" s="66"/>
    </row>
    <row r="18" spans="2:15" ht="30.75" customHeight="1" x14ac:dyDescent="0.2">
      <c r="B18" s="225"/>
      <c r="C18" s="225"/>
      <c r="D18" s="225"/>
      <c r="E18" s="225">
        <v>1126</v>
      </c>
      <c r="F18" s="216"/>
      <c r="G18" s="134" t="s">
        <v>24</v>
      </c>
      <c r="H18" s="92">
        <f>+H20</f>
        <v>0</v>
      </c>
      <c r="I18" s="92">
        <f t="shared" ref="I18:K18" si="5">+I20</f>
        <v>184912</v>
      </c>
      <c r="J18" s="92">
        <f t="shared" si="5"/>
        <v>194912</v>
      </c>
      <c r="K18" s="92">
        <f t="shared" si="5"/>
        <v>276970</v>
      </c>
    </row>
    <row r="19" spans="2:15" ht="15.95" customHeight="1" x14ac:dyDescent="0.2">
      <c r="B19" s="225"/>
      <c r="C19" s="225"/>
      <c r="D19" s="225"/>
      <c r="E19" s="225"/>
      <c r="F19" s="216"/>
      <c r="G19" s="15" t="s">
        <v>2</v>
      </c>
      <c r="H19" s="95"/>
      <c r="I19" s="95"/>
      <c r="J19" s="95"/>
      <c r="K19" s="66"/>
    </row>
    <row r="20" spans="2:15" s="1" customFormat="1" ht="32.25" customHeight="1" x14ac:dyDescent="0.2">
      <c r="B20" s="225"/>
      <c r="C20" s="225"/>
      <c r="D20" s="225"/>
      <c r="E20" s="225"/>
      <c r="F20" s="225" t="s">
        <v>174</v>
      </c>
      <c r="G20" s="68" t="s">
        <v>163</v>
      </c>
      <c r="H20" s="67">
        <f>+H22</f>
        <v>0</v>
      </c>
      <c r="I20" s="67">
        <f t="shared" ref="I20:K20" si="6">+I22</f>
        <v>184912</v>
      </c>
      <c r="J20" s="67">
        <f t="shared" si="6"/>
        <v>194912</v>
      </c>
      <c r="K20" s="67">
        <f t="shared" si="6"/>
        <v>276970</v>
      </c>
    </row>
    <row r="21" spans="2:15" s="1" customFormat="1" ht="15.95" customHeight="1" x14ac:dyDescent="0.2">
      <c r="B21" s="225"/>
      <c r="C21" s="225"/>
      <c r="D21" s="225"/>
      <c r="E21" s="225"/>
      <c r="F21" s="225"/>
      <c r="G21" s="136" t="s">
        <v>13</v>
      </c>
      <c r="H21" s="69"/>
      <c r="I21" s="69"/>
      <c r="J21" s="69"/>
      <c r="K21" s="69"/>
    </row>
    <row r="22" spans="2:15" s="1" customFormat="1" ht="15.95" customHeight="1" x14ac:dyDescent="0.2">
      <c r="B22" s="225"/>
      <c r="C22" s="225"/>
      <c r="D22" s="225"/>
      <c r="E22" s="225"/>
      <c r="F22" s="225"/>
      <c r="G22" s="27" t="s">
        <v>42</v>
      </c>
      <c r="H22" s="67">
        <f>+H24</f>
        <v>0</v>
      </c>
      <c r="I22" s="67">
        <f t="shared" ref="I22:K22" si="7">+I24</f>
        <v>184912</v>
      </c>
      <c r="J22" s="67">
        <f t="shared" si="7"/>
        <v>194912</v>
      </c>
      <c r="K22" s="67">
        <f t="shared" si="7"/>
        <v>276970</v>
      </c>
      <c r="M22" s="90"/>
      <c r="N22" s="90"/>
      <c r="O22" s="90"/>
    </row>
    <row r="23" spans="2:15" s="1" customFormat="1" ht="15.95" customHeight="1" x14ac:dyDescent="0.2">
      <c r="B23" s="225"/>
      <c r="C23" s="225"/>
      <c r="D23" s="225"/>
      <c r="E23" s="225"/>
      <c r="F23" s="225"/>
      <c r="G23" s="136" t="s">
        <v>39</v>
      </c>
      <c r="H23" s="69"/>
      <c r="I23" s="69"/>
      <c r="J23" s="69"/>
      <c r="K23" s="69"/>
    </row>
    <row r="24" spans="2:15" s="1" customFormat="1" ht="15.95" customHeight="1" x14ac:dyDescent="0.2">
      <c r="B24" s="225"/>
      <c r="C24" s="225"/>
      <c r="D24" s="225"/>
      <c r="E24" s="225"/>
      <c r="F24" s="225"/>
      <c r="G24" s="68" t="s">
        <v>19</v>
      </c>
      <c r="H24" s="67">
        <f>+H25</f>
        <v>0</v>
      </c>
      <c r="I24" s="67">
        <f t="shared" ref="I24:K27" si="8">+I25</f>
        <v>184912</v>
      </c>
      <c r="J24" s="67">
        <f t="shared" si="8"/>
        <v>194912</v>
      </c>
      <c r="K24" s="67">
        <f t="shared" si="8"/>
        <v>276970</v>
      </c>
    </row>
    <row r="25" spans="2:15" s="1" customFormat="1" ht="15.95" customHeight="1" x14ac:dyDescent="0.2">
      <c r="B25" s="225"/>
      <c r="C25" s="225"/>
      <c r="D25" s="225"/>
      <c r="E25" s="225"/>
      <c r="F25" s="225"/>
      <c r="G25" s="68" t="s">
        <v>175</v>
      </c>
      <c r="H25" s="67">
        <f>+H26</f>
        <v>0</v>
      </c>
      <c r="I25" s="67">
        <f t="shared" si="8"/>
        <v>184912</v>
      </c>
      <c r="J25" s="67">
        <f t="shared" si="8"/>
        <v>194912</v>
      </c>
      <c r="K25" s="67">
        <f t="shared" si="8"/>
        <v>276970</v>
      </c>
    </row>
    <row r="26" spans="2:15" s="1" customFormat="1" ht="15.95" customHeight="1" x14ac:dyDescent="0.2">
      <c r="B26" s="225"/>
      <c r="C26" s="225"/>
      <c r="D26" s="225"/>
      <c r="E26" s="225"/>
      <c r="F26" s="225"/>
      <c r="G26" s="68" t="s">
        <v>176</v>
      </c>
      <c r="H26" s="67">
        <f>+H27</f>
        <v>0</v>
      </c>
      <c r="I26" s="67">
        <f t="shared" si="8"/>
        <v>184912</v>
      </c>
      <c r="J26" s="67">
        <f t="shared" si="8"/>
        <v>194912</v>
      </c>
      <c r="K26" s="67">
        <f t="shared" si="8"/>
        <v>276970</v>
      </c>
    </row>
    <row r="27" spans="2:15" s="1" customFormat="1" ht="15.75" customHeight="1" x14ac:dyDescent="0.2">
      <c r="B27" s="225"/>
      <c r="C27" s="225"/>
      <c r="D27" s="225"/>
      <c r="E27" s="225"/>
      <c r="F27" s="225"/>
      <c r="G27" s="136" t="s">
        <v>177</v>
      </c>
      <c r="H27" s="66">
        <f>+H28</f>
        <v>0</v>
      </c>
      <c r="I27" s="66">
        <f t="shared" si="8"/>
        <v>184912</v>
      </c>
      <c r="J27" s="66">
        <f t="shared" si="8"/>
        <v>194912</v>
      </c>
      <c r="K27" s="66">
        <f t="shared" si="8"/>
        <v>276970</v>
      </c>
    </row>
    <row r="28" spans="2:15" s="19" customFormat="1" ht="15.75" customHeight="1" x14ac:dyDescent="0.2">
      <c r="B28" s="225"/>
      <c r="C28" s="225"/>
      <c r="D28" s="225"/>
      <c r="E28" s="225"/>
      <c r="F28" s="225"/>
      <c r="G28" s="136" t="s">
        <v>178</v>
      </c>
      <c r="H28" s="96">
        <f>+'3'!H20</f>
        <v>0</v>
      </c>
      <c r="I28" s="96">
        <f>+'3'!I20</f>
        <v>184912</v>
      </c>
      <c r="J28" s="96">
        <f>+'3'!J20</f>
        <v>194912</v>
      </c>
      <c r="K28" s="96">
        <f>+'3'!K20</f>
        <v>276970</v>
      </c>
    </row>
    <row r="29" spans="2:15" s="21" customFormat="1" x14ac:dyDescent="0.2">
      <c r="B29" s="210" t="s">
        <v>255</v>
      </c>
      <c r="C29" s="216"/>
      <c r="D29" s="216"/>
      <c r="E29" s="213"/>
      <c r="F29" s="213"/>
      <c r="G29" s="14" t="s">
        <v>256</v>
      </c>
      <c r="H29" s="67">
        <f>+H31</f>
        <v>0</v>
      </c>
      <c r="I29" s="67">
        <f t="shared" ref="I29:K29" si="9">+I31</f>
        <v>-184912</v>
      </c>
      <c r="J29" s="67">
        <f t="shared" si="9"/>
        <v>-194912</v>
      </c>
      <c r="K29" s="67">
        <f t="shared" si="9"/>
        <v>-276970</v>
      </c>
    </row>
    <row r="30" spans="2:15" s="1" customFormat="1" x14ac:dyDescent="0.2">
      <c r="B30" s="211"/>
      <c r="C30" s="216"/>
      <c r="D30" s="216"/>
      <c r="E30" s="214"/>
      <c r="F30" s="214"/>
      <c r="G30" s="15" t="s">
        <v>2</v>
      </c>
      <c r="H30" s="67"/>
      <c r="I30" s="67"/>
      <c r="J30" s="67"/>
      <c r="K30" s="67"/>
    </row>
    <row r="31" spans="2:15" s="21" customFormat="1" x14ac:dyDescent="0.2">
      <c r="B31" s="211"/>
      <c r="C31" s="210" t="s">
        <v>257</v>
      </c>
      <c r="D31" s="216"/>
      <c r="E31" s="214"/>
      <c r="F31" s="214"/>
      <c r="G31" s="14" t="s">
        <v>258</v>
      </c>
      <c r="H31" s="67">
        <f>+H33</f>
        <v>0</v>
      </c>
      <c r="I31" s="67">
        <f t="shared" ref="I31:K31" si="10">+I33</f>
        <v>-184912</v>
      </c>
      <c r="J31" s="67">
        <f t="shared" si="10"/>
        <v>-194912</v>
      </c>
      <c r="K31" s="67">
        <f t="shared" si="10"/>
        <v>-276970</v>
      </c>
    </row>
    <row r="32" spans="2:15" s="1" customFormat="1" x14ac:dyDescent="0.2">
      <c r="B32" s="211"/>
      <c r="C32" s="211"/>
      <c r="D32" s="216"/>
      <c r="E32" s="214"/>
      <c r="F32" s="214"/>
      <c r="G32" s="15" t="s">
        <v>2</v>
      </c>
      <c r="H32" s="67"/>
      <c r="I32" s="67"/>
      <c r="J32" s="67"/>
      <c r="K32" s="67"/>
    </row>
    <row r="33" spans="2:11" s="21" customFormat="1" x14ac:dyDescent="0.2">
      <c r="B33" s="211"/>
      <c r="C33" s="211"/>
      <c r="D33" s="210" t="s">
        <v>257</v>
      </c>
      <c r="E33" s="214"/>
      <c r="F33" s="214"/>
      <c r="G33" s="14" t="s">
        <v>259</v>
      </c>
      <c r="H33" s="67">
        <f>+H35</f>
        <v>0</v>
      </c>
      <c r="I33" s="67">
        <f t="shared" ref="I33:K33" si="11">+I35</f>
        <v>-184912</v>
      </c>
      <c r="J33" s="67">
        <f t="shared" si="11"/>
        <v>-194912</v>
      </c>
      <c r="K33" s="67">
        <f t="shared" si="11"/>
        <v>-276970</v>
      </c>
    </row>
    <row r="34" spans="2:11" s="1" customFormat="1" x14ac:dyDescent="0.2">
      <c r="B34" s="211"/>
      <c r="C34" s="211"/>
      <c r="D34" s="211"/>
      <c r="E34" s="214"/>
      <c r="F34" s="214"/>
      <c r="G34" s="127" t="s">
        <v>2</v>
      </c>
      <c r="H34" s="67"/>
      <c r="I34" s="67"/>
      <c r="J34" s="67"/>
      <c r="K34" s="67"/>
    </row>
    <row r="35" spans="2:11" s="21" customFormat="1" x14ac:dyDescent="0.2">
      <c r="B35" s="211"/>
      <c r="C35" s="211"/>
      <c r="D35" s="211"/>
      <c r="E35" s="214"/>
      <c r="F35" s="214"/>
      <c r="G35" s="14" t="s">
        <v>254</v>
      </c>
      <c r="H35" s="67">
        <f>+H37</f>
        <v>0</v>
      </c>
      <c r="I35" s="67">
        <f t="shared" ref="I35:K35" si="12">+I37</f>
        <v>-184912</v>
      </c>
      <c r="J35" s="67">
        <f t="shared" si="12"/>
        <v>-194912</v>
      </c>
      <c r="K35" s="67">
        <f t="shared" si="12"/>
        <v>-276970</v>
      </c>
    </row>
    <row r="36" spans="2:11" s="1" customFormat="1" x14ac:dyDescent="0.2">
      <c r="B36" s="211"/>
      <c r="C36" s="211"/>
      <c r="D36" s="211"/>
      <c r="E36" s="215"/>
      <c r="F36" s="214"/>
      <c r="G36" s="15" t="s">
        <v>2</v>
      </c>
      <c r="H36" s="67"/>
      <c r="I36" s="67"/>
      <c r="J36" s="67"/>
      <c r="K36" s="67"/>
    </row>
    <row r="37" spans="2:11" s="21" customFormat="1" x14ac:dyDescent="0.2">
      <c r="B37" s="211"/>
      <c r="C37" s="211"/>
      <c r="D37" s="211"/>
      <c r="E37" s="213">
        <v>1139</v>
      </c>
      <c r="F37" s="214"/>
      <c r="G37" s="133" t="s">
        <v>259</v>
      </c>
      <c r="H37" s="67">
        <f>+H39</f>
        <v>0</v>
      </c>
      <c r="I37" s="67">
        <f t="shared" ref="I37:K37" si="13">+I39</f>
        <v>-184912</v>
      </c>
      <c r="J37" s="67">
        <f t="shared" si="13"/>
        <v>-194912</v>
      </c>
      <c r="K37" s="67">
        <f t="shared" si="13"/>
        <v>-276970</v>
      </c>
    </row>
    <row r="38" spans="2:11" s="1" customFormat="1" x14ac:dyDescent="0.2">
      <c r="B38" s="211"/>
      <c r="C38" s="211"/>
      <c r="D38" s="211"/>
      <c r="E38" s="214"/>
      <c r="F38" s="215"/>
      <c r="G38" s="135" t="s">
        <v>260</v>
      </c>
      <c r="H38" s="67"/>
      <c r="I38" s="67"/>
      <c r="J38" s="67"/>
      <c r="K38" s="67"/>
    </row>
    <row r="39" spans="2:11" s="1" customFormat="1" x14ac:dyDescent="0.2">
      <c r="B39" s="211"/>
      <c r="C39" s="211"/>
      <c r="D39" s="211"/>
      <c r="E39" s="214"/>
      <c r="F39" s="216">
        <v>11001</v>
      </c>
      <c r="G39" s="133" t="s">
        <v>259</v>
      </c>
      <c r="H39" s="100">
        <f>+H41</f>
        <v>0</v>
      </c>
      <c r="I39" s="100">
        <f t="shared" ref="I39:K39" si="14">+I41</f>
        <v>-184912</v>
      </c>
      <c r="J39" s="100">
        <f t="shared" si="14"/>
        <v>-194912</v>
      </c>
      <c r="K39" s="100">
        <f t="shared" si="14"/>
        <v>-276970</v>
      </c>
    </row>
    <row r="40" spans="2:11" s="1" customFormat="1" x14ac:dyDescent="0.2">
      <c r="B40" s="211"/>
      <c r="C40" s="211"/>
      <c r="D40" s="211"/>
      <c r="E40" s="214"/>
      <c r="F40" s="216"/>
      <c r="G40" s="135" t="s">
        <v>13</v>
      </c>
      <c r="H40" s="69"/>
      <c r="I40" s="69"/>
      <c r="J40" s="69"/>
      <c r="K40" s="69"/>
    </row>
    <row r="41" spans="2:11" s="1" customFormat="1" x14ac:dyDescent="0.2">
      <c r="B41" s="211"/>
      <c r="C41" s="211"/>
      <c r="D41" s="211"/>
      <c r="E41" s="214"/>
      <c r="F41" s="216"/>
      <c r="G41" s="62" t="s">
        <v>254</v>
      </c>
      <c r="H41" s="96">
        <f>+H43</f>
        <v>0</v>
      </c>
      <c r="I41" s="96">
        <f t="shared" ref="I41:K41" si="15">+I43</f>
        <v>-184912</v>
      </c>
      <c r="J41" s="96">
        <f t="shared" si="15"/>
        <v>-194912</v>
      </c>
      <c r="K41" s="96">
        <f t="shared" si="15"/>
        <v>-276970</v>
      </c>
    </row>
    <row r="42" spans="2:11" s="1" customFormat="1" x14ac:dyDescent="0.2">
      <c r="B42" s="211"/>
      <c r="C42" s="211"/>
      <c r="D42" s="211"/>
      <c r="E42" s="214"/>
      <c r="F42" s="216"/>
      <c r="G42" s="135" t="s">
        <v>261</v>
      </c>
      <c r="H42" s="69"/>
      <c r="I42" s="69"/>
      <c r="J42" s="69"/>
      <c r="K42" s="69"/>
    </row>
    <row r="43" spans="2:11" s="21" customFormat="1" x14ac:dyDescent="0.2">
      <c r="B43" s="211"/>
      <c r="C43" s="211"/>
      <c r="D43" s="211"/>
      <c r="E43" s="214"/>
      <c r="F43" s="216"/>
      <c r="G43" s="133" t="s">
        <v>262</v>
      </c>
      <c r="H43" s="67">
        <f>+H44</f>
        <v>0</v>
      </c>
      <c r="I43" s="67">
        <f t="shared" ref="I43:K45" si="16">+I44</f>
        <v>-184912</v>
      </c>
      <c r="J43" s="67">
        <f t="shared" si="16"/>
        <v>-194912</v>
      </c>
      <c r="K43" s="67">
        <f t="shared" si="16"/>
        <v>-276970</v>
      </c>
    </row>
    <row r="44" spans="2:11" s="21" customFormat="1" x14ac:dyDescent="0.2">
      <c r="B44" s="211"/>
      <c r="C44" s="211"/>
      <c r="D44" s="211"/>
      <c r="E44" s="214"/>
      <c r="F44" s="216"/>
      <c r="G44" s="133" t="s">
        <v>164</v>
      </c>
      <c r="H44" s="67">
        <f>+H45</f>
        <v>0</v>
      </c>
      <c r="I44" s="67">
        <f t="shared" si="16"/>
        <v>-184912</v>
      </c>
      <c r="J44" s="67">
        <f t="shared" si="16"/>
        <v>-194912</v>
      </c>
      <c r="K44" s="67">
        <f t="shared" si="16"/>
        <v>-276970</v>
      </c>
    </row>
    <row r="45" spans="2:11" s="21" customFormat="1" x14ac:dyDescent="0.2">
      <c r="B45" s="211"/>
      <c r="C45" s="211"/>
      <c r="D45" s="211"/>
      <c r="E45" s="214"/>
      <c r="F45" s="216"/>
      <c r="G45" s="133" t="s">
        <v>263</v>
      </c>
      <c r="H45" s="67">
        <f>+H46</f>
        <v>0</v>
      </c>
      <c r="I45" s="67">
        <f t="shared" si="16"/>
        <v>-184912</v>
      </c>
      <c r="J45" s="67">
        <f t="shared" si="16"/>
        <v>-194912</v>
      </c>
      <c r="K45" s="67">
        <f t="shared" si="16"/>
        <v>-276970</v>
      </c>
    </row>
    <row r="46" spans="2:11" s="19" customFormat="1" x14ac:dyDescent="0.2">
      <c r="B46" s="212"/>
      <c r="C46" s="212"/>
      <c r="D46" s="212"/>
      <c r="E46" s="215"/>
      <c r="F46" s="216"/>
      <c r="G46" s="128" t="s">
        <v>264</v>
      </c>
      <c r="H46" s="96">
        <f>+-'3'!H20</f>
        <v>0</v>
      </c>
      <c r="I46" s="96">
        <f>+-'3'!I20</f>
        <v>-184912</v>
      </c>
      <c r="J46" s="96">
        <f>+-'3'!J20</f>
        <v>-194912</v>
      </c>
      <c r="K46" s="96">
        <f>+-'3'!K20</f>
        <v>-276970</v>
      </c>
    </row>
    <row r="50" spans="11:11" x14ac:dyDescent="0.2">
      <c r="K50" s="120"/>
    </row>
  </sheetData>
  <mergeCells count="31">
    <mergeCell ref="B29:B46"/>
    <mergeCell ref="C29:C30"/>
    <mergeCell ref="D29:D32"/>
    <mergeCell ref="E29:E36"/>
    <mergeCell ref="F29:F38"/>
    <mergeCell ref="C31:C46"/>
    <mergeCell ref="D33:D46"/>
    <mergeCell ref="E37:E46"/>
    <mergeCell ref="F39:F46"/>
    <mergeCell ref="B7:D7"/>
    <mergeCell ref="E7:F7"/>
    <mergeCell ref="G7:G8"/>
    <mergeCell ref="H7:K7"/>
    <mergeCell ref="B9:G9"/>
    <mergeCell ref="B10:B28"/>
    <mergeCell ref="C10:C11"/>
    <mergeCell ref="D10:D13"/>
    <mergeCell ref="E10:E13"/>
    <mergeCell ref="F10:F13"/>
    <mergeCell ref="C12:C28"/>
    <mergeCell ref="D14:D28"/>
    <mergeCell ref="E14:E17"/>
    <mergeCell ref="F14:F19"/>
    <mergeCell ref="E18:E28"/>
    <mergeCell ref="F20:F28"/>
    <mergeCell ref="B6:K6"/>
    <mergeCell ref="B1:K1"/>
    <mergeCell ref="B2:K2"/>
    <mergeCell ref="B3:K3"/>
    <mergeCell ref="B4:K4"/>
    <mergeCell ref="B5:K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Ruzanna Khanaganyan</cp:lastModifiedBy>
  <cp:lastPrinted>2025-02-17T09:37:10Z</cp:lastPrinted>
  <dcterms:created xsi:type="dcterms:W3CDTF">1996-10-14T23:33:28Z</dcterms:created>
  <dcterms:modified xsi:type="dcterms:W3CDTF">2025-03-12T11:12:36Z</dcterms:modified>
</cp:coreProperties>
</file>