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APITAL\2025\GOV DECREES\mngoner 2024\"/>
    </mc:Choice>
  </mc:AlternateContent>
  <bookViews>
    <workbookView xWindow="-107" yWindow="-107" windowWidth="23255" windowHeight="12573" tabRatio="781" activeTab="5"/>
  </bookViews>
  <sheets>
    <sheet name="Հավելված N 1" sheetId="32" r:id="rId1"/>
    <sheet name="Հավելված N 2" sheetId="75" r:id="rId2"/>
    <sheet name="Հավելված N 3" sheetId="76" r:id="rId3"/>
    <sheet name="Հավելված N 4" sheetId="73" r:id="rId4"/>
    <sheet name="Հավելված N 5" sheetId="77" r:id="rId5"/>
    <sheet name="Հավելված N 6" sheetId="54" r:id="rId6"/>
  </sheets>
  <definedNames>
    <definedName name="a" localSheetId="1">#REF!</definedName>
    <definedName name="a">#REF!</definedName>
    <definedName name="AgencyCode" localSheetId="0">#REF!</definedName>
    <definedName name="AgencyCode" localSheetId="1">#REF!</definedName>
    <definedName name="AgencyCode" localSheetId="2">#REF!</definedName>
    <definedName name="AgencyCode" localSheetId="5">#REF!</definedName>
    <definedName name="AgencyCode">#REF!</definedName>
    <definedName name="AgencyName" localSheetId="0">#REF!</definedName>
    <definedName name="AgencyName" localSheetId="1">#REF!</definedName>
    <definedName name="AgencyName">#REF!</definedName>
    <definedName name="åû">#REF!</definedName>
    <definedName name="davit" localSheetId="1">#REF!</definedName>
    <definedName name="davit">#REF!</definedName>
    <definedName name="Functional1" localSheetId="0">#REF!</definedName>
    <definedName name="Functional1" localSheetId="1">#REF!</definedName>
    <definedName name="Functional1">#REF!</definedName>
    <definedName name="ggg" localSheetId="1">#REF!</definedName>
    <definedName name="ggg">#REF!</definedName>
    <definedName name="mas">#REF!</definedName>
    <definedName name="mass">#REF!</definedName>
    <definedName name="PANature" localSheetId="0">#REF!</definedName>
    <definedName name="PANature" localSheetId="1">#REF!</definedName>
    <definedName name="PANature">#REF!</definedName>
    <definedName name="PAType" localSheetId="0">#REF!</definedName>
    <definedName name="PAType" localSheetId="1">#REF!</definedName>
    <definedName name="PAType">#REF!</definedName>
    <definedName name="Performance2" localSheetId="0">#REF!</definedName>
    <definedName name="Performance2" localSheetId="1">#REF!</definedName>
    <definedName name="Performance2">#REF!</definedName>
    <definedName name="PerformanceType" localSheetId="0">#REF!</definedName>
    <definedName name="PerformanceType" localSheetId="1">#REF!</definedName>
    <definedName name="PerformanceType">#REF!</definedName>
    <definedName name="x">#REF!</definedName>
    <definedName name="Հավելված" localSheetId="1">#REF!</definedName>
    <definedName name="Հավելված">#REF!</definedName>
    <definedName name="Հավելված10">#REF!</definedName>
    <definedName name="Հավելված11">#REF!</definedName>
    <definedName name="Հավելված20">#REF!</definedName>
    <definedName name="Հավելված9">#REF!</definedName>
    <definedName name="Մաս" localSheetId="1">#REF!</definedName>
    <definedName name="Մաս">#REF!</definedName>
    <definedName name="շախմատիստ" localSheetId="1">#REF!</definedName>
    <definedName name="շախմատիստ">#REF!</definedName>
  </definedNames>
  <calcPr calcId="152511"/>
</workbook>
</file>

<file path=xl/calcChain.xml><?xml version="1.0" encoding="utf-8"?>
<calcChain xmlns="http://schemas.openxmlformats.org/spreadsheetml/2006/main">
  <c r="K94" i="77" l="1"/>
  <c r="L94" i="77"/>
  <c r="M94" i="77"/>
  <c r="J94" i="77"/>
  <c r="H26" i="32"/>
  <c r="I26" i="32"/>
  <c r="J26" i="32"/>
  <c r="G26" i="32"/>
  <c r="J15" i="73" s="1"/>
  <c r="H97" i="32"/>
  <c r="I97" i="32"/>
  <c r="J97" i="32"/>
  <c r="G97" i="32"/>
  <c r="G96" i="32" s="1"/>
  <c r="G95" i="32" s="1"/>
  <c r="G94" i="32" s="1"/>
  <c r="G93" i="32" s="1"/>
  <c r="G91" i="32" s="1"/>
  <c r="J96" i="32"/>
  <c r="I96" i="32"/>
  <c r="H96" i="32"/>
  <c r="J95" i="32"/>
  <c r="J94" i="32" s="1"/>
  <c r="J93" i="32" s="1"/>
  <c r="J91" i="32" s="1"/>
  <c r="I95" i="32"/>
  <c r="H95" i="32"/>
  <c r="I94" i="32"/>
  <c r="I93" i="32" s="1"/>
  <c r="I91" i="32" s="1"/>
  <c r="H94" i="32"/>
  <c r="H93" i="32"/>
  <c r="H91" i="32" s="1"/>
  <c r="K15" i="73"/>
  <c r="L15" i="73"/>
  <c r="M15" i="73"/>
  <c r="I26" i="54" l="1"/>
  <c r="I16" i="54" s="1"/>
  <c r="I25" i="54"/>
  <c r="I24" i="54"/>
  <c r="I23" i="54"/>
  <c r="I22" i="54"/>
  <c r="J23" i="73"/>
  <c r="K23" i="73"/>
  <c r="L23" i="73"/>
  <c r="M23" i="73"/>
  <c r="J20" i="73"/>
  <c r="K20" i="73"/>
  <c r="L20" i="73"/>
  <c r="M20" i="73"/>
  <c r="L93" i="77"/>
  <c r="L92" i="77" s="1"/>
  <c r="L11" i="77" s="1"/>
  <c r="J93" i="77"/>
  <c r="J92" i="77" s="1"/>
  <c r="J11" i="77" s="1"/>
  <c r="M93" i="77"/>
  <c r="M92" i="77" s="1"/>
  <c r="M11" i="77" s="1"/>
  <c r="K93" i="77"/>
  <c r="K92" i="77" s="1"/>
  <c r="K11" i="77" s="1"/>
  <c r="F13" i="76"/>
  <c r="G13" i="76"/>
  <c r="H13" i="76"/>
  <c r="E13" i="76"/>
  <c r="F116" i="76" l="1"/>
  <c r="G116" i="76"/>
  <c r="H116" i="76"/>
  <c r="E116" i="76"/>
  <c r="H122" i="76"/>
  <c r="G122" i="76"/>
  <c r="F122" i="76"/>
  <c r="E122" i="76"/>
  <c r="D122" i="76"/>
  <c r="H121" i="76"/>
  <c r="E121" i="76" s="1"/>
  <c r="G121" i="76"/>
  <c r="F121" i="76"/>
  <c r="D121" i="76"/>
  <c r="H120" i="76"/>
  <c r="F120" i="76" s="1"/>
  <c r="G120" i="76"/>
  <c r="D120" i="76"/>
  <c r="H119" i="76"/>
  <c r="G119" i="76" s="1"/>
  <c r="E119" i="76"/>
  <c r="D119" i="76"/>
  <c r="H118" i="76"/>
  <c r="G118" i="76"/>
  <c r="F118" i="76"/>
  <c r="E118" i="76"/>
  <c r="D118" i="76"/>
  <c r="H117" i="76"/>
  <c r="G117" i="76" s="1"/>
  <c r="D117" i="76"/>
  <c r="F117" i="76"/>
  <c r="H114" i="76"/>
  <c r="H17" i="75"/>
  <c r="H15" i="75" s="1"/>
  <c r="E17" i="75"/>
  <c r="F17" i="75"/>
  <c r="G17" i="75"/>
  <c r="F15" i="75"/>
  <c r="G15" i="75"/>
  <c r="E15" i="75"/>
  <c r="E100" i="75"/>
  <c r="E120" i="76" l="1"/>
  <c r="G114" i="76"/>
  <c r="F119" i="76"/>
  <c r="F114" i="76"/>
  <c r="E117" i="76"/>
  <c r="E114" i="76" s="1"/>
  <c r="H100" i="75"/>
  <c r="D106" i="75"/>
  <c r="D105" i="75"/>
  <c r="D104" i="75"/>
  <c r="D103" i="75"/>
  <c r="D102" i="75"/>
  <c r="D101" i="75"/>
  <c r="G100" i="75"/>
  <c r="F100" i="75"/>
  <c r="D100" i="75" l="1"/>
  <c r="K22" i="73" l="1"/>
  <c r="L22" i="73"/>
  <c r="M22" i="73"/>
  <c r="J22" i="73"/>
  <c r="D72" i="76"/>
  <c r="F61" i="75"/>
  <c r="G61" i="75"/>
  <c r="H61" i="75"/>
  <c r="E61" i="75"/>
  <c r="D64" i="75" l="1"/>
  <c r="H72" i="76" s="1"/>
  <c r="G72" i="76" l="1"/>
  <c r="E72" i="76"/>
  <c r="F72" i="76"/>
  <c r="H81" i="75" l="1"/>
  <c r="H82" i="75" l="1"/>
  <c r="H60" i="75"/>
  <c r="D66" i="76" l="1"/>
  <c r="F57" i="75"/>
  <c r="G57" i="75"/>
  <c r="H57" i="75"/>
  <c r="E57" i="75"/>
  <c r="D60" i="75" l="1"/>
  <c r="H66" i="76" s="1"/>
  <c r="H95" i="75"/>
  <c r="H94" i="75"/>
  <c r="H93" i="75"/>
  <c r="H92" i="75"/>
  <c r="H91" i="75"/>
  <c r="H90" i="75"/>
  <c r="H89" i="75"/>
  <c r="H88" i="75"/>
  <c r="H87" i="75"/>
  <c r="H86" i="75"/>
  <c r="H85" i="75"/>
  <c r="H84" i="75"/>
  <c r="H83" i="75"/>
  <c r="H80" i="75"/>
  <c r="H79" i="75"/>
  <c r="H78" i="75"/>
  <c r="H77" i="75"/>
  <c r="H76" i="75"/>
  <c r="G66" i="76" l="1"/>
  <c r="E66" i="76"/>
  <c r="F66" i="76"/>
  <c r="K21" i="73" l="1"/>
  <c r="L21" i="73"/>
  <c r="M21" i="73"/>
  <c r="J21" i="73"/>
  <c r="K19" i="73"/>
  <c r="L19" i="73"/>
  <c r="M19" i="73"/>
  <c r="J19" i="73"/>
  <c r="I15" i="54" l="1"/>
  <c r="I21" i="54"/>
  <c r="I17" i="54"/>
  <c r="I18" i="54"/>
  <c r="I19" i="54"/>
  <c r="I20" i="54"/>
  <c r="D112" i="76"/>
  <c r="D113" i="76"/>
  <c r="D111" i="76"/>
  <c r="D89" i="76"/>
  <c r="D90" i="76"/>
  <c r="D91" i="76"/>
  <c r="D92" i="76"/>
  <c r="D93" i="76"/>
  <c r="D94" i="76"/>
  <c r="D95" i="76"/>
  <c r="D96" i="76"/>
  <c r="D97" i="76"/>
  <c r="D98" i="76"/>
  <c r="D99" i="76"/>
  <c r="D100" i="76"/>
  <c r="D101" i="76"/>
  <c r="D102" i="76"/>
  <c r="D103" i="76"/>
  <c r="D104" i="76"/>
  <c r="D105" i="76"/>
  <c r="D106" i="76"/>
  <c r="D107" i="76"/>
  <c r="D88" i="76"/>
  <c r="D77" i="76"/>
  <c r="D78" i="76"/>
  <c r="D79" i="76"/>
  <c r="D80" i="76"/>
  <c r="D81" i="76"/>
  <c r="D82" i="76"/>
  <c r="D83" i="76"/>
  <c r="D84" i="76"/>
  <c r="D76" i="76"/>
  <c r="D71" i="76"/>
  <c r="D70" i="76"/>
  <c r="D65" i="76"/>
  <c r="D64" i="76"/>
  <c r="D35" i="76"/>
  <c r="D36" i="76"/>
  <c r="D37" i="76"/>
  <c r="D38" i="76"/>
  <c r="D39" i="76"/>
  <c r="D40" i="76"/>
  <c r="D41" i="76"/>
  <c r="D42" i="76"/>
  <c r="D43" i="76"/>
  <c r="D44" i="76"/>
  <c r="D45" i="76"/>
  <c r="D46" i="76"/>
  <c r="D47" i="76"/>
  <c r="D48" i="76"/>
  <c r="D49" i="76"/>
  <c r="D50" i="76"/>
  <c r="D51" i="76"/>
  <c r="D52" i="76"/>
  <c r="D53" i="76"/>
  <c r="D54" i="76"/>
  <c r="D55" i="76"/>
  <c r="D56" i="76"/>
  <c r="D57" i="76"/>
  <c r="D58" i="76"/>
  <c r="D59" i="76"/>
  <c r="D60" i="76"/>
  <c r="D34" i="76"/>
  <c r="D28" i="76"/>
  <c r="D29" i="76"/>
  <c r="D30" i="76"/>
  <c r="D27" i="76"/>
  <c r="D20" i="76"/>
  <c r="D21" i="76"/>
  <c r="D22" i="76"/>
  <c r="D23" i="76"/>
  <c r="D19" i="76"/>
  <c r="I14" i="54" l="1"/>
  <c r="I13" i="54" s="1"/>
  <c r="H29" i="75"/>
  <c r="H18" i="75" l="1"/>
  <c r="H24" i="75"/>
  <c r="H65" i="75"/>
  <c r="H75" i="75"/>
  <c r="H96" i="75"/>
  <c r="D99" i="75" l="1"/>
  <c r="H113" i="76" s="1"/>
  <c r="D98" i="75"/>
  <c r="H112" i="76" s="1"/>
  <c r="D97" i="75"/>
  <c r="H111" i="76" s="1"/>
  <c r="G96" i="75"/>
  <c r="F96" i="75"/>
  <c r="E96" i="75"/>
  <c r="D95" i="75"/>
  <c r="H107" i="76" s="1"/>
  <c r="D94" i="75"/>
  <c r="H106" i="76" s="1"/>
  <c r="D93" i="75"/>
  <c r="H105" i="76" s="1"/>
  <c r="D92" i="75"/>
  <c r="H104" i="76" s="1"/>
  <c r="D91" i="75"/>
  <c r="H103" i="76" s="1"/>
  <c r="D90" i="75"/>
  <c r="H102" i="76" s="1"/>
  <c r="D89" i="75"/>
  <c r="H101" i="76" s="1"/>
  <c r="D88" i="75"/>
  <c r="H100" i="76" s="1"/>
  <c r="D87" i="75"/>
  <c r="H99" i="76" s="1"/>
  <c r="D86" i="75"/>
  <c r="H98" i="76" s="1"/>
  <c r="D85" i="75"/>
  <c r="H97" i="76" s="1"/>
  <c r="D84" i="75"/>
  <c r="H96" i="76" s="1"/>
  <c r="D83" i="75"/>
  <c r="H95" i="76" s="1"/>
  <c r="D82" i="75"/>
  <c r="H94" i="76" s="1"/>
  <c r="D81" i="75"/>
  <c r="H93" i="76" s="1"/>
  <c r="D80" i="75"/>
  <c r="H92" i="76" s="1"/>
  <c r="D79" i="75"/>
  <c r="H91" i="76" s="1"/>
  <c r="D78" i="75"/>
  <c r="H90" i="76" s="1"/>
  <c r="D77" i="75"/>
  <c r="H89" i="76" s="1"/>
  <c r="D76" i="75"/>
  <c r="H88" i="76" s="1"/>
  <c r="G75" i="75"/>
  <c r="F75" i="75"/>
  <c r="E75" i="75"/>
  <c r="D74" i="75"/>
  <c r="H84" i="76" s="1"/>
  <c r="D73" i="75"/>
  <c r="H83" i="76" s="1"/>
  <c r="D72" i="75"/>
  <c r="H82" i="76" s="1"/>
  <c r="D71" i="75"/>
  <c r="H81" i="76" s="1"/>
  <c r="D70" i="75"/>
  <c r="H80" i="76" s="1"/>
  <c r="D69" i="75"/>
  <c r="H79" i="76" s="1"/>
  <c r="D68" i="75"/>
  <c r="H78" i="76" s="1"/>
  <c r="D67" i="75"/>
  <c r="H77" i="76" s="1"/>
  <c r="D66" i="75"/>
  <c r="H76" i="76" s="1"/>
  <c r="G65" i="75"/>
  <c r="F65" i="75"/>
  <c r="E65" i="75"/>
  <c r="D63" i="75"/>
  <c r="H71" i="76" s="1"/>
  <c r="D62" i="75"/>
  <c r="H70" i="76" s="1"/>
  <c r="D59" i="75"/>
  <c r="H65" i="76" s="1"/>
  <c r="D58" i="75"/>
  <c r="H64" i="76" s="1"/>
  <c r="D56" i="75"/>
  <c r="H60" i="76" s="1"/>
  <c r="D55" i="75"/>
  <c r="H59" i="76" s="1"/>
  <c r="D54" i="75"/>
  <c r="H58" i="76" s="1"/>
  <c r="D53" i="75"/>
  <c r="H57" i="76" s="1"/>
  <c r="D52" i="75"/>
  <c r="H56" i="76" s="1"/>
  <c r="D51" i="75"/>
  <c r="H55" i="76" s="1"/>
  <c r="D50" i="75"/>
  <c r="H54" i="76" s="1"/>
  <c r="D49" i="75"/>
  <c r="H53" i="76" s="1"/>
  <c r="D48" i="75"/>
  <c r="H52" i="76" s="1"/>
  <c r="D47" i="75"/>
  <c r="H51" i="76" s="1"/>
  <c r="D46" i="75"/>
  <c r="H50" i="76" s="1"/>
  <c r="D45" i="75"/>
  <c r="H49" i="76" s="1"/>
  <c r="D44" i="75"/>
  <c r="H48" i="76" s="1"/>
  <c r="D43" i="75"/>
  <c r="H47" i="76" s="1"/>
  <c r="D42" i="75"/>
  <c r="H46" i="76" s="1"/>
  <c r="D41" i="75"/>
  <c r="H45" i="76" s="1"/>
  <c r="D40" i="75"/>
  <c r="H44" i="76" s="1"/>
  <c r="D39" i="75"/>
  <c r="H43" i="76" s="1"/>
  <c r="D38" i="75"/>
  <c r="H42" i="76" s="1"/>
  <c r="D37" i="75"/>
  <c r="H41" i="76" s="1"/>
  <c r="D36" i="75"/>
  <c r="H40" i="76" s="1"/>
  <c r="D35" i="75"/>
  <c r="H39" i="76" s="1"/>
  <c r="D34" i="75"/>
  <c r="H38" i="76" s="1"/>
  <c r="D33" i="75"/>
  <c r="H37" i="76" s="1"/>
  <c r="D32" i="75"/>
  <c r="H36" i="76" s="1"/>
  <c r="D31" i="75"/>
  <c r="H35" i="76" s="1"/>
  <c r="D30" i="75"/>
  <c r="H34" i="76" s="1"/>
  <c r="G29" i="75"/>
  <c r="F29" i="75"/>
  <c r="E29" i="75"/>
  <c r="D28" i="75"/>
  <c r="H30" i="76" s="1"/>
  <c r="D27" i="75"/>
  <c r="H29" i="76" s="1"/>
  <c r="D26" i="75"/>
  <c r="H28" i="76" s="1"/>
  <c r="D25" i="75"/>
  <c r="H27" i="76" s="1"/>
  <c r="G24" i="75"/>
  <c r="F24" i="75"/>
  <c r="E24" i="75"/>
  <c r="D23" i="75"/>
  <c r="H23" i="76" s="1"/>
  <c r="D22" i="75"/>
  <c r="H22" i="76" s="1"/>
  <c r="D21" i="75"/>
  <c r="H21" i="76" s="1"/>
  <c r="D20" i="75"/>
  <c r="H20" i="76" s="1"/>
  <c r="D19" i="75"/>
  <c r="H19" i="76" s="1"/>
  <c r="G19" i="76" s="1"/>
  <c r="G18" i="75"/>
  <c r="F18" i="75"/>
  <c r="E18" i="75"/>
  <c r="E28" i="76" l="1"/>
  <c r="G28" i="76"/>
  <c r="F28" i="76"/>
  <c r="F112" i="76"/>
  <c r="E112" i="76"/>
  <c r="G112" i="76"/>
  <c r="F21" i="76"/>
  <c r="E21" i="76"/>
  <c r="G21" i="76"/>
  <c r="E64" i="76"/>
  <c r="H63" i="76"/>
  <c r="H61" i="76" s="1"/>
  <c r="J62" i="32" s="1"/>
  <c r="J61" i="32" s="1"/>
  <c r="J60" i="32" s="1"/>
  <c r="J59" i="32" s="1"/>
  <c r="J58" i="32" s="1"/>
  <c r="J56" i="32" s="1"/>
  <c r="M50" i="77" s="1"/>
  <c r="M49" i="77" s="1"/>
  <c r="M48" i="77" s="1"/>
  <c r="G64" i="76"/>
  <c r="G63" i="76" s="1"/>
  <c r="F64" i="76"/>
  <c r="G113" i="76"/>
  <c r="E113" i="76"/>
  <c r="F113" i="76"/>
  <c r="G30" i="76"/>
  <c r="F30" i="76"/>
  <c r="E30" i="76"/>
  <c r="F65" i="76"/>
  <c r="E65" i="76"/>
  <c r="G65" i="76"/>
  <c r="H110" i="76"/>
  <c r="H108" i="76" s="1"/>
  <c r="J90" i="32" s="1"/>
  <c r="J89" i="32" s="1"/>
  <c r="J88" i="32" s="1"/>
  <c r="J87" i="32" s="1"/>
  <c r="J86" i="32" s="1"/>
  <c r="J84" i="32" s="1"/>
  <c r="M86" i="77" s="1"/>
  <c r="M85" i="77" s="1"/>
  <c r="M84" i="77" s="1"/>
  <c r="E20" i="76"/>
  <c r="G20" i="76"/>
  <c r="F20" i="76"/>
  <c r="F29" i="76"/>
  <c r="G29" i="76"/>
  <c r="E29" i="76"/>
  <c r="E19" i="76"/>
  <c r="F19" i="76"/>
  <c r="G23" i="76"/>
  <c r="F23" i="76"/>
  <c r="E23" i="76"/>
  <c r="E27" i="76"/>
  <c r="E26" i="76" s="1"/>
  <c r="E24" i="76" s="1"/>
  <c r="G48" i="32" s="1"/>
  <c r="G47" i="32" s="1"/>
  <c r="G46" i="32" s="1"/>
  <c r="G45" i="32" s="1"/>
  <c r="G44" i="32" s="1"/>
  <c r="G42" i="32" s="1"/>
  <c r="J31" i="77" s="1"/>
  <c r="J30" i="77" s="1"/>
  <c r="J29" i="77" s="1"/>
  <c r="G27" i="76"/>
  <c r="G26" i="76" s="1"/>
  <c r="G24" i="76" s="1"/>
  <c r="I48" i="32" s="1"/>
  <c r="I47" i="32" s="1"/>
  <c r="I46" i="32" s="1"/>
  <c r="I45" i="32" s="1"/>
  <c r="I44" i="32" s="1"/>
  <c r="I42" i="32" s="1"/>
  <c r="L31" i="77" s="1"/>
  <c r="L30" i="77" s="1"/>
  <c r="L29" i="77" s="1"/>
  <c r="F27" i="76"/>
  <c r="H69" i="76"/>
  <c r="E111" i="76"/>
  <c r="E110" i="76" s="1"/>
  <c r="E108" i="76" s="1"/>
  <c r="G90" i="32" s="1"/>
  <c r="G89" i="32" s="1"/>
  <c r="G88" i="32" s="1"/>
  <c r="G87" i="32" s="1"/>
  <c r="G86" i="32" s="1"/>
  <c r="G84" i="32" s="1"/>
  <c r="J86" i="77" s="1"/>
  <c r="J85" i="77" s="1"/>
  <c r="J84" i="77" s="1"/>
  <c r="G111" i="76"/>
  <c r="G110" i="76" s="1"/>
  <c r="G108" i="76" s="1"/>
  <c r="I90" i="32" s="1"/>
  <c r="I89" i="32" s="1"/>
  <c r="I88" i="32" s="1"/>
  <c r="I87" i="32" s="1"/>
  <c r="I86" i="32" s="1"/>
  <c r="I84" i="32" s="1"/>
  <c r="L86" i="77" s="1"/>
  <c r="L85" i="77" s="1"/>
  <c r="L84" i="77" s="1"/>
  <c r="F111" i="76"/>
  <c r="G41" i="76"/>
  <c r="E41" i="76"/>
  <c r="F41" i="76"/>
  <c r="G49" i="76"/>
  <c r="E49" i="76"/>
  <c r="F49" i="76"/>
  <c r="F34" i="76"/>
  <c r="G34" i="76"/>
  <c r="E34" i="76"/>
  <c r="E38" i="76"/>
  <c r="G38" i="76"/>
  <c r="F38" i="76"/>
  <c r="E42" i="76"/>
  <c r="F42" i="76"/>
  <c r="G42" i="76"/>
  <c r="E46" i="76"/>
  <c r="G46" i="76"/>
  <c r="F46" i="76"/>
  <c r="E50" i="76"/>
  <c r="G50" i="76"/>
  <c r="F50" i="76"/>
  <c r="E54" i="76"/>
  <c r="G54" i="76"/>
  <c r="F54" i="76"/>
  <c r="E58" i="76"/>
  <c r="F58" i="76"/>
  <c r="G58" i="76"/>
  <c r="G70" i="76"/>
  <c r="E70" i="76"/>
  <c r="F70" i="76"/>
  <c r="G37" i="76"/>
  <c r="E37" i="76"/>
  <c r="F37" i="76"/>
  <c r="G57" i="76"/>
  <c r="F57" i="76"/>
  <c r="E57" i="76"/>
  <c r="E35" i="76"/>
  <c r="F35" i="76"/>
  <c r="G35" i="76"/>
  <c r="E43" i="76"/>
  <c r="G43" i="76"/>
  <c r="F43" i="76"/>
  <c r="E47" i="76"/>
  <c r="G47" i="76"/>
  <c r="F47" i="76"/>
  <c r="E51" i="76"/>
  <c r="G51" i="76"/>
  <c r="F51" i="76"/>
  <c r="E55" i="76"/>
  <c r="F55" i="76"/>
  <c r="G55" i="76"/>
  <c r="E59" i="76"/>
  <c r="F59" i="76"/>
  <c r="G59" i="76"/>
  <c r="G71" i="76"/>
  <c r="E71" i="76"/>
  <c r="F71" i="76"/>
  <c r="G45" i="76"/>
  <c r="F45" i="76"/>
  <c r="E45" i="76"/>
  <c r="G53" i="76"/>
  <c r="E53" i="76"/>
  <c r="F53" i="76"/>
  <c r="E39" i="76"/>
  <c r="F39" i="76"/>
  <c r="G39" i="76"/>
  <c r="F36" i="76"/>
  <c r="E36" i="76"/>
  <c r="G36" i="76"/>
  <c r="F40" i="76"/>
  <c r="E40" i="76"/>
  <c r="G40" i="76"/>
  <c r="F44" i="76"/>
  <c r="G44" i="76"/>
  <c r="E44" i="76"/>
  <c r="F48" i="76"/>
  <c r="E48" i="76"/>
  <c r="G48" i="76"/>
  <c r="F52" i="76"/>
  <c r="G52" i="76"/>
  <c r="E52" i="76"/>
  <c r="F56" i="76"/>
  <c r="E56" i="76"/>
  <c r="G56" i="76"/>
  <c r="E60" i="76"/>
  <c r="F60" i="76"/>
  <c r="G60" i="76"/>
  <c r="F89" i="76"/>
  <c r="E89" i="76"/>
  <c r="G89" i="76"/>
  <c r="F91" i="76"/>
  <c r="G91" i="76"/>
  <c r="E91" i="76"/>
  <c r="G92" i="76"/>
  <c r="E92" i="76"/>
  <c r="F92" i="76"/>
  <c r="F93" i="76"/>
  <c r="G93" i="76"/>
  <c r="E93" i="76"/>
  <c r="E94" i="76"/>
  <c r="F94" i="76"/>
  <c r="G94" i="76"/>
  <c r="F95" i="76"/>
  <c r="G95" i="76"/>
  <c r="E95" i="76"/>
  <c r="G96" i="76"/>
  <c r="E96" i="76"/>
  <c r="F96" i="76"/>
  <c r="F97" i="76"/>
  <c r="G97" i="76"/>
  <c r="E97" i="76"/>
  <c r="E98" i="76"/>
  <c r="F98" i="76"/>
  <c r="G98" i="76"/>
  <c r="F99" i="76"/>
  <c r="G99" i="76"/>
  <c r="E99" i="76"/>
  <c r="G100" i="76"/>
  <c r="F100" i="76"/>
  <c r="E100" i="76"/>
  <c r="G101" i="76"/>
  <c r="E101" i="76"/>
  <c r="F101" i="76"/>
  <c r="E102" i="76"/>
  <c r="F102" i="76"/>
  <c r="G102" i="76"/>
  <c r="F103" i="76"/>
  <c r="G103" i="76"/>
  <c r="E103" i="76"/>
  <c r="G104" i="76"/>
  <c r="F104" i="76"/>
  <c r="E104" i="76"/>
  <c r="G105" i="76"/>
  <c r="E105" i="76"/>
  <c r="F105" i="76"/>
  <c r="E106" i="76"/>
  <c r="F106" i="76"/>
  <c r="G106" i="76"/>
  <c r="F107" i="76"/>
  <c r="G107" i="76"/>
  <c r="E107" i="76"/>
  <c r="G88" i="76"/>
  <c r="E88" i="76"/>
  <c r="F88" i="76"/>
  <c r="E90" i="76"/>
  <c r="F90" i="76"/>
  <c r="G90" i="76"/>
  <c r="F76" i="76"/>
  <c r="E76" i="76"/>
  <c r="G76" i="76"/>
  <c r="F80" i="76"/>
  <c r="E80" i="76"/>
  <c r="G80" i="76"/>
  <c r="F84" i="76"/>
  <c r="E84" i="76"/>
  <c r="G84" i="76"/>
  <c r="G77" i="76"/>
  <c r="F77" i="76"/>
  <c r="E77" i="76"/>
  <c r="G81" i="76"/>
  <c r="F81" i="76"/>
  <c r="E81" i="76"/>
  <c r="E78" i="76"/>
  <c r="G78" i="76"/>
  <c r="F78" i="76"/>
  <c r="G82" i="76"/>
  <c r="F82" i="76"/>
  <c r="E82" i="76"/>
  <c r="E79" i="76"/>
  <c r="G79" i="76"/>
  <c r="F79" i="76"/>
  <c r="E83" i="76"/>
  <c r="F83" i="76"/>
  <c r="G83" i="76"/>
  <c r="G22" i="76"/>
  <c r="G18" i="76" s="1"/>
  <c r="G16" i="76" s="1"/>
  <c r="I41" i="32" s="1"/>
  <c r="I40" i="32" s="1"/>
  <c r="I39" i="32" s="1"/>
  <c r="I38" i="32" s="1"/>
  <c r="I37" i="32" s="1"/>
  <c r="I35" i="32" s="1"/>
  <c r="L22" i="77" s="1"/>
  <c r="L21" i="77" s="1"/>
  <c r="L20" i="77" s="1"/>
  <c r="E22" i="76"/>
  <c r="F22" i="76"/>
  <c r="H18" i="76"/>
  <c r="H16" i="76" s="1"/>
  <c r="J41" i="32" s="1"/>
  <c r="J40" i="32" s="1"/>
  <c r="J39" i="32" s="1"/>
  <c r="J38" i="32" s="1"/>
  <c r="J37" i="32" s="1"/>
  <c r="J35" i="32" s="1"/>
  <c r="M22" i="77" s="1"/>
  <c r="M21" i="77" s="1"/>
  <c r="M20" i="77" s="1"/>
  <c r="G61" i="76"/>
  <c r="I62" i="32" s="1"/>
  <c r="I61" i="32" s="1"/>
  <c r="I60" i="32" s="1"/>
  <c r="I59" i="32" s="1"/>
  <c r="I58" i="32" s="1"/>
  <c r="I56" i="32" s="1"/>
  <c r="L50" i="77" s="1"/>
  <c r="L49" i="77" s="1"/>
  <c r="L48" i="77" s="1"/>
  <c r="F13" i="75"/>
  <c r="D96" i="75"/>
  <c r="D65" i="75"/>
  <c r="D24" i="75"/>
  <c r="D18" i="75"/>
  <c r="D61" i="75"/>
  <c r="D75" i="75"/>
  <c r="D57" i="75"/>
  <c r="D29" i="75"/>
  <c r="H26" i="76"/>
  <c r="H24" i="76" s="1"/>
  <c r="J48" i="32" s="1"/>
  <c r="J47" i="32" s="1"/>
  <c r="J46" i="32" s="1"/>
  <c r="J45" i="32" s="1"/>
  <c r="J44" i="32" s="1"/>
  <c r="J42" i="32" s="1"/>
  <c r="M31" i="77" s="1"/>
  <c r="M30" i="77" s="1"/>
  <c r="M29" i="77" s="1"/>
  <c r="H67" i="76"/>
  <c r="J69" i="32" s="1"/>
  <c r="J68" i="32" s="1"/>
  <c r="H75" i="76"/>
  <c r="H73" i="76" s="1"/>
  <c r="J76" i="32" s="1"/>
  <c r="J75" i="32" s="1"/>
  <c r="J74" i="32" s="1"/>
  <c r="J73" i="32" s="1"/>
  <c r="J72" i="32" s="1"/>
  <c r="J70" i="32" s="1"/>
  <c r="M68" i="77" s="1"/>
  <c r="M67" i="77" s="1"/>
  <c r="M66" i="77" s="1"/>
  <c r="H87" i="76"/>
  <c r="H85" i="76" s="1"/>
  <c r="J83" i="32" s="1"/>
  <c r="J82" i="32" s="1"/>
  <c r="H33" i="76"/>
  <c r="H31" i="76" s="1"/>
  <c r="J55" i="32" s="1"/>
  <c r="J54" i="32" s="1"/>
  <c r="J53" i="32" s="1"/>
  <c r="J52" i="32" s="1"/>
  <c r="J51" i="32" s="1"/>
  <c r="J49" i="32" s="1"/>
  <c r="M39" i="77" s="1"/>
  <c r="M38" i="77" s="1"/>
  <c r="M37" i="77" s="1"/>
  <c r="F69" i="76" l="1"/>
  <c r="F67" i="76" s="1"/>
  <c r="H69" i="32" s="1"/>
  <c r="H68" i="32" s="1"/>
  <c r="F18" i="76"/>
  <c r="F16" i="76" s="1"/>
  <c r="H41" i="32" s="1"/>
  <c r="H40" i="32" s="1"/>
  <c r="H39" i="32" s="1"/>
  <c r="H38" i="32" s="1"/>
  <c r="H37" i="32" s="1"/>
  <c r="H35" i="32" s="1"/>
  <c r="K22" i="77" s="1"/>
  <c r="K21" i="77" s="1"/>
  <c r="K20" i="77" s="1"/>
  <c r="E69" i="76"/>
  <c r="E67" i="76" s="1"/>
  <c r="G69" i="32" s="1"/>
  <c r="G68" i="32" s="1"/>
  <c r="E63" i="76"/>
  <c r="E61" i="76" s="1"/>
  <c r="G62" i="32" s="1"/>
  <c r="G61" i="32" s="1"/>
  <c r="G60" i="32" s="1"/>
  <c r="G59" i="32" s="1"/>
  <c r="G58" i="32" s="1"/>
  <c r="G56" i="32" s="1"/>
  <c r="J50" i="77" s="1"/>
  <c r="J49" i="77" s="1"/>
  <c r="J48" i="77" s="1"/>
  <c r="E18" i="76"/>
  <c r="E16" i="76" s="1"/>
  <c r="G41" i="32" s="1"/>
  <c r="G40" i="32" s="1"/>
  <c r="G39" i="32" s="1"/>
  <c r="G38" i="32" s="1"/>
  <c r="G37" i="32" s="1"/>
  <c r="G35" i="32" s="1"/>
  <c r="J22" i="77" s="1"/>
  <c r="J21" i="77" s="1"/>
  <c r="J20" i="77" s="1"/>
  <c r="G69" i="76"/>
  <c r="G67" i="76" s="1"/>
  <c r="I69" i="32" s="1"/>
  <c r="I68" i="32" s="1"/>
  <c r="G33" i="76"/>
  <c r="G31" i="76" s="1"/>
  <c r="I55" i="32" s="1"/>
  <c r="I54" i="32" s="1"/>
  <c r="I53" i="32" s="1"/>
  <c r="I52" i="32" s="1"/>
  <c r="I51" i="32" s="1"/>
  <c r="I49" i="32" s="1"/>
  <c r="L39" i="77" s="1"/>
  <c r="L38" i="77" s="1"/>
  <c r="L37" i="77" s="1"/>
  <c r="F110" i="76"/>
  <c r="F108" i="76" s="1"/>
  <c r="H90" i="32" s="1"/>
  <c r="H89" i="32" s="1"/>
  <c r="H88" i="32" s="1"/>
  <c r="H87" i="32" s="1"/>
  <c r="H86" i="32" s="1"/>
  <c r="H84" i="32" s="1"/>
  <c r="K86" i="77" s="1"/>
  <c r="K85" i="77" s="1"/>
  <c r="K84" i="77" s="1"/>
  <c r="F26" i="76"/>
  <c r="F24" i="76" s="1"/>
  <c r="H48" i="32" s="1"/>
  <c r="H47" i="32" s="1"/>
  <c r="H46" i="32" s="1"/>
  <c r="H45" i="32" s="1"/>
  <c r="H44" i="32" s="1"/>
  <c r="H42" i="32" s="1"/>
  <c r="K31" i="77" s="1"/>
  <c r="K30" i="77" s="1"/>
  <c r="K29" i="77" s="1"/>
  <c r="F63" i="76"/>
  <c r="F61" i="76" s="1"/>
  <c r="H62" i="32" s="1"/>
  <c r="H61" i="32" s="1"/>
  <c r="H60" i="32" s="1"/>
  <c r="H59" i="32" s="1"/>
  <c r="H58" i="32" s="1"/>
  <c r="H56" i="32" s="1"/>
  <c r="K50" i="77" s="1"/>
  <c r="K49" i="77" s="1"/>
  <c r="K48" i="77" s="1"/>
  <c r="F33" i="76"/>
  <c r="F31" i="76" s="1"/>
  <c r="H55" i="32" s="1"/>
  <c r="H54" i="32" s="1"/>
  <c r="H53" i="32" s="1"/>
  <c r="H52" i="32" s="1"/>
  <c r="H51" i="32" s="1"/>
  <c r="H49" i="32" s="1"/>
  <c r="K39" i="77" s="1"/>
  <c r="K38" i="77" s="1"/>
  <c r="K37" i="77" s="1"/>
  <c r="E33" i="76"/>
  <c r="E31" i="76" s="1"/>
  <c r="G55" i="32" s="1"/>
  <c r="G54" i="32" s="1"/>
  <c r="G53" i="32" s="1"/>
  <c r="G52" i="32" s="1"/>
  <c r="G51" i="32" s="1"/>
  <c r="G49" i="32" s="1"/>
  <c r="J39" i="77" s="1"/>
  <c r="J38" i="77" s="1"/>
  <c r="J37" i="77" s="1"/>
  <c r="D17" i="75"/>
  <c r="H15" i="76" s="1"/>
  <c r="J34" i="32" s="1"/>
  <c r="J33" i="32" s="1"/>
  <c r="J32" i="32" s="1"/>
  <c r="J31" i="32" s="1"/>
  <c r="J30" i="32" s="1"/>
  <c r="J28" i="32" s="1"/>
  <c r="E13" i="75"/>
  <c r="J67" i="32"/>
  <c r="J66" i="32" s="1"/>
  <c r="J65" i="32" s="1"/>
  <c r="J63" i="32" s="1"/>
  <c r="M59" i="77"/>
  <c r="M58" i="77" s="1"/>
  <c r="M57" i="77" s="1"/>
  <c r="G75" i="76"/>
  <c r="G73" i="76" s="1"/>
  <c r="I76" i="32" s="1"/>
  <c r="I75" i="32" s="1"/>
  <c r="I74" i="32" s="1"/>
  <c r="I73" i="32" s="1"/>
  <c r="I72" i="32" s="1"/>
  <c r="I70" i="32" s="1"/>
  <c r="L68" i="77" s="1"/>
  <c r="L67" i="77" s="1"/>
  <c r="L66" i="77" s="1"/>
  <c r="G87" i="76"/>
  <c r="G85" i="76" s="1"/>
  <c r="I83" i="32" s="1"/>
  <c r="I82" i="32" s="1"/>
  <c r="I81" i="32" s="1"/>
  <c r="I80" i="32" s="1"/>
  <c r="I79" i="32" s="1"/>
  <c r="I77" i="32" s="1"/>
  <c r="E87" i="76"/>
  <c r="E85" i="76" s="1"/>
  <c r="G83" i="32" s="1"/>
  <c r="G82" i="32" s="1"/>
  <c r="G81" i="32" s="1"/>
  <c r="G80" i="32" s="1"/>
  <c r="G79" i="32" s="1"/>
  <c r="G77" i="32" s="1"/>
  <c r="F87" i="76"/>
  <c r="F85" i="76" s="1"/>
  <c r="H83" i="32" s="1"/>
  <c r="H82" i="32" s="1"/>
  <c r="K76" i="77" s="1"/>
  <c r="K75" i="77" s="1"/>
  <c r="K74" i="77" s="1"/>
  <c r="J81" i="32"/>
  <c r="J80" i="32" s="1"/>
  <c r="J79" i="32" s="1"/>
  <c r="J77" i="32" s="1"/>
  <c r="M76" i="77"/>
  <c r="M75" i="77" s="1"/>
  <c r="M74" i="77" s="1"/>
  <c r="F75" i="76"/>
  <c r="F73" i="76" s="1"/>
  <c r="H76" i="32" s="1"/>
  <c r="H75" i="32" s="1"/>
  <c r="H74" i="32" s="1"/>
  <c r="H73" i="32" s="1"/>
  <c r="H72" i="32" s="1"/>
  <c r="H70" i="32" s="1"/>
  <c r="K68" i="77" s="1"/>
  <c r="K67" i="77" s="1"/>
  <c r="K66" i="77" s="1"/>
  <c r="E75" i="76"/>
  <c r="E73" i="76" s="1"/>
  <c r="G76" i="32" s="1"/>
  <c r="G75" i="32" s="1"/>
  <c r="G13" i="75"/>
  <c r="G11" i="75" s="1"/>
  <c r="H13" i="75"/>
  <c r="H11" i="75" s="1"/>
  <c r="I67" i="32" l="1"/>
  <c r="I66" i="32" s="1"/>
  <c r="I65" i="32" s="1"/>
  <c r="I63" i="32" s="1"/>
  <c r="L59" i="77"/>
  <c r="L58" i="77" s="1"/>
  <c r="L57" i="77" s="1"/>
  <c r="K59" i="77"/>
  <c r="K58" i="77" s="1"/>
  <c r="K57" i="77" s="1"/>
  <c r="H67" i="32"/>
  <c r="H66" i="32" s="1"/>
  <c r="H65" i="32" s="1"/>
  <c r="H63" i="32" s="1"/>
  <c r="J59" i="77"/>
  <c r="J58" i="77" s="1"/>
  <c r="G67" i="32"/>
  <c r="G66" i="32" s="1"/>
  <c r="G65" i="32" s="1"/>
  <c r="G63" i="32" s="1"/>
  <c r="J57" i="77" s="1"/>
  <c r="H11" i="76"/>
  <c r="G15" i="76"/>
  <c r="G11" i="76" s="1"/>
  <c r="D15" i="75"/>
  <c r="G74" i="32"/>
  <c r="G73" i="32" s="1"/>
  <c r="G72" i="32" s="1"/>
  <c r="G70" i="32" s="1"/>
  <c r="J68" i="77" s="1"/>
  <c r="J67" i="77" s="1"/>
  <c r="J66" i="77"/>
  <c r="J76" i="77"/>
  <c r="J75" i="77" s="1"/>
  <c r="J74" i="77" s="1"/>
  <c r="L76" i="77"/>
  <c r="L75" i="77" s="1"/>
  <c r="L74" i="77" s="1"/>
  <c r="H81" i="32"/>
  <c r="H80" i="32" s="1"/>
  <c r="H79" i="32" s="1"/>
  <c r="H77" i="32" s="1"/>
  <c r="M15" i="77"/>
  <c r="M14" i="77" s="1"/>
  <c r="M13" i="77" s="1"/>
  <c r="D13" i="75"/>
  <c r="E11" i="75"/>
  <c r="F11" i="75"/>
  <c r="I34" i="32" l="1"/>
  <c r="I33" i="32" s="1"/>
  <c r="I32" i="32" s="1"/>
  <c r="I31" i="32" s="1"/>
  <c r="I30" i="32" s="1"/>
  <c r="I28" i="32" s="1"/>
  <c r="L15" i="77" s="1"/>
  <c r="L14" i="77" s="1"/>
  <c r="L13" i="77" s="1"/>
  <c r="F15" i="76"/>
  <c r="H34" i="32" s="1"/>
  <c r="H33" i="32" s="1"/>
  <c r="H32" i="32" s="1"/>
  <c r="H31" i="32" s="1"/>
  <c r="H30" i="32" s="1"/>
  <c r="H28" i="32" s="1"/>
  <c r="J24" i="32"/>
  <c r="J22" i="32" s="1"/>
  <c r="J20" i="32" s="1"/>
  <c r="J18" i="32" s="1"/>
  <c r="J16" i="32" s="1"/>
  <c r="J15" i="32" s="1"/>
  <c r="M14" i="73"/>
  <c r="M13" i="73" s="1"/>
  <c r="D11" i="75"/>
  <c r="I24" i="32" l="1"/>
  <c r="I22" i="32" s="1"/>
  <c r="I20" i="32" s="1"/>
  <c r="I18" i="32" s="1"/>
  <c r="I16" i="32" s="1"/>
  <c r="I15" i="32" s="1"/>
  <c r="F11" i="76"/>
  <c r="E15" i="76"/>
  <c r="G34" i="32" s="1"/>
  <c r="G33" i="32" s="1"/>
  <c r="G32" i="32" s="1"/>
  <c r="G31" i="32" s="1"/>
  <c r="G30" i="32" s="1"/>
  <c r="G28" i="32" s="1"/>
  <c r="K15" i="77"/>
  <c r="K14" i="77" s="1"/>
  <c r="K13" i="77" s="1"/>
  <c r="M11" i="73"/>
  <c r="L14" i="73" l="1"/>
  <c r="L13" i="73" s="1"/>
  <c r="L11" i="73" s="1"/>
  <c r="E11" i="76"/>
  <c r="H24" i="32"/>
  <c r="H22" i="32" s="1"/>
  <c r="H20" i="32" s="1"/>
  <c r="H18" i="32" s="1"/>
  <c r="H16" i="32" s="1"/>
  <c r="H15" i="32" s="1"/>
  <c r="H13" i="32" s="1"/>
  <c r="K14" i="73"/>
  <c r="K13" i="73" s="1"/>
  <c r="K11" i="73" s="1"/>
  <c r="J15" i="77"/>
  <c r="J14" i="77" s="1"/>
  <c r="J13" i="77" s="1"/>
  <c r="I13" i="32"/>
  <c r="G24" i="32" l="1"/>
  <c r="G22" i="32" s="1"/>
  <c r="J14" i="73"/>
  <c r="J13" i="73" s="1"/>
  <c r="J11" i="73" s="1"/>
  <c r="J13" i="32"/>
  <c r="G20" i="32" l="1"/>
  <c r="G18" i="32" s="1"/>
  <c r="G16" i="32" l="1"/>
  <c r="G15" i="32" s="1"/>
  <c r="G13" i="32" s="1"/>
</calcChain>
</file>

<file path=xl/sharedStrings.xml><?xml version="1.0" encoding="utf-8"?>
<sst xmlns="http://schemas.openxmlformats.org/spreadsheetml/2006/main" count="471" uniqueCount="226">
  <si>
    <t>______________ ի    ___Ն որոշման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</si>
  <si>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</si>
  <si>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</si>
  <si>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</si>
  <si>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</si>
  <si>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</si>
  <si>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</si>
  <si>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</si>
  <si>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</si>
  <si>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</si>
  <si>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</si>
  <si>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</si>
  <si>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</si>
  <si>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</si>
  <si>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</si>
  <si>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</si>
  <si>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</si>
  <si>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</si>
  <si>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</si>
  <si>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</si>
  <si>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</si>
  <si>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</si>
  <si>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</si>
  <si>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</si>
  <si>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</si>
  <si>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</si>
  <si>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</si>
  <si>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</si>
  <si>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</si>
  <si>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</si>
  <si>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</si>
  <si>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</si>
  <si>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</si>
  <si>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</si>
  <si>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</si>
  <si>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</si>
  <si>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</si>
  <si>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</si>
  <si>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</si>
  <si>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</si>
  <si>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</si>
  <si>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</si>
  <si>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</si>
  <si>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 xml:space="preserve"> այդ թվում՝ ըստ ուղղությունների</t>
  </si>
  <si>
    <t>Առաջին կիսամյակ</t>
  </si>
  <si>
    <t>Առաջին եռամսյակ</t>
  </si>
  <si>
    <t>ՀՀ Արմավիրի մարզ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</si>
  <si>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</si>
  <si>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 այդ թվում՝</t>
  </si>
  <si>
    <t>ՀՀ Արագածոտնի մարզ</t>
  </si>
  <si>
    <t>Բաժին N 09</t>
  </si>
  <si>
    <t>Դաս N 01</t>
  </si>
  <si>
    <t>09</t>
  </si>
  <si>
    <t>01</t>
  </si>
  <si>
    <t xml:space="preserve"> ԿՐԹՈՒԹՅՈՒՆ</t>
  </si>
  <si>
    <t xml:space="preserve"> Հանրակրթական և նախադպրոցական հաստատությունների հիմնում, կառուցում, բարելավում</t>
  </si>
  <si>
    <t xml:space="preserve"> Հանրակրթական և նախադպրոցական հաստատությունների հիմնում, կառուցում, բարելավում </t>
  </si>
  <si>
    <t xml:space="preserve"> Այլ պետական կազմակերպությունների կողմից օգտագործվող ոչ ֆինանսական ակտիվների հետ գործառնություններ </t>
  </si>
  <si>
    <t>ՀՀ Շիրակի մարզ</t>
  </si>
  <si>
    <t>Հավելված N 5</t>
  </si>
  <si>
    <t>ՀՀ Արարատի մարզ</t>
  </si>
  <si>
    <t>02</t>
  </si>
  <si>
    <t xml:space="preserve"> Միջնակարգ ընդհանուր կրթություն</t>
  </si>
  <si>
    <t xml:space="preserve"> Հիմնական ընդհանուր կրթություն</t>
  </si>
  <si>
    <t>Խումբ N 02</t>
  </si>
  <si>
    <t>ՀՀ Գեղարքունիքի մարզ</t>
  </si>
  <si>
    <t>ՀՀ Լոռու մարզ</t>
  </si>
  <si>
    <t>ՀՀ Կոտայքի մարզ</t>
  </si>
  <si>
    <t>այդ թվում՝</t>
  </si>
  <si>
    <t>ՀՀ կառավարության  2025 թվականի</t>
  </si>
  <si>
    <t>ՀՀ Սյունիքի մարզ</t>
  </si>
  <si>
    <t>Հանրակրթական դպրոցների, մանկապարտեզների և կրթահամալիրների գույքով և տեխնիկայով ապահովում</t>
  </si>
  <si>
    <t xml:space="preserve">ՀՀ կառավարության  2025 թվականի </t>
  </si>
  <si>
    <t>ՀԱՅԱՍՏԱՆԻ ՀԱՆՐԱՊԵՏՈՒԹՅԱՆ ԿԱՌԱՎԱՐՈՒԹՅԱՆ 2024 ԹՎԱԿԱՆԻ ԴԵԿՏԵՄԲԵՐԻ 27-Ի N 2060-Ն ՈՐՈՇՄԱՆ N 3 ԵՎ N 4 ՀԱՎԵԼՎԱԾՆԵՐՈՒՄ ԿԱՏԱՐՎՈՂ  ՓՈՓՈԽՈՒԹՅՈՒՆՆԵՐԸ ԵՎ ԼՐԱՑՈՒՄՆԵՐԸ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</si>
  <si>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</si>
  <si>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</si>
  <si>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</si>
  <si>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Այլ մեքենաներ և սարքավորումներ</t>
  </si>
  <si>
    <t>1236 - 32006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</si>
  <si>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</si>
  <si>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</si>
  <si>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</si>
  <si>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</si>
  <si>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</si>
  <si>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</si>
  <si>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</si>
  <si>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</si>
  <si>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</si>
  <si>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</si>
  <si>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</si>
  <si>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 xml:space="preserve">Անվանումը </t>
  </si>
  <si>
    <t xml:space="preserve">Դասիչը </t>
  </si>
  <si>
    <t xml:space="preserve">Նկարագրությունը </t>
  </si>
  <si>
    <t xml:space="preserve"> ԸՆԴԱՄԵՆԸ </t>
  </si>
  <si>
    <t>ՀՀ ԿՐԹՈՒԹՅԱՆ, ԳԻՏՈՒԹՅԱՆ, ՄՇԱԿՈԻՅԹԻ ԵՎ ՍՊՈՐՏԻ ՆԱԽԱՐԱՐՈՒԹՅՈՒՆ</t>
  </si>
  <si>
    <t xml:space="preserve"> Կրթական ժամանակակից նորմերին և կրթական չափորոշիչներին համապատասխան ուսուցման ծրագրերն իրականացնելու նպատակով հանրակրթական և նախադպրոցական հաստատությունների համար գույքի և տեխնիկայի ձեռքբերում </t>
  </si>
  <si>
    <t xml:space="preserve"> Ակտիվն օգտագործող կազմակերպությունների անվանումները` Հանրակրթական դպրոցներ, մանկապարտեզներ և կրթահամալիրներ </t>
  </si>
  <si>
    <t>ՀԱՅԱՍՏԱՆԻ ՀԱՆՐԱՊԵՏՈՒԹՅԱՆ ԿԱՌԱՎԱՐՈՒԹՅԱՆ 2024 ԹՎԱԿԱՆԻ ԴԵԿՏԵՄԲԵՐԻ 27-Ի N 2060-Ն ՈՐՈՇՄԱՆ N 9 ՀԱՎԵԼՎԱԾՈՒՄ ԿԱՏԱՐՎՈՂ ՓՈՓՈԽՈՒԹՅՈՒՆՆԵՐԸ ԵՎ ԼՐԱՑՈՒՄՆԵՐԸ</t>
  </si>
  <si>
    <t>Արտաշավան բնակավայրի «Կակաչ» մանկապարտեզ</t>
  </si>
  <si>
    <t>Ապարան համայնքի Շենավան գյուղի մանկապարտեզ</t>
  </si>
  <si>
    <t xml:space="preserve">Ալագյազ համայնքի «Մոդուլային» տիպի 144 տեղ հզորությամբ մսուր-մանկապարտեզ </t>
  </si>
  <si>
    <t xml:space="preserve">Աշտարակի թիվ 4 «Հասմիկ» մանկապարտեզ </t>
  </si>
  <si>
    <t>Մասիս համայնքի Մասիս քաղաքի թիվ 3 մսուր մանկապարտեզ</t>
  </si>
  <si>
    <t>Մասիս համայնքի Մասիս քաղաքի թիվ 1 մսուր մանկապարտեզ</t>
  </si>
  <si>
    <t>Մասիս համայնքի Դաշտավան գյուղի մանկապարտեզ</t>
  </si>
  <si>
    <t>Արարատ համայնքի Ավշար գյուղի մանկապարտեզ</t>
  </si>
  <si>
    <t>Արաքս համայնքի Խորոնք գյուղի մանկապարտեզ</t>
  </si>
  <si>
    <t>Արաքս համայնքի Ջրառատ գյուղի մանկապարտեզ</t>
  </si>
  <si>
    <t>Արաքս համայնքի Մեծամոր գյուղի մանկապարտեզ</t>
  </si>
  <si>
    <t>Բաղրամյան համայնքի Հուշակերտ գյուղի  մանկապարտեզ</t>
  </si>
  <si>
    <t>Արմավիր համայնքի Սարդարապատ գյուղի մանկապարտեզ</t>
  </si>
  <si>
    <t>Արմավիր համայնքի Արաքս գյուղի մանկապարտեզ</t>
  </si>
  <si>
    <t>Մեծամոր համայնքի Ջանֆիդա գյուղի Վազգեն Սարգսյանի անվան մանկապարտեզ</t>
  </si>
  <si>
    <t>Մեծամոր համայնքի Զարթոնք գյուղի մանկապարտեզ</t>
  </si>
  <si>
    <t>Մեծամոր համայնքի Արևիկ գյուղի «Մոդուլային» տիպի 144 տեղ հզորությամբ մսուր-մանկապարտեզ</t>
  </si>
  <si>
    <t>Վաղարշապատ համայնքի թիվ 3 Ծիծեռնակ մսուր-մանկապարտեզ</t>
  </si>
  <si>
    <t>Արաքս համայնքի Գայ գյուղի մանկապարտեզ</t>
  </si>
  <si>
    <t>Արաքս համայնքի Արաքս գյուղի մանկապարտեզ</t>
  </si>
  <si>
    <t>Արաքս համայնք Առատաշեն գյուղի մանկապարտեզ</t>
  </si>
  <si>
    <t>Փարաքար համայնքի Արևաշատ գյուղի մանկապարտեզ</t>
  </si>
  <si>
    <t>Արմավիր համայնքի Արմավիր քաղաքի թիվ 2 մսուր-մանկապարտեզ</t>
  </si>
  <si>
    <t>Արմավիր համայնքի Արմավիր քաղաքի թիվ 11 մսուր-մանկապարտեզ</t>
  </si>
  <si>
    <t>Արմավիր համայնքի Խանջյան գյուղի մանկապարտեզ</t>
  </si>
  <si>
    <t>Արմավիր համայնքի Արմավիր քաղաքի թիվ 5 մսուր-մանկապարտեզ</t>
  </si>
  <si>
    <t>Մեծամոր համայնքի Մեծամոր քաղաքի թիվ 2 մսուր մանկապարտեզ</t>
  </si>
  <si>
    <t>Մեծամոր համայնքի Մեծամոր քաղաքի թիվ 3 մսուր մանկապարտեզ</t>
  </si>
  <si>
    <t>Մեծամոր համայնքի Տարոնիկ գյուղի մանկապարտեզ</t>
  </si>
  <si>
    <t xml:space="preserve">Մեծամոր համայնքի Տանձուտ գյուղի մանկապարտեզ </t>
  </si>
  <si>
    <t xml:space="preserve">Վաղարշապատ համայնքի թիվ 4 Ձնծաղիկ մսուր-մանկապարտեզ </t>
  </si>
  <si>
    <t xml:space="preserve">Վաղարշապատ համայնքի թիվ 6 Արևիկ մսուր-մանկապարտեզ </t>
  </si>
  <si>
    <t xml:space="preserve">Խոյ համայնքի Հայթաղ գյուղի մանկապարտեզ </t>
  </si>
  <si>
    <t>Բաղրամյան համայնքի Լեռնագոգ գյուղի  մանկապարտեզ</t>
  </si>
  <si>
    <t>Փարաքար համայնքի Բաղրամյան գյուղի մանկապարտեզ</t>
  </si>
  <si>
    <t>Մարտունու համայնքի Ծովասար գյուղի մանկապարտեզ</t>
  </si>
  <si>
    <t>Մարտունու համայնքի Վարդենիկ բնակավայրի Բանավան թաղամասի թիվ 1 մանկապարտեզ</t>
  </si>
  <si>
    <t>Վանաձոր համայնքի թիվ 8 մանկապարտեզ</t>
  </si>
  <si>
    <t xml:space="preserve">Փամբակ համայնքի Լեռնապատ գյուղի մանկապարտեզ </t>
  </si>
  <si>
    <t>Հրազդան համայնքի թիվ 6 մանկապարտեզ</t>
  </si>
  <si>
    <t>Հրազդան համայնքի թիվ 8 մանկապարտեզ</t>
  </si>
  <si>
    <t>Հրազդան համայնքի թիվ 11 մանկապարտեզ</t>
  </si>
  <si>
    <t>Աբովյան համայնքի Արամուս գյուղի մանկապարտեզ</t>
  </si>
  <si>
    <t>Աբովյան համայնքի Բալահովիտ գյուղի մանկապարտեզ</t>
  </si>
  <si>
    <t>Նաիրի համայնքի Արագյուղ գյուղի մանկապարտեզ</t>
  </si>
  <si>
    <t>Նաիրի համայնքի Բուժական գյուղի մանկապարտեզ</t>
  </si>
  <si>
    <t>Նաիրի համայնքի Պռոշյանի թիվ 1 մսուր մանկապարտեզ</t>
  </si>
  <si>
    <t>Ակունք համայնքի Նոր Գյուղ բնակավայրի մանկապարտեզ</t>
  </si>
  <si>
    <t>Արթիկ համայնքի Արթիկի թիվ 1 մանկապարտեզ</t>
  </si>
  <si>
    <t xml:space="preserve">Արթիկ համայնքի Լեռնակերտ գյուղի մանկապարտեզ </t>
  </si>
  <si>
    <t xml:space="preserve">Ախուրյան համայնքի Վահրամաբերդ գյուղի մսուր-մանկապարտեզ </t>
  </si>
  <si>
    <t xml:space="preserve">Ախուրյան համայնքի Ախուրիկ գյուղի մսուր-
մանկապարտեզ </t>
  </si>
  <si>
    <t>Ախուրյան համայնքի Շիրակ գյուղի մանկապարտեզ</t>
  </si>
  <si>
    <t>Գյումրի համայնքի «Սուրբ Մարիամ - մսուր մանկապարտեզ</t>
  </si>
  <si>
    <t>Ախուրյան համայնքի  Ջրառատ գյուղի
մանկապարտեզ</t>
  </si>
  <si>
    <t>Ախուրյան համայնքի  Կառնուտ գյուղի
մանկապարտեզ</t>
  </si>
  <si>
    <t>Ախուրյան համայնքի  Բայանդուր գյուղի
մանկապարտեզ</t>
  </si>
  <si>
    <t>Ախուրյան համայնքի Մարմաշեն գյուղի Հենրիկ Սերոբյանի անվան մանկապարտեզ</t>
  </si>
  <si>
    <t>Ախուրյան համայնքի Քեթի գյուղի մանկապարտեզ</t>
  </si>
  <si>
    <t>Ախուրյան համայնքի Հացիկ գյուղի մանկապարտեզ</t>
  </si>
  <si>
    <t>Ախուրյան համայնքի Լեռնուտ գյուղի մանկապարտեզ</t>
  </si>
  <si>
    <t>Ախուրյան համայնքի Ջաջուռավան գյուղի մանկապարտեզ</t>
  </si>
  <si>
    <t>Գյումրի համայնքի «Զանգակ» մսուր-մանկապարտեզ</t>
  </si>
  <si>
    <t>Արթիկ համայնքի Արթիկի թիվ 3 մանկապարտեզ</t>
  </si>
  <si>
    <t>Արթիկ համայնքի Արթիկի թիվ 4 մանկապարտեզ</t>
  </si>
  <si>
    <t>Արթիկ համայնքի Հոռոմ գյուղի մանկապարտեզ</t>
  </si>
  <si>
    <t>Արթիկ համայնքի Նոր Կյանք գյուղի մանկապարտեզ</t>
  </si>
  <si>
    <t>Արթիկ համայնքի Փանիկ գյուղի մանկապարտեզ</t>
  </si>
  <si>
    <t>Ագարակի մանկապարտեզի Ալվանք գյուղի մասնաճյուղ</t>
  </si>
  <si>
    <t>Կապան քաղաքի թիվ 2 մանկապարտեզ</t>
  </si>
  <si>
    <t>Կապան քաղաքի թիվ 1 մանկապարտեզ</t>
  </si>
  <si>
    <t>ՀՀ Գեղարքունիքի մարզպետի աշխատակազմ</t>
  </si>
  <si>
    <t>ՀՀ Արագածոտնի մարզպետի աշխատակազմ</t>
  </si>
  <si>
    <t>ՀՀ Արարատի մարզպետի աշխատակազմ</t>
  </si>
  <si>
    <t>ՀՀ Արմավիրի մարզպետի աշխատակազմ</t>
  </si>
  <si>
    <t>ՀՀ Լոռու մարզպետի աշխատակազմ</t>
  </si>
  <si>
    <t>ՀՀ Կոտայքի մարզպետի աշխատակազմ</t>
  </si>
  <si>
    <t>ՀՀ Շիրակի մարզպետի աշխատակազմ</t>
  </si>
  <si>
    <t>ՀՀ Սյունիքի մարզպետի աշխատակազմ</t>
  </si>
  <si>
    <t>«ՀԱՅԱUՏԱՆԻ ՀԱՆՐԱՊԵՏՈՒԹՅԱՆ 2025 ԹՎԱԿԱՆԻ ՊԵՏԱԿԱՆ ԲՅՈՒՋԵԻ ՄԱUԻՆ» ՀԱՅԱUՏԱՆԻ ՀԱՆՐԱՊԵՏՈՒԹՅԱՆ OՐԵՆՔԻ N 1 ՀԱՎԵԼՎԱԾԻ N 3 ԱՂՅՈՒՍԱԿՈՒՄ ԿԱՏԱՐՎՈՂ ՓՈՓՈԽՈՒԹՅՈՒՆԸ ԵՎ ԼՐԱՑՈՒՄՆԵՐԸ</t>
  </si>
  <si>
    <t>Ապարան համայնքի Արագածի Լիա Տեր–Ղևոնդյանի անվան մանկապարտեզ</t>
  </si>
  <si>
    <t>ՀԱՅԱՍՏԱՆԻ ՀԱՆՐԱՊԵՏՈՒԹՅԱՆ ԿԱՌԱՎԱՐՈՒԹՅԱՆ 2024 ԹՎԱԿԱՆԻ ԴԵԿՏԵՄԲԵՐԻ 27-Ի N 2060-Ն ՈՐՈՇՄԱՆ N 5 ՀԱՎԵԼՎԱԾԻ N 2 ԱՂՅՈՒՍԱԿՈՒՄ ԿԱՏԱՐՎՈՂ ՓՈՓՈԽՈՒԹՅՈՒՆԸ ԵՎ ԼՐԱՑՈՒՄՆԵՐԸ</t>
  </si>
  <si>
    <t xml:space="preserve">ՀԱՅԱՍՏԱՆԻ ՀԱՆՐԱՊԵՏՈՒԹՅԱՆ ԿԱՌԱՎԱՐՈՒԹՅԱՆ 2024 ԹՎԱԿԱՆԻ ԴԵԿՏԵՄԲԵՐԻ 27-Ի N 2060-Ն N 10 ՀԱՎԵԼՎԱԾՈՒՄ ԿԱՏԱՐՎՈՂ  ՓՈՓՈԽՈՒԹՅՈՒՆՆԵՐԸ 
</t>
  </si>
  <si>
    <t xml:space="preserve">Հավելված N 6 </t>
  </si>
  <si>
    <t>Ցուցանիշների փոփոխությունը (նվազեցումները նշված են փակագծերում)</t>
  </si>
  <si>
    <t>1236-32006</t>
  </si>
  <si>
    <t xml:space="preserve"> Հանրակրթական դպրոցների, մանկապարտեզների և կրթահամալիրների գույքով և տեխնիկայով ապահովում</t>
  </si>
  <si>
    <t xml:space="preserve"> ՄԱՍ I.  ԱՊՐԱՆՔՆԵՐ</t>
  </si>
  <si>
    <t>39121600-10</t>
  </si>
  <si>
    <t>ԷԱՃ</t>
  </si>
  <si>
    <t>լրակազմ</t>
  </si>
  <si>
    <t xml:space="preserve"> խոհանոցային կահույք</t>
  </si>
  <si>
    <t>39121600-2</t>
  </si>
  <si>
    <t>39121600-35</t>
  </si>
  <si>
    <t>39161110-13</t>
  </si>
  <si>
    <t xml:space="preserve"> դպրոցական կահույք</t>
  </si>
  <si>
    <t>39161110-15</t>
  </si>
  <si>
    <t xml:space="preserve"> Սուբվենցիոն ծրագրերի շրջանակներում կառուցվող(ած), վերակառուցվող(ած) և հիմնանորոգվող(ած) մանկապարտեզների թիվը, որոնք ապահովվում են գույքով, հատ </t>
  </si>
  <si>
    <t xml:space="preserve"> «Սոցիալական ներդրումների և տեղական զարգացման» ծրագրի շրջանակներում կառուցվող(ած), վերակառուցվող(ած) և հիմնանորոգվող(ած) մանկապարտեզների թիվը, որոնք ապահովվում են գույքով, հատ </t>
  </si>
  <si>
    <t xml:space="preserve"> Անհետաձգելի ծրագրերի շրջանակներում կառուցվող(ած), վերակառուցվող(ած) և հիմնանորոգվող(ած) մանկապարտեզների թիվը, որոնք ապահովվում են գույքով, հատ </t>
  </si>
  <si>
    <t xml:space="preserve">«Մոդուլային» տիպի 144 տեղ հզորությամբ կառուցվող(ած) մսուր–մանկապարտեզների թիվը, որոնք ապահովվում են գույքով, հատ </t>
  </si>
  <si>
    <t xml:space="preserve"> Բարեգործական ծրագրերով կառուցվող(ած), վերակառուցվող(ած) և հիմնանորոգվող(ած) մանկապարտեզների թիվը, որոնք ապահովվում են գույքով, հատ </t>
  </si>
  <si>
    <t>ՀՀ ԱՐԱԳԱԾՈՏՆԻ ՄԱՐԶՊԵՏԻ ԱՇԽԱՏԱԿԱՄԶ</t>
  </si>
  <si>
    <t>ՀՀ ԱՐԱՐԱՏԻ ՄԱՐԶՊԵՏԻ ԱՇԽԱՏԱԿԱԶՄ</t>
  </si>
  <si>
    <t>ՀՀ ԱՐՄԱՎԻՐԻ ՄԱՐԶՊԵՏԻ ԱՇԽԱՏԱԿԱԶՄ</t>
  </si>
  <si>
    <t>ՀՀ ԳԵՂԱՐՔՈՒՆԻՔԻ ՄԱՐԶՊԵՏԻ ԱՇԽԱՏԱԿԱԶՄ</t>
  </si>
  <si>
    <t>ՀՀ ԼՈՌՈՒ ՄԱՐԶՊԵՏԻ ԱՇԽԱՏԱԿԱԶՄ</t>
  </si>
  <si>
    <t>ՀՀ ԿՈՏԱՅՔԻ ՄԱՐԶՊԵՏԻ ԱՇԽԱՏԱԿԱԶՄ</t>
  </si>
  <si>
    <t>ՀՀ ՇԻՐԱԿԻ ՄԱՐԶՊԵՏԻ ԱՇԽԱՏԱԿԱԶՄ</t>
  </si>
  <si>
    <t>ՀՀ ՍՅՈՒՆԻՔԻ ՄԱՐԶՊԵՏԻ ԱՇԽԱՏԱԿԱԶՄ</t>
  </si>
  <si>
    <t xml:space="preserve">ՀՀ Գեղարքունիքի մարզի Աստղաձոր համայնքում «Մոդուլային» տիպի 144 տեղ հզորությամբ մսուր-մանկապարտեզ </t>
  </si>
  <si>
    <t>ՀԱՅԱՍՏԱՆԻ ՀԱՆՐԱՊԵՏՈՒԹՅԱՆ ԿԱՌԱՎԱՐՈՒԹՅԱՆ 2024 ԹՎԱԿԱՆԻ ԴԵԿՏԵՄԲԵՐԻ 27-Ի N 2060-Ն ՈՐՈՇՄԱՆ N 9.1 ՀԱՎԵԼՎԱԾՈՒՄ ԿԱՏԱՐՎՈՂ ՓՈՓՈԽՈՒԹՅՈՒՆՆԵՐԸ ԵՎ ԼՐԱՑՈՒՄՆԵՐԸ</t>
  </si>
  <si>
    <t xml:space="preserve">ՀՀ Լոռու մարզի Սպիտակ համայնքում «Մոդուլային» տիպի 144 տեղ հզորությամբ մսուր-մանկապարտեզ </t>
  </si>
  <si>
    <t>ՀՀ Տավուշի մարզ</t>
  </si>
  <si>
    <t>Նոյեմբերյան համայնքի Հաղթանակ գյուղի մանկապարտեզ</t>
  </si>
  <si>
    <t>Բերդ համայնքի Արծվաբերդ գյուղի մանկապարտեզ</t>
  </si>
  <si>
    <t>Բերդ համայնքի Այգեձոր գյուղի մանկապարտեզ</t>
  </si>
  <si>
    <t>Իջևան համայնքի Խաշթառակ գյուղի մանկապարտեզ</t>
  </si>
  <si>
    <t>Այրումի մանկապարտեզ ՀՈԱԿ</t>
  </si>
  <si>
    <t>Գանձաքարի մանկապարտեզ ՀՈԱԿ</t>
  </si>
  <si>
    <t>ՀՀ Տավուշի մարզպետի աշխատակազմ</t>
  </si>
  <si>
    <t>ՀՀ ՏԱՎՈՒՇԻ ՄԱՐԶՊԵՏԻ ԱՇԽԱՏԱԿԱԶՄ</t>
  </si>
  <si>
    <t>39121600-12</t>
  </si>
  <si>
    <t>39121600-13</t>
  </si>
  <si>
    <t>39121600-3</t>
  </si>
  <si>
    <t>39121600-7</t>
  </si>
  <si>
    <t>39121600-23</t>
  </si>
  <si>
    <t>39121600-24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</si>
</sst>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General_)"/>
    <numFmt numFmtId="172" formatCode="_-* #,##0.0\ _р_._-;\-* #,##0.0\ _р_._-;_-* &quot;-&quot;?\ _р_._-;_-@_-"/>
    <numFmt numFmtId="173" formatCode="_-* #,##0.00\ _р_._-;\-* #,##0.00\ _р_._-;_-* &quot;-&quot;??\ _р_._-;_-@_-"/>
    <numFmt numFmtId="174" formatCode="0_);\(0\)"/>
    <numFmt numFmtId="175" formatCode="_(* #,##0_);_(* \(#,##0\);_(* &quot;-&quot;??_);_(@_)"/>
    <numFmt numFmtId="176" formatCode="0.000000000000000000000"/>
  </numFmts>
  <fonts count="9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sz val="12"/>
      <name val="Calibri"/>
      <family val="2"/>
      <charset val="1"/>
      <scheme val="minor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sz val="11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sz val="12"/>
      <color rgb="FFFF0000"/>
      <name val="GHEA Grapalat"/>
      <family val="3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117">
    <xf numFmtId="0" fontId="0" fillId="0" borderId="0"/>
    <xf numFmtId="0" fontId="10" fillId="0" borderId="0"/>
    <xf numFmtId="9" fontId="11" fillId="0" borderId="0" applyFont="0" applyFill="0" applyBorder="0" applyAlignment="0" applyProtection="0"/>
    <xf numFmtId="0" fontId="12" fillId="0" borderId="0"/>
    <xf numFmtId="0" fontId="13" fillId="0" borderId="0">
      <alignment horizontal="left" vertical="top" wrapText="1"/>
    </xf>
    <xf numFmtId="0" fontId="14" fillId="0" borderId="0"/>
    <xf numFmtId="165" fontId="16" fillId="0" borderId="0" applyFill="0" applyBorder="0" applyProtection="0">
      <alignment horizontal="right" vertical="top"/>
    </xf>
    <xf numFmtId="43" fontId="14" fillId="0" borderId="0" applyFont="0" applyFill="0" applyBorder="0" applyAlignment="0" applyProtection="0"/>
    <xf numFmtId="0" fontId="16" fillId="0" borderId="0">
      <alignment horizontal="left" vertical="top" wrapText="1"/>
    </xf>
    <xf numFmtId="0" fontId="17" fillId="0" borderId="0"/>
    <xf numFmtId="43" fontId="17" fillId="0" borderId="0" applyFont="0" applyFill="0" applyBorder="0" applyAlignment="0" applyProtection="0"/>
    <xf numFmtId="0" fontId="19" fillId="0" borderId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0" applyNumberFormat="0" applyBorder="0" applyAlignment="0" applyProtection="0"/>
    <xf numFmtId="0" fontId="26" fillId="6" borderId="6" applyNumberFormat="0" applyAlignment="0" applyProtection="0"/>
    <xf numFmtId="0" fontId="27" fillId="7" borderId="7" applyNumberFormat="0" applyAlignment="0" applyProtection="0"/>
    <xf numFmtId="0" fontId="28" fillId="7" borderId="6" applyNumberFormat="0" applyAlignment="0" applyProtection="0"/>
    <xf numFmtId="0" fontId="29" fillId="0" borderId="8" applyNumberFormat="0" applyFill="0" applyAlignment="0" applyProtection="0"/>
    <xf numFmtId="0" fontId="30" fillId="8" borderId="9" applyNumberFormat="0" applyAlignment="0" applyProtection="0"/>
    <xf numFmtId="0" fontId="31" fillId="0" borderId="0" applyNumberFormat="0" applyFill="0" applyBorder="0" applyAlignment="0" applyProtection="0"/>
    <xf numFmtId="0" fontId="14" fillId="9" borderId="10" applyNumberFormat="0" applyFont="0" applyAlignment="0" applyProtection="0"/>
    <xf numFmtId="0" fontId="32" fillId="0" borderId="0" applyNumberFormat="0" applyFill="0" applyBorder="0" applyAlignment="0" applyProtection="0"/>
    <xf numFmtId="0" fontId="33" fillId="0" borderId="11" applyNumberFormat="0" applyFill="0" applyAlignment="0" applyProtection="0"/>
    <xf numFmtId="0" fontId="34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34" fillId="13" borderId="0" applyNumberFormat="0" applyBorder="0" applyAlignment="0" applyProtection="0"/>
    <xf numFmtId="0" fontId="3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34" fillId="17" borderId="0" applyNumberFormat="0" applyBorder="0" applyAlignment="0" applyProtection="0"/>
    <xf numFmtId="0" fontId="34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34" fillId="29" borderId="0" applyNumberFormat="0" applyBorder="0" applyAlignment="0" applyProtection="0"/>
    <xf numFmtId="0" fontId="34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34" fillId="33" borderId="0" applyNumberFormat="0" applyBorder="0" applyAlignment="0" applyProtection="0"/>
    <xf numFmtId="0" fontId="35" fillId="0" borderId="0" applyNumberFormat="0" applyFill="0" applyBorder="0" applyAlignment="0" applyProtection="0"/>
    <xf numFmtId="0" fontId="36" fillId="14" borderId="0" applyNumberFormat="0" applyBorder="0" applyAlignment="0" applyProtection="0"/>
    <xf numFmtId="0" fontId="9" fillId="9" borderId="10" applyNumberFormat="0" applyFont="0" applyAlignment="0" applyProtection="0"/>
    <xf numFmtId="0" fontId="36" fillId="33" borderId="0" applyNumberFormat="0" applyBorder="0" applyAlignment="0" applyProtection="0"/>
    <xf numFmtId="0" fontId="36" fillId="21" borderId="0" applyNumberFormat="0" applyBorder="0" applyAlignment="0" applyProtection="0"/>
    <xf numFmtId="0" fontId="36" fillId="10" borderId="0" applyNumberFormat="0" applyBorder="0" applyAlignment="0" applyProtection="0"/>
    <xf numFmtId="0" fontId="36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16" borderId="0" applyNumberFormat="0" applyBorder="0" applyAlignment="0" applyProtection="0"/>
    <xf numFmtId="0" fontId="36" fillId="17" borderId="0" applyNumberFormat="0" applyBorder="0" applyAlignment="0" applyProtection="0"/>
    <xf numFmtId="0" fontId="44" fillId="0" borderId="0" applyNumberFormat="0" applyFill="0" applyBorder="0" applyAlignment="0" applyProtection="0"/>
    <xf numFmtId="0" fontId="36" fillId="13" borderId="0" applyNumberFormat="0" applyBorder="0" applyAlignment="0" applyProtection="0"/>
    <xf numFmtId="0" fontId="42" fillId="0" borderId="3" applyNumberFormat="0" applyFill="0" applyAlignment="0" applyProtection="0"/>
    <xf numFmtId="0" fontId="36" fillId="25" borderId="0" applyNumberFormat="0" applyBorder="0" applyAlignment="0" applyProtection="0"/>
    <xf numFmtId="0" fontId="44" fillId="0" borderId="5" applyNumberFormat="0" applyFill="0" applyAlignment="0" applyProtection="0"/>
    <xf numFmtId="0" fontId="51" fillId="0" borderId="0" applyNumberFormat="0" applyFill="0" applyBorder="0" applyAlignment="0" applyProtection="0"/>
    <xf numFmtId="0" fontId="14" fillId="11" borderId="0" applyNumberFormat="0" applyBorder="0" applyAlignment="0" applyProtection="0"/>
    <xf numFmtId="0" fontId="46" fillId="0" borderId="8" applyNumberFormat="0" applyFill="0" applyAlignment="0" applyProtection="0"/>
    <xf numFmtId="0" fontId="14" fillId="19" borderId="0" applyNumberFormat="0" applyBorder="0" applyAlignment="0" applyProtection="0"/>
    <xf numFmtId="0" fontId="14" fillId="15" borderId="0" applyNumberFormat="0" applyBorder="0" applyAlignment="0" applyProtection="0"/>
    <xf numFmtId="0" fontId="36" fillId="29" borderId="0" applyNumberFormat="0" applyBorder="0" applyAlignment="0" applyProtection="0"/>
    <xf numFmtId="0" fontId="40" fillId="0" borderId="0" applyNumberFormat="0" applyFill="0" applyBorder="0" applyAlignment="0" applyProtection="0"/>
    <xf numFmtId="0" fontId="36" fillId="22" borderId="0" applyNumberFormat="0" applyBorder="0" applyAlignment="0" applyProtection="0"/>
    <xf numFmtId="0" fontId="47" fillId="5" borderId="0" applyNumberFormat="0" applyBorder="0" applyAlignment="0" applyProtection="0"/>
    <xf numFmtId="0" fontId="14" fillId="28" borderId="0" applyNumberFormat="0" applyBorder="0" applyAlignment="0" applyProtection="0"/>
    <xf numFmtId="0" fontId="14" fillId="24" borderId="0" applyNumberFormat="0" applyBorder="0" applyAlignment="0" applyProtection="0"/>
    <xf numFmtId="0" fontId="38" fillId="7" borderId="6" applyNumberFormat="0" applyAlignment="0" applyProtection="0"/>
    <xf numFmtId="0" fontId="41" fillId="3" borderId="0" applyNumberFormat="0" applyBorder="0" applyAlignment="0" applyProtection="0"/>
    <xf numFmtId="0" fontId="48" fillId="7" borderId="7" applyNumberFormat="0" applyAlignment="0" applyProtection="0"/>
    <xf numFmtId="0" fontId="45" fillId="6" borderId="6" applyNumberFormat="0" applyAlignment="0" applyProtection="0"/>
    <xf numFmtId="0" fontId="43" fillId="0" borderId="4" applyNumberFormat="0" applyFill="0" applyAlignment="0" applyProtection="0"/>
    <xf numFmtId="0" fontId="49" fillId="0" borderId="0" applyNumberFormat="0" applyFill="0" applyBorder="0" applyAlignment="0" applyProtection="0"/>
    <xf numFmtId="0" fontId="36" fillId="26" borderId="0" applyNumberFormat="0" applyBorder="0" applyAlignment="0" applyProtection="0"/>
    <xf numFmtId="0" fontId="39" fillId="8" borderId="9" applyNumberFormat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50" fillId="0" borderId="11" applyNumberFormat="0" applyFill="0" applyAlignment="0" applyProtection="0"/>
    <xf numFmtId="0" fontId="36" fillId="18" borderId="0" applyNumberFormat="0" applyBorder="0" applyAlignment="0" applyProtection="0"/>
    <xf numFmtId="0" fontId="14" fillId="27" borderId="0" applyNumberFormat="0" applyBorder="0" applyAlignment="0" applyProtection="0"/>
    <xf numFmtId="0" fontId="37" fillId="4" borderId="0" applyNumberFormat="0" applyBorder="0" applyAlignment="0" applyProtection="0"/>
    <xf numFmtId="0" fontId="14" fillId="12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53" fillId="0" borderId="0"/>
    <xf numFmtId="0" fontId="54" fillId="5" borderId="0" applyNumberFormat="0" applyBorder="0" applyAlignment="0" applyProtection="0"/>
    <xf numFmtId="0" fontId="19" fillId="0" borderId="0"/>
    <xf numFmtId="0" fontId="12" fillId="0" borderId="0"/>
    <xf numFmtId="0" fontId="52" fillId="34" borderId="0" applyNumberFormat="0" applyBorder="0" applyAlignment="0" applyProtection="0"/>
    <xf numFmtId="0" fontId="52" fillId="35" borderId="0" applyNumberFormat="0" applyBorder="0" applyAlignment="0" applyProtection="0"/>
    <xf numFmtId="0" fontId="52" fillId="36" borderId="0" applyNumberFormat="0" applyBorder="0" applyAlignment="0" applyProtection="0"/>
    <xf numFmtId="0" fontId="52" fillId="37" borderId="0" applyNumberFormat="0" applyBorder="0" applyAlignment="0" applyProtection="0"/>
    <xf numFmtId="0" fontId="52" fillId="41" borderId="0" applyNumberFormat="0" applyBorder="0" applyAlignment="0" applyProtection="0"/>
    <xf numFmtId="0" fontId="52" fillId="42" borderId="0" applyNumberFormat="0" applyBorder="0" applyAlignment="0" applyProtection="0"/>
    <xf numFmtId="0" fontId="52" fillId="43" borderId="0" applyNumberFormat="0" applyBorder="0" applyAlignment="0" applyProtection="0"/>
    <xf numFmtId="0" fontId="52" fillId="44" borderId="0" applyNumberFormat="0" applyBorder="0" applyAlignment="0" applyProtection="0"/>
    <xf numFmtId="0" fontId="52" fillId="38" borderId="0" applyNumberFormat="0" applyBorder="0" applyAlignment="0" applyProtection="0"/>
    <xf numFmtId="0" fontId="52" fillId="37" borderId="0" applyNumberFormat="0" applyBorder="0" applyAlignment="0" applyProtection="0"/>
    <xf numFmtId="0" fontId="52" fillId="43" borderId="0" applyNumberFormat="0" applyBorder="0" applyAlignment="0" applyProtection="0"/>
    <xf numFmtId="0" fontId="52" fillId="45" borderId="0" applyNumberFormat="0" applyBorder="0" applyAlignment="0" applyProtection="0"/>
    <xf numFmtId="0" fontId="55" fillId="46" borderId="0" applyNumberFormat="0" applyBorder="0" applyAlignment="0" applyProtection="0"/>
    <xf numFmtId="0" fontId="55" fillId="44" borderId="0" applyNumberFormat="0" applyBorder="0" applyAlignment="0" applyProtection="0"/>
    <xf numFmtId="0" fontId="55" fillId="38" borderId="0" applyNumberFormat="0" applyBorder="0" applyAlignment="0" applyProtection="0"/>
    <xf numFmtId="0" fontId="55" fillId="39" borderId="0" applyNumberFormat="0" applyBorder="0" applyAlignment="0" applyProtection="0"/>
    <xf numFmtId="0" fontId="55" fillId="47" borderId="0" applyNumberFormat="0" applyBorder="0" applyAlignment="0" applyProtection="0"/>
    <xf numFmtId="0" fontId="55" fillId="40" borderId="0" applyNumberFormat="0" applyBorder="0" applyAlignment="0" applyProtection="0"/>
    <xf numFmtId="0" fontId="55" fillId="48" borderId="0" applyNumberFormat="0" applyBorder="0" applyAlignment="0" applyProtection="0"/>
    <xf numFmtId="0" fontId="55" fillId="49" borderId="0" applyNumberFormat="0" applyBorder="0" applyAlignment="0" applyProtection="0"/>
    <xf numFmtId="0" fontId="55" fillId="50" borderId="0" applyNumberFormat="0" applyBorder="0" applyAlignment="0" applyProtection="0"/>
    <xf numFmtId="0" fontId="55" fillId="39" borderId="0" applyNumberFormat="0" applyBorder="0" applyAlignment="0" applyProtection="0"/>
    <xf numFmtId="0" fontId="55" fillId="47" borderId="0" applyNumberFormat="0" applyBorder="0" applyAlignment="0" applyProtection="0"/>
    <xf numFmtId="0" fontId="55" fillId="51" borderId="0" applyNumberFormat="0" applyBorder="0" applyAlignment="0" applyProtection="0"/>
    <xf numFmtId="0" fontId="56" fillId="35" borderId="0" applyNumberFormat="0" applyBorder="0" applyAlignment="0" applyProtection="0"/>
    <xf numFmtId="0" fontId="57" fillId="52" borderId="12" applyNumberFormat="0" applyAlignment="0" applyProtection="0"/>
    <xf numFmtId="0" fontId="58" fillId="53" borderId="13" applyNumberFormat="0" applyAlignment="0" applyProtection="0"/>
    <xf numFmtId="43" fontId="17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36" borderId="0" applyNumberFormat="0" applyBorder="0" applyAlignment="0" applyProtection="0"/>
    <xf numFmtId="0" fontId="61" fillId="0" borderId="14" applyNumberFormat="0" applyFill="0" applyAlignment="0" applyProtection="0"/>
    <xf numFmtId="0" fontId="62" fillId="0" borderId="15" applyNumberFormat="0" applyFill="0" applyAlignment="0" applyProtection="0"/>
    <xf numFmtId="0" fontId="63" fillId="0" borderId="16" applyNumberFormat="0" applyFill="0" applyAlignment="0" applyProtection="0"/>
    <xf numFmtId="0" fontId="63" fillId="0" borderId="0" applyNumberFormat="0" applyFill="0" applyBorder="0" applyAlignment="0" applyProtection="0"/>
    <xf numFmtId="0" fontId="64" fillId="42" borderId="12" applyNumberFormat="0" applyAlignment="0" applyProtection="0"/>
    <xf numFmtId="0" fontId="65" fillId="0" borderId="17" applyNumberFormat="0" applyFill="0" applyAlignment="0" applyProtection="0"/>
    <xf numFmtId="0" fontId="66" fillId="54" borderId="0" applyNumberFormat="0" applyBorder="0" applyAlignment="0" applyProtection="0"/>
    <xf numFmtId="1" fontId="72" fillId="0" borderId="0"/>
    <xf numFmtId="1" fontId="72" fillId="0" borderId="0"/>
    <xf numFmtId="1" fontId="72" fillId="0" borderId="0"/>
    <xf numFmtId="0" fontId="8" fillId="0" borderId="0"/>
    <xf numFmtId="0" fontId="12" fillId="0" borderId="0"/>
    <xf numFmtId="0" fontId="12" fillId="0" borderId="0"/>
    <xf numFmtId="0" fontId="17" fillId="55" borderId="18" applyNumberFormat="0" applyFont="0" applyAlignment="0" applyProtection="0"/>
    <xf numFmtId="0" fontId="67" fillId="52" borderId="19" applyNumberFormat="0" applyAlignment="0" applyProtection="0"/>
    <xf numFmtId="0" fontId="71" fillId="0" borderId="0"/>
    <xf numFmtId="0" fontId="71" fillId="0" borderId="0"/>
    <xf numFmtId="0" fontId="71" fillId="0" borderId="0"/>
    <xf numFmtId="0" fontId="68" fillId="0" borderId="0" applyNumberFormat="0" applyFill="0" applyBorder="0" applyAlignment="0" applyProtection="0"/>
    <xf numFmtId="0" fontId="69" fillId="0" borderId="20" applyNumberFormat="0" applyFill="0" applyAlignment="0" applyProtection="0"/>
    <xf numFmtId="0" fontId="70" fillId="0" borderId="0" applyNumberFormat="0" applyFill="0" applyBorder="0" applyAlignment="0" applyProtection="0"/>
    <xf numFmtId="0" fontId="53" fillId="0" borderId="0"/>
    <xf numFmtId="1" fontId="72" fillId="0" borderId="0"/>
    <xf numFmtId="0" fontId="73" fillId="0" borderId="0"/>
    <xf numFmtId="0" fontId="12" fillId="0" borderId="0"/>
    <xf numFmtId="0" fontId="8" fillId="0" borderId="0"/>
    <xf numFmtId="0" fontId="16" fillId="0" borderId="0">
      <alignment horizontal="left" vertical="top" wrapText="1"/>
    </xf>
    <xf numFmtId="0" fontId="7" fillId="9" borderId="10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71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5" fillId="9" borderId="10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9" fillId="0" borderId="0"/>
    <xf numFmtId="164" fontId="19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5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53" fillId="0" borderId="0" applyFont="0" applyFill="0" applyBorder="0" applyAlignment="0" applyProtection="0"/>
    <xf numFmtId="38" fontId="76" fillId="0" borderId="0"/>
    <xf numFmtId="38" fontId="77" fillId="0" borderId="0"/>
    <xf numFmtId="38" fontId="78" fillId="0" borderId="0"/>
    <xf numFmtId="38" fontId="79" fillId="0" borderId="0"/>
    <xf numFmtId="0" fontId="80" fillId="0" borderId="0"/>
    <xf numFmtId="0" fontId="80" fillId="0" borderId="0"/>
    <xf numFmtId="0" fontId="81" fillId="0" borderId="0"/>
    <xf numFmtId="0" fontId="53" fillId="0" borderId="0"/>
    <xf numFmtId="0" fontId="19" fillId="0" borderId="0"/>
    <xf numFmtId="0" fontId="12" fillId="0" borderId="0"/>
    <xf numFmtId="0" fontId="12" fillId="0" borderId="0"/>
    <xf numFmtId="0" fontId="12" fillId="0" borderId="0"/>
    <xf numFmtId="0" fontId="53" fillId="0" borderId="0"/>
    <xf numFmtId="0" fontId="17" fillId="0" borderId="0"/>
    <xf numFmtId="0" fontId="10" fillId="0" borderId="0"/>
    <xf numFmtId="0" fontId="17" fillId="0" borderId="0"/>
    <xf numFmtId="0" fontId="17" fillId="0" borderId="0"/>
    <xf numFmtId="0" fontId="82" fillId="0" borderId="0"/>
    <xf numFmtId="0" fontId="12" fillId="0" borderId="0"/>
    <xf numFmtId="0" fontId="14" fillId="0" borderId="0"/>
    <xf numFmtId="0" fontId="12" fillId="0" borderId="0"/>
    <xf numFmtId="0" fontId="17" fillId="0" borderId="0"/>
    <xf numFmtId="0" fontId="12" fillId="0" borderId="0"/>
    <xf numFmtId="0" fontId="19" fillId="0" borderId="0"/>
    <xf numFmtId="0" fontId="53" fillId="0" borderId="0"/>
    <xf numFmtId="0" fontId="82" fillId="0" borderId="0"/>
    <xf numFmtId="0" fontId="52" fillId="55" borderId="23" applyNumberFormat="0" applyFont="0" applyAlignment="0" applyProtection="0"/>
    <xf numFmtId="9" fontId="5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71" fontId="83" fillId="0" borderId="24">
      <protection locked="0"/>
    </xf>
    <xf numFmtId="171" fontId="84" fillId="56" borderId="24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52" fillId="0" borderId="0"/>
    <xf numFmtId="0" fontId="12" fillId="0" borderId="0"/>
    <xf numFmtId="0" fontId="52" fillId="0" borderId="0"/>
    <xf numFmtId="0" fontId="16" fillId="0" borderId="0">
      <alignment horizontal="left" vertical="top" wrapText="1"/>
    </xf>
    <xf numFmtId="0" fontId="71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85" fillId="0" borderId="0"/>
    <xf numFmtId="43" fontId="14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>
      <alignment horizontal="left" vertical="top" wrapText="1"/>
    </xf>
    <xf numFmtId="0" fontId="14" fillId="0" borderId="0"/>
    <xf numFmtId="0" fontId="14" fillId="0" borderId="0"/>
    <xf numFmtId="0" fontId="14" fillId="0" borderId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6" fillId="0" borderId="0">
      <alignment horizontal="left" vertical="top" wrapText="1"/>
    </xf>
    <xf numFmtId="0" fontId="87" fillId="0" borderId="0"/>
    <xf numFmtId="43" fontId="87" fillId="0" borderId="0" applyFont="0" applyFill="0" applyBorder="0" applyAlignment="0" applyProtection="0"/>
    <xf numFmtId="173" fontId="85" fillId="0" borderId="0" applyFont="0" applyFill="0" applyBorder="0" applyAlignment="0" applyProtection="0"/>
    <xf numFmtId="0" fontId="14" fillId="0" borderId="0"/>
    <xf numFmtId="9" fontId="85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94" fillId="0" borderId="0" applyNumberFormat="0" applyFill="0" applyBorder="0" applyAlignment="0" applyProtection="0"/>
    <xf numFmtId="0" fontId="95" fillId="5" borderId="0" applyNumberFormat="0" applyBorder="0" applyAlignment="0" applyProtection="0"/>
    <xf numFmtId="0" fontId="16" fillId="0" borderId="0">
      <alignment horizontal="left" vertical="top" wrapText="1"/>
    </xf>
    <xf numFmtId="0" fontId="25" fillId="5" borderId="0" applyNumberFormat="0" applyBorder="0" applyAlignment="0" applyProtection="0"/>
    <xf numFmtId="0" fontId="2" fillId="9" borderId="10" applyNumberFormat="0" applyFont="0" applyAlignment="0" applyProtection="0"/>
    <xf numFmtId="0" fontId="34" fillId="17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165" fontId="96" fillId="0" borderId="0" applyFill="0" applyBorder="0" applyProtection="0">
      <alignment horizontal="right" vertical="top"/>
    </xf>
    <xf numFmtId="0" fontId="17" fillId="0" borderId="0"/>
    <xf numFmtId="43" fontId="16" fillId="0" borderId="0" applyFont="0" applyFill="0" applyBorder="0" applyAlignment="0" applyProtection="0"/>
    <xf numFmtId="0" fontId="17" fillId="0" borderId="0"/>
    <xf numFmtId="0" fontId="17" fillId="0" borderId="0"/>
    <xf numFmtId="0" fontId="34" fillId="29" borderId="0" applyNumberFormat="0" applyBorder="0" applyAlignment="0" applyProtection="0"/>
    <xf numFmtId="0" fontId="34" fillId="13" borderId="0" applyNumberFormat="0" applyBorder="0" applyAlignment="0" applyProtection="0"/>
    <xf numFmtId="0" fontId="34" fillId="25" borderId="0" applyNumberFormat="0" applyBorder="0" applyAlignment="0" applyProtection="0"/>
    <xf numFmtId="0" fontId="34" fillId="21" borderId="0" applyNumberFormat="0" applyBorder="0" applyAlignment="0" applyProtection="0"/>
    <xf numFmtId="0" fontId="34" fillId="33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64" fillId="42" borderId="12" applyNumberFormat="0" applyAlignment="0" applyProtection="0"/>
    <xf numFmtId="0" fontId="10" fillId="0" borderId="0"/>
    <xf numFmtId="0" fontId="64" fillId="42" borderId="12" applyNumberFormat="0" applyAlignment="0" applyProtection="0"/>
    <xf numFmtId="43" fontId="17" fillId="0" borderId="0" applyFont="0" applyFill="0" applyBorder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57" fillId="5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9" fillId="0" borderId="20" applyNumberFormat="0" applyFill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2" fillId="9" borderId="10" applyNumberFormat="0" applyFont="0" applyAlignment="0" applyProtection="0"/>
    <xf numFmtId="0" fontId="36" fillId="33" borderId="0" applyNumberFormat="0" applyBorder="0" applyAlignment="0" applyProtection="0"/>
    <xf numFmtId="0" fontId="36" fillId="21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3" borderId="0" applyNumberFormat="0" applyBorder="0" applyAlignment="0" applyProtection="0"/>
    <xf numFmtId="0" fontId="36" fillId="25" borderId="0" applyNumberFormat="0" applyBorder="0" applyAlignment="0" applyProtection="0"/>
    <xf numFmtId="0" fontId="14" fillId="11" borderId="0" applyNumberFormat="0" applyBorder="0" applyAlignment="0" applyProtection="0"/>
    <xf numFmtId="0" fontId="14" fillId="19" borderId="0" applyNumberFormat="0" applyBorder="0" applyAlignment="0" applyProtection="0"/>
    <xf numFmtId="0" fontId="14" fillId="15" borderId="0" applyNumberFormat="0" applyBorder="0" applyAlignment="0" applyProtection="0"/>
    <xf numFmtId="0" fontId="36" fillId="29" borderId="0" applyNumberFormat="0" applyBorder="0" applyAlignment="0" applyProtection="0"/>
    <xf numFmtId="0" fontId="47" fillId="5" borderId="0" applyNumberFormat="0" applyBorder="0" applyAlignment="0" applyProtection="0"/>
    <xf numFmtId="0" fontId="14" fillId="28" borderId="0" applyNumberFormat="0" applyBorder="0" applyAlignment="0" applyProtection="0"/>
    <xf numFmtId="0" fontId="14" fillId="24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7" fillId="55" borderId="23" applyNumberFormat="0" applyFont="0" applyAlignment="0" applyProtection="0"/>
    <xf numFmtId="0" fontId="69" fillId="0" borderId="20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55" borderId="23" applyNumberFormat="0" applyFont="0" applyAlignment="0" applyProtection="0"/>
    <xf numFmtId="0" fontId="2" fillId="0" borderId="0"/>
    <xf numFmtId="0" fontId="2" fillId="9" borderId="10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9" borderId="10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2" fillId="0" borderId="0"/>
    <xf numFmtId="0" fontId="2" fillId="0" borderId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52" fillId="55" borderId="23" applyNumberFormat="0" applyFon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52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52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7" fillId="52" borderId="19" applyNumberFormat="0" applyAlignment="0" applyProtection="0"/>
    <xf numFmtId="0" fontId="57" fillId="52" borderId="12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57" fillId="52" borderId="12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57" fillId="52" borderId="12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1" fillId="0" borderId="0"/>
  </cellStyleXfs>
  <cellXfs count="232">
    <xf numFmtId="0" fontId="0" fillId="0" borderId="0" xfId="0"/>
    <xf numFmtId="169" fontId="18" fillId="2" borderId="21" xfId="7" applyNumberFormat="1" applyFont="1" applyFill="1" applyBorder="1" applyAlignment="1">
      <alignment horizontal="center" vertical="center" wrapText="1"/>
    </xf>
    <xf numFmtId="0" fontId="74" fillId="2" borderId="0" xfId="0" applyFont="1" applyFill="1"/>
    <xf numFmtId="0" fontId="18" fillId="2" borderId="21" xfId="0" applyFont="1" applyFill="1" applyBorder="1" applyAlignment="1">
      <alignment horizontal="left" vertical="top" wrapText="1"/>
    </xf>
    <xf numFmtId="166" fontId="74" fillId="2" borderId="21" xfId="7" applyNumberFormat="1" applyFont="1" applyFill="1" applyBorder="1" applyAlignment="1">
      <alignment horizontal="center" vertical="center" wrapText="1"/>
    </xf>
    <xf numFmtId="169" fontId="18" fillId="2" borderId="21" xfId="7" applyNumberFormat="1" applyFont="1" applyFill="1" applyBorder="1" applyAlignment="1">
      <alignment horizontal="center" vertical="top" wrapText="1"/>
    </xf>
    <xf numFmtId="0" fontId="74" fillId="2" borderId="21" xfId="0" applyFont="1" applyFill="1" applyBorder="1" applyAlignment="1">
      <alignment horizontal="left" vertical="top" wrapText="1"/>
    </xf>
    <xf numFmtId="0" fontId="74" fillId="2" borderId="0" xfId="0" applyFont="1" applyFill="1" applyAlignment="1">
      <alignment horizontal="left" vertical="top" wrapText="1"/>
    </xf>
    <xf numFmtId="0" fontId="86" fillId="2" borderId="0" xfId="0" applyFont="1" applyFill="1" applyAlignment="1">
      <alignment horizontal="left" vertical="top" wrapText="1"/>
    </xf>
    <xf numFmtId="167" fontId="74" fillId="2" borderId="0" xfId="0" applyNumberFormat="1" applyFont="1" applyFill="1" applyAlignment="1">
      <alignment horizontal="left" vertical="top" wrapText="1"/>
    </xf>
    <xf numFmtId="0" fontId="18" fillId="2" borderId="21" xfId="0" applyFont="1" applyFill="1" applyBorder="1" applyAlignment="1">
      <alignment horizontal="center" vertical="top" wrapText="1"/>
    </xf>
    <xf numFmtId="0" fontId="74" fillId="2" borderId="0" xfId="0" applyFont="1" applyFill="1" applyAlignment="1">
      <alignment horizontal="right"/>
    </xf>
    <xf numFmtId="0" fontId="74" fillId="2" borderId="21" xfId="0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right" vertical="top"/>
    </xf>
    <xf numFmtId="0" fontId="74" fillId="2" borderId="0" xfId="299" applyFont="1" applyFill="1"/>
    <xf numFmtId="169" fontId="74" fillId="2" borderId="0" xfId="96" applyNumberFormat="1" applyFont="1" applyFill="1" applyAlignment="1">
      <alignment vertical="top" wrapText="1"/>
    </xf>
    <xf numFmtId="169" fontId="74" fillId="2" borderId="0" xfId="96" applyNumberFormat="1" applyFont="1" applyFill="1" applyAlignment="1">
      <alignment vertical="center" wrapText="1"/>
    </xf>
    <xf numFmtId="0" fontId="18" fillId="2" borderId="0" xfId="96" applyFont="1" applyFill="1" applyAlignment="1">
      <alignment horizontal="center" vertical="center" wrapText="1"/>
    </xf>
    <xf numFmtId="169" fontId="18" fillId="2" borderId="25" xfId="96" applyNumberFormat="1" applyFont="1" applyFill="1" applyBorder="1" applyAlignment="1">
      <alignment horizontal="center" vertical="center" wrapText="1"/>
    </xf>
    <xf numFmtId="0" fontId="75" fillId="2" borderId="0" xfId="253" applyFont="1" applyFill="1" applyAlignment="1">
      <alignment vertical="top"/>
    </xf>
    <xf numFmtId="0" fontId="75" fillId="2" borderId="0" xfId="253" applyFont="1" applyFill="1"/>
    <xf numFmtId="0" fontId="75" fillId="2" borderId="0" xfId="253" applyFont="1" applyFill="1" applyAlignment="1">
      <alignment wrapText="1"/>
    </xf>
    <xf numFmtId="0" fontId="89" fillId="2" borderId="28" xfId="96" applyFont="1" applyFill="1" applyBorder="1" applyAlignment="1">
      <alignment horizontal="center" vertical="center" wrapText="1"/>
    </xf>
    <xf numFmtId="174" fontId="74" fillId="0" borderId="25" xfId="0" applyNumberFormat="1" applyFont="1" applyBorder="1" applyAlignment="1">
      <alignment horizontal="center" vertical="center"/>
    </xf>
    <xf numFmtId="169" fontId="74" fillId="2" borderId="25" xfId="0" applyNumberFormat="1" applyFont="1" applyFill="1" applyBorder="1" applyAlignment="1">
      <alignment horizontal="right" vertical="center" wrapText="1"/>
    </xf>
    <xf numFmtId="0" fontId="89" fillId="2" borderId="28" xfId="96" applyFont="1" applyFill="1" applyBorder="1" applyAlignment="1">
      <alignment horizontal="left" vertical="center" wrapText="1"/>
    </xf>
    <xf numFmtId="0" fontId="74" fillId="2" borderId="0" xfId="1734" applyFont="1" applyFill="1"/>
    <xf numFmtId="0" fontId="74" fillId="2" borderId="0" xfId="1734" applyFont="1" applyFill="1" applyAlignment="1">
      <alignment vertical="center"/>
    </xf>
    <xf numFmtId="0" fontId="74" fillId="2" borderId="0" xfId="1734" applyFont="1" applyFill="1" applyAlignment="1">
      <alignment horizontal="center" vertical="center"/>
    </xf>
    <xf numFmtId="0" fontId="74" fillId="2" borderId="0" xfId="1734" applyFont="1" applyFill="1" applyAlignment="1">
      <alignment horizontal="right" vertical="center"/>
    </xf>
    <xf numFmtId="0" fontId="18" fillId="2" borderId="0" xfId="1734" applyFont="1" applyFill="1" applyAlignment="1">
      <alignment horizontal="center" vertical="center" wrapText="1"/>
    </xf>
    <xf numFmtId="0" fontId="74" fillId="2" borderId="25" xfId="1735" applyFont="1" applyFill="1" applyBorder="1" applyAlignment="1">
      <alignment horizontal="center" vertical="center" wrapText="1"/>
    </xf>
    <xf numFmtId="0" fontId="74" fillId="2" borderId="25" xfId="1736" applyFont="1" applyFill="1" applyBorder="1" applyAlignment="1">
      <alignment horizontal="center" vertical="center"/>
    </xf>
    <xf numFmtId="0" fontId="74" fillId="2" borderId="25" xfId="1735" applyFont="1" applyFill="1" applyBorder="1" applyAlignment="1">
      <alignment horizontal="center"/>
    </xf>
    <xf numFmtId="0" fontId="74" fillId="2" borderId="0" xfId="299" applyFont="1" applyFill="1" applyAlignment="1">
      <alignment vertical="center"/>
    </xf>
    <xf numFmtId="0" fontId="74" fillId="2" borderId="0" xfId="299" applyFont="1" applyFill="1" applyAlignment="1">
      <alignment horizontal="center" vertical="center"/>
    </xf>
    <xf numFmtId="0" fontId="18" fillId="2" borderId="0" xfId="0" applyFont="1" applyFill="1" applyAlignment="1">
      <alignment horizontal="center" wrapText="1"/>
    </xf>
    <xf numFmtId="0" fontId="74" fillId="2" borderId="26" xfId="0" applyFont="1" applyFill="1" applyBorder="1" applyAlignment="1">
      <alignment vertical="center"/>
    </xf>
    <xf numFmtId="0" fontId="74" fillId="2" borderId="27" xfId="0" applyFont="1" applyFill="1" applyBorder="1" applyAlignment="1">
      <alignment vertical="center"/>
    </xf>
    <xf numFmtId="0" fontId="74" fillId="2" borderId="28" xfId="0" applyFont="1" applyFill="1" applyBorder="1" applyAlignment="1">
      <alignment vertical="center"/>
    </xf>
    <xf numFmtId="39" fontId="74" fillId="57" borderId="28" xfId="0" applyNumberFormat="1" applyFont="1" applyFill="1" applyBorder="1" applyAlignment="1">
      <alignment horizontal="right" vertical="center" wrapText="1"/>
    </xf>
    <xf numFmtId="0" fontId="74" fillId="2" borderId="25" xfId="0" applyFont="1" applyFill="1" applyBorder="1" applyAlignment="1">
      <alignment horizontal="center" vertical="center" wrapText="1"/>
    </xf>
    <xf numFmtId="165" fontId="74" fillId="2" borderId="25" xfId="6" applyFont="1" applyFill="1" applyBorder="1" applyAlignment="1">
      <alignment horizontal="center" vertical="center"/>
    </xf>
    <xf numFmtId="0" fontId="74" fillId="2" borderId="0" xfId="0" applyFont="1" applyFill="1" applyAlignment="1">
      <alignment horizontal="left" vertical="center" wrapText="1"/>
    </xf>
    <xf numFmtId="0" fontId="93" fillId="2" borderId="1" xfId="0" applyFont="1" applyFill="1" applyBorder="1"/>
    <xf numFmtId="166" fontId="75" fillId="2" borderId="0" xfId="253" applyNumberFormat="1" applyFont="1" applyFill="1" applyAlignment="1">
      <alignment wrapText="1"/>
    </xf>
    <xf numFmtId="0" fontId="86" fillId="2" borderId="32" xfId="0" applyFont="1" applyFill="1" applyBorder="1" applyAlignment="1">
      <alignment vertical="center" wrapText="1"/>
    </xf>
    <xf numFmtId="166" fontId="74" fillId="2" borderId="32" xfId="7" applyNumberFormat="1" applyFont="1" applyFill="1" applyBorder="1" applyAlignment="1">
      <alignment horizontal="right" vertical="center" wrapText="1"/>
    </xf>
    <xf numFmtId="169" fontId="74" fillId="2" borderId="32" xfId="7" applyNumberFormat="1" applyFont="1" applyFill="1" applyBorder="1" applyAlignment="1">
      <alignment horizontal="center" vertical="center" wrapText="1"/>
    </xf>
    <xf numFmtId="0" fontId="74" fillId="2" borderId="32" xfId="0" applyFont="1" applyFill="1" applyBorder="1" applyAlignment="1">
      <alignment horizontal="left" vertical="center" wrapText="1"/>
    </xf>
    <xf numFmtId="169" fontId="18" fillId="2" borderId="32" xfId="7" applyNumberFormat="1" applyFont="1" applyFill="1" applyBorder="1" applyAlignment="1">
      <alignment horizontal="center" vertical="center" wrapText="1"/>
    </xf>
    <xf numFmtId="0" fontId="18" fillId="2" borderId="32" xfId="0" applyFont="1" applyFill="1" applyBorder="1" applyAlignment="1">
      <alignment horizontal="center"/>
    </xf>
    <xf numFmtId="0" fontId="18" fillId="2" borderId="32" xfId="0" applyFont="1" applyFill="1" applyBorder="1" applyAlignment="1">
      <alignment horizontal="center" vertical="center" wrapText="1"/>
    </xf>
    <xf numFmtId="0" fontId="18" fillId="2" borderId="32" xfId="0" applyFont="1" applyFill="1" applyBorder="1" applyAlignment="1">
      <alignment horizontal="left" vertical="center" wrapText="1"/>
    </xf>
    <xf numFmtId="169" fontId="18" fillId="2" borderId="32" xfId="7" applyNumberFormat="1" applyFont="1" applyFill="1" applyBorder="1" applyAlignment="1">
      <alignment horizontal="right" vertical="center" wrapText="1"/>
    </xf>
    <xf numFmtId="0" fontId="86" fillId="2" borderId="32" xfId="165" applyFont="1" applyFill="1" applyBorder="1">
      <alignment horizontal="left" vertical="top" wrapText="1"/>
    </xf>
    <xf numFmtId="169" fontId="86" fillId="2" borderId="32" xfId="7" applyNumberFormat="1" applyFont="1" applyFill="1" applyBorder="1" applyAlignment="1">
      <alignment horizontal="right" vertical="center" wrapText="1"/>
    </xf>
    <xf numFmtId="166" fontId="74" fillId="2" borderId="32" xfId="7" applyNumberFormat="1" applyFont="1" applyFill="1" applyBorder="1" applyAlignment="1">
      <alignment horizontal="center" vertical="center" wrapText="1"/>
    </xf>
    <xf numFmtId="169" fontId="74" fillId="2" borderId="32" xfId="7" applyNumberFormat="1" applyFont="1" applyFill="1" applyBorder="1" applyAlignment="1">
      <alignment horizontal="right" vertical="center" wrapText="1"/>
    </xf>
    <xf numFmtId="0" fontId="74" fillId="2" borderId="32" xfId="0" applyFont="1" applyFill="1" applyBorder="1" applyAlignment="1">
      <alignment horizontal="center" vertical="top" wrapText="1"/>
    </xf>
    <xf numFmtId="0" fontId="93" fillId="2" borderId="32" xfId="0" applyFont="1" applyFill="1" applyBorder="1"/>
    <xf numFmtId="0" fontId="74" fillId="57" borderId="32" xfId="0" applyFont="1" applyFill="1" applyBorder="1" applyAlignment="1">
      <alignment wrapText="1"/>
    </xf>
    <xf numFmtId="0" fontId="74" fillId="2" borderId="32" xfId="0" applyFont="1" applyFill="1" applyBorder="1" applyAlignment="1">
      <alignment vertical="top" wrapText="1"/>
    </xf>
    <xf numFmtId="0" fontId="18" fillId="2" borderId="32" xfId="96" applyFont="1" applyFill="1" applyBorder="1" applyAlignment="1">
      <alignment horizontal="center" vertical="center" wrapText="1"/>
    </xf>
    <xf numFmtId="0" fontId="18" fillId="2" borderId="32" xfId="96" applyFont="1" applyFill="1" applyBorder="1" applyAlignment="1">
      <alignment horizontal="left" vertical="center" wrapText="1"/>
    </xf>
    <xf numFmtId="169" fontId="18" fillId="2" borderId="32" xfId="96" applyNumberFormat="1" applyFont="1" applyFill="1" applyBorder="1" applyAlignment="1">
      <alignment horizontal="center" vertical="center" wrapText="1"/>
    </xf>
    <xf numFmtId="49" fontId="18" fillId="2" borderId="0" xfId="96" applyNumberFormat="1" applyFont="1" applyFill="1" applyAlignment="1">
      <alignment horizontal="center" vertical="center" wrapText="1"/>
    </xf>
    <xf numFmtId="0" fontId="74" fillId="2" borderId="32" xfId="0" applyFont="1" applyFill="1" applyBorder="1" applyAlignment="1">
      <alignment horizontal="center" vertical="center" wrapText="1"/>
    </xf>
    <xf numFmtId="169" fontId="74" fillId="2" borderId="32" xfId="299" applyNumberFormat="1" applyFont="1" applyFill="1" applyBorder="1" applyAlignment="1">
      <alignment horizontal="right" vertical="center" wrapText="1"/>
    </xf>
    <xf numFmtId="0" fontId="18" fillId="0" borderId="32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left" vertical="center" wrapText="1"/>
    </xf>
    <xf numFmtId="0" fontId="97" fillId="2" borderId="0" xfId="0" applyFont="1" applyFill="1"/>
    <xf numFmtId="0" fontId="97" fillId="2" borderId="0" xfId="0" applyFont="1" applyFill="1" applyAlignment="1">
      <alignment vertical="top"/>
    </xf>
    <xf numFmtId="0" fontId="97" fillId="2" borderId="0" xfId="0" applyFont="1" applyFill="1" applyAlignment="1">
      <alignment vertical="center"/>
    </xf>
    <xf numFmtId="0" fontId="93" fillId="2" borderId="2" xfId="0" applyFont="1" applyFill="1" applyBorder="1" applyAlignment="1">
      <alignment horizontal="center"/>
    </xf>
    <xf numFmtId="0" fontId="74" fillId="2" borderId="32" xfId="96" applyFont="1" applyFill="1" applyBorder="1" applyAlignment="1">
      <alignment horizontal="center" vertical="center" wrapText="1"/>
    </xf>
    <xf numFmtId="49" fontId="18" fillId="2" borderId="32" xfId="96" applyNumberFormat="1" applyFont="1" applyFill="1" applyBorder="1" applyAlignment="1">
      <alignment horizontal="center" vertical="center" textRotation="90" wrapText="1"/>
    </xf>
    <xf numFmtId="169" fontId="18" fillId="58" borderId="21" xfId="7" applyNumberFormat="1" applyFont="1" applyFill="1" applyBorder="1" applyAlignment="1">
      <alignment horizontal="center" vertical="center" wrapText="1"/>
    </xf>
    <xf numFmtId="0" fontId="74" fillId="2" borderId="32" xfId="0" applyFont="1" applyFill="1" applyBorder="1" applyAlignment="1">
      <alignment vertical="center" wrapText="1"/>
    </xf>
    <xf numFmtId="43" fontId="18" fillId="2" borderId="32" xfId="7" applyFont="1" applyFill="1" applyBorder="1" applyAlignment="1">
      <alignment vertical="center" wrapText="1"/>
    </xf>
    <xf numFmtId="0" fontId="93" fillId="0" borderId="0" xfId="0" applyFont="1" applyAlignment="1">
      <alignment horizontal="left" vertical="top" wrapText="1"/>
    </xf>
    <xf numFmtId="0" fontId="75" fillId="2" borderId="0" xfId="0" applyFont="1" applyFill="1" applyAlignment="1">
      <alignment vertical="center" wrapText="1"/>
    </xf>
    <xf numFmtId="0" fontId="75" fillId="2" borderId="32" xfId="0" applyFont="1" applyFill="1" applyBorder="1" applyAlignment="1">
      <alignment horizontal="center" vertical="center" wrapText="1"/>
    </xf>
    <xf numFmtId="0" fontId="75" fillId="2" borderId="0" xfId="0" applyFont="1" applyFill="1" applyAlignment="1">
      <alignment horizontal="center" vertical="center" wrapText="1"/>
    </xf>
    <xf numFmtId="0" fontId="74" fillId="2" borderId="0" xfId="0" applyFont="1" applyFill="1" applyAlignment="1">
      <alignment vertical="center" wrapText="1"/>
    </xf>
    <xf numFmtId="0" fontId="18" fillId="2" borderId="0" xfId="0" applyFont="1" applyFill="1" applyAlignment="1">
      <alignment vertical="center" wrapText="1"/>
    </xf>
    <xf numFmtId="0" fontId="74" fillId="0" borderId="0" xfId="0" applyFont="1" applyAlignment="1">
      <alignment horizontal="left" vertical="top" wrapText="1"/>
    </xf>
    <xf numFmtId="175" fontId="74" fillId="2" borderId="32" xfId="7" applyNumberFormat="1" applyFont="1" applyFill="1" applyBorder="1" applyAlignment="1">
      <alignment vertical="center" wrapText="1"/>
    </xf>
    <xf numFmtId="175" fontId="74" fillId="2" borderId="32" xfId="7" applyNumberFormat="1" applyFont="1" applyFill="1" applyBorder="1" applyAlignment="1">
      <alignment horizontal="right" vertical="center" wrapText="1"/>
    </xf>
    <xf numFmtId="166" fontId="75" fillId="2" borderId="0" xfId="253" applyNumberFormat="1" applyFont="1" applyFill="1" applyAlignment="1">
      <alignment vertical="top" wrapText="1"/>
    </xf>
    <xf numFmtId="169" fontId="18" fillId="57" borderId="25" xfId="96" applyNumberFormat="1" applyFont="1" applyFill="1" applyBorder="1" applyAlignment="1">
      <alignment horizontal="center" vertical="center" wrapText="1"/>
    </xf>
    <xf numFmtId="169" fontId="18" fillId="59" borderId="25" xfId="96" applyNumberFormat="1" applyFont="1" applyFill="1" applyBorder="1" applyAlignment="1">
      <alignment horizontal="center" vertical="top" wrapText="1"/>
    </xf>
    <xf numFmtId="0" fontId="74" fillId="0" borderId="0" xfId="0" applyFont="1" applyAlignment="1">
      <alignment horizontal="center" vertical="top" wrapText="1"/>
    </xf>
    <xf numFmtId="0" fontId="75" fillId="2" borderId="0" xfId="1660" applyFont="1" applyFill="1" applyAlignment="1">
      <alignment vertical="top"/>
    </xf>
    <xf numFmtId="0" fontId="75" fillId="2" borderId="0" xfId="299" applyFont="1" applyFill="1" applyAlignment="1">
      <alignment vertical="top"/>
    </xf>
    <xf numFmtId="0" fontId="75" fillId="2" borderId="0" xfId="1660" applyFont="1" applyFill="1"/>
    <xf numFmtId="0" fontId="75" fillId="2" borderId="0" xfId="299" applyFont="1" applyFill="1"/>
    <xf numFmtId="0" fontId="75" fillId="2" borderId="0" xfId="2028" applyFont="1" applyFill="1"/>
    <xf numFmtId="173" fontId="75" fillId="2" borderId="0" xfId="2027" applyFont="1" applyFill="1"/>
    <xf numFmtId="168" fontId="18" fillId="2" borderId="32" xfId="96" applyNumberFormat="1" applyFont="1" applyFill="1" applyBorder="1" applyAlignment="1">
      <alignment horizontal="center" vertical="center" wrapText="1"/>
    </xf>
    <xf numFmtId="172" fontId="75" fillId="2" borderId="0" xfId="299" applyNumberFormat="1" applyFont="1" applyFill="1"/>
    <xf numFmtId="43" fontId="75" fillId="2" borderId="0" xfId="299" applyNumberFormat="1" applyFont="1" applyFill="1"/>
    <xf numFmtId="0" fontId="88" fillId="2" borderId="32" xfId="96" applyFont="1" applyFill="1" applyBorder="1" applyAlignment="1">
      <alignment horizontal="center" vertical="center" wrapText="1"/>
    </xf>
    <xf numFmtId="168" fontId="74" fillId="2" borderId="32" xfId="96" applyNumberFormat="1" applyFont="1" applyFill="1" applyBorder="1" applyAlignment="1">
      <alignment horizontal="center" vertical="center" wrapText="1"/>
    </xf>
    <xf numFmtId="169" fontId="89" fillId="2" borderId="32" xfId="2030" applyNumberFormat="1" applyFont="1" applyFill="1" applyBorder="1" applyAlignment="1">
      <alignment vertical="center"/>
    </xf>
    <xf numFmtId="0" fontId="75" fillId="2" borderId="32" xfId="299" applyFont="1" applyFill="1" applyBorder="1"/>
    <xf numFmtId="0" fontId="86" fillId="2" borderId="28" xfId="3116" applyFont="1" applyFill="1" applyBorder="1" applyAlignment="1">
      <alignment vertical="center" wrapText="1"/>
    </xf>
    <xf numFmtId="169" fontId="86" fillId="2" borderId="32" xfId="2030" applyNumberFormat="1" applyFont="1" applyFill="1" applyBorder="1" applyAlignment="1">
      <alignment vertical="center"/>
    </xf>
    <xf numFmtId="0" fontId="75" fillId="2" borderId="0" xfId="253" applyFont="1" applyFill="1" applyAlignment="1">
      <alignment horizontal="right" vertical="top" wrapText="1"/>
    </xf>
    <xf numFmtId="0" fontId="75" fillId="2" borderId="0" xfId="253" applyFont="1" applyFill="1" applyAlignment="1">
      <alignment horizontal="right" wrapText="1"/>
    </xf>
    <xf numFmtId="0" fontId="18" fillId="2" borderId="0" xfId="299" applyFont="1" applyFill="1" applyAlignment="1">
      <alignment vertical="center" wrapText="1"/>
    </xf>
    <xf numFmtId="0" fontId="75" fillId="2" borderId="0" xfId="253" applyFont="1" applyFill="1" applyAlignment="1">
      <alignment horizontal="center"/>
    </xf>
    <xf numFmtId="0" fontId="15" fillId="2" borderId="32" xfId="165" applyFont="1" applyFill="1" applyBorder="1" applyAlignment="1">
      <alignment horizontal="center" vertical="center" wrapText="1"/>
    </xf>
    <xf numFmtId="0" fontId="88" fillId="2" borderId="32" xfId="253" applyFont="1" applyFill="1" applyBorder="1" applyAlignment="1">
      <alignment horizontal="center" vertical="center" wrapText="1"/>
    </xf>
    <xf numFmtId="168" fontId="75" fillId="2" borderId="0" xfId="253" applyNumberFormat="1" applyFont="1" applyFill="1"/>
    <xf numFmtId="0" fontId="86" fillId="2" borderId="32" xfId="253" applyFont="1" applyFill="1" applyBorder="1" applyAlignment="1">
      <alignment horizontal="center" vertical="center" wrapText="1"/>
    </xf>
    <xf numFmtId="168" fontId="91" fillId="2" borderId="32" xfId="96" applyNumberFormat="1" applyFont="1" applyFill="1" applyBorder="1" applyAlignment="1">
      <alignment horizontal="center" vertical="center" wrapText="1"/>
    </xf>
    <xf numFmtId="0" fontId="75" fillId="2" borderId="32" xfId="299" applyFont="1" applyFill="1" applyBorder="1" applyAlignment="1">
      <alignment horizontal="center"/>
    </xf>
    <xf numFmtId="168" fontId="74" fillId="2" borderId="32" xfId="96" applyNumberFormat="1" applyFont="1" applyFill="1" applyBorder="1" applyAlignment="1">
      <alignment vertical="center" wrapText="1"/>
    </xf>
    <xf numFmtId="165" fontId="89" fillId="2" borderId="32" xfId="6" applyFont="1" applyFill="1" applyBorder="1" applyAlignment="1">
      <alignment horizontal="center" vertical="center"/>
    </xf>
    <xf numFmtId="0" fontId="75" fillId="2" borderId="32" xfId="0" applyFont="1" applyFill="1" applyBorder="1" applyAlignment="1">
      <alignment horizontal="center"/>
    </xf>
    <xf numFmtId="0" fontId="75" fillId="2" borderId="32" xfId="253" applyFont="1" applyFill="1" applyBorder="1"/>
    <xf numFmtId="43" fontId="15" fillId="2" borderId="32" xfId="253" applyNumberFormat="1" applyFont="1" applyFill="1" applyBorder="1" applyAlignment="1">
      <alignment vertical="center"/>
    </xf>
    <xf numFmtId="43" fontId="75" fillId="2" borderId="32" xfId="7" applyFont="1" applyFill="1" applyBorder="1" applyAlignment="1">
      <alignment vertical="center"/>
    </xf>
    <xf numFmtId="0" fontId="93" fillId="2" borderId="1" xfId="0" applyFont="1" applyFill="1" applyBorder="1" applyAlignment="1">
      <alignment horizontal="center"/>
    </xf>
    <xf numFmtId="0" fontId="74" fillId="2" borderId="32" xfId="3116" applyFont="1" applyFill="1" applyBorder="1" applyAlignment="1">
      <alignment horizontal="center"/>
    </xf>
    <xf numFmtId="0" fontId="74" fillId="2" borderId="32" xfId="3116" applyFont="1" applyFill="1" applyBorder="1" applyAlignment="1">
      <alignment horizontal="left"/>
    </xf>
    <xf numFmtId="169" fontId="74" fillId="2" borderId="32" xfId="3116" applyNumberFormat="1" applyFont="1" applyFill="1" applyBorder="1"/>
    <xf numFmtId="43" fontId="74" fillId="2" borderId="32" xfId="217" applyFont="1" applyFill="1" applyBorder="1"/>
    <xf numFmtId="0" fontId="74" fillId="2" borderId="32" xfId="3116" applyFont="1" applyFill="1" applyBorder="1"/>
    <xf numFmtId="0" fontId="90" fillId="2" borderId="0" xfId="3116" applyFont="1" applyFill="1"/>
    <xf numFmtId="176" fontId="75" fillId="2" borderId="0" xfId="253" applyNumberFormat="1" applyFont="1" applyFill="1"/>
    <xf numFmtId="169" fontId="97" fillId="2" borderId="0" xfId="0" applyNumberFormat="1" applyFont="1" applyFill="1" applyAlignment="1">
      <alignment vertical="center"/>
    </xf>
    <xf numFmtId="0" fontId="18" fillId="2" borderId="28" xfId="0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center" vertical="top" wrapText="1"/>
    </xf>
    <xf numFmtId="0" fontId="93" fillId="2" borderId="0" xfId="0" applyFont="1" applyFill="1" applyAlignment="1">
      <alignment horizontal="left" vertical="top" wrapText="1"/>
    </xf>
    <xf numFmtId="169" fontId="75" fillId="2" borderId="0" xfId="299" applyNumberFormat="1" applyFont="1" applyFill="1"/>
    <xf numFmtId="0" fontId="75" fillId="2" borderId="2" xfId="299" applyFont="1" applyFill="1" applyBorder="1" applyAlignment="1">
      <alignment horizontal="center"/>
    </xf>
    <xf numFmtId="0" fontId="93" fillId="2" borderId="1" xfId="0" applyFont="1" applyFill="1" applyBorder="1" applyAlignment="1">
      <alignment horizontal="center"/>
    </xf>
    <xf numFmtId="0" fontId="74" fillId="2" borderId="32" xfId="0" applyFont="1" applyFill="1" applyBorder="1" applyAlignment="1">
      <alignment horizontal="left" vertical="center" wrapText="1"/>
    </xf>
    <xf numFmtId="0" fontId="18" fillId="2" borderId="32" xfId="0" applyFont="1" applyFill="1" applyBorder="1" applyAlignment="1">
      <alignment horizontal="left" vertical="top" wrapText="1"/>
    </xf>
    <xf numFmtId="0" fontId="74" fillId="2" borderId="32" xfId="0" applyFont="1" applyFill="1" applyBorder="1" applyAlignment="1">
      <alignment horizontal="left" vertical="center" wrapText="1"/>
    </xf>
    <xf numFmtId="0" fontId="74" fillId="2" borderId="32" xfId="0" applyFont="1" applyFill="1" applyBorder="1" applyAlignment="1">
      <alignment horizontal="left" vertical="top" wrapText="1"/>
    </xf>
    <xf numFmtId="0" fontId="74" fillId="2" borderId="28" xfId="0" applyFont="1" applyFill="1" applyBorder="1" applyAlignment="1">
      <alignment vertical="center" wrapText="1"/>
    </xf>
    <xf numFmtId="0" fontId="93" fillId="2" borderId="22" xfId="0" applyFont="1" applyFill="1" applyBorder="1" applyAlignment="1"/>
    <xf numFmtId="0" fontId="93" fillId="2" borderId="1" xfId="0" applyFont="1" applyFill="1" applyBorder="1" applyAlignment="1"/>
    <xf numFmtId="0" fontId="86" fillId="2" borderId="28" xfId="208" applyFont="1" applyFill="1" applyBorder="1" applyAlignment="1">
      <alignment vertical="center" wrapText="1"/>
    </xf>
    <xf numFmtId="0" fontId="86" fillId="0" borderId="28" xfId="208" applyFont="1" applyFill="1" applyBorder="1" applyAlignment="1">
      <alignment vertical="center" wrapText="1"/>
    </xf>
    <xf numFmtId="169" fontId="86" fillId="0" borderId="32" xfId="2030" applyNumberFormat="1" applyFont="1" applyFill="1" applyBorder="1" applyAlignment="1">
      <alignment vertical="center"/>
    </xf>
    <xf numFmtId="0" fontId="75" fillId="0" borderId="0" xfId="299" applyFont="1" applyFill="1"/>
    <xf numFmtId="0" fontId="74" fillId="2" borderId="32" xfId="299" applyFont="1" applyFill="1" applyBorder="1"/>
    <xf numFmtId="0" fontId="74" fillId="2" borderId="32" xfId="299" applyFont="1" applyFill="1" applyBorder="1" applyAlignment="1">
      <alignment horizontal="center" vertical="center"/>
    </xf>
    <xf numFmtId="169" fontId="74" fillId="2" borderId="0" xfId="299" applyNumberFormat="1" applyFont="1" applyFill="1"/>
    <xf numFmtId="43" fontId="74" fillId="2" borderId="32" xfId="7" applyFont="1" applyFill="1" applyBorder="1" applyAlignment="1">
      <alignment horizontal="center" vertical="center"/>
    </xf>
    <xf numFmtId="169" fontId="74" fillId="0" borderId="28" xfId="0" applyNumberFormat="1" applyFont="1" applyFill="1" applyBorder="1" applyAlignment="1">
      <alignment horizontal="right" vertical="top" wrapText="1"/>
    </xf>
    <xf numFmtId="49" fontId="18" fillId="2" borderId="22" xfId="0" applyNumberFormat="1" applyFont="1" applyFill="1" applyBorder="1" applyAlignment="1">
      <alignment horizontal="center" vertical="top" wrapText="1"/>
    </xf>
    <xf numFmtId="49" fontId="18" fillId="2" borderId="1" xfId="0" applyNumberFormat="1" applyFont="1" applyFill="1" applyBorder="1" applyAlignment="1">
      <alignment horizontal="center" vertical="top" wrapText="1"/>
    </xf>
    <xf numFmtId="49" fontId="18" fillId="2" borderId="2" xfId="0" applyNumberFormat="1" applyFont="1" applyFill="1" applyBorder="1" applyAlignment="1">
      <alignment horizontal="center" vertical="top" wrapText="1"/>
    </xf>
    <xf numFmtId="0" fontId="18" fillId="2" borderId="32" xfId="0" applyFont="1" applyFill="1" applyBorder="1" applyAlignment="1">
      <alignment horizontal="left" vertical="top" wrapText="1"/>
    </xf>
    <xf numFmtId="0" fontId="18" fillId="2" borderId="22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/>
    </xf>
    <xf numFmtId="0" fontId="18" fillId="2" borderId="2" xfId="0" applyFont="1" applyFill="1" applyBorder="1" applyAlignment="1">
      <alignment horizontal="center"/>
    </xf>
    <xf numFmtId="0" fontId="74" fillId="2" borderId="0" xfId="0" applyFont="1" applyFill="1" applyAlignment="1">
      <alignment horizontal="right" vertical="top"/>
    </xf>
    <xf numFmtId="0" fontId="74" fillId="2" borderId="0" xfId="0" applyFont="1" applyFill="1" applyAlignment="1">
      <alignment horizontal="right"/>
    </xf>
    <xf numFmtId="0" fontId="18" fillId="2" borderId="0" xfId="0" applyFont="1" applyFill="1" applyAlignment="1">
      <alignment horizontal="center" wrapText="1"/>
    </xf>
    <xf numFmtId="0" fontId="74" fillId="2" borderId="21" xfId="0" applyFont="1" applyFill="1" applyBorder="1" applyAlignment="1">
      <alignment horizontal="center" vertical="center" wrapText="1"/>
    </xf>
    <xf numFmtId="0" fontId="74" fillId="2" borderId="26" xfId="0" applyFont="1" applyFill="1" applyBorder="1" applyAlignment="1">
      <alignment horizontal="center" vertical="center" wrapText="1"/>
    </xf>
    <xf numFmtId="0" fontId="74" fillId="2" borderId="27" xfId="0" applyFont="1" applyFill="1" applyBorder="1" applyAlignment="1">
      <alignment horizontal="center" vertical="center" wrapText="1"/>
    </xf>
    <xf numFmtId="0" fontId="74" fillId="2" borderId="28" xfId="0" applyFont="1" applyFill="1" applyBorder="1" applyAlignment="1">
      <alignment horizontal="center" vertical="center" wrapText="1"/>
    </xf>
    <xf numFmtId="0" fontId="75" fillId="2" borderId="1" xfId="299" applyFont="1" applyFill="1" applyBorder="1" applyAlignment="1">
      <alignment horizontal="center"/>
    </xf>
    <xf numFmtId="0" fontId="75" fillId="2" borderId="2" xfId="299" applyFont="1" applyFill="1" applyBorder="1" applyAlignment="1">
      <alignment horizontal="center"/>
    </xf>
    <xf numFmtId="0" fontId="75" fillId="2" borderId="22" xfId="299" applyFont="1" applyFill="1" applyBorder="1" applyAlignment="1">
      <alignment horizontal="center"/>
    </xf>
    <xf numFmtId="49" fontId="18" fillId="2" borderId="30" xfId="96" applyNumberFormat="1" applyFont="1" applyFill="1" applyBorder="1" applyAlignment="1">
      <alignment horizontal="center" vertical="center" wrapText="1"/>
    </xf>
    <xf numFmtId="49" fontId="18" fillId="2" borderId="28" xfId="96" applyNumberFormat="1" applyFont="1" applyFill="1" applyBorder="1" applyAlignment="1">
      <alignment horizontal="center" vertical="center" wrapText="1"/>
    </xf>
    <xf numFmtId="0" fontId="18" fillId="2" borderId="22" xfId="96" applyFont="1" applyFill="1" applyBorder="1" applyAlignment="1">
      <alignment horizontal="center" vertical="center" wrapText="1"/>
    </xf>
    <xf numFmtId="0" fontId="18" fillId="2" borderId="2" xfId="96" applyFont="1" applyFill="1" applyBorder="1" applyAlignment="1">
      <alignment horizontal="center" vertical="center" wrapText="1"/>
    </xf>
    <xf numFmtId="168" fontId="18" fillId="2" borderId="22" xfId="96" applyNumberFormat="1" applyFont="1" applyFill="1" applyBorder="1" applyAlignment="1">
      <alignment horizontal="center" vertical="center" wrapText="1"/>
    </xf>
    <xf numFmtId="168" fontId="18" fillId="2" borderId="2" xfId="96" applyNumberFormat="1" applyFont="1" applyFill="1" applyBorder="1" applyAlignment="1">
      <alignment horizontal="center" vertical="center" wrapText="1"/>
    </xf>
    <xf numFmtId="168" fontId="74" fillId="2" borderId="30" xfId="96" applyNumberFormat="1" applyFont="1" applyFill="1" applyBorder="1" applyAlignment="1">
      <alignment horizontal="center" vertical="center" wrapText="1"/>
    </xf>
    <xf numFmtId="168" fontId="74" fillId="2" borderId="33" xfId="96" applyNumberFormat="1" applyFont="1" applyFill="1" applyBorder="1" applyAlignment="1">
      <alignment horizontal="center" vertical="center" wrapText="1"/>
    </xf>
    <xf numFmtId="168" fontId="74" fillId="2" borderId="28" xfId="96" applyNumberFormat="1" applyFont="1" applyFill="1" applyBorder="1" applyAlignment="1">
      <alignment horizontal="center" vertical="center" wrapText="1"/>
    </xf>
    <xf numFmtId="169" fontId="74" fillId="2" borderId="0" xfId="96" applyNumberFormat="1" applyFont="1" applyFill="1" applyAlignment="1">
      <alignment horizontal="right" vertical="top" wrapText="1"/>
    </xf>
    <xf numFmtId="169" fontId="74" fillId="2" borderId="0" xfId="96" applyNumberFormat="1" applyFont="1" applyFill="1" applyAlignment="1">
      <alignment horizontal="right" vertical="center" wrapText="1"/>
    </xf>
    <xf numFmtId="49" fontId="18" fillId="2" borderId="0" xfId="96" applyNumberFormat="1" applyFont="1" applyFill="1" applyAlignment="1">
      <alignment horizontal="center" vertical="center" wrapText="1"/>
    </xf>
    <xf numFmtId="0" fontId="75" fillId="2" borderId="0" xfId="1660" applyFont="1" applyFill="1" applyAlignment="1">
      <alignment vertical="center" wrapText="1"/>
    </xf>
    <xf numFmtId="0" fontId="75" fillId="2" borderId="29" xfId="2028" applyFont="1" applyFill="1" applyBorder="1" applyAlignment="1">
      <alignment horizontal="right"/>
    </xf>
    <xf numFmtId="0" fontId="93" fillId="2" borderId="32" xfId="0" applyFont="1" applyFill="1" applyBorder="1" applyAlignment="1">
      <alignment horizontal="center"/>
    </xf>
    <xf numFmtId="0" fontId="93" fillId="2" borderId="22" xfId="0" applyFont="1" applyFill="1" applyBorder="1" applyAlignment="1">
      <alignment horizontal="center"/>
    </xf>
    <xf numFmtId="0" fontId="93" fillId="2" borderId="2" xfId="0" applyFont="1" applyFill="1" applyBorder="1" applyAlignment="1">
      <alignment horizontal="center"/>
    </xf>
    <xf numFmtId="168" fontId="92" fillId="2" borderId="30" xfId="96" applyNumberFormat="1" applyFont="1" applyFill="1" applyBorder="1" applyAlignment="1">
      <alignment horizontal="center" vertical="center" wrapText="1"/>
    </xf>
    <xf numFmtId="168" fontId="92" fillId="2" borderId="33" xfId="96" applyNumberFormat="1" applyFont="1" applyFill="1" applyBorder="1" applyAlignment="1">
      <alignment horizontal="center" vertical="center" wrapText="1"/>
    </xf>
    <xf numFmtId="168" fontId="92" fillId="2" borderId="28" xfId="96" applyNumberFormat="1" applyFont="1" applyFill="1" applyBorder="1" applyAlignment="1">
      <alignment horizontal="center" vertical="center" wrapText="1"/>
    </xf>
    <xf numFmtId="0" fontId="93" fillId="2" borderId="1" xfId="0" applyFont="1" applyFill="1" applyBorder="1" applyAlignment="1">
      <alignment horizontal="center"/>
    </xf>
    <xf numFmtId="0" fontId="75" fillId="2" borderId="0" xfId="253" applyFont="1" applyFill="1" applyAlignment="1">
      <alignment horizontal="right" vertical="top" wrapText="1"/>
    </xf>
    <xf numFmtId="0" fontId="75" fillId="2" borderId="0" xfId="253" applyFont="1" applyFill="1" applyAlignment="1">
      <alignment horizontal="right" wrapText="1"/>
    </xf>
    <xf numFmtId="0" fontId="18" fillId="2" borderId="0" xfId="299" applyFont="1" applyFill="1" applyAlignment="1">
      <alignment horizontal="center" vertical="center" wrapText="1"/>
    </xf>
    <xf numFmtId="0" fontId="75" fillId="2" borderId="22" xfId="0" applyFont="1" applyFill="1" applyBorder="1" applyAlignment="1">
      <alignment horizontal="center" vertical="center" wrapText="1"/>
    </xf>
    <xf numFmtId="0" fontId="75" fillId="2" borderId="1" xfId="0" applyFont="1" applyFill="1" applyBorder="1" applyAlignment="1">
      <alignment horizontal="center" vertical="center" wrapText="1"/>
    </xf>
    <xf numFmtId="0" fontId="75" fillId="2" borderId="2" xfId="0" applyFont="1" applyFill="1" applyBorder="1" applyAlignment="1">
      <alignment horizontal="center" vertical="center" wrapText="1"/>
    </xf>
    <xf numFmtId="0" fontId="18" fillId="59" borderId="32" xfId="0" applyFont="1" applyFill="1" applyBorder="1" applyAlignment="1">
      <alignment horizontal="center" vertical="top" wrapText="1"/>
    </xf>
    <xf numFmtId="0" fontId="93" fillId="0" borderId="32" xfId="0" applyFont="1" applyBorder="1" applyAlignment="1">
      <alignment horizontal="left" vertical="top" wrapText="1"/>
    </xf>
    <xf numFmtId="0" fontId="18" fillId="57" borderId="32" xfId="0" applyFont="1" applyFill="1" applyBorder="1" applyAlignment="1">
      <alignment horizontal="left" vertical="top" wrapText="1"/>
    </xf>
    <xf numFmtId="0" fontId="18" fillId="0" borderId="32" xfId="0" applyFont="1" applyBorder="1" applyAlignment="1">
      <alignment horizontal="center" vertical="center" wrapText="1"/>
    </xf>
    <xf numFmtId="0" fontId="74" fillId="0" borderId="32" xfId="0" applyFont="1" applyBorder="1" applyAlignment="1">
      <alignment horizontal="center" vertical="center" wrapText="1"/>
    </xf>
    <xf numFmtId="0" fontId="18" fillId="2" borderId="32" xfId="0" applyFont="1" applyFill="1" applyBorder="1" applyAlignment="1">
      <alignment horizontal="left" vertical="center" wrapText="1"/>
    </xf>
    <xf numFmtId="166" fontId="75" fillId="2" borderId="0" xfId="253" applyNumberFormat="1" applyFont="1" applyFill="1" applyAlignment="1">
      <alignment horizontal="right" wrapText="1"/>
    </xf>
    <xf numFmtId="166" fontId="75" fillId="2" borderId="0" xfId="253" applyNumberFormat="1" applyFont="1" applyFill="1" applyAlignment="1">
      <alignment horizontal="right" vertical="top" wrapText="1"/>
    </xf>
    <xf numFmtId="0" fontId="18" fillId="2" borderId="28" xfId="0" applyFont="1" applyFill="1" applyBorder="1" applyAlignment="1">
      <alignment horizontal="left" vertical="center" wrapText="1"/>
    </xf>
    <xf numFmtId="0" fontId="75" fillId="2" borderId="32" xfId="0" applyFont="1" applyFill="1" applyBorder="1" applyAlignment="1">
      <alignment horizontal="center" vertical="center" wrapText="1"/>
    </xf>
    <xf numFmtId="0" fontId="74" fillId="2" borderId="32" xfId="0" applyFont="1" applyFill="1" applyBorder="1" applyAlignment="1">
      <alignment horizontal="left" vertical="center" wrapText="1"/>
    </xf>
    <xf numFmtId="0" fontId="74" fillId="2" borderId="26" xfId="1735" applyFont="1" applyFill="1" applyBorder="1" applyAlignment="1">
      <alignment horizontal="center" wrapText="1"/>
    </xf>
    <xf numFmtId="0" fontId="74" fillId="2" borderId="27" xfId="1735" applyFont="1" applyFill="1" applyBorder="1" applyAlignment="1">
      <alignment horizontal="center" wrapText="1"/>
    </xf>
    <xf numFmtId="0" fontId="74" fillId="2" borderId="28" xfId="1735" applyFont="1" applyFill="1" applyBorder="1" applyAlignment="1">
      <alignment horizontal="center" wrapText="1"/>
    </xf>
    <xf numFmtId="0" fontId="18" fillId="58" borderId="25" xfId="0" applyFont="1" applyFill="1" applyBorder="1" applyAlignment="1">
      <alignment vertical="top" wrapText="1"/>
    </xf>
    <xf numFmtId="0" fontId="74" fillId="57" borderId="30" xfId="0" applyFont="1" applyFill="1" applyBorder="1" applyAlignment="1">
      <alignment horizontal="left" vertical="center" wrapText="1"/>
    </xf>
    <xf numFmtId="0" fontId="74" fillId="57" borderId="31" xfId="0" applyFont="1" applyFill="1" applyBorder="1" applyAlignment="1">
      <alignment horizontal="left" vertical="center" wrapText="1"/>
    </xf>
    <xf numFmtId="0" fontId="74" fillId="57" borderId="28" xfId="0" applyFont="1" applyFill="1" applyBorder="1" applyAlignment="1">
      <alignment horizontal="left" vertical="center" wrapText="1"/>
    </xf>
    <xf numFmtId="0" fontId="74" fillId="2" borderId="32" xfId="0" applyFont="1" applyFill="1" applyBorder="1" applyAlignment="1">
      <alignment horizontal="left" vertical="top" wrapText="1"/>
    </xf>
    <xf numFmtId="0" fontId="74" fillId="2" borderId="0" xfId="1734" applyFont="1" applyFill="1" applyAlignment="1">
      <alignment horizontal="right" vertical="top"/>
    </xf>
    <xf numFmtId="0" fontId="74" fillId="2" borderId="0" xfId="1734" applyFont="1" applyFill="1" applyAlignment="1">
      <alignment horizontal="right" vertical="center"/>
    </xf>
    <xf numFmtId="0" fontId="18" fillId="2" borderId="25" xfId="1734" applyFont="1" applyFill="1" applyBorder="1" applyAlignment="1">
      <alignment horizontal="center" vertical="center" wrapText="1"/>
    </xf>
    <xf numFmtId="0" fontId="74" fillId="2" borderId="25" xfId="1735" applyFont="1" applyFill="1" applyBorder="1" applyAlignment="1">
      <alignment horizontal="center" vertical="center" wrapText="1"/>
    </xf>
    <xf numFmtId="0" fontId="74" fillId="2" borderId="25" xfId="8" applyFont="1" applyFill="1" applyBorder="1" applyAlignment="1">
      <alignment horizontal="center" vertical="center" wrapText="1"/>
    </xf>
    <xf numFmtId="43" fontId="18" fillId="2" borderId="32" xfId="7" applyFont="1" applyFill="1" applyBorder="1" applyAlignment="1">
      <alignment horizontal="center" vertical="center" wrapText="1"/>
    </xf>
    <xf numFmtId="49" fontId="18" fillId="2" borderId="32" xfId="0" applyNumberFormat="1" applyFont="1" applyFill="1" applyBorder="1" applyAlignment="1">
      <alignment horizontal="center" vertical="top" wrapText="1"/>
    </xf>
    <xf numFmtId="0" fontId="74" fillId="2" borderId="32" xfId="0" applyFont="1" applyFill="1" applyBorder="1" applyAlignment="1">
      <alignment horizontal="center" vertical="top" wrapText="1"/>
    </xf>
    <xf numFmtId="0" fontId="18" fillId="2" borderId="32" xfId="0" applyFont="1" applyFill="1" applyBorder="1" applyAlignment="1">
      <alignment horizontal="center" vertical="center" wrapText="1"/>
    </xf>
    <xf numFmtId="0" fontId="18" fillId="2" borderId="32" xfId="0" applyFont="1" applyFill="1" applyBorder="1" applyAlignment="1">
      <alignment vertical="top" wrapText="1"/>
    </xf>
    <xf numFmtId="0" fontId="74" fillId="0" borderId="32" xfId="0" applyFont="1" applyBorder="1" applyAlignment="1">
      <alignment horizontal="left" vertical="top" wrapText="1"/>
    </xf>
    <xf numFmtId="0" fontId="18" fillId="2" borderId="22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</cellXfs>
  <cellStyles count="3117">
    <cellStyle name="20% - Accent1" xfId="29" builtinId="30" customBuiltin="1"/>
    <cellStyle name="20% - Accent1 2" xfId="69"/>
    <cellStyle name="20% - Accent1 2 2" xfId="108"/>
    <cellStyle name="20% - Accent1 2 3" xfId="2109"/>
    <cellStyle name="20% - Accent1 2 4" xfId="2037"/>
    <cellStyle name="20% - Accent1 3" xfId="167"/>
    <cellStyle name="20% - Accent1 3 2" xfId="2129"/>
    <cellStyle name="20% - Accent1 4" xfId="191"/>
    <cellStyle name="20% - Accent1 4 2" xfId="2152"/>
    <cellStyle name="20% - Accent1 5" xfId="2065"/>
    <cellStyle name="20% - Accent2" xfId="33" builtinId="34" customBuiltin="1"/>
    <cellStyle name="20% - Accent2 2" xfId="72"/>
    <cellStyle name="20% - Accent2 2 2" xfId="109"/>
    <cellStyle name="20% - Accent2 2 3" xfId="2111"/>
    <cellStyle name="20% - Accent2 2 4" xfId="2040"/>
    <cellStyle name="20% - Accent2 3" xfId="169"/>
    <cellStyle name="20% - Accent2 3 2" xfId="2131"/>
    <cellStyle name="20% - Accent2 4" xfId="193"/>
    <cellStyle name="20% - Accent2 4 2" xfId="2154"/>
    <cellStyle name="20% - Accent2 5" xfId="2067"/>
    <cellStyle name="20% - Accent3" xfId="37" builtinId="38" customBuiltin="1"/>
    <cellStyle name="20% - Accent3 2" xfId="71"/>
    <cellStyle name="20% - Accent3 2 2" xfId="110"/>
    <cellStyle name="20% - Accent3 2 3" xfId="2110"/>
    <cellStyle name="20% - Accent3 2 4" xfId="2043"/>
    <cellStyle name="20% - Accent3 3" xfId="171"/>
    <cellStyle name="20% - Accent3 3 2" xfId="2133"/>
    <cellStyle name="20% - Accent3 4" xfId="195"/>
    <cellStyle name="20% - Accent3 4 2" xfId="2156"/>
    <cellStyle name="20% - Accent3 5" xfId="2069"/>
    <cellStyle name="20% - Accent4" xfId="41" builtinId="42" customBuiltin="1"/>
    <cellStyle name="20% - Accent4 2" xfId="88"/>
    <cellStyle name="20% - Accent4 2 2" xfId="111"/>
    <cellStyle name="20% - Accent4 2 3" xfId="2117"/>
    <cellStyle name="20% - Accent4 2 4" xfId="2046"/>
    <cellStyle name="20% - Accent4 3" xfId="173"/>
    <cellStyle name="20% - Accent4 3 2" xfId="2135"/>
    <cellStyle name="20% - Accent4 4" xfId="197"/>
    <cellStyle name="20% - Accent4 4 2" xfId="2158"/>
    <cellStyle name="20% - Accent4 5" xfId="2071"/>
    <cellStyle name="20% - Accent5" xfId="45" builtinId="46" customBuiltin="1"/>
    <cellStyle name="20% - Accent5 2" xfId="91"/>
    <cellStyle name="20% - Accent5 2 2" xfId="112"/>
    <cellStyle name="20% - Accent5 2 3" xfId="2118"/>
    <cellStyle name="20% - Accent5 2 4" xfId="2049"/>
    <cellStyle name="20% - Accent5 3" xfId="175"/>
    <cellStyle name="20% - Accent5 3 2" xfId="2137"/>
    <cellStyle name="20% - Accent5 4" xfId="199"/>
    <cellStyle name="20% - Accent5 4 2" xfId="2160"/>
    <cellStyle name="20% - Accent5 5" xfId="2073"/>
    <cellStyle name="20% - Accent6" xfId="49" builtinId="50" customBuiltin="1"/>
    <cellStyle name="20% - Accent6 2" xfId="59"/>
    <cellStyle name="20% - Accent6 2 2" xfId="113"/>
    <cellStyle name="20% - Accent6 2 3" xfId="2103"/>
    <cellStyle name="20% - Accent6 2 4" xfId="2052"/>
    <cellStyle name="20% - Accent6 3" xfId="177"/>
    <cellStyle name="20% - Accent6 3 2" xfId="2139"/>
    <cellStyle name="20% - Accent6 4" xfId="201"/>
    <cellStyle name="20% - Accent6 4 2" xfId="2162"/>
    <cellStyle name="20% - Accent6 5" xfId="2075"/>
    <cellStyle name="20% - Акцент1 10" xfId="301"/>
    <cellStyle name="20% - Акцент1 10 2" xfId="2177"/>
    <cellStyle name="20% - Акцент1 11" xfId="302"/>
    <cellStyle name="20% - Акцент1 11 2" xfId="2178"/>
    <cellStyle name="20% - Акцент1 12" xfId="303"/>
    <cellStyle name="20% - Акцент1 12 2" xfId="2179"/>
    <cellStyle name="20% - Акцент1 13" xfId="304"/>
    <cellStyle name="20% - Акцент1 13 2" xfId="2180"/>
    <cellStyle name="20% - Акцент1 14" xfId="305"/>
    <cellStyle name="20% - Акцент1 14 2" xfId="2181"/>
    <cellStyle name="20% - Акцент1 15" xfId="306"/>
    <cellStyle name="20% - Акцент1 15 2" xfId="2182"/>
    <cellStyle name="20% - Акцент1 16" xfId="307"/>
    <cellStyle name="20% - Акцент1 16 2" xfId="2183"/>
    <cellStyle name="20% - Акцент1 17" xfId="308"/>
    <cellStyle name="20% - Акцент1 17 2" xfId="2184"/>
    <cellStyle name="20% - Акцент1 18" xfId="309"/>
    <cellStyle name="20% - Акцент1 18 2" xfId="2185"/>
    <cellStyle name="20% - Акцент1 19" xfId="310"/>
    <cellStyle name="20% - Акцент1 19 2" xfId="2186"/>
    <cellStyle name="20% - Акцент1 2" xfId="311"/>
    <cellStyle name="20% - Акцент1 2 2" xfId="2187"/>
    <cellStyle name="20% - Акцент1 20" xfId="312"/>
    <cellStyle name="20% - Акцент1 20 2" xfId="2188"/>
    <cellStyle name="20% - Акцент1 21" xfId="313"/>
    <cellStyle name="20% - Акцент1 21 2" xfId="2189"/>
    <cellStyle name="20% - Акцент1 22" xfId="314"/>
    <cellStyle name="20% - Акцент1 22 2" xfId="2190"/>
    <cellStyle name="20% - Акцент1 23" xfId="315"/>
    <cellStyle name="20% - Акцент1 23 2" xfId="2191"/>
    <cellStyle name="20% - Акцент1 24" xfId="316"/>
    <cellStyle name="20% - Акцент1 24 2" xfId="2192"/>
    <cellStyle name="20% - Акцент1 25" xfId="317"/>
    <cellStyle name="20% - Акцент1 25 2" xfId="2193"/>
    <cellStyle name="20% - Акцент1 26" xfId="318"/>
    <cellStyle name="20% - Акцент1 26 2" xfId="2194"/>
    <cellStyle name="20% - Акцент1 27" xfId="319"/>
    <cellStyle name="20% - Акцент1 27 2" xfId="2195"/>
    <cellStyle name="20% - Акцент1 28" xfId="320"/>
    <cellStyle name="20% - Акцент1 28 2" xfId="2196"/>
    <cellStyle name="20% - Акцент1 29" xfId="321"/>
    <cellStyle name="20% - Акцент1 29 2" xfId="2197"/>
    <cellStyle name="20% - Акцент1 3" xfId="322"/>
    <cellStyle name="20% - Акцент1 3 2" xfId="2198"/>
    <cellStyle name="20% - Акцент1 30" xfId="323"/>
    <cellStyle name="20% - Акцент1 30 2" xfId="2199"/>
    <cellStyle name="20% - Акцент1 31" xfId="324"/>
    <cellStyle name="20% - Акцент1 31 2" xfId="2200"/>
    <cellStyle name="20% - Акцент1 32" xfId="325"/>
    <cellStyle name="20% - Акцент1 32 2" xfId="2201"/>
    <cellStyle name="20% - Акцент1 33" xfId="326"/>
    <cellStyle name="20% - Акцент1 33 2" xfId="2202"/>
    <cellStyle name="20% - Акцент1 34" xfId="327"/>
    <cellStyle name="20% - Акцент1 34 2" xfId="2203"/>
    <cellStyle name="20% - Акцент1 35" xfId="328"/>
    <cellStyle name="20% - Акцент1 35 2" xfId="2204"/>
    <cellStyle name="20% - Акцент1 36" xfId="329"/>
    <cellStyle name="20% - Акцент1 36 2" xfId="2205"/>
    <cellStyle name="20% - Акцент1 4" xfId="330"/>
    <cellStyle name="20% - Акцент1 4 2" xfId="2206"/>
    <cellStyle name="20% - Акцент1 5" xfId="331"/>
    <cellStyle name="20% - Акцент1 5 2" xfId="2207"/>
    <cellStyle name="20% - Акцент1 6" xfId="332"/>
    <cellStyle name="20% - Акцент1 6 2" xfId="2208"/>
    <cellStyle name="20% - Акцент1 7" xfId="333"/>
    <cellStyle name="20% - Акцент1 7 2" xfId="2209"/>
    <cellStyle name="20% - Акцент1 8" xfId="334"/>
    <cellStyle name="20% - Акцент1 8 2" xfId="2210"/>
    <cellStyle name="20% - Акцент1 9" xfId="335"/>
    <cellStyle name="20% - Акцент1 9 2" xfId="2211"/>
    <cellStyle name="20% - Акцент2 10" xfId="336"/>
    <cellStyle name="20% - Акцент2 10 2" xfId="2212"/>
    <cellStyle name="20% - Акцент2 11" xfId="337"/>
    <cellStyle name="20% - Акцент2 11 2" xfId="2213"/>
    <cellStyle name="20% - Акцент2 12" xfId="338"/>
    <cellStyle name="20% - Акцент2 12 2" xfId="2214"/>
    <cellStyle name="20% - Акцент2 13" xfId="339"/>
    <cellStyle name="20% - Акцент2 13 2" xfId="2215"/>
    <cellStyle name="20% - Акцент2 14" xfId="340"/>
    <cellStyle name="20% - Акцент2 14 2" xfId="2216"/>
    <cellStyle name="20% - Акцент2 15" xfId="341"/>
    <cellStyle name="20% - Акцент2 15 2" xfId="2217"/>
    <cellStyle name="20% - Акцент2 16" xfId="342"/>
    <cellStyle name="20% - Акцент2 16 2" xfId="2218"/>
    <cellStyle name="20% - Акцент2 17" xfId="343"/>
    <cellStyle name="20% - Акцент2 17 2" xfId="2219"/>
    <cellStyle name="20% - Акцент2 18" xfId="344"/>
    <cellStyle name="20% - Акцент2 18 2" xfId="2220"/>
    <cellStyle name="20% - Акцент2 19" xfId="345"/>
    <cellStyle name="20% - Акцент2 19 2" xfId="2221"/>
    <cellStyle name="20% - Акцент2 2" xfId="346"/>
    <cellStyle name="20% - Акцент2 2 2" xfId="2222"/>
    <cellStyle name="20% - Акцент2 20" xfId="347"/>
    <cellStyle name="20% - Акцент2 20 2" xfId="2223"/>
    <cellStyle name="20% - Акцент2 21" xfId="348"/>
    <cellStyle name="20% - Акцент2 21 2" xfId="2224"/>
    <cellStyle name="20% - Акцент2 22" xfId="349"/>
    <cellStyle name="20% - Акцент2 22 2" xfId="2225"/>
    <cellStyle name="20% - Акцент2 23" xfId="350"/>
    <cellStyle name="20% - Акцент2 23 2" xfId="2226"/>
    <cellStyle name="20% - Акцент2 24" xfId="351"/>
    <cellStyle name="20% - Акцент2 24 2" xfId="2227"/>
    <cellStyle name="20% - Акцент2 25" xfId="352"/>
    <cellStyle name="20% - Акцент2 25 2" xfId="2228"/>
    <cellStyle name="20% - Акцент2 26" xfId="353"/>
    <cellStyle name="20% - Акцент2 26 2" xfId="2229"/>
    <cellStyle name="20% - Акцент2 27" xfId="354"/>
    <cellStyle name="20% - Акцент2 27 2" xfId="2230"/>
    <cellStyle name="20% - Акцент2 28" xfId="355"/>
    <cellStyle name="20% - Акцент2 28 2" xfId="2231"/>
    <cellStyle name="20% - Акцент2 29" xfId="356"/>
    <cellStyle name="20% - Акцент2 29 2" xfId="2232"/>
    <cellStyle name="20% - Акцент2 3" xfId="357"/>
    <cellStyle name="20% - Акцент2 3 2" xfId="2233"/>
    <cellStyle name="20% - Акцент2 30" xfId="358"/>
    <cellStyle name="20% - Акцент2 30 2" xfId="2234"/>
    <cellStyle name="20% - Акцент2 31" xfId="359"/>
    <cellStyle name="20% - Акцент2 31 2" xfId="2235"/>
    <cellStyle name="20% - Акцент2 32" xfId="360"/>
    <cellStyle name="20% - Акцент2 32 2" xfId="2236"/>
    <cellStyle name="20% - Акцент2 33" xfId="361"/>
    <cellStyle name="20% - Акцент2 33 2" xfId="2237"/>
    <cellStyle name="20% - Акцент2 34" xfId="362"/>
    <cellStyle name="20% - Акцент2 34 2" xfId="2238"/>
    <cellStyle name="20% - Акцент2 35" xfId="363"/>
    <cellStyle name="20% - Акцент2 35 2" xfId="2239"/>
    <cellStyle name="20% - Акцент2 36" xfId="364"/>
    <cellStyle name="20% - Акцент2 36 2" xfId="2240"/>
    <cellStyle name="20% - Акцент2 4" xfId="365"/>
    <cellStyle name="20% - Акцент2 4 2" xfId="2241"/>
    <cellStyle name="20% - Акцент2 5" xfId="366"/>
    <cellStyle name="20% - Акцент2 5 2" xfId="2242"/>
    <cellStyle name="20% - Акцент2 6" xfId="367"/>
    <cellStyle name="20% - Акцент2 6 2" xfId="2243"/>
    <cellStyle name="20% - Акцент2 7" xfId="368"/>
    <cellStyle name="20% - Акцент2 7 2" xfId="2244"/>
    <cellStyle name="20% - Акцент2 8" xfId="369"/>
    <cellStyle name="20% - Акцент2 8 2" xfId="2245"/>
    <cellStyle name="20% - Акцент2 9" xfId="370"/>
    <cellStyle name="20% - Акцент2 9 2" xfId="2246"/>
    <cellStyle name="20% - Акцент3 10" xfId="371"/>
    <cellStyle name="20% - Акцент3 10 2" xfId="2247"/>
    <cellStyle name="20% - Акцент3 11" xfId="372"/>
    <cellStyle name="20% - Акцент3 11 2" xfId="2248"/>
    <cellStyle name="20% - Акцент3 12" xfId="373"/>
    <cellStyle name="20% - Акцент3 12 2" xfId="2249"/>
    <cellStyle name="20% - Акцент3 13" xfId="374"/>
    <cellStyle name="20% - Акцент3 13 2" xfId="2250"/>
    <cellStyle name="20% - Акцент3 14" xfId="375"/>
    <cellStyle name="20% - Акцент3 14 2" xfId="2251"/>
    <cellStyle name="20% - Акцент3 15" xfId="376"/>
    <cellStyle name="20% - Акцент3 15 2" xfId="2252"/>
    <cellStyle name="20% - Акцент3 16" xfId="377"/>
    <cellStyle name="20% - Акцент3 16 2" xfId="2253"/>
    <cellStyle name="20% - Акцент3 17" xfId="378"/>
    <cellStyle name="20% - Акцент3 17 2" xfId="2254"/>
    <cellStyle name="20% - Акцент3 18" xfId="379"/>
    <cellStyle name="20% - Акцент3 18 2" xfId="2255"/>
    <cellStyle name="20% - Акцент3 19" xfId="380"/>
    <cellStyle name="20% - Акцент3 19 2" xfId="2256"/>
    <cellStyle name="20% - Акцент3 2" xfId="381"/>
    <cellStyle name="20% - Акцент3 2 2" xfId="2257"/>
    <cellStyle name="20% - Акцент3 20" xfId="382"/>
    <cellStyle name="20% - Акцент3 20 2" xfId="2258"/>
    <cellStyle name="20% - Акцент3 21" xfId="383"/>
    <cellStyle name="20% - Акцент3 21 2" xfId="2259"/>
    <cellStyle name="20% - Акцент3 22" xfId="384"/>
    <cellStyle name="20% - Акцент3 22 2" xfId="2260"/>
    <cellStyle name="20% - Акцент3 23" xfId="385"/>
    <cellStyle name="20% - Акцент3 23 2" xfId="2261"/>
    <cellStyle name="20% - Акцент3 24" xfId="386"/>
    <cellStyle name="20% - Акцент3 24 2" xfId="2262"/>
    <cellStyle name="20% - Акцент3 25" xfId="387"/>
    <cellStyle name="20% - Акцент3 25 2" xfId="2263"/>
    <cellStyle name="20% - Акцент3 26" xfId="388"/>
    <cellStyle name="20% - Акцент3 26 2" xfId="2264"/>
    <cellStyle name="20% - Акцент3 27" xfId="389"/>
    <cellStyle name="20% - Акцент3 27 2" xfId="2265"/>
    <cellStyle name="20% - Акцент3 28" xfId="390"/>
    <cellStyle name="20% - Акцент3 28 2" xfId="2266"/>
    <cellStyle name="20% - Акцент3 29" xfId="391"/>
    <cellStyle name="20% - Акцент3 29 2" xfId="2267"/>
    <cellStyle name="20% - Акцент3 3" xfId="392"/>
    <cellStyle name="20% - Акцент3 3 2" xfId="2268"/>
    <cellStyle name="20% - Акцент3 30" xfId="393"/>
    <cellStyle name="20% - Акцент3 30 2" xfId="2269"/>
    <cellStyle name="20% - Акцент3 31" xfId="394"/>
    <cellStyle name="20% - Акцент3 31 2" xfId="2270"/>
    <cellStyle name="20% - Акцент3 32" xfId="395"/>
    <cellStyle name="20% - Акцент3 32 2" xfId="2271"/>
    <cellStyle name="20% - Акцент3 33" xfId="396"/>
    <cellStyle name="20% - Акцент3 33 2" xfId="2272"/>
    <cellStyle name="20% - Акцент3 34" xfId="397"/>
    <cellStyle name="20% - Акцент3 34 2" xfId="2273"/>
    <cellStyle name="20% - Акцент3 35" xfId="398"/>
    <cellStyle name="20% - Акцент3 35 2" xfId="2274"/>
    <cellStyle name="20% - Акцент3 36" xfId="399"/>
    <cellStyle name="20% - Акцент3 36 2" xfId="2275"/>
    <cellStyle name="20% - Акцент3 4" xfId="400"/>
    <cellStyle name="20% - Акцент3 4 2" xfId="2276"/>
    <cellStyle name="20% - Акцент3 5" xfId="401"/>
    <cellStyle name="20% - Акцент3 5 2" xfId="2277"/>
    <cellStyle name="20% - Акцент3 6" xfId="402"/>
    <cellStyle name="20% - Акцент3 6 2" xfId="2278"/>
    <cellStyle name="20% - Акцент3 7" xfId="403"/>
    <cellStyle name="20% - Акцент3 7 2" xfId="2279"/>
    <cellStyle name="20% - Акцент3 8" xfId="404"/>
    <cellStyle name="20% - Акцент3 8 2" xfId="2280"/>
    <cellStyle name="20% - Акцент3 9" xfId="405"/>
    <cellStyle name="20% - Акцент3 9 2" xfId="2281"/>
    <cellStyle name="20% - Акцент4 10" xfId="406"/>
    <cellStyle name="20% - Акцент4 10 2" xfId="2282"/>
    <cellStyle name="20% - Акцент4 11" xfId="407"/>
    <cellStyle name="20% - Акцент4 11 2" xfId="2283"/>
    <cellStyle name="20% - Акцент4 12" xfId="408"/>
    <cellStyle name="20% - Акцент4 12 2" xfId="2284"/>
    <cellStyle name="20% - Акцент4 13" xfId="409"/>
    <cellStyle name="20% - Акцент4 13 2" xfId="2285"/>
    <cellStyle name="20% - Акцент4 14" xfId="410"/>
    <cellStyle name="20% - Акцент4 14 2" xfId="2286"/>
    <cellStyle name="20% - Акцент4 15" xfId="411"/>
    <cellStyle name="20% - Акцент4 15 2" xfId="2287"/>
    <cellStyle name="20% - Акцент4 16" xfId="412"/>
    <cellStyle name="20% - Акцент4 16 2" xfId="2288"/>
    <cellStyle name="20% - Акцент4 17" xfId="413"/>
    <cellStyle name="20% - Акцент4 17 2" xfId="2289"/>
    <cellStyle name="20% - Акцент4 18" xfId="414"/>
    <cellStyle name="20% - Акцент4 18 2" xfId="2290"/>
    <cellStyle name="20% - Акцент4 19" xfId="415"/>
    <cellStyle name="20% - Акцент4 19 2" xfId="2291"/>
    <cellStyle name="20% - Акцент4 2" xfId="416"/>
    <cellStyle name="20% - Акцент4 2 2" xfId="2292"/>
    <cellStyle name="20% - Акцент4 20" xfId="417"/>
    <cellStyle name="20% - Акцент4 20 2" xfId="2293"/>
    <cellStyle name="20% - Акцент4 21" xfId="418"/>
    <cellStyle name="20% - Акцент4 21 2" xfId="2294"/>
    <cellStyle name="20% - Акцент4 22" xfId="419"/>
    <cellStyle name="20% - Акцент4 22 2" xfId="2295"/>
    <cellStyle name="20% - Акцент4 23" xfId="420"/>
    <cellStyle name="20% - Акцент4 23 2" xfId="2296"/>
    <cellStyle name="20% - Акцент4 24" xfId="421"/>
    <cellStyle name="20% - Акцент4 24 2" xfId="2297"/>
    <cellStyle name="20% - Акцент4 25" xfId="422"/>
    <cellStyle name="20% - Акцент4 25 2" xfId="2298"/>
    <cellStyle name="20% - Акцент4 26" xfId="423"/>
    <cellStyle name="20% - Акцент4 26 2" xfId="2299"/>
    <cellStyle name="20% - Акцент4 27" xfId="424"/>
    <cellStyle name="20% - Акцент4 27 2" xfId="2300"/>
    <cellStyle name="20% - Акцент4 28" xfId="425"/>
    <cellStyle name="20% - Акцент4 28 2" xfId="2301"/>
    <cellStyle name="20% - Акцент4 29" xfId="426"/>
    <cellStyle name="20% - Акцент4 29 2" xfId="2302"/>
    <cellStyle name="20% - Акцент4 3" xfId="427"/>
    <cellStyle name="20% - Акцент4 3 2" xfId="2303"/>
    <cellStyle name="20% - Акцент4 30" xfId="428"/>
    <cellStyle name="20% - Акцент4 30 2" xfId="2304"/>
    <cellStyle name="20% - Акцент4 31" xfId="429"/>
    <cellStyle name="20% - Акцент4 31 2" xfId="2305"/>
    <cellStyle name="20% - Акцент4 32" xfId="430"/>
    <cellStyle name="20% - Акцент4 32 2" xfId="2306"/>
    <cellStyle name="20% - Акцент4 33" xfId="431"/>
    <cellStyle name="20% - Акцент4 33 2" xfId="2307"/>
    <cellStyle name="20% - Акцент4 34" xfId="432"/>
    <cellStyle name="20% - Акцент4 34 2" xfId="2308"/>
    <cellStyle name="20% - Акцент4 35" xfId="433"/>
    <cellStyle name="20% - Акцент4 35 2" xfId="2309"/>
    <cellStyle name="20% - Акцент4 36" xfId="434"/>
    <cellStyle name="20% - Акцент4 36 2" xfId="2310"/>
    <cellStyle name="20% - Акцент4 4" xfId="435"/>
    <cellStyle name="20% - Акцент4 4 2" xfId="2311"/>
    <cellStyle name="20% - Акцент4 5" xfId="436"/>
    <cellStyle name="20% - Акцент4 5 2" xfId="2312"/>
    <cellStyle name="20% - Акцент4 6" xfId="437"/>
    <cellStyle name="20% - Акцент4 6 2" xfId="2313"/>
    <cellStyle name="20% - Акцент4 7" xfId="438"/>
    <cellStyle name="20% - Акцент4 7 2" xfId="2314"/>
    <cellStyle name="20% - Акцент4 8" xfId="439"/>
    <cellStyle name="20% - Акцент4 8 2" xfId="2315"/>
    <cellStyle name="20% - Акцент4 9" xfId="440"/>
    <cellStyle name="20% - Акцент4 9 2" xfId="2316"/>
    <cellStyle name="20% - Акцент5 10" xfId="441"/>
    <cellStyle name="20% - Акцент5 10 2" xfId="2317"/>
    <cellStyle name="20% - Акцент5 11" xfId="442"/>
    <cellStyle name="20% - Акцент5 11 2" xfId="2318"/>
    <cellStyle name="20% - Акцент5 12" xfId="443"/>
    <cellStyle name="20% - Акцент5 12 2" xfId="2319"/>
    <cellStyle name="20% - Акцент5 13" xfId="444"/>
    <cellStyle name="20% - Акцент5 13 2" xfId="2320"/>
    <cellStyle name="20% - Акцент5 14" xfId="445"/>
    <cellStyle name="20% - Акцент5 14 2" xfId="2321"/>
    <cellStyle name="20% - Акцент5 15" xfId="446"/>
    <cellStyle name="20% - Акцент5 15 2" xfId="2322"/>
    <cellStyle name="20% - Акцент5 16" xfId="447"/>
    <cellStyle name="20% - Акцент5 16 2" xfId="2323"/>
    <cellStyle name="20% - Акцент5 17" xfId="448"/>
    <cellStyle name="20% - Акцент5 17 2" xfId="2324"/>
    <cellStyle name="20% - Акцент5 18" xfId="449"/>
    <cellStyle name="20% - Акцент5 18 2" xfId="2325"/>
    <cellStyle name="20% - Акцент5 19" xfId="450"/>
    <cellStyle name="20% - Акцент5 19 2" xfId="2326"/>
    <cellStyle name="20% - Акцент5 2" xfId="451"/>
    <cellStyle name="20% - Акцент5 2 2" xfId="2327"/>
    <cellStyle name="20% - Акцент5 20" xfId="452"/>
    <cellStyle name="20% - Акцент5 20 2" xfId="2328"/>
    <cellStyle name="20% - Акцент5 21" xfId="453"/>
    <cellStyle name="20% - Акцент5 21 2" xfId="2329"/>
    <cellStyle name="20% - Акцент5 22" xfId="454"/>
    <cellStyle name="20% - Акцент5 22 2" xfId="2330"/>
    <cellStyle name="20% - Акцент5 23" xfId="455"/>
    <cellStyle name="20% - Акцент5 23 2" xfId="2331"/>
    <cellStyle name="20% - Акцент5 24" xfId="456"/>
    <cellStyle name="20% - Акцент5 24 2" xfId="2332"/>
    <cellStyle name="20% - Акцент5 25" xfId="457"/>
    <cellStyle name="20% - Акцент5 25 2" xfId="2333"/>
    <cellStyle name="20% - Акцент5 26" xfId="458"/>
    <cellStyle name="20% - Акцент5 26 2" xfId="2334"/>
    <cellStyle name="20% - Акцент5 27" xfId="459"/>
    <cellStyle name="20% - Акцент5 27 2" xfId="2335"/>
    <cellStyle name="20% - Акцент5 28" xfId="460"/>
    <cellStyle name="20% - Акцент5 28 2" xfId="2336"/>
    <cellStyle name="20% - Акцент5 29" xfId="461"/>
    <cellStyle name="20% - Акцент5 29 2" xfId="2337"/>
    <cellStyle name="20% - Акцент5 3" xfId="462"/>
    <cellStyle name="20% - Акцент5 3 2" xfId="2338"/>
    <cellStyle name="20% - Акцент5 30" xfId="463"/>
    <cellStyle name="20% - Акцент5 30 2" xfId="2339"/>
    <cellStyle name="20% - Акцент5 31" xfId="464"/>
    <cellStyle name="20% - Акцент5 31 2" xfId="2340"/>
    <cellStyle name="20% - Акцент5 32" xfId="465"/>
    <cellStyle name="20% - Акцент5 32 2" xfId="2341"/>
    <cellStyle name="20% - Акцент5 33" xfId="466"/>
    <cellStyle name="20% - Акцент5 33 2" xfId="2342"/>
    <cellStyle name="20% - Акцент5 34" xfId="467"/>
    <cellStyle name="20% - Акцент5 34 2" xfId="2343"/>
    <cellStyle name="20% - Акцент5 35" xfId="468"/>
    <cellStyle name="20% - Акцент5 35 2" xfId="2344"/>
    <cellStyle name="20% - Акцент5 36" xfId="469"/>
    <cellStyle name="20% - Акцент5 36 2" xfId="2345"/>
    <cellStyle name="20% - Акцент5 4" xfId="470"/>
    <cellStyle name="20% - Акцент5 4 2" xfId="2346"/>
    <cellStyle name="20% - Акцент5 5" xfId="471"/>
    <cellStyle name="20% - Акцент5 5 2" xfId="2347"/>
    <cellStyle name="20% - Акцент5 6" xfId="472"/>
    <cellStyle name="20% - Акцент5 6 2" xfId="2348"/>
    <cellStyle name="20% - Акцент5 7" xfId="473"/>
    <cellStyle name="20% - Акцент5 7 2" xfId="2349"/>
    <cellStyle name="20% - Акцент5 8" xfId="474"/>
    <cellStyle name="20% - Акцент5 8 2" xfId="2350"/>
    <cellStyle name="20% - Акцент5 9" xfId="475"/>
    <cellStyle name="20% - Акцент5 9 2" xfId="2351"/>
    <cellStyle name="20% - Акцент6 10" xfId="476"/>
    <cellStyle name="20% - Акцент6 10 2" xfId="2352"/>
    <cellStyle name="20% - Акцент6 11" xfId="477"/>
    <cellStyle name="20% - Акцент6 11 2" xfId="2353"/>
    <cellStyle name="20% - Акцент6 12" xfId="478"/>
    <cellStyle name="20% - Акцент6 12 2" xfId="2354"/>
    <cellStyle name="20% - Акцент6 13" xfId="479"/>
    <cellStyle name="20% - Акцент6 13 2" xfId="2355"/>
    <cellStyle name="20% - Акцент6 14" xfId="480"/>
    <cellStyle name="20% - Акцент6 14 2" xfId="2356"/>
    <cellStyle name="20% - Акцент6 15" xfId="481"/>
    <cellStyle name="20% - Акцент6 15 2" xfId="2357"/>
    <cellStyle name="20% - Акцент6 16" xfId="482"/>
    <cellStyle name="20% - Акцент6 16 2" xfId="2358"/>
    <cellStyle name="20% - Акцент6 17" xfId="483"/>
    <cellStyle name="20% - Акцент6 17 2" xfId="2359"/>
    <cellStyle name="20% - Акцент6 18" xfId="484"/>
    <cellStyle name="20% - Акцент6 18 2" xfId="2360"/>
    <cellStyle name="20% - Акцент6 19" xfId="485"/>
    <cellStyle name="20% - Акцент6 19 2" xfId="2361"/>
    <cellStyle name="20% - Акцент6 2" xfId="486"/>
    <cellStyle name="20% - Акцент6 2 2" xfId="2362"/>
    <cellStyle name="20% - Акцент6 20" xfId="487"/>
    <cellStyle name="20% - Акцент6 20 2" xfId="2363"/>
    <cellStyle name="20% - Акцент6 21" xfId="488"/>
    <cellStyle name="20% - Акцент6 21 2" xfId="2364"/>
    <cellStyle name="20% - Акцент6 22" xfId="489"/>
    <cellStyle name="20% - Акцент6 22 2" xfId="2365"/>
    <cellStyle name="20% - Акцент6 23" xfId="490"/>
    <cellStyle name="20% - Акцент6 23 2" xfId="2366"/>
    <cellStyle name="20% - Акцент6 24" xfId="491"/>
    <cellStyle name="20% - Акцент6 24 2" xfId="2367"/>
    <cellStyle name="20% - Акцент6 25" xfId="492"/>
    <cellStyle name="20% - Акцент6 25 2" xfId="2368"/>
    <cellStyle name="20% - Акцент6 26" xfId="493"/>
    <cellStyle name="20% - Акцент6 26 2" xfId="2369"/>
    <cellStyle name="20% - Акцент6 27" xfId="494"/>
    <cellStyle name="20% - Акцент6 27 2" xfId="2370"/>
    <cellStyle name="20% - Акцент6 28" xfId="495"/>
    <cellStyle name="20% - Акцент6 28 2" xfId="2371"/>
    <cellStyle name="20% - Акцент6 29" xfId="496"/>
    <cellStyle name="20% - Акцент6 29 2" xfId="2372"/>
    <cellStyle name="20% - Акцент6 3" xfId="497"/>
    <cellStyle name="20% - Акцент6 3 2" xfId="2373"/>
    <cellStyle name="20% - Акцент6 30" xfId="498"/>
    <cellStyle name="20% - Акцент6 30 2" xfId="2374"/>
    <cellStyle name="20% - Акцент6 31" xfId="499"/>
    <cellStyle name="20% - Акцент6 31 2" xfId="2375"/>
    <cellStyle name="20% - Акцент6 32" xfId="500"/>
    <cellStyle name="20% - Акцент6 32 2" xfId="2376"/>
    <cellStyle name="20% - Акцент6 33" xfId="501"/>
    <cellStyle name="20% - Акцент6 33 2" xfId="2377"/>
    <cellStyle name="20% - Акцент6 34" xfId="502"/>
    <cellStyle name="20% - Акцент6 34 2" xfId="2378"/>
    <cellStyle name="20% - Акцент6 35" xfId="503"/>
    <cellStyle name="20% - Акцент6 35 2" xfId="2379"/>
    <cellStyle name="20% - Акцент6 36" xfId="504"/>
    <cellStyle name="20% - Акцент6 36 2" xfId="2380"/>
    <cellStyle name="20% - Акцент6 4" xfId="505"/>
    <cellStyle name="20% - Акцент6 4 2" xfId="2381"/>
    <cellStyle name="20% - Акцент6 5" xfId="506"/>
    <cellStyle name="20% - Акцент6 5 2" xfId="2382"/>
    <cellStyle name="20% - Акцент6 6" xfId="507"/>
    <cellStyle name="20% - Акцент6 6 2" xfId="2383"/>
    <cellStyle name="20% - Акцент6 7" xfId="508"/>
    <cellStyle name="20% - Акцент6 7 2" xfId="2384"/>
    <cellStyle name="20% - Акцент6 8" xfId="509"/>
    <cellStyle name="20% - Акцент6 8 2" xfId="2385"/>
    <cellStyle name="20% - Акцент6 9" xfId="510"/>
    <cellStyle name="20% - Акцент6 9 2" xfId="2386"/>
    <cellStyle name="40% - Accent1" xfId="30" builtinId="31" customBuiltin="1"/>
    <cellStyle name="40% - Accent1 2" xfId="93"/>
    <cellStyle name="40% - Accent1 2 2" xfId="114"/>
    <cellStyle name="40% - Accent1 2 3" xfId="2119"/>
    <cellStyle name="40% - Accent1 2 4" xfId="2038"/>
    <cellStyle name="40% - Accent1 3" xfId="168"/>
    <cellStyle name="40% - Accent1 3 2" xfId="2130"/>
    <cellStyle name="40% - Accent1 4" xfId="192"/>
    <cellStyle name="40% - Accent1 4 2" xfId="2153"/>
    <cellStyle name="40% - Accent1 5" xfId="2066"/>
    <cellStyle name="40% - Accent2" xfId="34" builtinId="35" customBuiltin="1"/>
    <cellStyle name="40% - Accent2 2" xfId="61"/>
    <cellStyle name="40% - Accent2 2 2" xfId="115"/>
    <cellStyle name="40% - Accent2 2 3" xfId="2105"/>
    <cellStyle name="40% - Accent2 2 4" xfId="2041"/>
    <cellStyle name="40% - Accent2 3" xfId="170"/>
    <cellStyle name="40% - Accent2 3 2" xfId="2132"/>
    <cellStyle name="40% - Accent2 4" xfId="194"/>
    <cellStyle name="40% - Accent2 4 2" xfId="2155"/>
    <cellStyle name="40% - Accent2 5" xfId="2068"/>
    <cellStyle name="40% - Accent3" xfId="38" builtinId="39" customBuiltin="1"/>
    <cellStyle name="40% - Accent3 2" xfId="87"/>
    <cellStyle name="40% - Accent3 2 2" xfId="116"/>
    <cellStyle name="40% - Accent3 2 3" xfId="2116"/>
    <cellStyle name="40% - Accent3 2 4" xfId="2044"/>
    <cellStyle name="40% - Accent3 3" xfId="172"/>
    <cellStyle name="40% - Accent3 3 2" xfId="2134"/>
    <cellStyle name="40% - Accent3 4" xfId="196"/>
    <cellStyle name="40% - Accent3 4 2" xfId="2157"/>
    <cellStyle name="40% - Accent3 5" xfId="2070"/>
    <cellStyle name="40% - Accent4" xfId="42" builtinId="43" customBuiltin="1"/>
    <cellStyle name="40% - Accent4 2" xfId="78"/>
    <cellStyle name="40% - Accent4 2 2" xfId="117"/>
    <cellStyle name="40% - Accent4 2 3" xfId="2115"/>
    <cellStyle name="40% - Accent4 2 4" xfId="2047"/>
    <cellStyle name="40% - Accent4 3" xfId="174"/>
    <cellStyle name="40% - Accent4 3 2" xfId="2136"/>
    <cellStyle name="40% - Accent4 4" xfId="198"/>
    <cellStyle name="40% - Accent4 4 2" xfId="2159"/>
    <cellStyle name="40% - Accent4 5" xfId="2072"/>
    <cellStyle name="40% - Accent5" xfId="46" builtinId="47" customBuiltin="1"/>
    <cellStyle name="40% - Accent5 2" xfId="77"/>
    <cellStyle name="40% - Accent5 2 2" xfId="118"/>
    <cellStyle name="40% - Accent5 2 3" xfId="2114"/>
    <cellStyle name="40% - Accent5 2 4" xfId="2050"/>
    <cellStyle name="40% - Accent5 3" xfId="176"/>
    <cellStyle name="40% - Accent5 3 2" xfId="2138"/>
    <cellStyle name="40% - Accent5 4" xfId="200"/>
    <cellStyle name="40% - Accent5 4 2" xfId="2161"/>
    <cellStyle name="40% - Accent5 5" xfId="2074"/>
    <cellStyle name="40% - Accent6" xfId="50" builtinId="51" customBuiltin="1"/>
    <cellStyle name="40% - Accent6 2" xfId="60"/>
    <cellStyle name="40% - Accent6 2 2" xfId="119"/>
    <cellStyle name="40% - Accent6 2 3" xfId="2104"/>
    <cellStyle name="40% - Accent6 2 4" xfId="2053"/>
    <cellStyle name="40% - Accent6 3" xfId="178"/>
    <cellStyle name="40% - Accent6 3 2" xfId="2140"/>
    <cellStyle name="40% - Accent6 4" xfId="202"/>
    <cellStyle name="40% - Accent6 4 2" xfId="2163"/>
    <cellStyle name="40% - Accent6 5" xfId="2076"/>
    <cellStyle name="40% - Акцент1 10" xfId="511"/>
    <cellStyle name="40% - Акцент1 10 2" xfId="2387"/>
    <cellStyle name="40% - Акцент1 11" xfId="512"/>
    <cellStyle name="40% - Акцент1 11 2" xfId="2388"/>
    <cellStyle name="40% - Акцент1 12" xfId="513"/>
    <cellStyle name="40% - Акцент1 12 2" xfId="2389"/>
    <cellStyle name="40% - Акцент1 13" xfId="514"/>
    <cellStyle name="40% - Акцент1 13 2" xfId="2390"/>
    <cellStyle name="40% - Акцент1 14" xfId="515"/>
    <cellStyle name="40% - Акцент1 14 2" xfId="2391"/>
    <cellStyle name="40% - Акцент1 15" xfId="516"/>
    <cellStyle name="40% - Акцент1 15 2" xfId="2392"/>
    <cellStyle name="40% - Акцент1 16" xfId="517"/>
    <cellStyle name="40% - Акцент1 16 2" xfId="2393"/>
    <cellStyle name="40% - Акцент1 17" xfId="518"/>
    <cellStyle name="40% - Акцент1 17 2" xfId="2394"/>
    <cellStyle name="40% - Акцент1 18" xfId="519"/>
    <cellStyle name="40% - Акцент1 18 2" xfId="2395"/>
    <cellStyle name="40% - Акцент1 19" xfId="520"/>
    <cellStyle name="40% - Акцент1 19 2" xfId="2396"/>
    <cellStyle name="40% - Акцент1 2" xfId="521"/>
    <cellStyle name="40% - Акцент1 2 2" xfId="2397"/>
    <cellStyle name="40% - Акцент1 20" xfId="522"/>
    <cellStyle name="40% - Акцент1 20 2" xfId="2398"/>
    <cellStyle name="40% - Акцент1 21" xfId="523"/>
    <cellStyle name="40% - Акцент1 21 2" xfId="2399"/>
    <cellStyle name="40% - Акцент1 22" xfId="524"/>
    <cellStyle name="40% - Акцент1 22 2" xfId="2400"/>
    <cellStyle name="40% - Акцент1 23" xfId="525"/>
    <cellStyle name="40% - Акцент1 23 2" xfId="2401"/>
    <cellStyle name="40% - Акцент1 24" xfId="526"/>
    <cellStyle name="40% - Акцент1 24 2" xfId="2402"/>
    <cellStyle name="40% - Акцент1 25" xfId="527"/>
    <cellStyle name="40% - Акцент1 25 2" xfId="2403"/>
    <cellStyle name="40% - Акцент1 26" xfId="528"/>
    <cellStyle name="40% - Акцент1 26 2" xfId="2404"/>
    <cellStyle name="40% - Акцент1 27" xfId="529"/>
    <cellStyle name="40% - Акцент1 27 2" xfId="2405"/>
    <cellStyle name="40% - Акцент1 28" xfId="530"/>
    <cellStyle name="40% - Акцент1 28 2" xfId="2406"/>
    <cellStyle name="40% - Акцент1 29" xfId="531"/>
    <cellStyle name="40% - Акцент1 29 2" xfId="2407"/>
    <cellStyle name="40% - Акцент1 3" xfId="532"/>
    <cellStyle name="40% - Акцент1 3 2" xfId="2408"/>
    <cellStyle name="40% - Акцент1 30" xfId="533"/>
    <cellStyle name="40% - Акцент1 30 2" xfId="2409"/>
    <cellStyle name="40% - Акцент1 31" xfId="534"/>
    <cellStyle name="40% - Акцент1 31 2" xfId="2410"/>
    <cellStyle name="40% - Акцент1 32" xfId="535"/>
    <cellStyle name="40% - Акцент1 32 2" xfId="2411"/>
    <cellStyle name="40% - Акцент1 33" xfId="536"/>
    <cellStyle name="40% - Акцент1 33 2" xfId="2412"/>
    <cellStyle name="40% - Акцент1 34" xfId="537"/>
    <cellStyle name="40% - Акцент1 34 2" xfId="2413"/>
    <cellStyle name="40% - Акцент1 35" xfId="538"/>
    <cellStyle name="40% - Акцент1 35 2" xfId="2414"/>
    <cellStyle name="40% - Акцент1 36" xfId="539"/>
    <cellStyle name="40% - Акцент1 36 2" xfId="2415"/>
    <cellStyle name="40% - Акцент1 4" xfId="540"/>
    <cellStyle name="40% - Акцент1 4 2" xfId="2416"/>
    <cellStyle name="40% - Акцент1 5" xfId="541"/>
    <cellStyle name="40% - Акцент1 5 2" xfId="2417"/>
    <cellStyle name="40% - Акцент1 6" xfId="542"/>
    <cellStyle name="40% - Акцент1 6 2" xfId="2418"/>
    <cellStyle name="40% - Акцент1 7" xfId="543"/>
    <cellStyle name="40% - Акцент1 7 2" xfId="2419"/>
    <cellStyle name="40% - Акцент1 8" xfId="544"/>
    <cellStyle name="40% - Акцент1 8 2" xfId="2420"/>
    <cellStyle name="40% - Акцент1 9" xfId="545"/>
    <cellStyle name="40% - Акцент1 9 2" xfId="2421"/>
    <cellStyle name="40% - Акцент2 10" xfId="546"/>
    <cellStyle name="40% - Акцент2 10 2" xfId="2422"/>
    <cellStyle name="40% - Акцент2 11" xfId="547"/>
    <cellStyle name="40% - Акцент2 11 2" xfId="2423"/>
    <cellStyle name="40% - Акцент2 12" xfId="548"/>
    <cellStyle name="40% - Акцент2 12 2" xfId="2424"/>
    <cellStyle name="40% - Акцент2 13" xfId="549"/>
    <cellStyle name="40% - Акцент2 13 2" xfId="2425"/>
    <cellStyle name="40% - Акцент2 14" xfId="550"/>
    <cellStyle name="40% - Акцент2 14 2" xfId="2426"/>
    <cellStyle name="40% - Акцент2 15" xfId="551"/>
    <cellStyle name="40% - Акцент2 15 2" xfId="2427"/>
    <cellStyle name="40% - Акцент2 16" xfId="552"/>
    <cellStyle name="40% - Акцент2 16 2" xfId="2428"/>
    <cellStyle name="40% - Акцент2 17" xfId="553"/>
    <cellStyle name="40% - Акцент2 17 2" xfId="2429"/>
    <cellStyle name="40% - Акцент2 18" xfId="554"/>
    <cellStyle name="40% - Акцент2 18 2" xfId="2430"/>
    <cellStyle name="40% - Акцент2 19" xfId="555"/>
    <cellStyle name="40% - Акцент2 19 2" xfId="2431"/>
    <cellStyle name="40% - Акцент2 2" xfId="556"/>
    <cellStyle name="40% - Акцент2 2 2" xfId="2432"/>
    <cellStyle name="40% - Акцент2 20" xfId="557"/>
    <cellStyle name="40% - Акцент2 20 2" xfId="2433"/>
    <cellStyle name="40% - Акцент2 21" xfId="558"/>
    <cellStyle name="40% - Акцент2 21 2" xfId="2434"/>
    <cellStyle name="40% - Акцент2 22" xfId="559"/>
    <cellStyle name="40% - Акцент2 22 2" xfId="2435"/>
    <cellStyle name="40% - Акцент2 23" xfId="560"/>
    <cellStyle name="40% - Акцент2 23 2" xfId="2436"/>
    <cellStyle name="40% - Акцент2 24" xfId="561"/>
    <cellStyle name="40% - Акцент2 24 2" xfId="2437"/>
    <cellStyle name="40% - Акцент2 25" xfId="562"/>
    <cellStyle name="40% - Акцент2 25 2" xfId="2438"/>
    <cellStyle name="40% - Акцент2 26" xfId="563"/>
    <cellStyle name="40% - Акцент2 26 2" xfId="2439"/>
    <cellStyle name="40% - Акцент2 27" xfId="564"/>
    <cellStyle name="40% - Акцент2 27 2" xfId="2440"/>
    <cellStyle name="40% - Акцент2 28" xfId="565"/>
    <cellStyle name="40% - Акцент2 28 2" xfId="2441"/>
    <cellStyle name="40% - Акцент2 29" xfId="566"/>
    <cellStyle name="40% - Акцент2 29 2" xfId="2442"/>
    <cellStyle name="40% - Акцент2 3" xfId="567"/>
    <cellStyle name="40% - Акцент2 3 2" xfId="2443"/>
    <cellStyle name="40% - Акцент2 30" xfId="568"/>
    <cellStyle name="40% - Акцент2 30 2" xfId="2444"/>
    <cellStyle name="40% - Акцент2 31" xfId="569"/>
    <cellStyle name="40% - Акцент2 31 2" xfId="2445"/>
    <cellStyle name="40% - Акцент2 32" xfId="570"/>
    <cellStyle name="40% - Акцент2 32 2" xfId="2446"/>
    <cellStyle name="40% - Акцент2 33" xfId="571"/>
    <cellStyle name="40% - Акцент2 33 2" xfId="2447"/>
    <cellStyle name="40% - Акцент2 34" xfId="572"/>
    <cellStyle name="40% - Акцент2 34 2" xfId="2448"/>
    <cellStyle name="40% - Акцент2 35" xfId="573"/>
    <cellStyle name="40% - Акцент2 35 2" xfId="2449"/>
    <cellStyle name="40% - Акцент2 36" xfId="574"/>
    <cellStyle name="40% - Акцент2 36 2" xfId="2450"/>
    <cellStyle name="40% - Акцент2 4" xfId="575"/>
    <cellStyle name="40% - Акцент2 4 2" xfId="2451"/>
    <cellStyle name="40% - Акцент2 5" xfId="576"/>
    <cellStyle name="40% - Акцент2 5 2" xfId="2452"/>
    <cellStyle name="40% - Акцент2 6" xfId="577"/>
    <cellStyle name="40% - Акцент2 6 2" xfId="2453"/>
    <cellStyle name="40% - Акцент2 7" xfId="578"/>
    <cellStyle name="40% - Акцент2 7 2" xfId="2454"/>
    <cellStyle name="40% - Акцент2 8" xfId="579"/>
    <cellStyle name="40% - Акцент2 8 2" xfId="2455"/>
    <cellStyle name="40% - Акцент2 9" xfId="580"/>
    <cellStyle name="40% - Акцент2 9 2" xfId="2456"/>
    <cellStyle name="40% - Акцент3 10" xfId="581"/>
    <cellStyle name="40% - Акцент3 10 2" xfId="2457"/>
    <cellStyle name="40% - Акцент3 11" xfId="582"/>
    <cellStyle name="40% - Акцент3 11 2" xfId="2458"/>
    <cellStyle name="40% - Акцент3 12" xfId="583"/>
    <cellStyle name="40% - Акцент3 12 2" xfId="2459"/>
    <cellStyle name="40% - Акцент3 13" xfId="584"/>
    <cellStyle name="40% - Акцент3 13 2" xfId="2460"/>
    <cellStyle name="40% - Акцент3 14" xfId="585"/>
    <cellStyle name="40% - Акцент3 14 2" xfId="2461"/>
    <cellStyle name="40% - Акцент3 15" xfId="586"/>
    <cellStyle name="40% - Акцент3 15 2" xfId="2462"/>
    <cellStyle name="40% - Акцент3 16" xfId="587"/>
    <cellStyle name="40% - Акцент3 16 2" xfId="2463"/>
    <cellStyle name="40% - Акцент3 17" xfId="588"/>
    <cellStyle name="40% - Акцент3 17 2" xfId="2464"/>
    <cellStyle name="40% - Акцент3 18" xfId="589"/>
    <cellStyle name="40% - Акцент3 18 2" xfId="2465"/>
    <cellStyle name="40% - Акцент3 19" xfId="590"/>
    <cellStyle name="40% - Акцент3 19 2" xfId="2466"/>
    <cellStyle name="40% - Акцент3 2" xfId="591"/>
    <cellStyle name="40% - Акцент3 2 2" xfId="2467"/>
    <cellStyle name="40% - Акцент3 20" xfId="592"/>
    <cellStyle name="40% - Акцент3 20 2" xfId="2468"/>
    <cellStyle name="40% - Акцент3 21" xfId="593"/>
    <cellStyle name="40% - Акцент3 21 2" xfId="2469"/>
    <cellStyle name="40% - Акцент3 22" xfId="594"/>
    <cellStyle name="40% - Акцент3 22 2" xfId="2470"/>
    <cellStyle name="40% - Акцент3 23" xfId="595"/>
    <cellStyle name="40% - Акцент3 23 2" xfId="2471"/>
    <cellStyle name="40% - Акцент3 24" xfId="596"/>
    <cellStyle name="40% - Акцент3 24 2" xfId="2472"/>
    <cellStyle name="40% - Акцент3 25" xfId="597"/>
    <cellStyle name="40% - Акцент3 25 2" xfId="2473"/>
    <cellStyle name="40% - Акцент3 26" xfId="598"/>
    <cellStyle name="40% - Акцент3 26 2" xfId="2474"/>
    <cellStyle name="40% - Акцент3 27" xfId="599"/>
    <cellStyle name="40% - Акцент3 27 2" xfId="2475"/>
    <cellStyle name="40% - Акцент3 28" xfId="600"/>
    <cellStyle name="40% - Акцент3 28 2" xfId="2476"/>
    <cellStyle name="40% - Акцент3 29" xfId="601"/>
    <cellStyle name="40% - Акцент3 29 2" xfId="2477"/>
    <cellStyle name="40% - Акцент3 3" xfId="602"/>
    <cellStyle name="40% - Акцент3 3 2" xfId="2478"/>
    <cellStyle name="40% - Акцент3 30" xfId="603"/>
    <cellStyle name="40% - Акцент3 30 2" xfId="2479"/>
    <cellStyle name="40% - Акцент3 31" xfId="604"/>
    <cellStyle name="40% - Акцент3 31 2" xfId="2480"/>
    <cellStyle name="40% - Акцент3 32" xfId="605"/>
    <cellStyle name="40% - Акцент3 32 2" xfId="2481"/>
    <cellStyle name="40% - Акцент3 33" xfId="606"/>
    <cellStyle name="40% - Акцент3 33 2" xfId="2482"/>
    <cellStyle name="40% - Акцент3 34" xfId="607"/>
    <cellStyle name="40% - Акцент3 34 2" xfId="2483"/>
    <cellStyle name="40% - Акцент3 35" xfId="608"/>
    <cellStyle name="40% - Акцент3 35 2" xfId="2484"/>
    <cellStyle name="40% - Акцент3 36" xfId="609"/>
    <cellStyle name="40% - Акцент3 36 2" xfId="2485"/>
    <cellStyle name="40% - Акцент3 4" xfId="610"/>
    <cellStyle name="40% - Акцент3 4 2" xfId="2486"/>
    <cellStyle name="40% - Акцент3 5" xfId="611"/>
    <cellStyle name="40% - Акцент3 5 2" xfId="2487"/>
    <cellStyle name="40% - Акцент3 6" xfId="612"/>
    <cellStyle name="40% - Акцент3 6 2" xfId="2488"/>
    <cellStyle name="40% - Акцент3 7" xfId="613"/>
    <cellStyle name="40% - Акцент3 7 2" xfId="2489"/>
    <cellStyle name="40% - Акцент3 8" xfId="614"/>
    <cellStyle name="40% - Акцент3 8 2" xfId="2490"/>
    <cellStyle name="40% - Акцент3 9" xfId="615"/>
    <cellStyle name="40% - Акцент3 9 2" xfId="2491"/>
    <cellStyle name="40% - Акцент4 10" xfId="616"/>
    <cellStyle name="40% - Акцент4 10 2" xfId="2492"/>
    <cellStyle name="40% - Акцент4 11" xfId="617"/>
    <cellStyle name="40% - Акцент4 11 2" xfId="2493"/>
    <cellStyle name="40% - Акцент4 12" xfId="618"/>
    <cellStyle name="40% - Акцент4 12 2" xfId="2494"/>
    <cellStyle name="40% - Акцент4 13" xfId="619"/>
    <cellStyle name="40% - Акцент4 13 2" xfId="2495"/>
    <cellStyle name="40% - Акцент4 14" xfId="620"/>
    <cellStyle name="40% - Акцент4 14 2" xfId="2496"/>
    <cellStyle name="40% - Акцент4 15" xfId="621"/>
    <cellStyle name="40% - Акцент4 15 2" xfId="2497"/>
    <cellStyle name="40% - Акцент4 16" xfId="622"/>
    <cellStyle name="40% - Акцент4 16 2" xfId="2498"/>
    <cellStyle name="40% - Акцент4 17" xfId="623"/>
    <cellStyle name="40% - Акцент4 17 2" xfId="2499"/>
    <cellStyle name="40% - Акцент4 18" xfId="624"/>
    <cellStyle name="40% - Акцент4 18 2" xfId="2500"/>
    <cellStyle name="40% - Акцент4 19" xfId="625"/>
    <cellStyle name="40% - Акцент4 19 2" xfId="2501"/>
    <cellStyle name="40% - Акцент4 2" xfId="626"/>
    <cellStyle name="40% - Акцент4 2 2" xfId="2502"/>
    <cellStyle name="40% - Акцент4 20" xfId="627"/>
    <cellStyle name="40% - Акцент4 20 2" xfId="2503"/>
    <cellStyle name="40% - Акцент4 21" xfId="628"/>
    <cellStyle name="40% - Акцент4 21 2" xfId="2504"/>
    <cellStyle name="40% - Акцент4 22" xfId="629"/>
    <cellStyle name="40% - Акцент4 22 2" xfId="2505"/>
    <cellStyle name="40% - Акцент4 23" xfId="630"/>
    <cellStyle name="40% - Акцент4 23 2" xfId="2506"/>
    <cellStyle name="40% - Акцент4 24" xfId="631"/>
    <cellStyle name="40% - Акцент4 24 2" xfId="2507"/>
    <cellStyle name="40% - Акцент4 25" xfId="632"/>
    <cellStyle name="40% - Акцент4 25 2" xfId="2508"/>
    <cellStyle name="40% - Акцент4 26" xfId="633"/>
    <cellStyle name="40% - Акцент4 26 2" xfId="2509"/>
    <cellStyle name="40% - Акцент4 27" xfId="634"/>
    <cellStyle name="40% - Акцент4 27 2" xfId="2510"/>
    <cellStyle name="40% - Акцент4 28" xfId="635"/>
    <cellStyle name="40% - Акцент4 28 2" xfId="2511"/>
    <cellStyle name="40% - Акцент4 29" xfId="636"/>
    <cellStyle name="40% - Акцент4 29 2" xfId="2512"/>
    <cellStyle name="40% - Акцент4 3" xfId="637"/>
    <cellStyle name="40% - Акцент4 3 2" xfId="2513"/>
    <cellStyle name="40% - Акцент4 30" xfId="638"/>
    <cellStyle name="40% - Акцент4 30 2" xfId="2514"/>
    <cellStyle name="40% - Акцент4 31" xfId="639"/>
    <cellStyle name="40% - Акцент4 31 2" xfId="2515"/>
    <cellStyle name="40% - Акцент4 32" xfId="640"/>
    <cellStyle name="40% - Акцент4 32 2" xfId="2516"/>
    <cellStyle name="40% - Акцент4 33" xfId="641"/>
    <cellStyle name="40% - Акцент4 33 2" xfId="2517"/>
    <cellStyle name="40% - Акцент4 34" xfId="642"/>
    <cellStyle name="40% - Акцент4 34 2" xfId="2518"/>
    <cellStyle name="40% - Акцент4 35" xfId="643"/>
    <cellStyle name="40% - Акцент4 35 2" xfId="2519"/>
    <cellStyle name="40% - Акцент4 36" xfId="644"/>
    <cellStyle name="40% - Акцент4 36 2" xfId="2520"/>
    <cellStyle name="40% - Акцент4 4" xfId="645"/>
    <cellStyle name="40% - Акцент4 4 2" xfId="2521"/>
    <cellStyle name="40% - Акцент4 5" xfId="646"/>
    <cellStyle name="40% - Акцент4 5 2" xfId="2522"/>
    <cellStyle name="40% - Акцент4 6" xfId="647"/>
    <cellStyle name="40% - Акцент4 6 2" xfId="2523"/>
    <cellStyle name="40% - Акцент4 7" xfId="648"/>
    <cellStyle name="40% - Акцент4 7 2" xfId="2524"/>
    <cellStyle name="40% - Акцент4 8" xfId="649"/>
    <cellStyle name="40% - Акцент4 8 2" xfId="2525"/>
    <cellStyle name="40% - Акцент4 9" xfId="650"/>
    <cellStyle name="40% - Акцент4 9 2" xfId="2526"/>
    <cellStyle name="40% - Акцент5 10" xfId="651"/>
    <cellStyle name="40% - Акцент5 10 2" xfId="2527"/>
    <cellStyle name="40% - Акцент5 11" xfId="652"/>
    <cellStyle name="40% - Акцент5 11 2" xfId="2528"/>
    <cellStyle name="40% - Акцент5 12" xfId="653"/>
    <cellStyle name="40% - Акцент5 12 2" xfId="2529"/>
    <cellStyle name="40% - Акцент5 13" xfId="654"/>
    <cellStyle name="40% - Акцент5 13 2" xfId="2530"/>
    <cellStyle name="40% - Акцент5 14" xfId="655"/>
    <cellStyle name="40% - Акцент5 14 2" xfId="2531"/>
    <cellStyle name="40% - Акцент5 15" xfId="656"/>
    <cellStyle name="40% - Акцент5 15 2" xfId="2532"/>
    <cellStyle name="40% - Акцент5 16" xfId="657"/>
    <cellStyle name="40% - Акцент5 16 2" xfId="2533"/>
    <cellStyle name="40% - Акцент5 17" xfId="658"/>
    <cellStyle name="40% - Акцент5 17 2" xfId="2534"/>
    <cellStyle name="40% - Акцент5 18" xfId="659"/>
    <cellStyle name="40% - Акцент5 18 2" xfId="2535"/>
    <cellStyle name="40% - Акцент5 19" xfId="660"/>
    <cellStyle name="40% - Акцент5 19 2" xfId="2536"/>
    <cellStyle name="40% - Акцент5 2" xfId="661"/>
    <cellStyle name="40% - Акцент5 2 2" xfId="2537"/>
    <cellStyle name="40% - Акцент5 20" xfId="662"/>
    <cellStyle name="40% - Акцент5 20 2" xfId="2538"/>
    <cellStyle name="40% - Акцент5 21" xfId="663"/>
    <cellStyle name="40% - Акцент5 21 2" xfId="2539"/>
    <cellStyle name="40% - Акцент5 22" xfId="664"/>
    <cellStyle name="40% - Акцент5 22 2" xfId="2540"/>
    <cellStyle name="40% - Акцент5 23" xfId="665"/>
    <cellStyle name="40% - Акцент5 23 2" xfId="2541"/>
    <cellStyle name="40% - Акцент5 24" xfId="666"/>
    <cellStyle name="40% - Акцент5 24 2" xfId="2542"/>
    <cellStyle name="40% - Акцент5 25" xfId="667"/>
    <cellStyle name="40% - Акцент5 25 2" xfId="2543"/>
    <cellStyle name="40% - Акцент5 26" xfId="668"/>
    <cellStyle name="40% - Акцент5 26 2" xfId="2544"/>
    <cellStyle name="40% - Акцент5 27" xfId="669"/>
    <cellStyle name="40% - Акцент5 27 2" xfId="2545"/>
    <cellStyle name="40% - Акцент5 28" xfId="670"/>
    <cellStyle name="40% - Акцент5 28 2" xfId="2546"/>
    <cellStyle name="40% - Акцент5 29" xfId="671"/>
    <cellStyle name="40% - Акцент5 29 2" xfId="2547"/>
    <cellStyle name="40% - Акцент5 3" xfId="672"/>
    <cellStyle name="40% - Акцент5 3 2" xfId="2548"/>
    <cellStyle name="40% - Акцент5 30" xfId="673"/>
    <cellStyle name="40% - Акцент5 30 2" xfId="2549"/>
    <cellStyle name="40% - Акцент5 31" xfId="674"/>
    <cellStyle name="40% - Акцент5 31 2" xfId="2550"/>
    <cellStyle name="40% - Акцент5 32" xfId="675"/>
    <cellStyle name="40% - Акцент5 32 2" xfId="2551"/>
    <cellStyle name="40% - Акцент5 33" xfId="676"/>
    <cellStyle name="40% - Акцент5 33 2" xfId="2552"/>
    <cellStyle name="40% - Акцент5 34" xfId="677"/>
    <cellStyle name="40% - Акцент5 34 2" xfId="2553"/>
    <cellStyle name="40% - Акцент5 35" xfId="678"/>
    <cellStyle name="40% - Акцент5 35 2" xfId="2554"/>
    <cellStyle name="40% - Акцент5 36" xfId="679"/>
    <cellStyle name="40% - Акцент5 36 2" xfId="2555"/>
    <cellStyle name="40% - Акцент5 4" xfId="680"/>
    <cellStyle name="40% - Акцент5 4 2" xfId="2556"/>
    <cellStyle name="40% - Акцент5 5" xfId="681"/>
    <cellStyle name="40% - Акцент5 5 2" xfId="2557"/>
    <cellStyle name="40% - Акцент5 6" xfId="682"/>
    <cellStyle name="40% - Акцент5 6 2" xfId="2558"/>
    <cellStyle name="40% - Акцент5 7" xfId="683"/>
    <cellStyle name="40% - Акцент5 7 2" xfId="2559"/>
    <cellStyle name="40% - Акцент5 8" xfId="684"/>
    <cellStyle name="40% - Акцент5 8 2" xfId="2560"/>
    <cellStyle name="40% - Акцент5 9" xfId="685"/>
    <cellStyle name="40% - Акцент5 9 2" xfId="2561"/>
    <cellStyle name="40% - Акцент6 10" xfId="686"/>
    <cellStyle name="40% - Акцент6 10 2" xfId="2562"/>
    <cellStyle name="40% - Акцент6 11" xfId="687"/>
    <cellStyle name="40% - Акцент6 11 2" xfId="2563"/>
    <cellStyle name="40% - Акцент6 12" xfId="688"/>
    <cellStyle name="40% - Акцент6 12 2" xfId="2564"/>
    <cellStyle name="40% - Акцент6 13" xfId="689"/>
    <cellStyle name="40% - Акцент6 13 2" xfId="2565"/>
    <cellStyle name="40% - Акцент6 14" xfId="690"/>
    <cellStyle name="40% - Акцент6 14 2" xfId="2566"/>
    <cellStyle name="40% - Акцент6 15" xfId="691"/>
    <cellStyle name="40% - Акцент6 15 2" xfId="2567"/>
    <cellStyle name="40% - Акцент6 16" xfId="692"/>
    <cellStyle name="40% - Акцент6 16 2" xfId="2568"/>
    <cellStyle name="40% - Акцент6 17" xfId="693"/>
    <cellStyle name="40% - Акцент6 17 2" xfId="2569"/>
    <cellStyle name="40% - Акцент6 18" xfId="694"/>
    <cellStyle name="40% - Акцент6 18 2" xfId="2570"/>
    <cellStyle name="40% - Акцент6 19" xfId="695"/>
    <cellStyle name="40% - Акцент6 19 2" xfId="2571"/>
    <cellStyle name="40% - Акцент6 2" xfId="696"/>
    <cellStyle name="40% - Акцент6 2 2" xfId="2572"/>
    <cellStyle name="40% - Акцент6 20" xfId="697"/>
    <cellStyle name="40% - Акцент6 20 2" xfId="2573"/>
    <cellStyle name="40% - Акцент6 21" xfId="698"/>
    <cellStyle name="40% - Акцент6 21 2" xfId="2574"/>
    <cellStyle name="40% - Акцент6 22" xfId="699"/>
    <cellStyle name="40% - Акцент6 22 2" xfId="2575"/>
    <cellStyle name="40% - Акцент6 23" xfId="700"/>
    <cellStyle name="40% - Акцент6 23 2" xfId="2576"/>
    <cellStyle name="40% - Акцент6 24" xfId="701"/>
    <cellStyle name="40% - Акцент6 24 2" xfId="2577"/>
    <cellStyle name="40% - Акцент6 25" xfId="702"/>
    <cellStyle name="40% - Акцент6 25 2" xfId="2578"/>
    <cellStyle name="40% - Акцент6 26" xfId="703"/>
    <cellStyle name="40% - Акцент6 26 2" xfId="2579"/>
    <cellStyle name="40% - Акцент6 27" xfId="704"/>
    <cellStyle name="40% - Акцент6 27 2" xfId="2580"/>
    <cellStyle name="40% - Акцент6 28" xfId="705"/>
    <cellStyle name="40% - Акцент6 28 2" xfId="2581"/>
    <cellStyle name="40% - Акцент6 29" xfId="706"/>
    <cellStyle name="40% - Акцент6 29 2" xfId="2582"/>
    <cellStyle name="40% - Акцент6 3" xfId="707"/>
    <cellStyle name="40% - Акцент6 3 2" xfId="2583"/>
    <cellStyle name="40% - Акцент6 30" xfId="708"/>
    <cellStyle name="40% - Акцент6 30 2" xfId="2584"/>
    <cellStyle name="40% - Акцент6 31" xfId="709"/>
    <cellStyle name="40% - Акцент6 31 2" xfId="2585"/>
    <cellStyle name="40% - Акцент6 32" xfId="710"/>
    <cellStyle name="40% - Акцент6 32 2" xfId="2586"/>
    <cellStyle name="40% - Акцент6 33" xfId="711"/>
    <cellStyle name="40% - Акцент6 33 2" xfId="2587"/>
    <cellStyle name="40% - Акцент6 34" xfId="712"/>
    <cellStyle name="40% - Акцент6 34 2" xfId="2588"/>
    <cellStyle name="40% - Акцент6 35" xfId="713"/>
    <cellStyle name="40% - Акцент6 35 2" xfId="2589"/>
    <cellStyle name="40% - Акцент6 36" xfId="714"/>
    <cellStyle name="40% - Акцент6 36 2" xfId="2590"/>
    <cellStyle name="40% - Акцент6 4" xfId="715"/>
    <cellStyle name="40% - Акцент6 4 2" xfId="2591"/>
    <cellStyle name="40% - Акцент6 5" xfId="716"/>
    <cellStyle name="40% - Акцент6 5 2" xfId="2592"/>
    <cellStyle name="40% - Акцент6 6" xfId="717"/>
    <cellStyle name="40% - Акцент6 6 2" xfId="2593"/>
    <cellStyle name="40% - Акцент6 7" xfId="718"/>
    <cellStyle name="40% - Акцент6 7 2" xfId="2594"/>
    <cellStyle name="40% - Акцент6 8" xfId="719"/>
    <cellStyle name="40% - Акцент6 8 2" xfId="2595"/>
    <cellStyle name="40% - Акцент6 9" xfId="720"/>
    <cellStyle name="40% - Акцент6 9 2" xfId="2596"/>
    <cellStyle name="60% - Accent1" xfId="31" builtinId="32" customBuiltin="1"/>
    <cellStyle name="60% - Accent1 2" xfId="64"/>
    <cellStyle name="60% - Accent1 2 2" xfId="120"/>
    <cellStyle name="60% - Accent1 2 3" xfId="2107"/>
    <cellStyle name="60% - Accent1 2 4" xfId="2039"/>
    <cellStyle name="60% - Accent1 3" xfId="2061"/>
    <cellStyle name="60% - Accent2" xfId="35" builtinId="36" customBuiltin="1"/>
    <cellStyle name="60% - Accent2 2" xfId="62"/>
    <cellStyle name="60% - Accent2 2 2" xfId="121"/>
    <cellStyle name="60% - Accent2 2 3" xfId="2106"/>
    <cellStyle name="60% - Accent2 2 4" xfId="2042"/>
    <cellStyle name="60% - Accent2 3" xfId="2036"/>
    <cellStyle name="60% - Accent3" xfId="39" builtinId="40" customBuiltin="1"/>
    <cellStyle name="60% - Accent3 2" xfId="56"/>
    <cellStyle name="60% - Accent3 2 2" xfId="122"/>
    <cellStyle name="60% - Accent3 2 3" xfId="2102"/>
    <cellStyle name="60% - Accent3 2 4" xfId="2045"/>
    <cellStyle name="60% - Accent3 3" xfId="2063"/>
    <cellStyle name="60% - Accent4" xfId="43" builtinId="44" customBuiltin="1"/>
    <cellStyle name="60% - Accent4 2" xfId="66"/>
    <cellStyle name="60% - Accent4 2 2" xfId="123"/>
    <cellStyle name="60% - Accent4 2 3" xfId="2108"/>
    <cellStyle name="60% - Accent4 2 4" xfId="2048"/>
    <cellStyle name="60% - Accent4 3" xfId="2062"/>
    <cellStyle name="60% - Accent5" xfId="47" builtinId="48" customBuiltin="1"/>
    <cellStyle name="60% - Accent5 2" xfId="73"/>
    <cellStyle name="60% - Accent5 2 2" xfId="124"/>
    <cellStyle name="60% - Accent5 2 3" xfId="2112"/>
    <cellStyle name="60% - Accent5 2 4" xfId="2051"/>
    <cellStyle name="60% - Accent5 3" xfId="2060"/>
    <cellStyle name="60% - Accent6" xfId="51" builtinId="52" customBuiltin="1"/>
    <cellStyle name="60% - Accent6 2" xfId="55"/>
    <cellStyle name="60% - Accent6 2 2" xfId="125"/>
    <cellStyle name="60% - Accent6 2 3" xfId="2101"/>
    <cellStyle name="60% - Accent6 2 4" xfId="2054"/>
    <cellStyle name="60% - Accent6 3" xfId="2064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0 2" xfId="2774"/>
    <cellStyle name="Calculation 2 2 10 3" xfId="2969"/>
    <cellStyle name="Calculation 2 2 10 4" xfId="2716"/>
    <cellStyle name="Calculation 2 2 11" xfId="932"/>
    <cellStyle name="Calculation 2 2 11 2" xfId="2775"/>
    <cellStyle name="Calculation 2 2 11 3" xfId="2968"/>
    <cellStyle name="Calculation 2 2 11 4" xfId="3101"/>
    <cellStyle name="Calculation 2 2 12" xfId="933"/>
    <cellStyle name="Calculation 2 2 12 2" xfId="2776"/>
    <cellStyle name="Calculation 2 2 12 3" xfId="2967"/>
    <cellStyle name="Calculation 2 2 12 4" xfId="3105"/>
    <cellStyle name="Calculation 2 2 13" xfId="934"/>
    <cellStyle name="Calculation 2 2 13 2" xfId="2777"/>
    <cellStyle name="Calculation 2 2 13 3" xfId="2966"/>
    <cellStyle name="Calculation 2 2 13 4" xfId="3102"/>
    <cellStyle name="Calculation 2 2 14" xfId="935"/>
    <cellStyle name="Calculation 2 2 14 2" xfId="2778"/>
    <cellStyle name="Calculation 2 2 14 3" xfId="2965"/>
    <cellStyle name="Calculation 2 2 14 4" xfId="3108"/>
    <cellStyle name="Calculation 2 2 15" xfId="936"/>
    <cellStyle name="Calculation 2 2 15 2" xfId="2779"/>
    <cellStyle name="Calculation 2 2 15 3" xfId="2964"/>
    <cellStyle name="Calculation 2 2 15 4" xfId="2083"/>
    <cellStyle name="Calculation 2 2 16" xfId="937"/>
    <cellStyle name="Calculation 2 2 16 2" xfId="2780"/>
    <cellStyle name="Calculation 2 2 16 3" xfId="2963"/>
    <cellStyle name="Calculation 2 2 16 4" xfId="2653"/>
    <cellStyle name="Calculation 2 2 17" xfId="938"/>
    <cellStyle name="Calculation 2 2 17 2" xfId="2781"/>
    <cellStyle name="Calculation 2 2 17 3" xfId="2962"/>
    <cellStyle name="Calculation 2 2 17 4" xfId="2662"/>
    <cellStyle name="Calculation 2 2 18" xfId="939"/>
    <cellStyle name="Calculation 2 2 18 2" xfId="2782"/>
    <cellStyle name="Calculation 2 2 18 3" xfId="2961"/>
    <cellStyle name="Calculation 2 2 18 4" xfId="2717"/>
    <cellStyle name="Calculation 2 2 19" xfId="940"/>
    <cellStyle name="Calculation 2 2 19 2" xfId="2783"/>
    <cellStyle name="Calculation 2 2 19 3" xfId="2960"/>
    <cellStyle name="Calculation 2 2 19 4" xfId="2718"/>
    <cellStyle name="Calculation 2 2 2" xfId="941"/>
    <cellStyle name="Calculation 2 2 2 2" xfId="2784"/>
    <cellStyle name="Calculation 2 2 2 3" xfId="2959"/>
    <cellStyle name="Calculation 2 2 2 4" xfId="2656"/>
    <cellStyle name="Calculation 2 2 20" xfId="942"/>
    <cellStyle name="Calculation 2 2 20 2" xfId="2785"/>
    <cellStyle name="Calculation 2 2 20 3" xfId="2958"/>
    <cellStyle name="Calculation 2 2 20 4" xfId="2719"/>
    <cellStyle name="Calculation 2 2 21" xfId="943"/>
    <cellStyle name="Calculation 2 2 21 2" xfId="2786"/>
    <cellStyle name="Calculation 2 2 21 3" xfId="2957"/>
    <cellStyle name="Calculation 2 2 21 4" xfId="2720"/>
    <cellStyle name="Calculation 2 2 22" xfId="944"/>
    <cellStyle name="Calculation 2 2 22 2" xfId="2787"/>
    <cellStyle name="Calculation 2 2 22 3" xfId="2956"/>
    <cellStyle name="Calculation 2 2 22 4" xfId="2721"/>
    <cellStyle name="Calculation 2 2 23" xfId="945"/>
    <cellStyle name="Calculation 2 2 23 2" xfId="2788"/>
    <cellStyle name="Calculation 2 2 23 3" xfId="2955"/>
    <cellStyle name="Calculation 2 2 23 4" xfId="2722"/>
    <cellStyle name="Calculation 2 2 24" xfId="946"/>
    <cellStyle name="Calculation 2 2 24 2" xfId="2789"/>
    <cellStyle name="Calculation 2 2 24 3" xfId="2954"/>
    <cellStyle name="Calculation 2 2 24 4" xfId="2652"/>
    <cellStyle name="Calculation 2 2 25" xfId="947"/>
    <cellStyle name="Calculation 2 2 25 2" xfId="2790"/>
    <cellStyle name="Calculation 2 2 25 3" xfId="2953"/>
    <cellStyle name="Calculation 2 2 25 4" xfId="2663"/>
    <cellStyle name="Calculation 2 2 26" xfId="948"/>
    <cellStyle name="Calculation 2 2 26 2" xfId="2791"/>
    <cellStyle name="Calculation 2 2 26 3" xfId="2952"/>
    <cellStyle name="Calculation 2 2 26 4" xfId="2701"/>
    <cellStyle name="Calculation 2 2 27" xfId="949"/>
    <cellStyle name="Calculation 2 2 27 2" xfId="2792"/>
    <cellStyle name="Calculation 2 2 27 3" xfId="2951"/>
    <cellStyle name="Calculation 2 2 27 4" xfId="2712"/>
    <cellStyle name="Calculation 2 2 28" xfId="950"/>
    <cellStyle name="Calculation 2 2 28 2" xfId="2793"/>
    <cellStyle name="Calculation 2 2 28 3" xfId="2950"/>
    <cellStyle name="Calculation 2 2 28 4" xfId="2694"/>
    <cellStyle name="Calculation 2 2 29" xfId="951"/>
    <cellStyle name="Calculation 2 2 29 2" xfId="2794"/>
    <cellStyle name="Calculation 2 2 29 3" xfId="2949"/>
    <cellStyle name="Calculation 2 2 29 4" xfId="2706"/>
    <cellStyle name="Calculation 2 2 3" xfId="952"/>
    <cellStyle name="Calculation 2 2 3 2" xfId="2795"/>
    <cellStyle name="Calculation 2 2 3 3" xfId="2948"/>
    <cellStyle name="Calculation 2 2 3 4" xfId="2723"/>
    <cellStyle name="Calculation 2 2 30" xfId="953"/>
    <cellStyle name="Calculation 2 2 30 2" xfId="2796"/>
    <cellStyle name="Calculation 2 2 30 3" xfId="2947"/>
    <cellStyle name="Calculation 2 2 30 4" xfId="2655"/>
    <cellStyle name="Calculation 2 2 31" xfId="954"/>
    <cellStyle name="Calculation 2 2 31 2" xfId="2797"/>
    <cellStyle name="Calculation 2 2 31 3" xfId="2946"/>
    <cellStyle name="Calculation 2 2 31 4" xfId="2724"/>
    <cellStyle name="Calculation 2 2 32" xfId="955"/>
    <cellStyle name="Calculation 2 2 32 2" xfId="2798"/>
    <cellStyle name="Calculation 2 2 32 3" xfId="2945"/>
    <cellStyle name="Calculation 2 2 32 4" xfId="3103"/>
    <cellStyle name="Calculation 2 2 33" xfId="956"/>
    <cellStyle name="Calculation 2 2 33 2" xfId="2799"/>
    <cellStyle name="Calculation 2 2 33 3" xfId="2944"/>
    <cellStyle name="Calculation 2 2 33 4" xfId="2725"/>
    <cellStyle name="Calculation 2 2 34" xfId="2661"/>
    <cellStyle name="Calculation 2 2 35" xfId="3055"/>
    <cellStyle name="Calculation 2 2 36" xfId="3113"/>
    <cellStyle name="Calculation 2 2 4" xfId="957"/>
    <cellStyle name="Calculation 2 2 4 2" xfId="2800"/>
    <cellStyle name="Calculation 2 2 4 3" xfId="2943"/>
    <cellStyle name="Calculation 2 2 4 4" xfId="2648"/>
    <cellStyle name="Calculation 2 2 5" xfId="958"/>
    <cellStyle name="Calculation 2 2 5 2" xfId="2801"/>
    <cellStyle name="Calculation 2 2 5 3" xfId="2942"/>
    <cellStyle name="Calculation 2 2 5 4" xfId="2693"/>
    <cellStyle name="Calculation 2 2 6" xfId="959"/>
    <cellStyle name="Calculation 2 2 6 2" xfId="2802"/>
    <cellStyle name="Calculation 2 2 6 3" xfId="2941"/>
    <cellStyle name="Calculation 2 2 6 4" xfId="2705"/>
    <cellStyle name="Calculation 2 2 7" xfId="960"/>
    <cellStyle name="Calculation 2 2 7 2" xfId="2803"/>
    <cellStyle name="Calculation 2 2 7 3" xfId="2940"/>
    <cellStyle name="Calculation 2 2 7 4" xfId="2700"/>
    <cellStyle name="Calculation 2 2 8" xfId="961"/>
    <cellStyle name="Calculation 2 2 8 2" xfId="2804"/>
    <cellStyle name="Calculation 2 2 8 3" xfId="2939"/>
    <cellStyle name="Calculation 2 2 8 4" xfId="2711"/>
    <cellStyle name="Calculation 2 2 9" xfId="962"/>
    <cellStyle name="Calculation 2 2 9 2" xfId="2805"/>
    <cellStyle name="Calculation 2 2 9 3" xfId="2938"/>
    <cellStyle name="Calculation 2 2 9 4" xfId="2726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2 6" xfId="2080"/>
    <cellStyle name="Comma 2 7" xfId="2057"/>
    <cellStyle name="Comma 3" xfId="99"/>
    <cellStyle name="Comma 3 2" xfId="136"/>
    <cellStyle name="Comma 3 2 2" xfId="188"/>
    <cellStyle name="Comma 3 2 2 2" xfId="211"/>
    <cellStyle name="Comma 3 2 2 2 2" xfId="2172"/>
    <cellStyle name="Comma 3 2 2 3" xfId="2149"/>
    <cellStyle name="Comma 3 2 3" xfId="181"/>
    <cellStyle name="Comma 3 2 3 2" xfId="2143"/>
    <cellStyle name="Comma 3 2 4" xfId="205"/>
    <cellStyle name="Comma 3 2 4 2" xfId="2166"/>
    <cellStyle name="Comma 3 2 5" xfId="2124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2 2" xfId="2142"/>
    <cellStyle name="Comma 5 3" xfId="204"/>
    <cellStyle name="Comma 5 3 2" xfId="2165"/>
    <cellStyle name="Comma 5 4" xfId="2121"/>
    <cellStyle name="Comma 6" xfId="187"/>
    <cellStyle name="Comma 6 2" xfId="210"/>
    <cellStyle name="Comma 6 2 2" xfId="2171"/>
    <cellStyle name="Comma 6 3" xfId="227"/>
    <cellStyle name="Comma 6 4" xfId="2148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0 2" xfId="2806"/>
    <cellStyle name="Input 2 2 10 3" xfId="2937"/>
    <cellStyle name="Input 2 2 10 4" xfId="2727"/>
    <cellStyle name="Input 2 2 11" xfId="964"/>
    <cellStyle name="Input 2 2 11 2" xfId="2807"/>
    <cellStyle name="Input 2 2 11 3" xfId="2686"/>
    <cellStyle name="Input 2 2 11 4" xfId="3033"/>
    <cellStyle name="Input 2 2 12" xfId="965"/>
    <cellStyle name="Input 2 2 12 2" xfId="2808"/>
    <cellStyle name="Input 2 2 12 3" xfId="2637"/>
    <cellStyle name="Input 2 2 12 4" xfId="3073"/>
    <cellStyle name="Input 2 2 13" xfId="966"/>
    <cellStyle name="Input 2 2 13 2" xfId="2809"/>
    <cellStyle name="Input 2 2 13 3" xfId="2097"/>
    <cellStyle name="Input 2 2 13 4" xfId="3082"/>
    <cellStyle name="Input 2 2 14" xfId="967"/>
    <cellStyle name="Input 2 2 14 2" xfId="2810"/>
    <cellStyle name="Input 2 2 14 3" xfId="2646"/>
    <cellStyle name="Input 2 2 14 4" xfId="3064"/>
    <cellStyle name="Input 2 2 15" xfId="968"/>
    <cellStyle name="Input 2 2 15 2" xfId="2811"/>
    <cellStyle name="Input 2 2 15 3" xfId="2099"/>
    <cellStyle name="Input 2 2 15 4" xfId="3079"/>
    <cellStyle name="Input 2 2 16" xfId="969"/>
    <cellStyle name="Input 2 2 16 2" xfId="2812"/>
    <cellStyle name="Input 2 2 16 3" xfId="2645"/>
    <cellStyle name="Input 2 2 16 4" xfId="3065"/>
    <cellStyle name="Input 2 2 17" xfId="970"/>
    <cellStyle name="Input 2 2 17 2" xfId="2813"/>
    <cellStyle name="Input 2 2 17 3" xfId="2684"/>
    <cellStyle name="Input 2 2 17 4" xfId="3035"/>
    <cellStyle name="Input 2 2 18" xfId="971"/>
    <cellStyle name="Input 2 2 18 2" xfId="2814"/>
    <cellStyle name="Input 2 2 18 3" xfId="2632"/>
    <cellStyle name="Input 2 2 18 4" xfId="3078"/>
    <cellStyle name="Input 2 2 19" xfId="972"/>
    <cellStyle name="Input 2 2 19 2" xfId="2815"/>
    <cellStyle name="Input 2 2 19 3" xfId="2683"/>
    <cellStyle name="Input 2 2 19 4" xfId="3036"/>
    <cellStyle name="Input 2 2 2" xfId="973"/>
    <cellStyle name="Input 2 2 2 2" xfId="2816"/>
    <cellStyle name="Input 2 2 2 3" xfId="2696"/>
    <cellStyle name="Input 2 2 2 4" xfId="3025"/>
    <cellStyle name="Input 2 2 20" xfId="974"/>
    <cellStyle name="Input 2 2 20 2" xfId="2817"/>
    <cellStyle name="Input 2 2 20 3" xfId="2682"/>
    <cellStyle name="Input 2 2 20 4" xfId="3037"/>
    <cellStyle name="Input 2 2 21" xfId="975"/>
    <cellStyle name="Input 2 2 21 2" xfId="2818"/>
    <cellStyle name="Input 2 2 21 3" xfId="2681"/>
    <cellStyle name="Input 2 2 21 4" xfId="3038"/>
    <cellStyle name="Input 2 2 22" xfId="976"/>
    <cellStyle name="Input 2 2 22 2" xfId="2819"/>
    <cellStyle name="Input 2 2 22 3" xfId="2077"/>
    <cellStyle name="Input 2 2 22 4" xfId="3094"/>
    <cellStyle name="Input 2 2 23" xfId="977"/>
    <cellStyle name="Input 2 2 23 2" xfId="2820"/>
    <cellStyle name="Input 2 2 23 3" xfId="3107"/>
    <cellStyle name="Input 2 2 23 4" xfId="3115"/>
    <cellStyle name="Input 2 2 24" xfId="978"/>
    <cellStyle name="Input 2 2 24 2" xfId="2821"/>
    <cellStyle name="Input 2 2 24 3" xfId="2770"/>
    <cellStyle name="Input 2 2 24 4" xfId="2970"/>
    <cellStyle name="Input 2 2 25" xfId="979"/>
    <cellStyle name="Input 2 2 25 2" xfId="2822"/>
    <cellStyle name="Input 2 2 25 3" xfId="2769"/>
    <cellStyle name="Input 2 2 25 4" xfId="2971"/>
    <cellStyle name="Input 2 2 26" xfId="980"/>
    <cellStyle name="Input 2 2 26 2" xfId="2823"/>
    <cellStyle name="Input 2 2 26 3" xfId="2768"/>
    <cellStyle name="Input 2 2 26 4" xfId="2972"/>
    <cellStyle name="Input 2 2 27" xfId="981"/>
    <cellStyle name="Input 2 2 27 2" xfId="2824"/>
    <cellStyle name="Input 2 2 27 3" xfId="2767"/>
    <cellStyle name="Input 2 2 27 4" xfId="2973"/>
    <cellStyle name="Input 2 2 28" xfId="982"/>
    <cellStyle name="Input 2 2 28 2" xfId="2825"/>
    <cellStyle name="Input 2 2 28 3" xfId="2766"/>
    <cellStyle name="Input 2 2 28 4" xfId="2974"/>
    <cellStyle name="Input 2 2 29" xfId="983"/>
    <cellStyle name="Input 2 2 29 2" xfId="2826"/>
    <cellStyle name="Input 2 2 29 3" xfId="2765"/>
    <cellStyle name="Input 2 2 29 4" xfId="2975"/>
    <cellStyle name="Input 2 2 3" xfId="984"/>
    <cellStyle name="Input 2 2 3 2" xfId="2827"/>
    <cellStyle name="Input 2 2 3 3" xfId="2764"/>
    <cellStyle name="Input 2 2 3 4" xfId="2976"/>
    <cellStyle name="Input 2 2 30" xfId="985"/>
    <cellStyle name="Input 2 2 30 2" xfId="2828"/>
    <cellStyle name="Input 2 2 30 3" xfId="2763"/>
    <cellStyle name="Input 2 2 30 4" xfId="2977"/>
    <cellStyle name="Input 2 2 31" xfId="986"/>
    <cellStyle name="Input 2 2 31 2" xfId="2829"/>
    <cellStyle name="Input 2 2 31 3" xfId="2762"/>
    <cellStyle name="Input 2 2 31 4" xfId="2978"/>
    <cellStyle name="Input 2 2 32" xfId="987"/>
    <cellStyle name="Input 2 2 32 2" xfId="2830"/>
    <cellStyle name="Input 2 2 32 3" xfId="2761"/>
    <cellStyle name="Input 2 2 32 4" xfId="2979"/>
    <cellStyle name="Input 2 2 33" xfId="988"/>
    <cellStyle name="Input 2 2 33 2" xfId="2831"/>
    <cellStyle name="Input 2 2 33 3" xfId="2760"/>
    <cellStyle name="Input 2 2 33 4" xfId="2980"/>
    <cellStyle name="Input 2 2 34" xfId="2670"/>
    <cellStyle name="Input 2 2 35" xfId="3048"/>
    <cellStyle name="Input 2 2 36" xfId="3112"/>
    <cellStyle name="Input 2 2 4" xfId="989"/>
    <cellStyle name="Input 2 2 4 2" xfId="2832"/>
    <cellStyle name="Input 2 2 4 3" xfId="2650"/>
    <cellStyle name="Input 2 2 4 4" xfId="3061"/>
    <cellStyle name="Input 2 2 5" xfId="990"/>
    <cellStyle name="Input 2 2 5 2" xfId="2833"/>
    <cellStyle name="Input 2 2 5 3" xfId="2079"/>
    <cellStyle name="Input 2 2 5 4" xfId="3098"/>
    <cellStyle name="Input 2 2 6" xfId="991"/>
    <cellStyle name="Input 2 2 6 2" xfId="2834"/>
    <cellStyle name="Input 2 2 6 3" xfId="2642"/>
    <cellStyle name="Input 2 2 6 4" xfId="3068"/>
    <cellStyle name="Input 2 2 7" xfId="992"/>
    <cellStyle name="Input 2 2 7 2" xfId="2835"/>
    <cellStyle name="Input 2 2 7 3" xfId="2085"/>
    <cellStyle name="Input 2 2 7 4" xfId="3084"/>
    <cellStyle name="Input 2 2 8" xfId="993"/>
    <cellStyle name="Input 2 2 8 2" xfId="2836"/>
    <cellStyle name="Input 2 2 8 3" xfId="2703"/>
    <cellStyle name="Input 2 2 8 4" xfId="3020"/>
    <cellStyle name="Input 2 2 9" xfId="994"/>
    <cellStyle name="Input 2 2 9 2" xfId="2837"/>
    <cellStyle name="Input 2 2 9 3" xfId="2691"/>
    <cellStyle name="Input 2 2 9 4" xfId="3028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2 3" xfId="2113"/>
    <cellStyle name="Neutral 2 4" xfId="2034"/>
    <cellStyle name="Neutral 3" xfId="145"/>
    <cellStyle name="Neutral 4" xfId="2032"/>
    <cellStyle name="Normal" xfId="0" builtinId="0"/>
    <cellStyle name="Normal 10" xfId="4"/>
    <cellStyle name="Normal 10 2" xfId="185"/>
    <cellStyle name="Normal 10 2 2" xfId="2146"/>
    <cellStyle name="Normal 10 3" xfId="208"/>
    <cellStyle name="Normal 10 3 2" xfId="2169"/>
    <cellStyle name="Normal 10 3 2 2" xfId="3116"/>
    <cellStyle name="Normal 11" xfId="164"/>
    <cellStyle name="Normal 11 2" xfId="186"/>
    <cellStyle name="Normal 11 2 2" xfId="2147"/>
    <cellStyle name="Normal 11 3" xfId="209"/>
    <cellStyle name="Normal 11 3 2" xfId="2170"/>
    <cellStyle name="Normal 11 3 3" xfId="2059"/>
    <cellStyle name="Normal 11 4" xfId="2127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4 3" xfId="2174"/>
    <cellStyle name="Normal 14 4" xfId="2056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2 7" xfId="2078"/>
    <cellStyle name="Normal 2 8" xfId="203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2 2 2" xfId="2173"/>
    <cellStyle name="Normal 5 2 2 3" xfId="2150"/>
    <cellStyle name="Normal 5 2 3" xfId="182"/>
    <cellStyle name="Normal 5 2 3 2" xfId="2144"/>
    <cellStyle name="Normal 5 2 4" xfId="206"/>
    <cellStyle name="Normal 5 2 4 2" xfId="2167"/>
    <cellStyle name="Normal 5 2 5" xfId="2125"/>
    <cellStyle name="Normal 5 3" xfId="257"/>
    <cellStyle name="Normal 5 3 7" xfId="2058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3 2" xfId="2141"/>
    <cellStyle name="Normal 8 4" xfId="203"/>
    <cellStyle name="Normal 8 4 2" xfId="2164"/>
    <cellStyle name="Normal 9" xfId="94"/>
    <cellStyle name="Normal 9 2" xfId="184"/>
    <cellStyle name="Normal 9 2 2" xfId="2145"/>
    <cellStyle name="Normal 9 3" xfId="207"/>
    <cellStyle name="Normal 9 3 2" xfId="2168"/>
    <cellStyle name="Normal 9 4" xfId="2120"/>
    <cellStyle name="Note" xfId="25" builtinId="10" customBuiltin="1"/>
    <cellStyle name="Note 2" xfId="54"/>
    <cellStyle name="Note 2 2" xfId="152"/>
    <cellStyle name="Note 2 2 10" xfId="995"/>
    <cellStyle name="Note 2 2 10 2" xfId="2838"/>
    <cellStyle name="Note 2 2 10 3" xfId="2633"/>
    <cellStyle name="Note 2 2 10 4" xfId="3077"/>
    <cellStyle name="Note 2 2 10 5" xfId="2597"/>
    <cellStyle name="Note 2 2 11" xfId="996"/>
    <cellStyle name="Note 2 2 11 2" xfId="2839"/>
    <cellStyle name="Note 2 2 11 3" xfId="2096"/>
    <cellStyle name="Note 2 2 11 4" xfId="3081"/>
    <cellStyle name="Note 2 2 11 5" xfId="2598"/>
    <cellStyle name="Note 2 2 12" xfId="997"/>
    <cellStyle name="Note 2 2 12 2" xfId="2840"/>
    <cellStyle name="Note 2 2 12 3" xfId="2708"/>
    <cellStyle name="Note 2 2 12 4" xfId="3017"/>
    <cellStyle name="Note 2 2 12 5" xfId="2599"/>
    <cellStyle name="Note 2 2 13" xfId="998"/>
    <cellStyle name="Note 2 2 13 2" xfId="2841"/>
    <cellStyle name="Note 2 2 13 3" xfId="2697"/>
    <cellStyle name="Note 2 2 13 4" xfId="3024"/>
    <cellStyle name="Note 2 2 13 5" xfId="2600"/>
    <cellStyle name="Note 2 2 14" xfId="999"/>
    <cellStyle name="Note 2 2 14 2" xfId="2842"/>
    <cellStyle name="Note 2 2 14 3" xfId="2647"/>
    <cellStyle name="Note 2 2 14 4" xfId="3063"/>
    <cellStyle name="Note 2 2 14 5" xfId="2601"/>
    <cellStyle name="Note 2 2 15" xfId="1000"/>
    <cellStyle name="Note 2 2 15 2" xfId="2843"/>
    <cellStyle name="Note 2 2 15 3" xfId="2704"/>
    <cellStyle name="Note 2 2 15 4" xfId="3019"/>
    <cellStyle name="Note 2 2 15 5" xfId="2602"/>
    <cellStyle name="Note 2 2 16" xfId="1001"/>
    <cellStyle name="Note 2 2 16 2" xfId="2844"/>
    <cellStyle name="Note 2 2 16 3" xfId="2692"/>
    <cellStyle name="Note 2 2 16 4" xfId="3027"/>
    <cellStyle name="Note 2 2 16 5" xfId="2603"/>
    <cellStyle name="Note 2 2 17" xfId="1002"/>
    <cellStyle name="Note 2 2 17 2" xfId="2845"/>
    <cellStyle name="Note 2 2 17 3" xfId="2687"/>
    <cellStyle name="Note 2 2 17 4" xfId="3032"/>
    <cellStyle name="Note 2 2 17 5" xfId="2604"/>
    <cellStyle name="Note 2 2 18" xfId="1003"/>
    <cellStyle name="Note 2 2 18 2" xfId="2846"/>
    <cellStyle name="Note 2 2 18 3" xfId="2089"/>
    <cellStyle name="Note 2 2 18 4" xfId="3093"/>
    <cellStyle name="Note 2 2 18 5" xfId="2605"/>
    <cellStyle name="Note 2 2 19" xfId="1004"/>
    <cellStyle name="Note 2 2 19 2" xfId="2847"/>
    <cellStyle name="Note 2 2 19 3" xfId="2758"/>
    <cellStyle name="Note 2 2 19 4" xfId="2982"/>
    <cellStyle name="Note 2 2 19 5" xfId="2606"/>
    <cellStyle name="Note 2 2 2" xfId="1005"/>
    <cellStyle name="Note 2 2 2 2" xfId="2848"/>
    <cellStyle name="Note 2 2 2 3" xfId="2678"/>
    <cellStyle name="Note 2 2 2 4" xfId="3041"/>
    <cellStyle name="Note 2 2 2 5" xfId="2607"/>
    <cellStyle name="Note 2 2 20" xfId="1006"/>
    <cellStyle name="Note 2 2 20 2" xfId="2849"/>
    <cellStyle name="Note 2 2 20 3" xfId="2757"/>
    <cellStyle name="Note 2 2 20 4" xfId="2983"/>
    <cellStyle name="Note 2 2 20 5" xfId="2608"/>
    <cellStyle name="Note 2 2 21" xfId="1007"/>
    <cellStyle name="Note 2 2 21 2" xfId="2850"/>
    <cellStyle name="Note 2 2 21 3" xfId="2714"/>
    <cellStyle name="Note 2 2 21 4" xfId="3013"/>
    <cellStyle name="Note 2 2 21 5" xfId="2609"/>
    <cellStyle name="Note 2 2 22" xfId="1008"/>
    <cellStyle name="Note 2 2 22 2" xfId="2851"/>
    <cellStyle name="Note 2 2 22 3" xfId="2677"/>
    <cellStyle name="Note 2 2 22 4" xfId="3042"/>
    <cellStyle name="Note 2 2 22 5" xfId="2610"/>
    <cellStyle name="Note 2 2 23" xfId="1009"/>
    <cellStyle name="Note 2 2 23 2" xfId="2852"/>
    <cellStyle name="Note 2 2 23 3" xfId="2756"/>
    <cellStyle name="Note 2 2 23 4" xfId="2984"/>
    <cellStyle name="Note 2 2 23 5" xfId="2611"/>
    <cellStyle name="Note 2 2 24" xfId="1010"/>
    <cellStyle name="Note 2 2 24 2" xfId="2853"/>
    <cellStyle name="Note 2 2 24 3" xfId="2707"/>
    <cellStyle name="Note 2 2 24 4" xfId="3018"/>
    <cellStyle name="Note 2 2 24 5" xfId="2612"/>
    <cellStyle name="Note 2 2 25" xfId="1011"/>
    <cellStyle name="Note 2 2 25 2" xfId="2854"/>
    <cellStyle name="Note 2 2 25 3" xfId="2695"/>
    <cellStyle name="Note 2 2 25 4" xfId="3026"/>
    <cellStyle name="Note 2 2 25 5" xfId="2613"/>
    <cellStyle name="Note 2 2 26" xfId="1012"/>
    <cellStyle name="Note 2 2 26 2" xfId="2855"/>
    <cellStyle name="Note 2 2 26 3" xfId="2713"/>
    <cellStyle name="Note 2 2 26 4" xfId="3014"/>
    <cellStyle name="Note 2 2 26 5" xfId="2614"/>
    <cellStyle name="Note 2 2 27" xfId="1013"/>
    <cellStyle name="Note 2 2 27 2" xfId="2856"/>
    <cellStyle name="Note 2 2 27 3" xfId="2702"/>
    <cellStyle name="Note 2 2 27 4" xfId="3021"/>
    <cellStyle name="Note 2 2 27 5" xfId="2615"/>
    <cellStyle name="Note 2 2 28" xfId="1014"/>
    <cellStyle name="Note 2 2 28 2" xfId="2857"/>
    <cellStyle name="Note 2 2 28 3" xfId="2676"/>
    <cellStyle name="Note 2 2 28 4" xfId="3043"/>
    <cellStyle name="Note 2 2 28 5" xfId="2616"/>
    <cellStyle name="Note 2 2 29" xfId="1015"/>
    <cellStyle name="Note 2 2 29 2" xfId="2858"/>
    <cellStyle name="Note 2 2 29 3" xfId="2660"/>
    <cellStyle name="Note 2 2 29 4" xfId="3056"/>
    <cellStyle name="Note 2 2 29 5" xfId="2617"/>
    <cellStyle name="Note 2 2 3" xfId="1016"/>
    <cellStyle name="Note 2 2 3 2" xfId="2859"/>
    <cellStyle name="Note 2 2 3 3" xfId="2654"/>
    <cellStyle name="Note 2 2 3 4" xfId="3060"/>
    <cellStyle name="Note 2 2 3 5" xfId="2618"/>
    <cellStyle name="Note 2 2 30" xfId="1017"/>
    <cellStyle name="Note 2 2 30 2" xfId="2860"/>
    <cellStyle name="Note 2 2 30 3" xfId="2086"/>
    <cellStyle name="Note 2 2 30 4" xfId="3092"/>
    <cellStyle name="Note 2 2 30 5" xfId="2619"/>
    <cellStyle name="Note 2 2 31" xfId="1018"/>
    <cellStyle name="Note 2 2 31 2" xfId="2861"/>
    <cellStyle name="Note 2 2 31 3" xfId="2122"/>
    <cellStyle name="Note 2 2 31 4" xfId="3095"/>
    <cellStyle name="Note 2 2 31 5" xfId="2620"/>
    <cellStyle name="Note 2 2 32" xfId="1019"/>
    <cellStyle name="Note 2 2 32 2" xfId="2862"/>
    <cellStyle name="Note 2 2 32 3" xfId="2659"/>
    <cellStyle name="Note 2 2 32 4" xfId="3057"/>
    <cellStyle name="Note 2 2 32 5" xfId="2621"/>
    <cellStyle name="Note 2 2 33" xfId="1020"/>
    <cellStyle name="Note 2 2 33 2" xfId="2863"/>
    <cellStyle name="Note 2 2 33 3" xfId="2755"/>
    <cellStyle name="Note 2 2 33 4" xfId="2985"/>
    <cellStyle name="Note 2 2 33 5" xfId="2622"/>
    <cellStyle name="Note 2 2 34" xfId="1021"/>
    <cellStyle name="Note 2 2 34 2" xfId="2864"/>
    <cellStyle name="Note 2 2 34 3" xfId="2754"/>
    <cellStyle name="Note 2 2 34 4" xfId="2986"/>
    <cellStyle name="Note 2 2 34 5" xfId="2623"/>
    <cellStyle name="Note 2 2 35" xfId="2679"/>
    <cellStyle name="Note 2 2 36" xfId="3040"/>
    <cellStyle name="Note 2 2 37" xfId="3111"/>
    <cellStyle name="Note 2 2 38" xfId="2126"/>
    <cellStyle name="Note 2 2 4" xfId="1022"/>
    <cellStyle name="Note 2 2 4 2" xfId="2865"/>
    <cellStyle name="Note 2 2 4 3" xfId="2651"/>
    <cellStyle name="Note 2 2 4 4" xfId="2715"/>
    <cellStyle name="Note 2 2 4 5" xfId="2624"/>
    <cellStyle name="Note 2 2 5" xfId="1023"/>
    <cellStyle name="Note 2 2 5 2" xfId="2866"/>
    <cellStyle name="Note 2 2 5 3" xfId="2753"/>
    <cellStyle name="Note 2 2 5 4" xfId="2987"/>
    <cellStyle name="Note 2 2 5 5" xfId="2625"/>
    <cellStyle name="Note 2 2 6" xfId="1024"/>
    <cellStyle name="Note 2 2 6 2" xfId="2867"/>
    <cellStyle name="Note 2 2 6 3" xfId="2675"/>
    <cellStyle name="Note 2 2 6 4" xfId="3044"/>
    <cellStyle name="Note 2 2 6 5" xfId="2626"/>
    <cellStyle name="Note 2 2 7" xfId="1025"/>
    <cellStyle name="Note 2 2 7 2" xfId="2868"/>
    <cellStyle name="Note 2 2 7 3" xfId="2657"/>
    <cellStyle name="Note 2 2 7 4" xfId="3059"/>
    <cellStyle name="Note 2 2 7 5" xfId="2627"/>
    <cellStyle name="Note 2 2 8" xfId="1026"/>
    <cellStyle name="Note 2 2 8 2" xfId="2869"/>
    <cellStyle name="Note 2 2 8 3" xfId="2087"/>
    <cellStyle name="Note 2 2 8 4" xfId="3097"/>
    <cellStyle name="Note 2 2 8 5" xfId="2628"/>
    <cellStyle name="Note 2 2 9" xfId="1027"/>
    <cellStyle name="Note 2 2 9 2" xfId="2870"/>
    <cellStyle name="Note 2 2 9 3" xfId="2752"/>
    <cellStyle name="Note 2 2 9 4" xfId="2988"/>
    <cellStyle name="Note 2 2 9 5" xfId="2629"/>
    <cellStyle name="Note 2 3" xfId="260"/>
    <cellStyle name="Note 2 3 2" xfId="2759"/>
    <cellStyle name="Note 2 3 3" xfId="2981"/>
    <cellStyle name="Note 2 3 4" xfId="2773"/>
    <cellStyle name="Note 2 4" xfId="2100"/>
    <cellStyle name="Note 2 5" xfId="2035"/>
    <cellStyle name="Note 3" xfId="166"/>
    <cellStyle name="Note 3 2" xfId="2128"/>
    <cellStyle name="Note 4" xfId="190"/>
    <cellStyle name="Note 4 2" xfId="2151"/>
    <cellStyle name="Output" xfId="20" builtinId="21" customBuiltin="1"/>
    <cellStyle name="Output 2" xfId="81"/>
    <cellStyle name="Output 2 2" xfId="153"/>
    <cellStyle name="Output 2 2 10" xfId="1028"/>
    <cellStyle name="Output 2 2 10 2" xfId="2871"/>
    <cellStyle name="Output 2 2 10 3" xfId="2751"/>
    <cellStyle name="Output 2 2 10 4" xfId="2989"/>
    <cellStyle name="Output 2 2 11" xfId="1029"/>
    <cellStyle name="Output 2 2 11 2" xfId="2872"/>
    <cellStyle name="Output 2 2 11 3" xfId="2750"/>
    <cellStyle name="Output 2 2 11 4" xfId="2990"/>
    <cellStyle name="Output 2 2 12" xfId="1030"/>
    <cellStyle name="Output 2 2 12 2" xfId="2873"/>
    <cellStyle name="Output 2 2 12 3" xfId="2649"/>
    <cellStyle name="Output 2 2 12 4" xfId="3062"/>
    <cellStyle name="Output 2 2 13" xfId="1031"/>
    <cellStyle name="Output 2 2 13 2" xfId="2874"/>
    <cellStyle name="Output 2 2 13 3" xfId="2749"/>
    <cellStyle name="Output 2 2 13 4" xfId="2991"/>
    <cellStyle name="Output 2 2 14" xfId="1032"/>
    <cellStyle name="Output 2 2 14 2" xfId="2875"/>
    <cellStyle name="Output 2 2 14 3" xfId="2748"/>
    <cellStyle name="Output 2 2 14 4" xfId="2992"/>
    <cellStyle name="Output 2 2 15" xfId="1033"/>
    <cellStyle name="Output 2 2 15 2" xfId="2876"/>
    <cellStyle name="Output 2 2 15 3" xfId="2674"/>
    <cellStyle name="Output 2 2 15 4" xfId="3045"/>
    <cellStyle name="Output 2 2 16" xfId="1034"/>
    <cellStyle name="Output 2 2 16 2" xfId="2877"/>
    <cellStyle name="Output 2 2 16 3" xfId="2747"/>
    <cellStyle name="Output 2 2 16 4" xfId="2993"/>
    <cellStyle name="Output 2 2 17" xfId="1035"/>
    <cellStyle name="Output 2 2 17 2" xfId="2878"/>
    <cellStyle name="Output 2 2 17 3" xfId="2688"/>
    <cellStyle name="Output 2 2 17 4" xfId="3031"/>
    <cellStyle name="Output 2 2 18" xfId="1036"/>
    <cellStyle name="Output 2 2 18 2" xfId="2879"/>
    <cellStyle name="Output 2 2 18 3" xfId="2673"/>
    <cellStyle name="Output 2 2 18 4" xfId="2771"/>
    <cellStyle name="Output 2 2 19" xfId="1037"/>
    <cellStyle name="Output 2 2 19 2" xfId="2880"/>
    <cellStyle name="Output 2 2 19 3" xfId="2094"/>
    <cellStyle name="Output 2 2 19 4" xfId="3099"/>
    <cellStyle name="Output 2 2 2" xfId="1038"/>
    <cellStyle name="Output 2 2 2 2" xfId="2881"/>
    <cellStyle name="Output 2 2 2 3" xfId="2772"/>
    <cellStyle name="Output 2 2 2 4" xfId="3106"/>
    <cellStyle name="Output 2 2 20" xfId="1039"/>
    <cellStyle name="Output 2 2 20 2" xfId="2882"/>
    <cellStyle name="Output 2 2 20 3" xfId="2746"/>
    <cellStyle name="Output 2 2 20 4" xfId="2994"/>
    <cellStyle name="Output 2 2 21" xfId="1040"/>
    <cellStyle name="Output 2 2 21 2" xfId="2883"/>
    <cellStyle name="Output 2 2 21 3" xfId="2745"/>
    <cellStyle name="Output 2 2 21 4" xfId="2995"/>
    <cellStyle name="Output 2 2 22" xfId="1041"/>
    <cellStyle name="Output 2 2 22 2" xfId="2884"/>
    <cellStyle name="Output 2 2 22 3" xfId="2744"/>
    <cellStyle name="Output 2 2 22 4" xfId="2996"/>
    <cellStyle name="Output 2 2 23" xfId="1042"/>
    <cellStyle name="Output 2 2 23 2" xfId="2885"/>
    <cellStyle name="Output 2 2 23 3" xfId="2743"/>
    <cellStyle name="Output 2 2 23 4" xfId="2997"/>
    <cellStyle name="Output 2 2 24" xfId="1043"/>
    <cellStyle name="Output 2 2 24 2" xfId="2886"/>
    <cellStyle name="Output 2 2 24 3" xfId="2742"/>
    <cellStyle name="Output 2 2 24 4" xfId="2998"/>
    <cellStyle name="Output 2 2 25" xfId="1044"/>
    <cellStyle name="Output 2 2 25 2" xfId="2887"/>
    <cellStyle name="Output 2 2 25 3" xfId="2741"/>
    <cellStyle name="Output 2 2 25 4" xfId="2999"/>
    <cellStyle name="Output 2 2 26" xfId="1045"/>
    <cellStyle name="Output 2 2 26 2" xfId="2888"/>
    <cellStyle name="Output 2 2 26 3" xfId="3104"/>
    <cellStyle name="Output 2 2 26 4" xfId="3114"/>
    <cellStyle name="Output 2 2 27" xfId="1046"/>
    <cellStyle name="Output 2 2 27 2" xfId="2889"/>
    <cellStyle name="Output 2 2 27 3" xfId="2740"/>
    <cellStyle name="Output 2 2 27 4" xfId="3000"/>
    <cellStyle name="Output 2 2 28" xfId="1047"/>
    <cellStyle name="Output 2 2 28 2" xfId="2890"/>
    <cellStyle name="Output 2 2 28 3" xfId="2690"/>
    <cellStyle name="Output 2 2 28 4" xfId="3029"/>
    <cellStyle name="Output 2 2 29" xfId="1048"/>
    <cellStyle name="Output 2 2 29 2" xfId="2891"/>
    <cellStyle name="Output 2 2 29 3" xfId="2710"/>
    <cellStyle name="Output 2 2 29 4" xfId="3015"/>
    <cellStyle name="Output 2 2 3" xfId="1049"/>
    <cellStyle name="Output 2 2 3 2" xfId="2892"/>
    <cellStyle name="Output 2 2 3 3" xfId="2699"/>
    <cellStyle name="Output 2 2 3 4" xfId="3022"/>
    <cellStyle name="Output 2 2 30" xfId="1050"/>
    <cellStyle name="Output 2 2 30 2" xfId="2893"/>
    <cellStyle name="Output 2 2 30 3" xfId="2689"/>
    <cellStyle name="Output 2 2 30 4" xfId="3030"/>
    <cellStyle name="Output 2 2 31" xfId="1051"/>
    <cellStyle name="Output 2 2 31 2" xfId="2894"/>
    <cellStyle name="Output 2 2 31 3" xfId="2709"/>
    <cellStyle name="Output 2 2 31 4" xfId="3016"/>
    <cellStyle name="Output 2 2 32" xfId="1052"/>
    <cellStyle name="Output 2 2 32 2" xfId="2895"/>
    <cellStyle name="Output 2 2 32 3" xfId="2698"/>
    <cellStyle name="Output 2 2 32 4" xfId="3023"/>
    <cellStyle name="Output 2 2 33" xfId="1053"/>
    <cellStyle name="Output 2 2 33 2" xfId="2896"/>
    <cellStyle name="Output 2 2 33 3" xfId="2092"/>
    <cellStyle name="Output 2 2 33 4" xfId="3096"/>
    <cellStyle name="Output 2 2 34" xfId="1054"/>
    <cellStyle name="Output 2 2 34 2" xfId="2897"/>
    <cellStyle name="Output 2 2 34 3" xfId="2091"/>
    <cellStyle name="Output 2 2 34 4" xfId="3100"/>
    <cellStyle name="Output 2 2 35" xfId="2680"/>
    <cellStyle name="Output 2 2 36" xfId="3039"/>
    <cellStyle name="Output 2 2 37" xfId="3110"/>
    <cellStyle name="Output 2 2 4" xfId="1055"/>
    <cellStyle name="Output 2 2 4 2" xfId="2898"/>
    <cellStyle name="Output 2 2 4 3" xfId="2672"/>
    <cellStyle name="Output 2 2 4 4" xfId="3046"/>
    <cellStyle name="Output 2 2 5" xfId="1056"/>
    <cellStyle name="Output 2 2 5 2" xfId="2899"/>
    <cellStyle name="Output 2 2 5 3" xfId="2658"/>
    <cellStyle name="Output 2 2 5 4" xfId="3058"/>
    <cellStyle name="Output 2 2 6" xfId="1057"/>
    <cellStyle name="Output 2 2 6 2" xfId="2900"/>
    <cellStyle name="Output 2 2 6 3" xfId="2640"/>
    <cellStyle name="Output 2 2 6 4" xfId="3070"/>
    <cellStyle name="Output 2 2 7" xfId="1058"/>
    <cellStyle name="Output 2 2 7 2" xfId="2901"/>
    <cellStyle name="Output 2 2 7 3" xfId="2090"/>
    <cellStyle name="Output 2 2 7 4" xfId="3086"/>
    <cellStyle name="Output 2 2 8" xfId="1059"/>
    <cellStyle name="Output 2 2 8 2" xfId="2902"/>
    <cellStyle name="Output 2 2 8 3" xfId="2671"/>
    <cellStyle name="Output 2 2 8 4" xfId="3047"/>
    <cellStyle name="Output 2 2 9" xfId="1060"/>
    <cellStyle name="Output 2 2 9 2" xfId="2903"/>
    <cellStyle name="Output 2 2 9 3" xfId="2638"/>
    <cellStyle name="Output 2 2 9 4" xfId="3072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N10_bold" xfId="2055"/>
    <cellStyle name="Style 1" xfId="154"/>
    <cellStyle name="Style 1 2" xfId="155"/>
    <cellStyle name="Style 1 2 2" xfId="183"/>
    <cellStyle name="Style 1_verchnakan_ax21-25_2018" xfId="156"/>
    <cellStyle name="Title" xfId="2031" builtinId="15" customBuiltin="1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0 2" xfId="2904"/>
    <cellStyle name="Total 2 2 10 3" xfId="2098"/>
    <cellStyle name="Total 2 2 10 4" xfId="3083"/>
    <cellStyle name="Total 2 2 11" xfId="1062"/>
    <cellStyle name="Total 2 2 11 2" xfId="2905"/>
    <cellStyle name="Total 2 2 11 3" xfId="2739"/>
    <cellStyle name="Total 2 2 11 4" xfId="3001"/>
    <cellStyle name="Total 2 2 12" xfId="1063"/>
    <cellStyle name="Total 2 2 12 2" xfId="2906"/>
    <cellStyle name="Total 2 2 12 3" xfId="2738"/>
    <cellStyle name="Total 2 2 12 4" xfId="3002"/>
    <cellStyle name="Total 2 2 13" xfId="1064"/>
    <cellStyle name="Total 2 2 13 2" xfId="2907"/>
    <cellStyle name="Total 2 2 13 3" xfId="2737"/>
    <cellStyle name="Total 2 2 13 4" xfId="3003"/>
    <cellStyle name="Total 2 2 14" xfId="1065"/>
    <cellStyle name="Total 2 2 14 2" xfId="2908"/>
    <cellStyle name="Total 2 2 14 3" xfId="2736"/>
    <cellStyle name="Total 2 2 14 4" xfId="3004"/>
    <cellStyle name="Total 2 2 15" xfId="1066"/>
    <cellStyle name="Total 2 2 15 2" xfId="2909"/>
    <cellStyle name="Total 2 2 15 3" xfId="2735"/>
    <cellStyle name="Total 2 2 15 4" xfId="3005"/>
    <cellStyle name="Total 2 2 16" xfId="1067"/>
    <cellStyle name="Total 2 2 16 2" xfId="2910"/>
    <cellStyle name="Total 2 2 16 3" xfId="2734"/>
    <cellStyle name="Total 2 2 16 4" xfId="3006"/>
    <cellStyle name="Total 2 2 17" xfId="1068"/>
    <cellStyle name="Total 2 2 17 2" xfId="2911"/>
    <cellStyle name="Total 2 2 17 3" xfId="2733"/>
    <cellStyle name="Total 2 2 17 4" xfId="3007"/>
    <cellStyle name="Total 2 2 18" xfId="1069"/>
    <cellStyle name="Total 2 2 18 2" xfId="2912"/>
    <cellStyle name="Total 2 2 18 3" xfId="2643"/>
    <cellStyle name="Total 2 2 18 4" xfId="3067"/>
    <cellStyle name="Total 2 2 19" xfId="1070"/>
    <cellStyle name="Total 2 2 19 2" xfId="2913"/>
    <cellStyle name="Total 2 2 19 3" xfId="2088"/>
    <cellStyle name="Total 2 2 19 4" xfId="3085"/>
    <cellStyle name="Total 2 2 2" xfId="1071"/>
    <cellStyle name="Total 2 2 2 2" xfId="2914"/>
    <cellStyle name="Total 2 2 2 3" xfId="2669"/>
    <cellStyle name="Total 2 2 2 4" xfId="3049"/>
    <cellStyle name="Total 2 2 20" xfId="1072"/>
    <cellStyle name="Total 2 2 20 2" xfId="2915"/>
    <cellStyle name="Total 2 2 20 3" xfId="2634"/>
    <cellStyle name="Total 2 2 20 4" xfId="3076"/>
    <cellStyle name="Total 2 2 21" xfId="1073"/>
    <cellStyle name="Total 2 2 21 2" xfId="2916"/>
    <cellStyle name="Total 2 2 21 3" xfId="2093"/>
    <cellStyle name="Total 2 2 21 4" xfId="3088"/>
    <cellStyle name="Total 2 2 22" xfId="1074"/>
    <cellStyle name="Total 2 2 22 2" xfId="2917"/>
    <cellStyle name="Total 2 2 22 3" xfId="2668"/>
    <cellStyle name="Total 2 2 22 4" xfId="3050"/>
    <cellStyle name="Total 2 2 23" xfId="1075"/>
    <cellStyle name="Total 2 2 23 2" xfId="2918"/>
    <cellStyle name="Total 2 2 23 3" xfId="2636"/>
    <cellStyle name="Total 2 2 23 4" xfId="3074"/>
    <cellStyle name="Total 2 2 24" xfId="1076"/>
    <cellStyle name="Total 2 2 24 2" xfId="2919"/>
    <cellStyle name="Total 2 2 24 3" xfId="2084"/>
    <cellStyle name="Total 2 2 24 4" xfId="3089"/>
    <cellStyle name="Total 2 2 25" xfId="1077"/>
    <cellStyle name="Total 2 2 25 2" xfId="2920"/>
    <cellStyle name="Total 2 2 25 3" xfId="2667"/>
    <cellStyle name="Total 2 2 25 4" xfId="3051"/>
    <cellStyle name="Total 2 2 26" xfId="1078"/>
    <cellStyle name="Total 2 2 26 2" xfId="2921"/>
    <cellStyle name="Total 2 2 26 3" xfId="2644"/>
    <cellStyle name="Total 2 2 26 4" xfId="3066"/>
    <cellStyle name="Total 2 2 27" xfId="1079"/>
    <cellStyle name="Total 2 2 27 2" xfId="2922"/>
    <cellStyle name="Total 2 2 27 3" xfId="2081"/>
    <cellStyle name="Total 2 2 27 4" xfId="3090"/>
    <cellStyle name="Total 2 2 28" xfId="1080"/>
    <cellStyle name="Total 2 2 28 2" xfId="2923"/>
    <cellStyle name="Total 2 2 28 3" xfId="2666"/>
    <cellStyle name="Total 2 2 28 4" xfId="3052"/>
    <cellStyle name="Total 2 2 29" xfId="1081"/>
    <cellStyle name="Total 2 2 29 2" xfId="2924"/>
    <cellStyle name="Total 2 2 29 3" xfId="2635"/>
    <cellStyle name="Total 2 2 29 4" xfId="3075"/>
    <cellStyle name="Total 2 2 3" xfId="1082"/>
    <cellStyle name="Total 2 2 3 2" xfId="2925"/>
    <cellStyle name="Total 2 2 3 3" xfId="2082"/>
    <cellStyle name="Total 2 2 3 4" xfId="3091"/>
    <cellStyle name="Total 2 2 30" xfId="1083"/>
    <cellStyle name="Total 2 2 30 2" xfId="2926"/>
    <cellStyle name="Total 2 2 30 3" xfId="2665"/>
    <cellStyle name="Total 2 2 30 4" xfId="3053"/>
    <cellStyle name="Total 2 2 31" xfId="1084"/>
    <cellStyle name="Total 2 2 31 2" xfId="2927"/>
    <cellStyle name="Total 2 2 31 3" xfId="2641"/>
    <cellStyle name="Total 2 2 31 4" xfId="3069"/>
    <cellStyle name="Total 2 2 32" xfId="1085"/>
    <cellStyle name="Total 2 2 32 2" xfId="2928"/>
    <cellStyle name="Total 2 2 32 3" xfId="2123"/>
    <cellStyle name="Total 2 2 32 4" xfId="3087"/>
    <cellStyle name="Total 2 2 33" xfId="1086"/>
    <cellStyle name="Total 2 2 33 2" xfId="2929"/>
    <cellStyle name="Total 2 2 33 3" xfId="2664"/>
    <cellStyle name="Total 2 2 33 4" xfId="3054"/>
    <cellStyle name="Total 2 2 34" xfId="1087"/>
    <cellStyle name="Total 2 2 34 2" xfId="2930"/>
    <cellStyle name="Total 2 2 34 3" xfId="2639"/>
    <cellStyle name="Total 2 2 34 4" xfId="3071"/>
    <cellStyle name="Total 2 2 35" xfId="2685"/>
    <cellStyle name="Total 2 2 36" xfId="3034"/>
    <cellStyle name="Total 2 2 37" xfId="3109"/>
    <cellStyle name="Total 2 2 4" xfId="1088"/>
    <cellStyle name="Total 2 2 4 2" xfId="2931"/>
    <cellStyle name="Total 2 2 4 3" xfId="2095"/>
    <cellStyle name="Total 2 2 4 4" xfId="3080"/>
    <cellStyle name="Total 2 2 5" xfId="1089"/>
    <cellStyle name="Total 2 2 5 2" xfId="2932"/>
    <cellStyle name="Total 2 2 5 3" xfId="2732"/>
    <cellStyle name="Total 2 2 5 4" xfId="3008"/>
    <cellStyle name="Total 2 2 6" xfId="1090"/>
    <cellStyle name="Total 2 2 6 2" xfId="2933"/>
    <cellStyle name="Total 2 2 6 3" xfId="2731"/>
    <cellStyle name="Total 2 2 6 4" xfId="3009"/>
    <cellStyle name="Total 2 2 7" xfId="1091"/>
    <cellStyle name="Total 2 2 7 2" xfId="2934"/>
    <cellStyle name="Total 2 2 7 3" xfId="2730"/>
    <cellStyle name="Total 2 2 7 4" xfId="3010"/>
    <cellStyle name="Total 2 2 8" xfId="1092"/>
    <cellStyle name="Total 2 2 8 2" xfId="2935"/>
    <cellStyle name="Total 2 2 8 3" xfId="2729"/>
    <cellStyle name="Total 2 2 8 4" xfId="3011"/>
    <cellStyle name="Total 2 2 9" xfId="1093"/>
    <cellStyle name="Total 2 2 9 2" xfId="2936"/>
    <cellStyle name="Total 2 2 9 3" xfId="2728"/>
    <cellStyle name="Total 2 2 9 4" xfId="3012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4 2 2" xfId="2630"/>
    <cellStyle name="Обычный 2 14 3" xfId="217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 9 2 2" xfId="2631"/>
    <cellStyle name="Обычный 2 9 3" xfId="2176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7"/>
  <sheetViews>
    <sheetView topLeftCell="A78" zoomScale="74" zoomScaleNormal="74" zoomScaleSheetLayoutView="100" workbookViewId="0">
      <selection activeCell="J29" sqref="J29"/>
    </sheetView>
  </sheetViews>
  <sheetFormatPr defaultColWidth="9.09765625" defaultRowHeight="17.75"/>
  <cols>
    <col min="1" max="3" width="8.09765625" style="2" customWidth="1"/>
    <col min="4" max="4" width="11.59765625" style="2" customWidth="1"/>
    <col min="5" max="5" width="13.8984375" style="2" customWidth="1"/>
    <col min="6" max="6" width="62.09765625" style="2" customWidth="1"/>
    <col min="7" max="10" width="19.69921875" style="2" customWidth="1"/>
    <col min="11" max="13" width="15" style="2" customWidth="1"/>
    <col min="14" max="16384" width="9.09765625" style="2"/>
  </cols>
  <sheetData>
    <row r="1" spans="1:10" s="13" customFormat="1" ht="37.5" customHeight="1">
      <c r="F1" s="162" t="s">
        <v>18</v>
      </c>
      <c r="G1" s="162"/>
      <c r="H1" s="162"/>
      <c r="I1" s="162"/>
      <c r="J1" s="162"/>
    </row>
    <row r="2" spans="1:10" s="11" customFormat="1" ht="17.600000000000001" customHeight="1">
      <c r="F2" s="163" t="s">
        <v>72</v>
      </c>
      <c r="G2" s="163"/>
      <c r="H2" s="163"/>
      <c r="I2" s="163"/>
      <c r="J2" s="163"/>
    </row>
    <row r="3" spans="1:10" s="11" customFormat="1" ht="17.600000000000001" customHeight="1">
      <c r="F3" s="163" t="s">
        <v>0</v>
      </c>
      <c r="G3" s="163"/>
      <c r="H3" s="163"/>
      <c r="I3" s="163"/>
      <c r="J3" s="163"/>
    </row>
    <row r="4" spans="1:10" ht="13.7" customHeight="1"/>
    <row r="5" spans="1:10" ht="13.7" customHeight="1"/>
    <row r="6" spans="1:10" ht="13.7" customHeight="1"/>
    <row r="7" spans="1:10" ht="52.55" customHeight="1">
      <c r="A7" s="164" t="s">
        <v>73</v>
      </c>
      <c r="B7" s="164"/>
      <c r="C7" s="164"/>
      <c r="D7" s="164"/>
      <c r="E7" s="164"/>
      <c r="F7" s="164"/>
      <c r="G7" s="164"/>
      <c r="H7" s="164"/>
      <c r="I7" s="164"/>
      <c r="J7" s="164"/>
    </row>
    <row r="8" spans="1:10">
      <c r="A8" s="36"/>
      <c r="B8" s="36"/>
      <c r="C8" s="36"/>
      <c r="D8" s="36"/>
      <c r="E8" s="36"/>
      <c r="F8" s="36"/>
      <c r="G8" s="36"/>
      <c r="H8" s="36"/>
      <c r="I8" s="36"/>
      <c r="J8" s="36"/>
    </row>
    <row r="10" spans="1:10">
      <c r="H10" s="11"/>
      <c r="J10" s="11" t="s">
        <v>9</v>
      </c>
    </row>
    <row r="11" spans="1:10" s="7" customFormat="1" ht="36.549999999999997" customHeight="1">
      <c r="A11" s="165" t="s">
        <v>10</v>
      </c>
      <c r="B11" s="165"/>
      <c r="C11" s="165"/>
      <c r="D11" s="165" t="s">
        <v>1</v>
      </c>
      <c r="E11" s="165"/>
      <c r="F11" s="165" t="s">
        <v>5</v>
      </c>
      <c r="G11" s="166" t="s">
        <v>24</v>
      </c>
      <c r="H11" s="167"/>
      <c r="I11" s="167"/>
      <c r="J11" s="168"/>
    </row>
    <row r="12" spans="1:10" s="7" customFormat="1" ht="35.5">
      <c r="A12" s="12" t="s">
        <v>22</v>
      </c>
      <c r="B12" s="12" t="s">
        <v>23</v>
      </c>
      <c r="C12" s="12" t="s">
        <v>11</v>
      </c>
      <c r="D12" s="12" t="s">
        <v>4</v>
      </c>
      <c r="E12" s="12" t="s">
        <v>15</v>
      </c>
      <c r="F12" s="165"/>
      <c r="G12" s="12" t="s">
        <v>45</v>
      </c>
      <c r="H12" s="12" t="s">
        <v>44</v>
      </c>
      <c r="I12" s="12" t="s">
        <v>2</v>
      </c>
      <c r="J12" s="12" t="s">
        <v>3</v>
      </c>
    </row>
    <row r="13" spans="1:10" s="7" customFormat="1" ht="34.950000000000003" customHeight="1">
      <c r="A13" s="6"/>
      <c r="B13" s="6"/>
      <c r="C13" s="6"/>
      <c r="D13" s="12"/>
      <c r="E13" s="12"/>
      <c r="F13" s="10" t="s">
        <v>8</v>
      </c>
      <c r="G13" s="5">
        <f>+G15</f>
        <v>0</v>
      </c>
      <c r="H13" s="5">
        <f t="shared" ref="H13:J13" si="0">+H15</f>
        <v>0</v>
      </c>
      <c r="I13" s="5">
        <f t="shared" si="0"/>
        <v>0</v>
      </c>
      <c r="J13" s="5">
        <f t="shared" si="0"/>
        <v>0</v>
      </c>
    </row>
    <row r="14" spans="1:10" s="7" customFormat="1">
      <c r="A14" s="6"/>
      <c r="B14" s="6"/>
      <c r="C14" s="6"/>
      <c r="D14" s="12"/>
      <c r="E14" s="12"/>
      <c r="F14" s="6" t="s">
        <v>48</v>
      </c>
      <c r="G14" s="1"/>
      <c r="H14" s="1"/>
      <c r="I14" s="1"/>
      <c r="J14" s="1"/>
    </row>
    <row r="15" spans="1:10" s="7" customFormat="1" ht="33.35">
      <c r="A15" s="6"/>
      <c r="B15" s="6"/>
      <c r="C15" s="6"/>
      <c r="D15" s="12"/>
      <c r="E15" s="12"/>
      <c r="F15" s="3" t="s">
        <v>17</v>
      </c>
      <c r="G15" s="1">
        <f>+G16</f>
        <v>0</v>
      </c>
      <c r="H15" s="1">
        <f t="shared" ref="H15:J15" si="1">+H16</f>
        <v>0</v>
      </c>
      <c r="I15" s="1">
        <f t="shared" si="1"/>
        <v>0</v>
      </c>
      <c r="J15" s="1">
        <f t="shared" si="1"/>
        <v>0</v>
      </c>
    </row>
    <row r="16" spans="1:10" s="7" customFormat="1" ht="17.600000000000001" customHeight="1">
      <c r="A16" s="224" t="s">
        <v>52</v>
      </c>
      <c r="B16" s="225"/>
      <c r="C16" s="225"/>
      <c r="D16" s="226"/>
      <c r="E16" s="225"/>
      <c r="F16" s="140" t="s">
        <v>54</v>
      </c>
      <c r="G16" s="1">
        <f>+G18</f>
        <v>0</v>
      </c>
      <c r="H16" s="1">
        <f t="shared" ref="H16:J16" si="2">+H18</f>
        <v>0</v>
      </c>
      <c r="I16" s="1">
        <f t="shared" si="2"/>
        <v>0</v>
      </c>
      <c r="J16" s="1">
        <f t="shared" si="2"/>
        <v>0</v>
      </c>
    </row>
    <row r="17" spans="1:10" s="7" customFormat="1" ht="16.95" customHeight="1">
      <c r="A17" s="224"/>
      <c r="B17" s="225"/>
      <c r="C17" s="225"/>
      <c r="D17" s="226"/>
      <c r="E17" s="225"/>
      <c r="F17" s="142" t="s">
        <v>6</v>
      </c>
      <c r="G17" s="4"/>
      <c r="H17" s="4"/>
      <c r="I17" s="4"/>
      <c r="J17" s="4"/>
    </row>
    <row r="18" spans="1:10" s="7" customFormat="1">
      <c r="A18" s="224"/>
      <c r="B18" s="155" t="s">
        <v>61</v>
      </c>
      <c r="C18" s="225"/>
      <c r="D18" s="226"/>
      <c r="E18" s="225"/>
      <c r="F18" s="140" t="s">
        <v>62</v>
      </c>
      <c r="G18" s="48">
        <f>+G20</f>
        <v>0</v>
      </c>
      <c r="H18" s="48">
        <f t="shared" ref="H18:J18" si="3">+H20</f>
        <v>0</v>
      </c>
      <c r="I18" s="48">
        <f t="shared" si="3"/>
        <v>0</v>
      </c>
      <c r="J18" s="48">
        <f t="shared" si="3"/>
        <v>0</v>
      </c>
    </row>
    <row r="19" spans="1:10" s="7" customFormat="1" ht="16.95" customHeight="1">
      <c r="A19" s="224"/>
      <c r="B19" s="156"/>
      <c r="C19" s="225"/>
      <c r="D19" s="226"/>
      <c r="E19" s="225"/>
      <c r="F19" s="142" t="s">
        <v>6</v>
      </c>
      <c r="G19" s="48"/>
      <c r="H19" s="48"/>
      <c r="I19" s="48"/>
      <c r="J19" s="48"/>
    </row>
    <row r="20" spans="1:10" s="7" customFormat="1">
      <c r="A20" s="224"/>
      <c r="B20" s="156"/>
      <c r="C20" s="225"/>
      <c r="D20" s="226"/>
      <c r="E20" s="225"/>
      <c r="F20" s="140" t="s">
        <v>63</v>
      </c>
      <c r="G20" s="48">
        <f>+G22</f>
        <v>0</v>
      </c>
      <c r="H20" s="48">
        <f t="shared" ref="H20:J20" si="4">+H22</f>
        <v>0</v>
      </c>
      <c r="I20" s="48">
        <f t="shared" si="4"/>
        <v>0</v>
      </c>
      <c r="J20" s="48">
        <f t="shared" si="4"/>
        <v>0</v>
      </c>
    </row>
    <row r="21" spans="1:10" s="7" customFormat="1" ht="16.95" customHeight="1">
      <c r="A21" s="224"/>
      <c r="B21" s="156"/>
      <c r="C21" s="155" t="s">
        <v>53</v>
      </c>
      <c r="D21" s="226"/>
      <c r="E21" s="225"/>
      <c r="F21" s="142" t="s">
        <v>6</v>
      </c>
      <c r="G21" s="48"/>
      <c r="H21" s="48"/>
      <c r="I21" s="48"/>
      <c r="J21" s="48"/>
    </row>
    <row r="22" spans="1:10" s="7" customFormat="1" ht="35.5">
      <c r="A22" s="224"/>
      <c r="B22" s="156"/>
      <c r="C22" s="156"/>
      <c r="D22" s="226"/>
      <c r="E22" s="225"/>
      <c r="F22" s="141" t="s">
        <v>12</v>
      </c>
      <c r="G22" s="48">
        <f>+G24</f>
        <v>0</v>
      </c>
      <c r="H22" s="48">
        <f t="shared" ref="H22:J22" si="5">+H24</f>
        <v>0</v>
      </c>
      <c r="I22" s="48">
        <f t="shared" si="5"/>
        <v>0</v>
      </c>
      <c r="J22" s="48">
        <f t="shared" si="5"/>
        <v>0</v>
      </c>
    </row>
    <row r="23" spans="1:10" s="7" customFormat="1" ht="16.95" customHeight="1">
      <c r="A23" s="224"/>
      <c r="B23" s="156"/>
      <c r="C23" s="156"/>
      <c r="D23" s="226"/>
      <c r="E23" s="225"/>
      <c r="F23" s="142" t="s">
        <v>6</v>
      </c>
      <c r="G23" s="48"/>
      <c r="H23" s="48"/>
      <c r="I23" s="48"/>
      <c r="J23" s="48"/>
    </row>
    <row r="24" spans="1:10" s="7" customFormat="1" ht="39.5" customHeight="1">
      <c r="A24" s="224"/>
      <c r="B24" s="156"/>
      <c r="C24" s="156"/>
      <c r="D24" s="52">
        <v>1236</v>
      </c>
      <c r="E24" s="158" t="s">
        <v>55</v>
      </c>
      <c r="F24" s="158"/>
      <c r="G24" s="50">
        <f>+G26</f>
        <v>0</v>
      </c>
      <c r="H24" s="50">
        <f t="shared" ref="H24:J24" si="6">+H26</f>
        <v>0</v>
      </c>
      <c r="I24" s="50">
        <f t="shared" si="6"/>
        <v>0</v>
      </c>
      <c r="J24" s="50">
        <f t="shared" si="6"/>
        <v>0</v>
      </c>
    </row>
    <row r="25" spans="1:10" s="7" customFormat="1" ht="16.95" customHeight="1">
      <c r="A25" s="224"/>
      <c r="B25" s="156"/>
      <c r="C25" s="156"/>
      <c r="D25" s="227"/>
      <c r="E25" s="51"/>
      <c r="F25" s="142" t="s">
        <v>6</v>
      </c>
      <c r="G25" s="50"/>
      <c r="H25" s="50"/>
      <c r="I25" s="50"/>
      <c r="J25" s="50"/>
    </row>
    <row r="26" spans="1:10" s="7" customFormat="1" ht="50">
      <c r="A26" s="224"/>
      <c r="B26" s="156"/>
      <c r="C26" s="156"/>
      <c r="D26" s="229"/>
      <c r="E26" s="52">
        <v>32006</v>
      </c>
      <c r="F26" s="70" t="s">
        <v>71</v>
      </c>
      <c r="G26" s="54">
        <f>+ROUND(G28+G35+G42+G49+G56+G63+G70+G77+G84+G91,1)</f>
        <v>0</v>
      </c>
      <c r="H26" s="54">
        <f t="shared" ref="H26:J26" si="7">+ROUND(H28+H35+H42+H49+H56+H63+H70+H77+H84+H91,1)</f>
        <v>0</v>
      </c>
      <c r="I26" s="54">
        <f t="shared" si="7"/>
        <v>0</v>
      </c>
      <c r="J26" s="54">
        <f t="shared" si="7"/>
        <v>0</v>
      </c>
    </row>
    <row r="27" spans="1:10" s="7" customFormat="1">
      <c r="A27" s="224"/>
      <c r="B27" s="156"/>
      <c r="C27" s="156"/>
      <c r="D27" s="230"/>
      <c r="E27" s="159"/>
      <c r="F27" s="142" t="s">
        <v>16</v>
      </c>
      <c r="G27" s="48"/>
      <c r="H27" s="48"/>
      <c r="I27" s="48"/>
      <c r="J27" s="48"/>
    </row>
    <row r="28" spans="1:10" s="8" customFormat="1" ht="36.549999999999997" customHeight="1">
      <c r="A28" s="224"/>
      <c r="B28" s="156"/>
      <c r="C28" s="156"/>
      <c r="D28" s="230"/>
      <c r="E28" s="160"/>
      <c r="F28" s="55" t="s">
        <v>12</v>
      </c>
      <c r="G28" s="56">
        <f>+G30</f>
        <v>-267961.09999999998</v>
      </c>
      <c r="H28" s="56">
        <f t="shared" ref="H28:J28" si="8">+H30</f>
        <v>-267961.09999999998</v>
      </c>
      <c r="I28" s="56">
        <f t="shared" si="8"/>
        <v>-267961.09999999998</v>
      </c>
      <c r="J28" s="56">
        <f t="shared" si="8"/>
        <v>-267961.09999999998</v>
      </c>
    </row>
    <row r="29" spans="1:10" s="7" customFormat="1" ht="53.2">
      <c r="A29" s="224"/>
      <c r="B29" s="156"/>
      <c r="C29" s="156"/>
      <c r="D29" s="230"/>
      <c r="E29" s="160"/>
      <c r="F29" s="142" t="s">
        <v>13</v>
      </c>
      <c r="G29" s="47"/>
      <c r="H29" s="57"/>
      <c r="I29" s="58"/>
      <c r="J29" s="57"/>
    </row>
    <row r="30" spans="1:10" s="7" customFormat="1" ht="16.95" customHeight="1">
      <c r="A30" s="224"/>
      <c r="B30" s="156"/>
      <c r="C30" s="156"/>
      <c r="D30" s="230"/>
      <c r="E30" s="160"/>
      <c r="F30" s="59" t="s">
        <v>7</v>
      </c>
      <c r="G30" s="48">
        <f>G31</f>
        <v>-267961.09999999998</v>
      </c>
      <c r="H30" s="48">
        <f t="shared" ref="H30:J30" si="9">H31</f>
        <v>-267961.09999999998</v>
      </c>
      <c r="I30" s="48">
        <f t="shared" si="9"/>
        <v>-267961.09999999998</v>
      </c>
      <c r="J30" s="48">
        <f t="shared" si="9"/>
        <v>-267961.09999999998</v>
      </c>
    </row>
    <row r="31" spans="1:10" s="7" customFormat="1" ht="16.95" customHeight="1">
      <c r="A31" s="224"/>
      <c r="B31" s="156"/>
      <c r="C31" s="156"/>
      <c r="D31" s="230"/>
      <c r="E31" s="160"/>
      <c r="F31" s="142" t="s">
        <v>74</v>
      </c>
      <c r="G31" s="47">
        <f>+G32</f>
        <v>-267961.09999999998</v>
      </c>
      <c r="H31" s="47">
        <f t="shared" ref="H31:J32" si="10">+H32</f>
        <v>-267961.09999999998</v>
      </c>
      <c r="I31" s="47">
        <f t="shared" si="10"/>
        <v>-267961.09999999998</v>
      </c>
      <c r="J31" s="47">
        <f t="shared" si="10"/>
        <v>-267961.09999999998</v>
      </c>
    </row>
    <row r="32" spans="1:10" s="7" customFormat="1">
      <c r="A32" s="224"/>
      <c r="B32" s="156"/>
      <c r="C32" s="156"/>
      <c r="D32" s="230"/>
      <c r="E32" s="160"/>
      <c r="F32" s="142" t="s">
        <v>75</v>
      </c>
      <c r="G32" s="47">
        <f>+G33</f>
        <v>-267961.09999999998</v>
      </c>
      <c r="H32" s="47">
        <f t="shared" si="10"/>
        <v>-267961.09999999998</v>
      </c>
      <c r="I32" s="47">
        <f t="shared" si="10"/>
        <v>-267961.09999999998</v>
      </c>
      <c r="J32" s="47">
        <f t="shared" si="10"/>
        <v>-267961.09999999998</v>
      </c>
    </row>
    <row r="33" spans="1:11" s="7" customFormat="1">
      <c r="A33" s="224"/>
      <c r="B33" s="156"/>
      <c r="C33" s="156"/>
      <c r="D33" s="230"/>
      <c r="E33" s="160"/>
      <c r="F33" s="228" t="s">
        <v>76</v>
      </c>
      <c r="G33" s="47">
        <f>+G34</f>
        <v>-267961.09999999998</v>
      </c>
      <c r="H33" s="47">
        <f t="shared" ref="H33:J33" si="11">+H34</f>
        <v>-267961.09999999998</v>
      </c>
      <c r="I33" s="47">
        <f t="shared" si="11"/>
        <v>-267961.09999999998</v>
      </c>
      <c r="J33" s="47">
        <f t="shared" si="11"/>
        <v>-267961.09999999998</v>
      </c>
      <c r="K33" s="9"/>
    </row>
    <row r="34" spans="1:11" s="7" customFormat="1">
      <c r="A34" s="224"/>
      <c r="B34" s="156"/>
      <c r="C34" s="156"/>
      <c r="D34" s="230"/>
      <c r="E34" s="160"/>
      <c r="F34" s="228" t="s">
        <v>77</v>
      </c>
      <c r="G34" s="47">
        <f>+'Հավելված N 3'!E15</f>
        <v>-267961.09999999998</v>
      </c>
      <c r="H34" s="47">
        <f>+'Հավելված N 3'!F15</f>
        <v>-267961.09999999998</v>
      </c>
      <c r="I34" s="47">
        <f>+'Հավելված N 3'!G15</f>
        <v>-267961.09999999998</v>
      </c>
      <c r="J34" s="47">
        <f>+'Հավելված N 3'!H15</f>
        <v>-267961.09999999998</v>
      </c>
      <c r="K34" s="9"/>
    </row>
    <row r="35" spans="1:11" s="8" customFormat="1" ht="36.549999999999997" customHeight="1">
      <c r="A35" s="224"/>
      <c r="B35" s="156"/>
      <c r="C35" s="156"/>
      <c r="D35" s="230"/>
      <c r="E35" s="160"/>
      <c r="F35" s="55" t="s">
        <v>170</v>
      </c>
      <c r="G35" s="56">
        <f>+G37</f>
        <v>12816.800000000001</v>
      </c>
      <c r="H35" s="56">
        <f t="shared" ref="H35:J35" si="12">+H37</f>
        <v>12816.800000000001</v>
      </c>
      <c r="I35" s="56">
        <f t="shared" si="12"/>
        <v>12816.800000000001</v>
      </c>
      <c r="J35" s="56">
        <f t="shared" si="12"/>
        <v>12816.800000000001</v>
      </c>
    </row>
    <row r="36" spans="1:11" s="7" customFormat="1" ht="53.2">
      <c r="A36" s="224"/>
      <c r="B36" s="156"/>
      <c r="C36" s="156"/>
      <c r="D36" s="230"/>
      <c r="E36" s="160"/>
      <c r="F36" s="142" t="s">
        <v>13</v>
      </c>
      <c r="G36" s="47"/>
      <c r="H36" s="57"/>
      <c r="I36" s="58"/>
      <c r="J36" s="57"/>
    </row>
    <row r="37" spans="1:11" s="7" customFormat="1" ht="16.95" customHeight="1">
      <c r="A37" s="224"/>
      <c r="B37" s="156"/>
      <c r="C37" s="156"/>
      <c r="D37" s="230"/>
      <c r="E37" s="160"/>
      <c r="F37" s="59" t="s">
        <v>7</v>
      </c>
      <c r="G37" s="48">
        <f>G38</f>
        <v>12816.800000000001</v>
      </c>
      <c r="H37" s="48">
        <f t="shared" ref="H37:J37" si="13">H38</f>
        <v>12816.800000000001</v>
      </c>
      <c r="I37" s="48">
        <f t="shared" si="13"/>
        <v>12816.800000000001</v>
      </c>
      <c r="J37" s="48">
        <f t="shared" si="13"/>
        <v>12816.800000000001</v>
      </c>
    </row>
    <row r="38" spans="1:11" s="7" customFormat="1" ht="16.95" customHeight="1">
      <c r="A38" s="224"/>
      <c r="B38" s="156"/>
      <c r="C38" s="156"/>
      <c r="D38" s="230"/>
      <c r="E38" s="160"/>
      <c r="F38" s="142" t="s">
        <v>74</v>
      </c>
      <c r="G38" s="47">
        <f>+G39</f>
        <v>12816.800000000001</v>
      </c>
      <c r="H38" s="47">
        <f t="shared" ref="H38:J40" si="14">+H39</f>
        <v>12816.800000000001</v>
      </c>
      <c r="I38" s="47">
        <f t="shared" si="14"/>
        <v>12816.800000000001</v>
      </c>
      <c r="J38" s="47">
        <f t="shared" si="14"/>
        <v>12816.800000000001</v>
      </c>
    </row>
    <row r="39" spans="1:11" s="7" customFormat="1">
      <c r="A39" s="224"/>
      <c r="B39" s="156"/>
      <c r="C39" s="156"/>
      <c r="D39" s="230"/>
      <c r="E39" s="160"/>
      <c r="F39" s="142" t="s">
        <v>75</v>
      </c>
      <c r="G39" s="47">
        <f>+G40</f>
        <v>12816.800000000001</v>
      </c>
      <c r="H39" s="47">
        <f t="shared" si="14"/>
        <v>12816.800000000001</v>
      </c>
      <c r="I39" s="47">
        <f t="shared" si="14"/>
        <v>12816.800000000001</v>
      </c>
      <c r="J39" s="47">
        <f t="shared" si="14"/>
        <v>12816.800000000001</v>
      </c>
    </row>
    <row r="40" spans="1:11" s="7" customFormat="1">
      <c r="A40" s="224"/>
      <c r="B40" s="156"/>
      <c r="C40" s="156"/>
      <c r="D40" s="230"/>
      <c r="E40" s="160"/>
      <c r="F40" s="228" t="s">
        <v>76</v>
      </c>
      <c r="G40" s="47">
        <f>+G41</f>
        <v>12816.800000000001</v>
      </c>
      <c r="H40" s="47">
        <f t="shared" si="14"/>
        <v>12816.800000000001</v>
      </c>
      <c r="I40" s="47">
        <f t="shared" si="14"/>
        <v>12816.800000000001</v>
      </c>
      <c r="J40" s="47">
        <f t="shared" si="14"/>
        <v>12816.800000000001</v>
      </c>
      <c r="K40" s="9"/>
    </row>
    <row r="41" spans="1:11" s="7" customFormat="1">
      <c r="A41" s="224"/>
      <c r="B41" s="156"/>
      <c r="C41" s="156"/>
      <c r="D41" s="230"/>
      <c r="E41" s="160"/>
      <c r="F41" s="228" t="s">
        <v>77</v>
      </c>
      <c r="G41" s="47">
        <f>+'Հավելված N 3'!E16</f>
        <v>12816.800000000001</v>
      </c>
      <c r="H41" s="47">
        <f>+'Հավելված N 3'!F16</f>
        <v>12816.800000000001</v>
      </c>
      <c r="I41" s="47">
        <f>+'Հավելված N 3'!G16</f>
        <v>12816.800000000001</v>
      </c>
      <c r="J41" s="47">
        <f>+'Հավելված N 3'!H16</f>
        <v>12816.800000000001</v>
      </c>
      <c r="K41" s="9"/>
    </row>
    <row r="42" spans="1:11" s="8" customFormat="1" ht="36.549999999999997" customHeight="1">
      <c r="A42" s="224"/>
      <c r="B42" s="156"/>
      <c r="C42" s="156"/>
      <c r="D42" s="230"/>
      <c r="E42" s="160"/>
      <c r="F42" s="55" t="s">
        <v>171</v>
      </c>
      <c r="G42" s="56">
        <f>+G44</f>
        <v>7771.2</v>
      </c>
      <c r="H42" s="56">
        <f t="shared" ref="H42:J42" si="15">+H44</f>
        <v>7771.2</v>
      </c>
      <c r="I42" s="56">
        <f t="shared" si="15"/>
        <v>7771.2</v>
      </c>
      <c r="J42" s="56">
        <f t="shared" si="15"/>
        <v>7771.2</v>
      </c>
    </row>
    <row r="43" spans="1:11" s="7" customFormat="1" ht="53.2">
      <c r="A43" s="224"/>
      <c r="B43" s="156"/>
      <c r="C43" s="156"/>
      <c r="D43" s="230"/>
      <c r="E43" s="160"/>
      <c r="F43" s="142" t="s">
        <v>13</v>
      </c>
      <c r="G43" s="47"/>
      <c r="H43" s="57"/>
      <c r="I43" s="58"/>
      <c r="J43" s="57"/>
    </row>
    <row r="44" spans="1:11" s="7" customFormat="1" ht="16.95" customHeight="1">
      <c r="A44" s="224"/>
      <c r="B44" s="156"/>
      <c r="C44" s="156"/>
      <c r="D44" s="230"/>
      <c r="E44" s="160"/>
      <c r="F44" s="59" t="s">
        <v>7</v>
      </c>
      <c r="G44" s="48">
        <f>G45</f>
        <v>7771.2</v>
      </c>
      <c r="H44" s="48">
        <f t="shared" ref="H44:J44" si="16">H45</f>
        <v>7771.2</v>
      </c>
      <c r="I44" s="48">
        <f t="shared" si="16"/>
        <v>7771.2</v>
      </c>
      <c r="J44" s="48">
        <f t="shared" si="16"/>
        <v>7771.2</v>
      </c>
    </row>
    <row r="45" spans="1:11" s="7" customFormat="1" ht="16.95" customHeight="1">
      <c r="A45" s="224"/>
      <c r="B45" s="156"/>
      <c r="C45" s="156"/>
      <c r="D45" s="230"/>
      <c r="E45" s="160"/>
      <c r="F45" s="142" t="s">
        <v>74</v>
      </c>
      <c r="G45" s="47">
        <f>+G46</f>
        <v>7771.2</v>
      </c>
      <c r="H45" s="47">
        <f t="shared" ref="H45:J47" si="17">+H46</f>
        <v>7771.2</v>
      </c>
      <c r="I45" s="47">
        <f t="shared" si="17"/>
        <v>7771.2</v>
      </c>
      <c r="J45" s="47">
        <f t="shared" si="17"/>
        <v>7771.2</v>
      </c>
    </row>
    <row r="46" spans="1:11" s="7" customFormat="1">
      <c r="A46" s="224"/>
      <c r="B46" s="156"/>
      <c r="C46" s="156"/>
      <c r="D46" s="230"/>
      <c r="E46" s="160"/>
      <c r="F46" s="142" t="s">
        <v>75</v>
      </c>
      <c r="G46" s="47">
        <f>+G47</f>
        <v>7771.2</v>
      </c>
      <c r="H46" s="47">
        <f t="shared" si="17"/>
        <v>7771.2</v>
      </c>
      <c r="I46" s="47">
        <f t="shared" si="17"/>
        <v>7771.2</v>
      </c>
      <c r="J46" s="47">
        <f t="shared" si="17"/>
        <v>7771.2</v>
      </c>
    </row>
    <row r="47" spans="1:11" s="7" customFormat="1">
      <c r="A47" s="224"/>
      <c r="B47" s="156"/>
      <c r="C47" s="156"/>
      <c r="D47" s="230"/>
      <c r="E47" s="160"/>
      <c r="F47" s="228" t="s">
        <v>76</v>
      </c>
      <c r="G47" s="47">
        <f>+G48</f>
        <v>7771.2</v>
      </c>
      <c r="H47" s="47">
        <f t="shared" si="17"/>
        <v>7771.2</v>
      </c>
      <c r="I47" s="47">
        <f t="shared" si="17"/>
        <v>7771.2</v>
      </c>
      <c r="J47" s="47">
        <f t="shared" si="17"/>
        <v>7771.2</v>
      </c>
      <c r="K47" s="9"/>
    </row>
    <row r="48" spans="1:11" s="7" customFormat="1">
      <c r="A48" s="224"/>
      <c r="B48" s="156"/>
      <c r="C48" s="156"/>
      <c r="D48" s="230"/>
      <c r="E48" s="160"/>
      <c r="F48" s="228" t="s">
        <v>77</v>
      </c>
      <c r="G48" s="47">
        <f>+'Հավելված N 3'!E24</f>
        <v>7771.2</v>
      </c>
      <c r="H48" s="47">
        <f>+'Հավելված N 3'!F24</f>
        <v>7771.2</v>
      </c>
      <c r="I48" s="47">
        <f>+'Հավելված N 3'!G24</f>
        <v>7771.2</v>
      </c>
      <c r="J48" s="47">
        <f>+'Հավելված N 3'!H24</f>
        <v>7771.2</v>
      </c>
      <c r="K48" s="9"/>
    </row>
    <row r="49" spans="1:11" s="8" customFormat="1" ht="36.549999999999997" customHeight="1">
      <c r="A49" s="224"/>
      <c r="B49" s="156"/>
      <c r="C49" s="156"/>
      <c r="D49" s="230"/>
      <c r="E49" s="160"/>
      <c r="F49" s="55" t="s">
        <v>172</v>
      </c>
      <c r="G49" s="56">
        <f>+G51</f>
        <v>36245.299999999996</v>
      </c>
      <c r="H49" s="56">
        <f t="shared" ref="H49:J49" si="18">+H51</f>
        <v>36245.299999999996</v>
      </c>
      <c r="I49" s="56">
        <f t="shared" si="18"/>
        <v>36245.299999999996</v>
      </c>
      <c r="J49" s="56">
        <f t="shared" si="18"/>
        <v>36245.299999999996</v>
      </c>
    </row>
    <row r="50" spans="1:11" s="7" customFormat="1" ht="53.2">
      <c r="A50" s="224"/>
      <c r="B50" s="156"/>
      <c r="C50" s="156"/>
      <c r="D50" s="230"/>
      <c r="E50" s="160"/>
      <c r="F50" s="142" t="s">
        <v>13</v>
      </c>
      <c r="G50" s="47"/>
      <c r="H50" s="57"/>
      <c r="I50" s="58"/>
      <c r="J50" s="57"/>
    </row>
    <row r="51" spans="1:11" s="7" customFormat="1" ht="16.95" customHeight="1">
      <c r="A51" s="224"/>
      <c r="B51" s="156"/>
      <c r="C51" s="156"/>
      <c r="D51" s="230"/>
      <c r="E51" s="160"/>
      <c r="F51" s="59" t="s">
        <v>7</v>
      </c>
      <c r="G51" s="48">
        <f>G52</f>
        <v>36245.299999999996</v>
      </c>
      <c r="H51" s="48">
        <f t="shared" ref="H51:J51" si="19">H52</f>
        <v>36245.299999999996</v>
      </c>
      <c r="I51" s="48">
        <f t="shared" si="19"/>
        <v>36245.299999999996</v>
      </c>
      <c r="J51" s="48">
        <f t="shared" si="19"/>
        <v>36245.299999999996</v>
      </c>
    </row>
    <row r="52" spans="1:11" s="7" customFormat="1" ht="16.95" customHeight="1">
      <c r="A52" s="224"/>
      <c r="B52" s="156"/>
      <c r="C52" s="156"/>
      <c r="D52" s="230"/>
      <c r="E52" s="160"/>
      <c r="F52" s="142" t="s">
        <v>74</v>
      </c>
      <c r="G52" s="47">
        <f>+G53</f>
        <v>36245.299999999996</v>
      </c>
      <c r="H52" s="47">
        <f t="shared" ref="H52:J54" si="20">+H53</f>
        <v>36245.299999999996</v>
      </c>
      <c r="I52" s="47">
        <f t="shared" si="20"/>
        <v>36245.299999999996</v>
      </c>
      <c r="J52" s="47">
        <f t="shared" si="20"/>
        <v>36245.299999999996</v>
      </c>
    </row>
    <row r="53" spans="1:11" s="7" customFormat="1">
      <c r="A53" s="224"/>
      <c r="B53" s="156"/>
      <c r="C53" s="156"/>
      <c r="D53" s="230"/>
      <c r="E53" s="160"/>
      <c r="F53" s="142" t="s">
        <v>75</v>
      </c>
      <c r="G53" s="47">
        <f>+G54</f>
        <v>36245.299999999996</v>
      </c>
      <c r="H53" s="47">
        <f t="shared" si="20"/>
        <v>36245.299999999996</v>
      </c>
      <c r="I53" s="47">
        <f t="shared" si="20"/>
        <v>36245.299999999996</v>
      </c>
      <c r="J53" s="47">
        <f t="shared" si="20"/>
        <v>36245.299999999996</v>
      </c>
    </row>
    <row r="54" spans="1:11" s="7" customFormat="1">
      <c r="A54" s="224"/>
      <c r="B54" s="156"/>
      <c r="C54" s="156"/>
      <c r="D54" s="230"/>
      <c r="E54" s="160"/>
      <c r="F54" s="228" t="s">
        <v>76</v>
      </c>
      <c r="G54" s="47">
        <f>+G55</f>
        <v>36245.299999999996</v>
      </c>
      <c r="H54" s="47">
        <f t="shared" si="20"/>
        <v>36245.299999999996</v>
      </c>
      <c r="I54" s="47">
        <f t="shared" si="20"/>
        <v>36245.299999999996</v>
      </c>
      <c r="J54" s="47">
        <f t="shared" si="20"/>
        <v>36245.299999999996</v>
      </c>
      <c r="K54" s="9"/>
    </row>
    <row r="55" spans="1:11" s="7" customFormat="1">
      <c r="A55" s="224"/>
      <c r="B55" s="156"/>
      <c r="C55" s="156"/>
      <c r="D55" s="230"/>
      <c r="E55" s="160"/>
      <c r="F55" s="228" t="s">
        <v>77</v>
      </c>
      <c r="G55" s="47">
        <f>+'Հավելված N 3'!E31</f>
        <v>36245.299999999996</v>
      </c>
      <c r="H55" s="47">
        <f>+'Հավելված N 3'!F31</f>
        <v>36245.299999999996</v>
      </c>
      <c r="I55" s="47">
        <f>+'Հավելված N 3'!G31</f>
        <v>36245.299999999996</v>
      </c>
      <c r="J55" s="47">
        <f>+'Հավելված N 3'!H31</f>
        <v>36245.299999999996</v>
      </c>
      <c r="K55" s="9"/>
    </row>
    <row r="56" spans="1:11" s="8" customFormat="1" ht="36.549999999999997" customHeight="1">
      <c r="A56" s="224"/>
      <c r="B56" s="156"/>
      <c r="C56" s="156"/>
      <c r="D56" s="230"/>
      <c r="E56" s="160"/>
      <c r="F56" s="55" t="s">
        <v>169</v>
      </c>
      <c r="G56" s="56">
        <f>+G58</f>
        <v>18841.400000000001</v>
      </c>
      <c r="H56" s="56">
        <f t="shared" ref="H56:J56" si="21">+H58</f>
        <v>18841.400000000001</v>
      </c>
      <c r="I56" s="56">
        <f t="shared" si="21"/>
        <v>18841.400000000001</v>
      </c>
      <c r="J56" s="56">
        <f t="shared" si="21"/>
        <v>18841.400000000001</v>
      </c>
    </row>
    <row r="57" spans="1:11" s="7" customFormat="1" ht="53.2">
      <c r="A57" s="224"/>
      <c r="B57" s="156"/>
      <c r="C57" s="156"/>
      <c r="D57" s="230"/>
      <c r="E57" s="160"/>
      <c r="F57" s="142" t="s">
        <v>13</v>
      </c>
      <c r="G57" s="47"/>
      <c r="H57" s="57"/>
      <c r="I57" s="58"/>
      <c r="J57" s="57"/>
    </row>
    <row r="58" spans="1:11" s="7" customFormat="1" ht="16.95" customHeight="1">
      <c r="A58" s="224"/>
      <c r="B58" s="156"/>
      <c r="C58" s="156"/>
      <c r="D58" s="230"/>
      <c r="E58" s="160"/>
      <c r="F58" s="59" t="s">
        <v>7</v>
      </c>
      <c r="G58" s="48">
        <f>G59</f>
        <v>18841.400000000001</v>
      </c>
      <c r="H58" s="48">
        <f t="shared" ref="H58:J58" si="22">H59</f>
        <v>18841.400000000001</v>
      </c>
      <c r="I58" s="48">
        <f t="shared" si="22"/>
        <v>18841.400000000001</v>
      </c>
      <c r="J58" s="48">
        <f t="shared" si="22"/>
        <v>18841.400000000001</v>
      </c>
    </row>
    <row r="59" spans="1:11" s="7" customFormat="1" ht="16.95" customHeight="1">
      <c r="A59" s="224"/>
      <c r="B59" s="156"/>
      <c r="C59" s="156"/>
      <c r="D59" s="230"/>
      <c r="E59" s="160"/>
      <c r="F59" s="142" t="s">
        <v>74</v>
      </c>
      <c r="G59" s="47">
        <f>+G60</f>
        <v>18841.400000000001</v>
      </c>
      <c r="H59" s="47">
        <f t="shared" ref="H59:J61" si="23">+H60</f>
        <v>18841.400000000001</v>
      </c>
      <c r="I59" s="47">
        <f t="shared" si="23"/>
        <v>18841.400000000001</v>
      </c>
      <c r="J59" s="47">
        <f t="shared" si="23"/>
        <v>18841.400000000001</v>
      </c>
    </row>
    <row r="60" spans="1:11" s="7" customFormat="1">
      <c r="A60" s="224"/>
      <c r="B60" s="156"/>
      <c r="C60" s="156"/>
      <c r="D60" s="230"/>
      <c r="E60" s="160"/>
      <c r="F60" s="142" t="s">
        <v>75</v>
      </c>
      <c r="G60" s="47">
        <f>+G61</f>
        <v>18841.400000000001</v>
      </c>
      <c r="H60" s="47">
        <f t="shared" si="23"/>
        <v>18841.400000000001</v>
      </c>
      <c r="I60" s="47">
        <f t="shared" si="23"/>
        <v>18841.400000000001</v>
      </c>
      <c r="J60" s="47">
        <f t="shared" si="23"/>
        <v>18841.400000000001</v>
      </c>
    </row>
    <row r="61" spans="1:11" s="7" customFormat="1">
      <c r="A61" s="224"/>
      <c r="B61" s="156"/>
      <c r="C61" s="156"/>
      <c r="D61" s="230"/>
      <c r="E61" s="160"/>
      <c r="F61" s="228" t="s">
        <v>76</v>
      </c>
      <c r="G61" s="47">
        <f>+G62</f>
        <v>18841.400000000001</v>
      </c>
      <c r="H61" s="47">
        <f t="shared" si="23"/>
        <v>18841.400000000001</v>
      </c>
      <c r="I61" s="47">
        <f t="shared" si="23"/>
        <v>18841.400000000001</v>
      </c>
      <c r="J61" s="47">
        <f t="shared" si="23"/>
        <v>18841.400000000001</v>
      </c>
      <c r="K61" s="9"/>
    </row>
    <row r="62" spans="1:11" s="7" customFormat="1">
      <c r="A62" s="224"/>
      <c r="B62" s="156"/>
      <c r="C62" s="156"/>
      <c r="D62" s="230"/>
      <c r="E62" s="160"/>
      <c r="F62" s="228" t="s">
        <v>77</v>
      </c>
      <c r="G62" s="47">
        <f>+'Հավելված N 3'!E61</f>
        <v>18841.400000000001</v>
      </c>
      <c r="H62" s="47">
        <f>+'Հավելված N 3'!F61</f>
        <v>18841.400000000001</v>
      </c>
      <c r="I62" s="47">
        <f>+'Հավելված N 3'!G61</f>
        <v>18841.400000000001</v>
      </c>
      <c r="J62" s="47">
        <f>+'Հավելված N 3'!H61</f>
        <v>18841.400000000001</v>
      </c>
      <c r="K62" s="9"/>
    </row>
    <row r="63" spans="1:11" s="8" customFormat="1" ht="36.549999999999997" customHeight="1">
      <c r="A63" s="224"/>
      <c r="B63" s="156"/>
      <c r="C63" s="156"/>
      <c r="D63" s="230"/>
      <c r="E63" s="160"/>
      <c r="F63" s="55" t="s">
        <v>173</v>
      </c>
      <c r="G63" s="56">
        <f>+G65</f>
        <v>14845.2</v>
      </c>
      <c r="H63" s="56">
        <f t="shared" ref="H63:J63" si="24">+H65</f>
        <v>14845.2</v>
      </c>
      <c r="I63" s="56">
        <f t="shared" si="24"/>
        <v>14845.2</v>
      </c>
      <c r="J63" s="56">
        <f t="shared" si="24"/>
        <v>14845.2</v>
      </c>
    </row>
    <row r="64" spans="1:11" s="7" customFormat="1" ht="53.2">
      <c r="A64" s="224"/>
      <c r="B64" s="156"/>
      <c r="C64" s="156"/>
      <c r="D64" s="230"/>
      <c r="E64" s="160"/>
      <c r="F64" s="142" t="s">
        <v>13</v>
      </c>
      <c r="G64" s="47"/>
      <c r="H64" s="57"/>
      <c r="I64" s="58"/>
      <c r="J64" s="57"/>
    </row>
    <row r="65" spans="1:11" s="7" customFormat="1" ht="16.95" customHeight="1">
      <c r="A65" s="224"/>
      <c r="B65" s="156"/>
      <c r="C65" s="156"/>
      <c r="D65" s="230"/>
      <c r="E65" s="160"/>
      <c r="F65" s="59" t="s">
        <v>7</v>
      </c>
      <c r="G65" s="48">
        <f>G66</f>
        <v>14845.2</v>
      </c>
      <c r="H65" s="48">
        <f t="shared" ref="H65:J65" si="25">H66</f>
        <v>14845.2</v>
      </c>
      <c r="I65" s="48">
        <f t="shared" si="25"/>
        <v>14845.2</v>
      </c>
      <c r="J65" s="48">
        <f t="shared" si="25"/>
        <v>14845.2</v>
      </c>
    </row>
    <row r="66" spans="1:11" s="7" customFormat="1" ht="16.95" customHeight="1">
      <c r="A66" s="224"/>
      <c r="B66" s="156"/>
      <c r="C66" s="156"/>
      <c r="D66" s="230"/>
      <c r="E66" s="160"/>
      <c r="F66" s="142" t="s">
        <v>74</v>
      </c>
      <c r="G66" s="47">
        <f>+G67</f>
        <v>14845.2</v>
      </c>
      <c r="H66" s="47">
        <f t="shared" ref="H66:J68" si="26">+H67</f>
        <v>14845.2</v>
      </c>
      <c r="I66" s="47">
        <f t="shared" si="26"/>
        <v>14845.2</v>
      </c>
      <c r="J66" s="47">
        <f t="shared" si="26"/>
        <v>14845.2</v>
      </c>
    </row>
    <row r="67" spans="1:11" s="7" customFormat="1">
      <c r="A67" s="224"/>
      <c r="B67" s="156"/>
      <c r="C67" s="156"/>
      <c r="D67" s="230"/>
      <c r="E67" s="160"/>
      <c r="F67" s="142" t="s">
        <v>75</v>
      </c>
      <c r="G67" s="47">
        <f>+G68</f>
        <v>14845.2</v>
      </c>
      <c r="H67" s="47">
        <f t="shared" si="26"/>
        <v>14845.2</v>
      </c>
      <c r="I67" s="47">
        <f t="shared" si="26"/>
        <v>14845.2</v>
      </c>
      <c r="J67" s="47">
        <f t="shared" si="26"/>
        <v>14845.2</v>
      </c>
    </row>
    <row r="68" spans="1:11" s="7" customFormat="1">
      <c r="A68" s="224"/>
      <c r="B68" s="156"/>
      <c r="C68" s="156"/>
      <c r="D68" s="230"/>
      <c r="E68" s="160"/>
      <c r="F68" s="228" t="s">
        <v>76</v>
      </c>
      <c r="G68" s="47">
        <f>+G69</f>
        <v>14845.2</v>
      </c>
      <c r="H68" s="47">
        <f t="shared" si="26"/>
        <v>14845.2</v>
      </c>
      <c r="I68" s="47">
        <f t="shared" si="26"/>
        <v>14845.2</v>
      </c>
      <c r="J68" s="47">
        <f t="shared" si="26"/>
        <v>14845.2</v>
      </c>
      <c r="K68" s="9"/>
    </row>
    <row r="69" spans="1:11" s="7" customFormat="1">
      <c r="A69" s="224"/>
      <c r="B69" s="156"/>
      <c r="C69" s="156"/>
      <c r="D69" s="230"/>
      <c r="E69" s="160"/>
      <c r="F69" s="228" t="s">
        <v>77</v>
      </c>
      <c r="G69" s="47">
        <f>+'Հավելված N 3'!E67</f>
        <v>14845.2</v>
      </c>
      <c r="H69" s="47">
        <f>+'Հավելված N 3'!F67</f>
        <v>14845.2</v>
      </c>
      <c r="I69" s="47">
        <f>+'Հավելված N 3'!G67</f>
        <v>14845.2</v>
      </c>
      <c r="J69" s="47">
        <f>+'Հավելված N 3'!H67</f>
        <v>14845.2</v>
      </c>
      <c r="K69" s="9"/>
    </row>
    <row r="70" spans="1:11" s="8" customFormat="1" ht="36.549999999999997" customHeight="1">
      <c r="A70" s="224"/>
      <c r="B70" s="156"/>
      <c r="C70" s="156"/>
      <c r="D70" s="230"/>
      <c r="E70" s="160"/>
      <c r="F70" s="55" t="s">
        <v>174</v>
      </c>
      <c r="G70" s="56">
        <f>+G72</f>
        <v>3183.6000000000004</v>
      </c>
      <c r="H70" s="56">
        <f t="shared" ref="H70:J70" si="27">+H72</f>
        <v>3183.6000000000004</v>
      </c>
      <c r="I70" s="56">
        <f t="shared" si="27"/>
        <v>3183.6000000000004</v>
      </c>
      <c r="J70" s="56">
        <f t="shared" si="27"/>
        <v>3183.6000000000004</v>
      </c>
    </row>
    <row r="71" spans="1:11" s="7" customFormat="1" ht="53.2">
      <c r="A71" s="224"/>
      <c r="B71" s="156"/>
      <c r="C71" s="156"/>
      <c r="D71" s="230"/>
      <c r="E71" s="160"/>
      <c r="F71" s="142" t="s">
        <v>13</v>
      </c>
      <c r="G71" s="47"/>
      <c r="H71" s="57"/>
      <c r="I71" s="58"/>
      <c r="J71" s="57"/>
    </row>
    <row r="72" spans="1:11" s="7" customFormat="1" ht="16.95" customHeight="1">
      <c r="A72" s="224"/>
      <c r="B72" s="156"/>
      <c r="C72" s="156"/>
      <c r="D72" s="230"/>
      <c r="E72" s="160"/>
      <c r="F72" s="59" t="s">
        <v>7</v>
      </c>
      <c r="G72" s="48">
        <f>G73</f>
        <v>3183.6000000000004</v>
      </c>
      <c r="H72" s="48">
        <f t="shared" ref="H72:J72" si="28">H73</f>
        <v>3183.6000000000004</v>
      </c>
      <c r="I72" s="48">
        <f t="shared" si="28"/>
        <v>3183.6000000000004</v>
      </c>
      <c r="J72" s="48">
        <f t="shared" si="28"/>
        <v>3183.6000000000004</v>
      </c>
    </row>
    <row r="73" spans="1:11" s="7" customFormat="1" ht="16.95" customHeight="1">
      <c r="A73" s="224"/>
      <c r="B73" s="156"/>
      <c r="C73" s="156"/>
      <c r="D73" s="230"/>
      <c r="E73" s="160"/>
      <c r="F73" s="142" t="s">
        <v>74</v>
      </c>
      <c r="G73" s="47">
        <f>+G74</f>
        <v>3183.6000000000004</v>
      </c>
      <c r="H73" s="47">
        <f t="shared" ref="H73:J75" si="29">+H74</f>
        <v>3183.6000000000004</v>
      </c>
      <c r="I73" s="47">
        <f t="shared" si="29"/>
        <v>3183.6000000000004</v>
      </c>
      <c r="J73" s="47">
        <f t="shared" si="29"/>
        <v>3183.6000000000004</v>
      </c>
    </row>
    <row r="74" spans="1:11" s="7" customFormat="1">
      <c r="A74" s="224"/>
      <c r="B74" s="156"/>
      <c r="C74" s="156"/>
      <c r="D74" s="230"/>
      <c r="E74" s="160"/>
      <c r="F74" s="142" t="s">
        <v>75</v>
      </c>
      <c r="G74" s="47">
        <f>+G75</f>
        <v>3183.6000000000004</v>
      </c>
      <c r="H74" s="47">
        <f t="shared" si="29"/>
        <v>3183.6000000000004</v>
      </c>
      <c r="I74" s="47">
        <f t="shared" si="29"/>
        <v>3183.6000000000004</v>
      </c>
      <c r="J74" s="47">
        <f t="shared" si="29"/>
        <v>3183.6000000000004</v>
      </c>
    </row>
    <row r="75" spans="1:11" s="7" customFormat="1">
      <c r="A75" s="224"/>
      <c r="B75" s="156"/>
      <c r="C75" s="156"/>
      <c r="D75" s="230"/>
      <c r="E75" s="160"/>
      <c r="F75" s="228" t="s">
        <v>76</v>
      </c>
      <c r="G75" s="47">
        <f>+G76</f>
        <v>3183.6000000000004</v>
      </c>
      <c r="H75" s="47">
        <f t="shared" si="29"/>
        <v>3183.6000000000004</v>
      </c>
      <c r="I75" s="47">
        <f t="shared" si="29"/>
        <v>3183.6000000000004</v>
      </c>
      <c r="J75" s="47">
        <f t="shared" si="29"/>
        <v>3183.6000000000004</v>
      </c>
      <c r="K75" s="9"/>
    </row>
    <row r="76" spans="1:11" s="7" customFormat="1">
      <c r="A76" s="224"/>
      <c r="B76" s="156"/>
      <c r="C76" s="156"/>
      <c r="D76" s="230"/>
      <c r="E76" s="160"/>
      <c r="F76" s="228" t="s">
        <v>77</v>
      </c>
      <c r="G76" s="47">
        <f>+'Հավելված N 3'!E73</f>
        <v>3183.6000000000004</v>
      </c>
      <c r="H76" s="47">
        <f>+'Հավելված N 3'!F73</f>
        <v>3183.6000000000004</v>
      </c>
      <c r="I76" s="47">
        <f>+'Հավելված N 3'!G73</f>
        <v>3183.6000000000004</v>
      </c>
      <c r="J76" s="47">
        <f>+'Հավելված N 3'!H73</f>
        <v>3183.6000000000004</v>
      </c>
      <c r="K76" s="9"/>
    </row>
    <row r="77" spans="1:11" s="8" customFormat="1" ht="36.549999999999997" customHeight="1">
      <c r="A77" s="224"/>
      <c r="B77" s="156"/>
      <c r="C77" s="156"/>
      <c r="D77" s="230"/>
      <c r="E77" s="160"/>
      <c r="F77" s="55" t="s">
        <v>175</v>
      </c>
      <c r="G77" s="56">
        <f>+G79</f>
        <v>145739.9</v>
      </c>
      <c r="H77" s="56">
        <f t="shared" ref="H77:J77" si="30">+H79</f>
        <v>145739.9</v>
      </c>
      <c r="I77" s="56">
        <f t="shared" si="30"/>
        <v>145739.9</v>
      </c>
      <c r="J77" s="56">
        <f t="shared" si="30"/>
        <v>145739.9</v>
      </c>
    </row>
    <row r="78" spans="1:11" s="7" customFormat="1" ht="53.2">
      <c r="A78" s="224"/>
      <c r="B78" s="156"/>
      <c r="C78" s="156"/>
      <c r="D78" s="230"/>
      <c r="E78" s="160"/>
      <c r="F78" s="142" t="s">
        <v>13</v>
      </c>
      <c r="G78" s="47"/>
      <c r="H78" s="57"/>
      <c r="I78" s="58"/>
      <c r="J78" s="57"/>
    </row>
    <row r="79" spans="1:11" s="7" customFormat="1" ht="16.95" customHeight="1">
      <c r="A79" s="224"/>
      <c r="B79" s="156"/>
      <c r="C79" s="156"/>
      <c r="D79" s="230"/>
      <c r="E79" s="160"/>
      <c r="F79" s="59" t="s">
        <v>7</v>
      </c>
      <c r="G79" s="48">
        <f>G80</f>
        <v>145739.9</v>
      </c>
      <c r="H79" s="48">
        <f t="shared" ref="H79:J79" si="31">H80</f>
        <v>145739.9</v>
      </c>
      <c r="I79" s="48">
        <f t="shared" si="31"/>
        <v>145739.9</v>
      </c>
      <c r="J79" s="48">
        <f t="shared" si="31"/>
        <v>145739.9</v>
      </c>
    </row>
    <row r="80" spans="1:11" s="7" customFormat="1" ht="16.95" customHeight="1">
      <c r="A80" s="224"/>
      <c r="B80" s="156"/>
      <c r="C80" s="156"/>
      <c r="D80" s="230"/>
      <c r="E80" s="160"/>
      <c r="F80" s="142" t="s">
        <v>74</v>
      </c>
      <c r="G80" s="47">
        <f>+G81</f>
        <v>145739.9</v>
      </c>
      <c r="H80" s="47">
        <f t="shared" ref="H80:J82" si="32">+H81</f>
        <v>145739.9</v>
      </c>
      <c r="I80" s="47">
        <f t="shared" si="32"/>
        <v>145739.9</v>
      </c>
      <c r="J80" s="47">
        <f t="shared" si="32"/>
        <v>145739.9</v>
      </c>
    </row>
    <row r="81" spans="1:11" s="7" customFormat="1">
      <c r="A81" s="224"/>
      <c r="B81" s="156"/>
      <c r="C81" s="156"/>
      <c r="D81" s="230"/>
      <c r="E81" s="160"/>
      <c r="F81" s="142" t="s">
        <v>75</v>
      </c>
      <c r="G81" s="47">
        <f>+G82</f>
        <v>145739.9</v>
      </c>
      <c r="H81" s="47">
        <f t="shared" si="32"/>
        <v>145739.9</v>
      </c>
      <c r="I81" s="47">
        <f t="shared" si="32"/>
        <v>145739.9</v>
      </c>
      <c r="J81" s="47">
        <f t="shared" si="32"/>
        <v>145739.9</v>
      </c>
    </row>
    <row r="82" spans="1:11" s="7" customFormat="1">
      <c r="A82" s="224"/>
      <c r="B82" s="156"/>
      <c r="C82" s="156"/>
      <c r="D82" s="230"/>
      <c r="E82" s="160"/>
      <c r="F82" s="228" t="s">
        <v>76</v>
      </c>
      <c r="G82" s="47">
        <f>+G83</f>
        <v>145739.9</v>
      </c>
      <c r="H82" s="47">
        <f t="shared" si="32"/>
        <v>145739.9</v>
      </c>
      <c r="I82" s="47">
        <f t="shared" si="32"/>
        <v>145739.9</v>
      </c>
      <c r="J82" s="47">
        <f t="shared" si="32"/>
        <v>145739.9</v>
      </c>
      <c r="K82" s="9"/>
    </row>
    <row r="83" spans="1:11" s="7" customFormat="1">
      <c r="A83" s="224"/>
      <c r="B83" s="156"/>
      <c r="C83" s="156"/>
      <c r="D83" s="230"/>
      <c r="E83" s="160"/>
      <c r="F83" s="228" t="s">
        <v>77</v>
      </c>
      <c r="G83" s="47">
        <f>+'Հավելված N 3'!E85</f>
        <v>145739.9</v>
      </c>
      <c r="H83" s="47">
        <f>+'Հավելված N 3'!F85</f>
        <v>145739.9</v>
      </c>
      <c r="I83" s="47">
        <f>+'Հավելված N 3'!G85</f>
        <v>145739.9</v>
      </c>
      <c r="J83" s="47">
        <f>+'Հավելված N 3'!H85</f>
        <v>145739.9</v>
      </c>
      <c r="K83" s="9"/>
    </row>
    <row r="84" spans="1:11" s="8" customFormat="1" ht="36.549999999999997" customHeight="1">
      <c r="A84" s="224"/>
      <c r="B84" s="156"/>
      <c r="C84" s="156"/>
      <c r="D84" s="230"/>
      <c r="E84" s="160"/>
      <c r="F84" s="55" t="s">
        <v>176</v>
      </c>
      <c r="G84" s="56">
        <f>+G86</f>
        <v>3828.7</v>
      </c>
      <c r="H84" s="56">
        <f t="shared" ref="H84:J84" si="33">+H86</f>
        <v>3828.7</v>
      </c>
      <c r="I84" s="56">
        <f t="shared" si="33"/>
        <v>3828.7</v>
      </c>
      <c r="J84" s="56">
        <f t="shared" si="33"/>
        <v>3828.7</v>
      </c>
    </row>
    <row r="85" spans="1:11" s="7" customFormat="1" ht="53.2">
      <c r="A85" s="224"/>
      <c r="B85" s="156"/>
      <c r="C85" s="156"/>
      <c r="D85" s="230"/>
      <c r="E85" s="160"/>
      <c r="F85" s="142" t="s">
        <v>13</v>
      </c>
      <c r="G85" s="47"/>
      <c r="H85" s="57"/>
      <c r="I85" s="58"/>
      <c r="J85" s="57"/>
    </row>
    <row r="86" spans="1:11" s="7" customFormat="1" ht="16.95" customHeight="1">
      <c r="A86" s="224"/>
      <c r="B86" s="156"/>
      <c r="C86" s="156"/>
      <c r="D86" s="230"/>
      <c r="E86" s="160"/>
      <c r="F86" s="59" t="s">
        <v>7</v>
      </c>
      <c r="G86" s="48">
        <f>G87</f>
        <v>3828.7</v>
      </c>
      <c r="H86" s="48">
        <f t="shared" ref="H86:J86" si="34">H87</f>
        <v>3828.7</v>
      </c>
      <c r="I86" s="48">
        <f t="shared" si="34"/>
        <v>3828.7</v>
      </c>
      <c r="J86" s="48">
        <f t="shared" si="34"/>
        <v>3828.7</v>
      </c>
    </row>
    <row r="87" spans="1:11" s="7" customFormat="1" ht="16.95" customHeight="1">
      <c r="A87" s="224"/>
      <c r="B87" s="156"/>
      <c r="C87" s="156"/>
      <c r="D87" s="230"/>
      <c r="E87" s="160"/>
      <c r="F87" s="142" t="s">
        <v>74</v>
      </c>
      <c r="G87" s="47">
        <f>+G88</f>
        <v>3828.7</v>
      </c>
      <c r="H87" s="47">
        <f t="shared" ref="H87:J89" si="35">+H88</f>
        <v>3828.7</v>
      </c>
      <c r="I87" s="47">
        <f t="shared" si="35"/>
        <v>3828.7</v>
      </c>
      <c r="J87" s="47">
        <f t="shared" si="35"/>
        <v>3828.7</v>
      </c>
    </row>
    <row r="88" spans="1:11" s="7" customFormat="1">
      <c r="A88" s="224"/>
      <c r="B88" s="156"/>
      <c r="C88" s="156"/>
      <c r="D88" s="230"/>
      <c r="E88" s="160"/>
      <c r="F88" s="142" t="s">
        <v>75</v>
      </c>
      <c r="G88" s="47">
        <f>+G89</f>
        <v>3828.7</v>
      </c>
      <c r="H88" s="47">
        <f t="shared" si="35"/>
        <v>3828.7</v>
      </c>
      <c r="I88" s="47">
        <f t="shared" si="35"/>
        <v>3828.7</v>
      </c>
      <c r="J88" s="47">
        <f t="shared" si="35"/>
        <v>3828.7</v>
      </c>
    </row>
    <row r="89" spans="1:11" s="7" customFormat="1">
      <c r="A89" s="224"/>
      <c r="B89" s="156"/>
      <c r="C89" s="156"/>
      <c r="D89" s="230"/>
      <c r="E89" s="160"/>
      <c r="F89" s="228" t="s">
        <v>76</v>
      </c>
      <c r="G89" s="47">
        <f>+G90</f>
        <v>3828.7</v>
      </c>
      <c r="H89" s="47">
        <f t="shared" si="35"/>
        <v>3828.7</v>
      </c>
      <c r="I89" s="47">
        <f t="shared" si="35"/>
        <v>3828.7</v>
      </c>
      <c r="J89" s="47">
        <f t="shared" si="35"/>
        <v>3828.7</v>
      </c>
      <c r="K89" s="9"/>
    </row>
    <row r="90" spans="1:11" s="7" customFormat="1">
      <c r="A90" s="224"/>
      <c r="B90" s="156"/>
      <c r="C90" s="156"/>
      <c r="D90" s="230"/>
      <c r="E90" s="160"/>
      <c r="F90" s="228" t="s">
        <v>77</v>
      </c>
      <c r="G90" s="47">
        <f>+'Հավելված N 3'!E108</f>
        <v>3828.7</v>
      </c>
      <c r="H90" s="47">
        <f>+'Հավելված N 3'!F108</f>
        <v>3828.7</v>
      </c>
      <c r="I90" s="47">
        <f>+'Հավելված N 3'!G108</f>
        <v>3828.7</v>
      </c>
      <c r="J90" s="47">
        <f>+'Հավելված N 3'!H108</f>
        <v>3828.7</v>
      </c>
      <c r="K90" s="9"/>
    </row>
    <row r="91" spans="1:11" s="8" customFormat="1" ht="36.549999999999997" customHeight="1">
      <c r="A91" s="224"/>
      <c r="B91" s="156"/>
      <c r="C91" s="156"/>
      <c r="D91" s="230"/>
      <c r="E91" s="160"/>
      <c r="F91" s="55" t="s">
        <v>218</v>
      </c>
      <c r="G91" s="56">
        <f>+G93</f>
        <v>24689</v>
      </c>
      <c r="H91" s="56">
        <f t="shared" ref="H91:J91" si="36">+H93</f>
        <v>24689</v>
      </c>
      <c r="I91" s="56">
        <f t="shared" si="36"/>
        <v>24689</v>
      </c>
      <c r="J91" s="56">
        <f t="shared" si="36"/>
        <v>24689</v>
      </c>
    </row>
    <row r="92" spans="1:11" s="7" customFormat="1" ht="53.2">
      <c r="A92" s="224"/>
      <c r="B92" s="156"/>
      <c r="C92" s="156"/>
      <c r="D92" s="230"/>
      <c r="E92" s="160"/>
      <c r="F92" s="142" t="s">
        <v>13</v>
      </c>
      <c r="G92" s="47"/>
      <c r="H92" s="57"/>
      <c r="I92" s="58"/>
      <c r="J92" s="57"/>
    </row>
    <row r="93" spans="1:11" s="7" customFormat="1" ht="16.95" customHeight="1">
      <c r="A93" s="224"/>
      <c r="B93" s="156"/>
      <c r="C93" s="156"/>
      <c r="D93" s="230"/>
      <c r="E93" s="160"/>
      <c r="F93" s="59" t="s">
        <v>7</v>
      </c>
      <c r="G93" s="48">
        <f>G94</f>
        <v>24689</v>
      </c>
      <c r="H93" s="48">
        <f t="shared" ref="H93:J93" si="37">H94</f>
        <v>24689</v>
      </c>
      <c r="I93" s="48">
        <f t="shared" si="37"/>
        <v>24689</v>
      </c>
      <c r="J93" s="48">
        <f t="shared" si="37"/>
        <v>24689</v>
      </c>
    </row>
    <row r="94" spans="1:11" s="7" customFormat="1" ht="16.95" customHeight="1">
      <c r="A94" s="224"/>
      <c r="B94" s="156"/>
      <c r="C94" s="156"/>
      <c r="D94" s="230"/>
      <c r="E94" s="160"/>
      <c r="F94" s="142" t="s">
        <v>74</v>
      </c>
      <c r="G94" s="47">
        <f>+G95</f>
        <v>24689</v>
      </c>
      <c r="H94" s="47">
        <f t="shared" ref="H94:J96" si="38">+H95</f>
        <v>24689</v>
      </c>
      <c r="I94" s="47">
        <f t="shared" si="38"/>
        <v>24689</v>
      </c>
      <c r="J94" s="47">
        <f t="shared" si="38"/>
        <v>24689</v>
      </c>
    </row>
    <row r="95" spans="1:11" s="7" customFormat="1">
      <c r="A95" s="224"/>
      <c r="B95" s="156"/>
      <c r="C95" s="156"/>
      <c r="D95" s="230"/>
      <c r="E95" s="160"/>
      <c r="F95" s="142" t="s">
        <v>75</v>
      </c>
      <c r="G95" s="47">
        <f>+G96</f>
        <v>24689</v>
      </c>
      <c r="H95" s="47">
        <f t="shared" si="38"/>
        <v>24689</v>
      </c>
      <c r="I95" s="47">
        <f t="shared" si="38"/>
        <v>24689</v>
      </c>
      <c r="J95" s="47">
        <f t="shared" si="38"/>
        <v>24689</v>
      </c>
    </row>
    <row r="96" spans="1:11" s="7" customFormat="1">
      <c r="A96" s="224"/>
      <c r="B96" s="156"/>
      <c r="C96" s="156"/>
      <c r="D96" s="230"/>
      <c r="E96" s="160"/>
      <c r="F96" s="228" t="s">
        <v>76</v>
      </c>
      <c r="G96" s="47">
        <f>+G97</f>
        <v>24689</v>
      </c>
      <c r="H96" s="47">
        <f t="shared" si="38"/>
        <v>24689</v>
      </c>
      <c r="I96" s="47">
        <f t="shared" si="38"/>
        <v>24689</v>
      </c>
      <c r="J96" s="47">
        <f t="shared" si="38"/>
        <v>24689</v>
      </c>
      <c r="K96" s="9"/>
    </row>
    <row r="97" spans="1:11" s="7" customFormat="1">
      <c r="A97" s="224"/>
      <c r="B97" s="157"/>
      <c r="C97" s="157"/>
      <c r="D97" s="231"/>
      <c r="E97" s="161"/>
      <c r="F97" s="228" t="s">
        <v>77</v>
      </c>
      <c r="G97" s="47">
        <f>+'Հավելված N 3'!E114</f>
        <v>24689</v>
      </c>
      <c r="H97" s="47">
        <f>+'Հավելված N 3'!F114</f>
        <v>24689</v>
      </c>
      <c r="I97" s="47">
        <f>+'Հավելված N 3'!G114</f>
        <v>24689</v>
      </c>
      <c r="J97" s="47">
        <f>+'Հավելված N 3'!H114</f>
        <v>24689</v>
      </c>
      <c r="K97" s="9"/>
    </row>
  </sheetData>
  <mergeCells count="18">
    <mergeCell ref="F1:J1"/>
    <mergeCell ref="F3:J3"/>
    <mergeCell ref="A7:J7"/>
    <mergeCell ref="A11:C11"/>
    <mergeCell ref="D11:E11"/>
    <mergeCell ref="F2:J2"/>
    <mergeCell ref="G11:J11"/>
    <mergeCell ref="F11:F12"/>
    <mergeCell ref="C16:C20"/>
    <mergeCell ref="E24:F24"/>
    <mergeCell ref="E16:E23"/>
    <mergeCell ref="B16:B17"/>
    <mergeCell ref="D16:D23"/>
    <mergeCell ref="A16:A97"/>
    <mergeCell ref="B18:B97"/>
    <mergeCell ref="C21:C97"/>
    <mergeCell ref="E27:E97"/>
    <mergeCell ref="D26:D97"/>
  </mergeCells>
  <pageMargins left="0.7" right="0.7" top="0.75" bottom="0.75" header="0.3" footer="0.3"/>
  <pageSetup paperSize="9"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6"/>
  <sheetViews>
    <sheetView topLeftCell="A9" zoomScale="85" zoomScaleNormal="85" workbookViewId="0">
      <selection activeCell="D17" sqref="D17"/>
    </sheetView>
  </sheetViews>
  <sheetFormatPr defaultColWidth="9.09765625" defaultRowHeight="17.75"/>
  <cols>
    <col min="1" max="1" width="9.09765625" style="96"/>
    <col min="2" max="2" width="9.09765625" style="96" customWidth="1"/>
    <col min="3" max="3" width="54.19921875" style="96" customWidth="1"/>
    <col min="4" max="4" width="16.3984375" style="96" customWidth="1"/>
    <col min="5" max="8" width="20.3984375" style="96" customWidth="1"/>
    <col min="9" max="9" width="15.3984375" style="96" bestFit="1" customWidth="1"/>
    <col min="10" max="10" width="13.69921875" style="96" bestFit="1" customWidth="1"/>
    <col min="11" max="16384" width="9.09765625" style="96"/>
  </cols>
  <sheetData>
    <row r="1" spans="1:10" s="94" customFormat="1" ht="26.6" customHeight="1">
      <c r="A1" s="93"/>
      <c r="B1" s="15"/>
      <c r="C1" s="15"/>
      <c r="D1" s="15"/>
      <c r="E1" s="93"/>
      <c r="F1" s="181" t="s">
        <v>19</v>
      </c>
      <c r="G1" s="181"/>
      <c r="H1" s="181"/>
    </row>
    <row r="2" spans="1:10">
      <c r="A2" s="16"/>
      <c r="B2" s="16"/>
      <c r="C2" s="16"/>
      <c r="D2" s="16"/>
      <c r="E2" s="95"/>
      <c r="F2" s="182" t="s">
        <v>69</v>
      </c>
      <c r="G2" s="182"/>
      <c r="H2" s="182"/>
    </row>
    <row r="3" spans="1:10">
      <c r="A3" s="16"/>
      <c r="B3" s="16"/>
      <c r="C3" s="16"/>
      <c r="D3" s="16"/>
      <c r="E3" s="95"/>
      <c r="F3" s="182" t="s">
        <v>20</v>
      </c>
      <c r="G3" s="182"/>
      <c r="H3" s="182"/>
    </row>
    <row r="4" spans="1:10">
      <c r="A4" s="66"/>
      <c r="B4" s="66"/>
      <c r="C4" s="17"/>
      <c r="D4" s="95"/>
      <c r="E4" s="95"/>
      <c r="F4" s="95"/>
      <c r="G4" s="95"/>
      <c r="H4" s="95"/>
    </row>
    <row r="5" spans="1:10" ht="37.5" customHeight="1">
      <c r="A5" s="183" t="s">
        <v>177</v>
      </c>
      <c r="B5" s="184"/>
      <c r="C5" s="184"/>
      <c r="D5" s="184"/>
      <c r="E5" s="184"/>
      <c r="F5" s="184"/>
      <c r="G5" s="184"/>
      <c r="H5" s="184"/>
    </row>
    <row r="6" spans="1:10" ht="37.5" customHeight="1">
      <c r="A6" s="184"/>
      <c r="B6" s="184"/>
      <c r="C6" s="184"/>
      <c r="D6" s="184"/>
      <c r="E6" s="184"/>
      <c r="F6" s="184"/>
      <c r="G6" s="184"/>
      <c r="H6" s="184"/>
    </row>
    <row r="7" spans="1:10">
      <c r="E7" s="95"/>
      <c r="F7" s="95"/>
      <c r="G7" s="95"/>
    </row>
    <row r="8" spans="1:10">
      <c r="A8" s="97"/>
      <c r="B8" s="97"/>
      <c r="C8" s="97"/>
      <c r="D8" s="98"/>
      <c r="E8" s="95"/>
      <c r="F8" s="95"/>
      <c r="G8" s="185" t="s">
        <v>9</v>
      </c>
      <c r="H8" s="185"/>
    </row>
    <row r="9" spans="1:10" ht="45" customHeight="1">
      <c r="A9" s="172" t="s">
        <v>32</v>
      </c>
      <c r="B9" s="173"/>
      <c r="C9" s="174" t="s">
        <v>33</v>
      </c>
      <c r="D9" s="176" t="s">
        <v>34</v>
      </c>
      <c r="E9" s="178" t="s">
        <v>47</v>
      </c>
      <c r="F9" s="179"/>
      <c r="G9" s="179"/>
      <c r="H9" s="180"/>
    </row>
    <row r="10" spans="1:10" ht="99.95">
      <c r="A10" s="76" t="s">
        <v>14</v>
      </c>
      <c r="B10" s="76" t="s">
        <v>15</v>
      </c>
      <c r="C10" s="175"/>
      <c r="D10" s="177"/>
      <c r="E10" s="99" t="s">
        <v>35</v>
      </c>
      <c r="F10" s="99" t="s">
        <v>36</v>
      </c>
      <c r="G10" s="99" t="s">
        <v>37</v>
      </c>
      <c r="H10" s="99" t="s">
        <v>38</v>
      </c>
    </row>
    <row r="11" spans="1:10">
      <c r="A11" s="76"/>
      <c r="B11" s="76"/>
      <c r="C11" s="63" t="s">
        <v>39</v>
      </c>
      <c r="D11" s="65">
        <f>SUM(E11:H11)</f>
        <v>0</v>
      </c>
      <c r="E11" s="65">
        <f>+E13</f>
        <v>0</v>
      </c>
      <c r="F11" s="65">
        <f>+F13</f>
        <v>0</v>
      </c>
      <c r="G11" s="65">
        <f>+G13</f>
        <v>0</v>
      </c>
      <c r="H11" s="65">
        <f>+H13</f>
        <v>0</v>
      </c>
      <c r="I11" s="100"/>
      <c r="J11" s="100"/>
    </row>
    <row r="12" spans="1:10">
      <c r="A12" s="76"/>
      <c r="B12" s="76"/>
      <c r="C12" s="63" t="s">
        <v>40</v>
      </c>
      <c r="D12" s="65"/>
      <c r="E12" s="65"/>
      <c r="F12" s="65"/>
      <c r="G12" s="65"/>
      <c r="H12" s="65"/>
      <c r="I12" s="100"/>
      <c r="J12" s="101"/>
    </row>
    <row r="13" spans="1:10" ht="33.35">
      <c r="A13" s="75"/>
      <c r="B13" s="102"/>
      <c r="C13" s="102" t="s">
        <v>17</v>
      </c>
      <c r="D13" s="65">
        <f>SUM(E13:H13)</f>
        <v>0</v>
      </c>
      <c r="E13" s="65">
        <f>+E15</f>
        <v>0</v>
      </c>
      <c r="F13" s="65">
        <f t="shared" ref="F13:H13" si="0">+F15</f>
        <v>0</v>
      </c>
      <c r="G13" s="65">
        <f t="shared" si="0"/>
        <v>0</v>
      </c>
      <c r="H13" s="65">
        <f t="shared" si="0"/>
        <v>0</v>
      </c>
      <c r="I13" s="100"/>
    </row>
    <row r="14" spans="1:10">
      <c r="A14" s="75"/>
      <c r="B14" s="75"/>
      <c r="C14" s="75" t="s">
        <v>41</v>
      </c>
      <c r="D14" s="103"/>
      <c r="E14" s="103"/>
      <c r="F14" s="103"/>
      <c r="G14" s="103"/>
      <c r="H14" s="103"/>
    </row>
    <row r="15" spans="1:10" s="14" customFormat="1" ht="50">
      <c r="A15" s="63">
        <v>1236</v>
      </c>
      <c r="B15" s="63">
        <v>32006</v>
      </c>
      <c r="C15" s="53" t="s">
        <v>71</v>
      </c>
      <c r="D15" s="65">
        <f>SUM(E15:H15)</f>
        <v>0</v>
      </c>
      <c r="E15" s="65">
        <f>+ROUND(E17+E18+E24+E29+E57+E61+E65+E75+E96+E100,1)</f>
        <v>0</v>
      </c>
      <c r="F15" s="65">
        <f t="shared" ref="F15:H15" si="1">+ROUND(F17+F18+F24+F29+F57+F61+F65+F75+F96+F100,1)</f>
        <v>0</v>
      </c>
      <c r="G15" s="65">
        <f t="shared" si="1"/>
        <v>0</v>
      </c>
      <c r="H15" s="65">
        <f t="shared" si="1"/>
        <v>0</v>
      </c>
    </row>
    <row r="16" spans="1:10" s="130" customFormat="1">
      <c r="A16" s="125"/>
      <c r="B16" s="125"/>
      <c r="C16" s="126" t="s">
        <v>6</v>
      </c>
      <c r="D16" s="127"/>
      <c r="E16" s="128"/>
      <c r="F16" s="129"/>
      <c r="G16" s="129"/>
      <c r="H16" s="129"/>
    </row>
    <row r="17" spans="1:8" ht="50">
      <c r="A17" s="105"/>
      <c r="B17" s="105"/>
      <c r="C17" s="25" t="s">
        <v>71</v>
      </c>
      <c r="D17" s="104">
        <f>SUM(E17:H17)</f>
        <v>-267961.09999999998</v>
      </c>
      <c r="E17" s="104">
        <f t="shared" ref="E17:G17" si="2">-E18-E24-E29-E57-E61-E65-E75-E96</f>
        <v>0</v>
      </c>
      <c r="F17" s="104">
        <f t="shared" si="2"/>
        <v>0</v>
      </c>
      <c r="G17" s="104">
        <f t="shared" si="2"/>
        <v>0</v>
      </c>
      <c r="H17" s="104">
        <f>-H18-H24-H29-H57-H61-H65-H75-H96-H100</f>
        <v>-267961.09999999998</v>
      </c>
    </row>
    <row r="18" spans="1:8">
      <c r="A18" s="105"/>
      <c r="B18" s="105"/>
      <c r="C18" s="25" t="s">
        <v>49</v>
      </c>
      <c r="D18" s="104">
        <f>SUM(E18:H18)</f>
        <v>12816.800000000001</v>
      </c>
      <c r="E18" s="104">
        <f t="shared" ref="E18:G18" si="3">SUM(E19:E23)</f>
        <v>0</v>
      </c>
      <c r="F18" s="104">
        <f t="shared" si="3"/>
        <v>0</v>
      </c>
      <c r="G18" s="104">
        <f t="shared" si="3"/>
        <v>0</v>
      </c>
      <c r="H18" s="104">
        <f>SUM(H19:H23)</f>
        <v>12816.800000000001</v>
      </c>
    </row>
    <row r="19" spans="1:8" ht="35.5">
      <c r="A19" s="171"/>
      <c r="B19" s="171"/>
      <c r="C19" s="106" t="s">
        <v>98</v>
      </c>
      <c r="D19" s="107">
        <f>+E19+F19+G19+H19</f>
        <v>3640.8</v>
      </c>
      <c r="E19" s="107"/>
      <c r="F19" s="107"/>
      <c r="G19" s="107"/>
      <c r="H19" s="107">
        <v>3640.8</v>
      </c>
    </row>
    <row r="20" spans="1:8" ht="35.5">
      <c r="A20" s="169"/>
      <c r="B20" s="169"/>
      <c r="C20" s="106" t="s">
        <v>99</v>
      </c>
      <c r="D20" s="107">
        <f>+E20+F20+G20+H20</f>
        <v>1462.8</v>
      </c>
      <c r="E20" s="107"/>
      <c r="F20" s="107"/>
      <c r="G20" s="107"/>
      <c r="H20" s="107">
        <v>1462.8</v>
      </c>
    </row>
    <row r="21" spans="1:8" ht="35.5">
      <c r="A21" s="169"/>
      <c r="B21" s="169"/>
      <c r="C21" s="106" t="s">
        <v>178</v>
      </c>
      <c r="D21" s="107">
        <f>+E21+F21+G21+H21</f>
        <v>1523.3</v>
      </c>
      <c r="E21" s="107"/>
      <c r="F21" s="107"/>
      <c r="G21" s="107"/>
      <c r="H21" s="107">
        <v>1523.3</v>
      </c>
    </row>
    <row r="22" spans="1:8" ht="35.5">
      <c r="A22" s="169"/>
      <c r="B22" s="169"/>
      <c r="C22" s="106" t="s">
        <v>100</v>
      </c>
      <c r="D22" s="107">
        <f>+E22+F22+G22+H22</f>
        <v>2249.4</v>
      </c>
      <c r="E22" s="107"/>
      <c r="F22" s="107"/>
      <c r="G22" s="107"/>
      <c r="H22" s="107">
        <v>2249.4</v>
      </c>
    </row>
    <row r="23" spans="1:8">
      <c r="A23" s="170"/>
      <c r="B23" s="170"/>
      <c r="C23" s="106" t="s">
        <v>101</v>
      </c>
      <c r="D23" s="107">
        <f>+E23+F23+G23+H23</f>
        <v>3940.5</v>
      </c>
      <c r="E23" s="107"/>
      <c r="F23" s="107"/>
      <c r="G23" s="107"/>
      <c r="H23" s="107">
        <v>3940.5</v>
      </c>
    </row>
    <row r="24" spans="1:8">
      <c r="A24" s="105"/>
      <c r="B24" s="105"/>
      <c r="C24" s="25" t="s">
        <v>60</v>
      </c>
      <c r="D24" s="104">
        <f>SUM(E24:H24)</f>
        <v>7771.2</v>
      </c>
      <c r="E24" s="104">
        <f>SUM(E25:E28)</f>
        <v>0</v>
      </c>
      <c r="F24" s="104">
        <f>SUM(F25:F28)</f>
        <v>0</v>
      </c>
      <c r="G24" s="104">
        <f>SUM(G25:G28)</f>
        <v>0</v>
      </c>
      <c r="H24" s="104">
        <f>SUM(H25:H28)</f>
        <v>7771.2</v>
      </c>
    </row>
    <row r="25" spans="1:8" ht="35.5">
      <c r="A25" s="171"/>
      <c r="B25" s="171"/>
      <c r="C25" s="106" t="s">
        <v>102</v>
      </c>
      <c r="D25" s="107">
        <f>+E25+F25+G25+H25</f>
        <v>1735</v>
      </c>
      <c r="E25" s="107"/>
      <c r="F25" s="107"/>
      <c r="G25" s="107"/>
      <c r="H25" s="107">
        <v>1735</v>
      </c>
    </row>
    <row r="26" spans="1:8" ht="35.5">
      <c r="A26" s="169"/>
      <c r="B26" s="169"/>
      <c r="C26" s="106" t="s">
        <v>103</v>
      </c>
      <c r="D26" s="107">
        <f>+E26+F26+G26+H26</f>
        <v>725.1</v>
      </c>
      <c r="E26" s="107"/>
      <c r="F26" s="107"/>
      <c r="G26" s="107"/>
      <c r="H26" s="107">
        <v>725.1</v>
      </c>
    </row>
    <row r="27" spans="1:8" ht="35.5">
      <c r="A27" s="169"/>
      <c r="B27" s="169"/>
      <c r="C27" s="106" t="s">
        <v>104</v>
      </c>
      <c r="D27" s="107">
        <f>+E27+F27+G27+H27</f>
        <v>1079.2</v>
      </c>
      <c r="E27" s="107"/>
      <c r="F27" s="107"/>
      <c r="G27" s="107"/>
      <c r="H27" s="107">
        <v>1079.2</v>
      </c>
    </row>
    <row r="28" spans="1:8" ht="36" customHeight="1">
      <c r="A28" s="170"/>
      <c r="B28" s="170"/>
      <c r="C28" s="106" t="s">
        <v>105</v>
      </c>
      <c r="D28" s="107">
        <f>+E28+F28+G28+H28</f>
        <v>4231.8999999999996</v>
      </c>
      <c r="E28" s="107"/>
      <c r="F28" s="107"/>
      <c r="G28" s="107"/>
      <c r="H28" s="107">
        <v>4231.8999999999996</v>
      </c>
    </row>
    <row r="29" spans="1:8">
      <c r="A29" s="105"/>
      <c r="B29" s="105"/>
      <c r="C29" s="25" t="s">
        <v>46</v>
      </c>
      <c r="D29" s="104">
        <f>SUM(E29:H29)</f>
        <v>36245.299999999996</v>
      </c>
      <c r="E29" s="104">
        <f>SUM(E30:E56)</f>
        <v>0</v>
      </c>
      <c r="F29" s="104">
        <f>SUM(F30:F56)</f>
        <v>0</v>
      </c>
      <c r="G29" s="104">
        <f>SUM(G30:G56)</f>
        <v>0</v>
      </c>
      <c r="H29" s="104">
        <f>SUM(H30:H56)</f>
        <v>36245.299999999996</v>
      </c>
    </row>
    <row r="30" spans="1:8" ht="36" customHeight="1">
      <c r="A30" s="171"/>
      <c r="B30" s="171"/>
      <c r="C30" s="106" t="s">
        <v>106</v>
      </c>
      <c r="D30" s="107">
        <f t="shared" ref="D30:D56" si="4">+E30+F30+G30+H30</f>
        <v>1495.1</v>
      </c>
      <c r="E30" s="107"/>
      <c r="F30" s="107"/>
      <c r="G30" s="107"/>
      <c r="H30" s="107">
        <v>1495.1</v>
      </c>
    </row>
    <row r="31" spans="1:8" ht="36" customHeight="1">
      <c r="A31" s="169"/>
      <c r="B31" s="169"/>
      <c r="C31" s="106" t="s">
        <v>107</v>
      </c>
      <c r="D31" s="107">
        <f t="shared" si="4"/>
        <v>1495.1</v>
      </c>
      <c r="E31" s="107"/>
      <c r="F31" s="107"/>
      <c r="G31" s="107"/>
      <c r="H31" s="107">
        <v>1495.1</v>
      </c>
    </row>
    <row r="32" spans="1:8" ht="36" customHeight="1">
      <c r="A32" s="169"/>
      <c r="B32" s="169"/>
      <c r="C32" s="106" t="s">
        <v>108</v>
      </c>
      <c r="D32" s="107">
        <f t="shared" si="4"/>
        <v>1495.1</v>
      </c>
      <c r="E32" s="107"/>
      <c r="F32" s="107"/>
      <c r="G32" s="107"/>
      <c r="H32" s="107">
        <v>1495.1</v>
      </c>
    </row>
    <row r="33" spans="1:8" ht="36" customHeight="1">
      <c r="A33" s="169"/>
      <c r="B33" s="169"/>
      <c r="C33" s="106" t="s">
        <v>109</v>
      </c>
      <c r="D33" s="107">
        <f t="shared" si="4"/>
        <v>1495.1</v>
      </c>
      <c r="E33" s="107"/>
      <c r="F33" s="107"/>
      <c r="G33" s="107"/>
      <c r="H33" s="107">
        <v>1495.1</v>
      </c>
    </row>
    <row r="34" spans="1:8" ht="35.5">
      <c r="A34" s="169"/>
      <c r="B34" s="169"/>
      <c r="C34" s="106" t="s">
        <v>110</v>
      </c>
      <c r="D34" s="107">
        <f t="shared" si="4"/>
        <v>1091.0999999999999</v>
      </c>
      <c r="E34" s="107"/>
      <c r="F34" s="107"/>
      <c r="G34" s="107"/>
      <c r="H34" s="107">
        <v>1091.0999999999999</v>
      </c>
    </row>
    <row r="35" spans="1:8" ht="36" customHeight="1">
      <c r="A35" s="169"/>
      <c r="B35" s="169"/>
      <c r="C35" s="106" t="s">
        <v>111</v>
      </c>
      <c r="D35" s="107">
        <f t="shared" si="4"/>
        <v>1096.8</v>
      </c>
      <c r="E35" s="107"/>
      <c r="F35" s="107"/>
      <c r="G35" s="107"/>
      <c r="H35" s="107">
        <v>1096.8</v>
      </c>
    </row>
    <row r="36" spans="1:8" ht="35.5">
      <c r="A36" s="169"/>
      <c r="B36" s="169"/>
      <c r="C36" s="106" t="s">
        <v>112</v>
      </c>
      <c r="D36" s="107">
        <f t="shared" si="4"/>
        <v>1316.3</v>
      </c>
      <c r="E36" s="107"/>
      <c r="F36" s="107"/>
      <c r="G36" s="107"/>
      <c r="H36" s="107">
        <v>1316.3</v>
      </c>
    </row>
    <row r="37" spans="1:8" ht="35.5">
      <c r="A37" s="169"/>
      <c r="B37" s="169"/>
      <c r="C37" s="106" t="s">
        <v>113</v>
      </c>
      <c r="D37" s="107">
        <f t="shared" si="4"/>
        <v>1151.8</v>
      </c>
      <c r="E37" s="107"/>
      <c r="F37" s="107"/>
      <c r="G37" s="107"/>
      <c r="H37" s="107">
        <v>1151.8</v>
      </c>
    </row>
    <row r="38" spans="1:8" ht="53.9" customHeight="1">
      <c r="A38" s="169"/>
      <c r="B38" s="169"/>
      <c r="C38" s="106" t="s">
        <v>114</v>
      </c>
      <c r="D38" s="107">
        <f t="shared" si="4"/>
        <v>1146.0999999999999</v>
      </c>
      <c r="E38" s="107"/>
      <c r="F38" s="107"/>
      <c r="G38" s="107"/>
      <c r="H38" s="107">
        <v>1146.0999999999999</v>
      </c>
    </row>
    <row r="39" spans="1:8" ht="35.5">
      <c r="A39" s="169"/>
      <c r="B39" s="169"/>
      <c r="C39" s="106" t="s">
        <v>115</v>
      </c>
      <c r="D39" s="107">
        <f t="shared" si="4"/>
        <v>55</v>
      </c>
      <c r="E39" s="107"/>
      <c r="F39" s="107"/>
      <c r="G39" s="107"/>
      <c r="H39" s="107">
        <v>55</v>
      </c>
    </row>
    <row r="40" spans="1:8" ht="17.899999999999999" customHeight="1">
      <c r="A40" s="169"/>
      <c r="B40" s="169"/>
      <c r="C40" s="106" t="s">
        <v>116</v>
      </c>
      <c r="D40" s="107">
        <f t="shared" si="4"/>
        <v>655</v>
      </c>
      <c r="E40" s="107"/>
      <c r="F40" s="107"/>
      <c r="G40" s="107"/>
      <c r="H40" s="107">
        <v>655</v>
      </c>
    </row>
    <row r="41" spans="1:8">
      <c r="A41" s="169"/>
      <c r="B41" s="169"/>
      <c r="C41" s="106" t="s">
        <v>117</v>
      </c>
      <c r="D41" s="107">
        <f t="shared" si="4"/>
        <v>1051</v>
      </c>
      <c r="E41" s="107"/>
      <c r="F41" s="107"/>
      <c r="G41" s="107"/>
      <c r="H41" s="107">
        <v>1051</v>
      </c>
    </row>
    <row r="42" spans="1:8" ht="35.5">
      <c r="A42" s="169"/>
      <c r="B42" s="169"/>
      <c r="C42" s="106" t="s">
        <v>118</v>
      </c>
      <c r="D42" s="107">
        <f t="shared" si="4"/>
        <v>655</v>
      </c>
      <c r="E42" s="107"/>
      <c r="F42" s="107"/>
      <c r="G42" s="107"/>
      <c r="H42" s="107">
        <v>655</v>
      </c>
    </row>
    <row r="43" spans="1:8" ht="35.5">
      <c r="A43" s="169"/>
      <c r="B43" s="169"/>
      <c r="C43" s="106" t="s">
        <v>119</v>
      </c>
      <c r="D43" s="107">
        <f t="shared" si="4"/>
        <v>2137.1999999999998</v>
      </c>
      <c r="E43" s="107"/>
      <c r="F43" s="107"/>
      <c r="G43" s="107"/>
      <c r="H43" s="107">
        <v>2137.1999999999998</v>
      </c>
    </row>
    <row r="44" spans="1:8" ht="35.5">
      <c r="A44" s="169"/>
      <c r="B44" s="169"/>
      <c r="C44" s="106" t="s">
        <v>120</v>
      </c>
      <c r="D44" s="107">
        <f t="shared" si="4"/>
        <v>1091.0999999999999</v>
      </c>
      <c r="E44" s="107"/>
      <c r="F44" s="107"/>
      <c r="G44" s="107"/>
      <c r="H44" s="107">
        <v>1091.0999999999999</v>
      </c>
    </row>
    <row r="45" spans="1:8" ht="35.5">
      <c r="A45" s="169"/>
      <c r="B45" s="169"/>
      <c r="C45" s="106" t="s">
        <v>121</v>
      </c>
      <c r="D45" s="107">
        <f t="shared" si="4"/>
        <v>1573.7</v>
      </c>
      <c r="E45" s="107"/>
      <c r="F45" s="107"/>
      <c r="G45" s="107"/>
      <c r="H45" s="107">
        <v>1573.7</v>
      </c>
    </row>
    <row r="46" spans="1:8" ht="35.5">
      <c r="A46" s="169"/>
      <c r="B46" s="169"/>
      <c r="C46" s="106" t="s">
        <v>122</v>
      </c>
      <c r="D46" s="107">
        <f t="shared" si="4"/>
        <v>1573.7</v>
      </c>
      <c r="E46" s="107"/>
      <c r="F46" s="107"/>
      <c r="G46" s="107"/>
      <c r="H46" s="107">
        <v>1573.7</v>
      </c>
    </row>
    <row r="47" spans="1:8" ht="35.5">
      <c r="A47" s="169"/>
      <c r="B47" s="169"/>
      <c r="C47" s="106" t="s">
        <v>123</v>
      </c>
      <c r="D47" s="107">
        <f t="shared" si="4"/>
        <v>1573.7</v>
      </c>
      <c r="E47" s="107"/>
      <c r="F47" s="107"/>
      <c r="G47" s="107"/>
      <c r="H47" s="107">
        <v>1573.7</v>
      </c>
    </row>
    <row r="48" spans="1:8" ht="35.5">
      <c r="A48" s="169"/>
      <c r="B48" s="169"/>
      <c r="C48" s="106" t="s">
        <v>124</v>
      </c>
      <c r="D48" s="107">
        <f t="shared" si="4"/>
        <v>1245.0999999999999</v>
      </c>
      <c r="E48" s="107"/>
      <c r="F48" s="107"/>
      <c r="G48" s="107"/>
      <c r="H48" s="107">
        <v>1245.0999999999999</v>
      </c>
    </row>
    <row r="49" spans="1:10" ht="35.5">
      <c r="A49" s="169"/>
      <c r="B49" s="169"/>
      <c r="C49" s="106" t="s">
        <v>125</v>
      </c>
      <c r="D49" s="107">
        <f t="shared" si="4"/>
        <v>1495.1</v>
      </c>
      <c r="E49" s="107"/>
      <c r="F49" s="107"/>
      <c r="G49" s="107"/>
      <c r="H49" s="107">
        <v>1495.1</v>
      </c>
    </row>
    <row r="50" spans="1:10" ht="35.5">
      <c r="A50" s="169"/>
      <c r="B50" s="169"/>
      <c r="C50" s="106" t="s">
        <v>126</v>
      </c>
      <c r="D50" s="107">
        <f t="shared" si="4"/>
        <v>1495.1</v>
      </c>
      <c r="E50" s="107"/>
      <c r="F50" s="107"/>
      <c r="G50" s="107"/>
      <c r="H50" s="107">
        <v>1495.1</v>
      </c>
    </row>
    <row r="51" spans="1:10" ht="35.5">
      <c r="A51" s="169"/>
      <c r="B51" s="169"/>
      <c r="C51" s="106" t="s">
        <v>127</v>
      </c>
      <c r="D51" s="107">
        <f t="shared" si="4"/>
        <v>1565.1</v>
      </c>
      <c r="E51" s="107"/>
      <c r="F51" s="107"/>
      <c r="G51" s="107"/>
      <c r="H51" s="107">
        <v>1565.1</v>
      </c>
    </row>
    <row r="52" spans="1:10" ht="36" customHeight="1">
      <c r="A52" s="169"/>
      <c r="B52" s="169"/>
      <c r="C52" s="106" t="s">
        <v>128</v>
      </c>
      <c r="D52" s="107">
        <f t="shared" si="4"/>
        <v>1495.1</v>
      </c>
      <c r="E52" s="107"/>
      <c r="F52" s="107"/>
      <c r="G52" s="107"/>
      <c r="H52" s="107">
        <v>1495.1</v>
      </c>
    </row>
    <row r="53" spans="1:10" ht="36" customHeight="1">
      <c r="A53" s="169"/>
      <c r="B53" s="169"/>
      <c r="C53" s="106" t="s">
        <v>129</v>
      </c>
      <c r="D53" s="107">
        <f t="shared" si="4"/>
        <v>2369.4</v>
      </c>
      <c r="E53" s="107"/>
      <c r="F53" s="107"/>
      <c r="G53" s="107"/>
      <c r="H53" s="107">
        <v>2369.4</v>
      </c>
      <c r="J53" s="136"/>
    </row>
    <row r="54" spans="1:10">
      <c r="A54" s="169"/>
      <c r="B54" s="169"/>
      <c r="C54" s="106" t="s">
        <v>130</v>
      </c>
      <c r="D54" s="107">
        <f t="shared" si="4"/>
        <v>1541.3</v>
      </c>
      <c r="E54" s="107"/>
      <c r="F54" s="107"/>
      <c r="G54" s="107"/>
      <c r="H54" s="107">
        <v>1541.3</v>
      </c>
    </row>
    <row r="55" spans="1:10" ht="36" customHeight="1">
      <c r="A55" s="169"/>
      <c r="B55" s="169"/>
      <c r="C55" s="106" t="s">
        <v>131</v>
      </c>
      <c r="D55" s="107">
        <f t="shared" si="4"/>
        <v>1495.1</v>
      </c>
      <c r="E55" s="107"/>
      <c r="F55" s="107"/>
      <c r="G55" s="107"/>
      <c r="H55" s="107">
        <v>1495.1</v>
      </c>
    </row>
    <row r="56" spans="1:10" ht="36" customHeight="1">
      <c r="A56" s="170"/>
      <c r="B56" s="170"/>
      <c r="C56" s="106" t="s">
        <v>132</v>
      </c>
      <c r="D56" s="107">
        <f t="shared" si="4"/>
        <v>1396.1</v>
      </c>
      <c r="E56" s="107"/>
      <c r="F56" s="107"/>
      <c r="G56" s="107"/>
      <c r="H56" s="107">
        <v>1396.1</v>
      </c>
    </row>
    <row r="57" spans="1:10">
      <c r="A57" s="105"/>
      <c r="B57" s="105"/>
      <c r="C57" s="25" t="s">
        <v>65</v>
      </c>
      <c r="D57" s="104">
        <f>SUM(E57:H57)</f>
        <v>18841.400000000001</v>
      </c>
      <c r="E57" s="104">
        <f>SUM(E58:E60)</f>
        <v>0</v>
      </c>
      <c r="F57" s="104">
        <f t="shared" ref="F57:H57" si="5">SUM(F58:F60)</f>
        <v>0</v>
      </c>
      <c r="G57" s="104">
        <f t="shared" si="5"/>
        <v>0</v>
      </c>
      <c r="H57" s="104">
        <f t="shared" si="5"/>
        <v>18841.400000000001</v>
      </c>
    </row>
    <row r="58" spans="1:10" ht="35.5">
      <c r="A58" s="171"/>
      <c r="B58" s="171"/>
      <c r="C58" s="106" t="s">
        <v>133</v>
      </c>
      <c r="D58" s="107">
        <f>+E58+F58+G58+H58</f>
        <v>1643.9</v>
      </c>
      <c r="E58" s="107"/>
      <c r="F58" s="107"/>
      <c r="G58" s="107"/>
      <c r="H58" s="107">
        <v>1643.9</v>
      </c>
    </row>
    <row r="59" spans="1:10" ht="35.5">
      <c r="A59" s="170"/>
      <c r="B59" s="170"/>
      <c r="C59" s="106" t="s">
        <v>134</v>
      </c>
      <c r="D59" s="107">
        <f>+E59+F59+G59+H59</f>
        <v>1983</v>
      </c>
      <c r="E59" s="107"/>
      <c r="F59" s="107"/>
      <c r="G59" s="107"/>
      <c r="H59" s="107">
        <v>1983</v>
      </c>
    </row>
    <row r="60" spans="1:10" ht="53.2">
      <c r="A60" s="137"/>
      <c r="B60" s="137"/>
      <c r="C60" s="106" t="s">
        <v>208</v>
      </c>
      <c r="D60" s="107">
        <f>+E60+F60+G60+H60</f>
        <v>15214.5</v>
      </c>
      <c r="E60" s="107"/>
      <c r="F60" s="107"/>
      <c r="G60" s="107"/>
      <c r="H60" s="107">
        <f>5685+9529.5</f>
        <v>15214.5</v>
      </c>
    </row>
    <row r="61" spans="1:10">
      <c r="A61" s="105"/>
      <c r="B61" s="105"/>
      <c r="C61" s="25" t="s">
        <v>66</v>
      </c>
      <c r="D61" s="104">
        <f>SUM(E61:H61)</f>
        <v>14845.2</v>
      </c>
      <c r="E61" s="104">
        <f>SUM(E62:E64)</f>
        <v>0</v>
      </c>
      <c r="F61" s="104">
        <f t="shared" ref="F61:H61" si="6">SUM(F62:F64)</f>
        <v>0</v>
      </c>
      <c r="G61" s="104">
        <f t="shared" si="6"/>
        <v>0</v>
      </c>
      <c r="H61" s="104">
        <f t="shared" si="6"/>
        <v>14845.2</v>
      </c>
      <c r="I61" s="136"/>
    </row>
    <row r="62" spans="1:10">
      <c r="A62" s="171"/>
      <c r="B62" s="171"/>
      <c r="C62" s="106" t="s">
        <v>135</v>
      </c>
      <c r="D62" s="107">
        <f t="shared" ref="D62:D63" si="7">+E62+F62+G62+H62</f>
        <v>1342.1</v>
      </c>
      <c r="E62" s="107"/>
      <c r="F62" s="107"/>
      <c r="G62" s="107"/>
      <c r="H62" s="107">
        <v>1342.1</v>
      </c>
    </row>
    <row r="63" spans="1:10" ht="35.5">
      <c r="A63" s="169"/>
      <c r="B63" s="169"/>
      <c r="C63" s="106" t="s">
        <v>136</v>
      </c>
      <c r="D63" s="107">
        <f t="shared" si="7"/>
        <v>133</v>
      </c>
      <c r="E63" s="107"/>
      <c r="F63" s="107"/>
      <c r="G63" s="107"/>
      <c r="H63" s="107">
        <v>133</v>
      </c>
    </row>
    <row r="64" spans="1:10" ht="53.2">
      <c r="A64" s="170"/>
      <c r="B64" s="170"/>
      <c r="C64" s="106" t="s">
        <v>210</v>
      </c>
      <c r="D64" s="107">
        <f t="shared" ref="D64" si="8">+E64+F64+G64+H64</f>
        <v>13370.1</v>
      </c>
      <c r="E64" s="107"/>
      <c r="F64" s="107"/>
      <c r="G64" s="107"/>
      <c r="H64" s="107">
        <v>13370.1</v>
      </c>
    </row>
    <row r="65" spans="1:8">
      <c r="A65" s="105"/>
      <c r="B65" s="105"/>
      <c r="C65" s="25" t="s">
        <v>67</v>
      </c>
      <c r="D65" s="104">
        <f>SUM(E65:H65)</f>
        <v>3183.6000000000004</v>
      </c>
      <c r="E65" s="104">
        <f>SUM(E66:E74)</f>
        <v>0</v>
      </c>
      <c r="F65" s="104">
        <f>SUM(F66:F74)</f>
        <v>0</v>
      </c>
      <c r="G65" s="104">
        <f>SUM(G66:G74)</f>
        <v>0</v>
      </c>
      <c r="H65" s="104">
        <f>SUM(H66:H74)</f>
        <v>3183.6000000000004</v>
      </c>
    </row>
    <row r="66" spans="1:8">
      <c r="A66" s="171"/>
      <c r="B66" s="171"/>
      <c r="C66" s="106" t="s">
        <v>137</v>
      </c>
      <c r="D66" s="107">
        <f t="shared" ref="D66:D74" si="9">+E66+F66+G66+H66</f>
        <v>265.39999999999998</v>
      </c>
      <c r="E66" s="107"/>
      <c r="F66" s="107"/>
      <c r="G66" s="107"/>
      <c r="H66" s="107">
        <v>265.39999999999998</v>
      </c>
    </row>
    <row r="67" spans="1:8">
      <c r="A67" s="169"/>
      <c r="B67" s="169"/>
      <c r="C67" s="106" t="s">
        <v>138</v>
      </c>
      <c r="D67" s="107">
        <f t="shared" si="9"/>
        <v>265.39999999999998</v>
      </c>
      <c r="E67" s="107"/>
      <c r="F67" s="107"/>
      <c r="G67" s="107"/>
      <c r="H67" s="107">
        <v>265.39999999999998</v>
      </c>
    </row>
    <row r="68" spans="1:8">
      <c r="A68" s="169"/>
      <c r="B68" s="169"/>
      <c r="C68" s="106" t="s">
        <v>139</v>
      </c>
      <c r="D68" s="107">
        <f t="shared" si="9"/>
        <v>265.39999999999998</v>
      </c>
      <c r="E68" s="107"/>
      <c r="F68" s="107"/>
      <c r="G68" s="107"/>
      <c r="H68" s="107">
        <v>265.39999999999998</v>
      </c>
    </row>
    <row r="69" spans="1:8" ht="35.5">
      <c r="A69" s="169"/>
      <c r="B69" s="169"/>
      <c r="C69" s="106" t="s">
        <v>140</v>
      </c>
      <c r="D69" s="107">
        <f t="shared" si="9"/>
        <v>265.39999999999998</v>
      </c>
      <c r="E69" s="107"/>
      <c r="F69" s="107"/>
      <c r="G69" s="107"/>
      <c r="H69" s="107">
        <v>265.39999999999998</v>
      </c>
    </row>
    <row r="70" spans="1:8" ht="35.5">
      <c r="A70" s="169"/>
      <c r="B70" s="169"/>
      <c r="C70" s="106" t="s">
        <v>141</v>
      </c>
      <c r="D70" s="107">
        <f t="shared" si="9"/>
        <v>265.39999999999998</v>
      </c>
      <c r="E70" s="107"/>
      <c r="F70" s="107"/>
      <c r="G70" s="107"/>
      <c r="H70" s="107">
        <v>265.39999999999998</v>
      </c>
    </row>
    <row r="71" spans="1:8" ht="35.5">
      <c r="A71" s="169"/>
      <c r="B71" s="169"/>
      <c r="C71" s="106" t="s">
        <v>142</v>
      </c>
      <c r="D71" s="107">
        <f t="shared" si="9"/>
        <v>265.39999999999998</v>
      </c>
      <c r="E71" s="107"/>
      <c r="F71" s="107"/>
      <c r="G71" s="107"/>
      <c r="H71" s="107">
        <v>265.39999999999998</v>
      </c>
    </row>
    <row r="72" spans="1:8" ht="35.5">
      <c r="A72" s="169"/>
      <c r="B72" s="169"/>
      <c r="C72" s="106" t="s">
        <v>143</v>
      </c>
      <c r="D72" s="107">
        <f t="shared" si="9"/>
        <v>1060.4000000000001</v>
      </c>
      <c r="E72" s="107"/>
      <c r="F72" s="107"/>
      <c r="G72" s="107"/>
      <c r="H72" s="107">
        <v>1060.4000000000001</v>
      </c>
    </row>
    <row r="73" spans="1:8" ht="35.5">
      <c r="A73" s="169"/>
      <c r="B73" s="169"/>
      <c r="C73" s="106" t="s">
        <v>144</v>
      </c>
      <c r="D73" s="107">
        <f t="shared" si="9"/>
        <v>265.39999999999998</v>
      </c>
      <c r="E73" s="107"/>
      <c r="F73" s="107"/>
      <c r="G73" s="107"/>
      <c r="H73" s="107">
        <v>265.39999999999998</v>
      </c>
    </row>
    <row r="74" spans="1:8" ht="36" customHeight="1">
      <c r="A74" s="170"/>
      <c r="B74" s="170"/>
      <c r="C74" s="106" t="s">
        <v>145</v>
      </c>
      <c r="D74" s="107">
        <f t="shared" si="9"/>
        <v>265.39999999999998</v>
      </c>
      <c r="E74" s="107"/>
      <c r="F74" s="107"/>
      <c r="G74" s="107"/>
      <c r="H74" s="107">
        <v>265.39999999999998</v>
      </c>
    </row>
    <row r="75" spans="1:8">
      <c r="A75" s="105"/>
      <c r="B75" s="105"/>
      <c r="C75" s="25" t="s">
        <v>58</v>
      </c>
      <c r="D75" s="104">
        <f>SUM(E75:H75)</f>
        <v>145739.9</v>
      </c>
      <c r="E75" s="104">
        <f>SUM(E76:E95)</f>
        <v>0</v>
      </c>
      <c r="F75" s="104">
        <f>SUM(F76:F95)</f>
        <v>0</v>
      </c>
      <c r="G75" s="104">
        <f>SUM(G76:G95)</f>
        <v>0</v>
      </c>
      <c r="H75" s="104">
        <f>SUM(H76:H95)</f>
        <v>145739.9</v>
      </c>
    </row>
    <row r="76" spans="1:8">
      <c r="A76" s="171"/>
      <c r="B76" s="171"/>
      <c r="C76" s="106" t="s">
        <v>146</v>
      </c>
      <c r="D76" s="107">
        <f t="shared" ref="D76:D95" si="10">+E76+F76+G76+H76</f>
        <v>9084.7000000000007</v>
      </c>
      <c r="E76" s="107"/>
      <c r="F76" s="107"/>
      <c r="G76" s="107"/>
      <c r="H76" s="107">
        <f>4913.5+4171.2</f>
        <v>9084.7000000000007</v>
      </c>
    </row>
    <row r="77" spans="1:8" ht="35.5">
      <c r="A77" s="169"/>
      <c r="B77" s="169"/>
      <c r="C77" s="106" t="s">
        <v>147</v>
      </c>
      <c r="D77" s="107">
        <f t="shared" si="10"/>
        <v>7243.1</v>
      </c>
      <c r="E77" s="107"/>
      <c r="F77" s="107"/>
      <c r="G77" s="107"/>
      <c r="H77" s="107">
        <f>4913.5+2329.6</f>
        <v>7243.1</v>
      </c>
    </row>
    <row r="78" spans="1:8" ht="36" customHeight="1">
      <c r="A78" s="169"/>
      <c r="B78" s="169"/>
      <c r="C78" s="106" t="s">
        <v>148</v>
      </c>
      <c r="D78" s="107">
        <f t="shared" si="10"/>
        <v>7679.4</v>
      </c>
      <c r="E78" s="107"/>
      <c r="F78" s="107"/>
      <c r="G78" s="107"/>
      <c r="H78" s="107">
        <f>6120.9+1558.5</f>
        <v>7679.4</v>
      </c>
    </row>
    <row r="79" spans="1:8" ht="36" customHeight="1">
      <c r="A79" s="169"/>
      <c r="B79" s="169"/>
      <c r="C79" s="106" t="s">
        <v>149</v>
      </c>
      <c r="D79" s="107">
        <f t="shared" si="10"/>
        <v>7679.4</v>
      </c>
      <c r="E79" s="107"/>
      <c r="F79" s="107"/>
      <c r="G79" s="107"/>
      <c r="H79" s="107">
        <f>6120.9+1558.5</f>
        <v>7679.4</v>
      </c>
    </row>
    <row r="80" spans="1:8" ht="35.5">
      <c r="A80" s="169"/>
      <c r="B80" s="169"/>
      <c r="C80" s="106" t="s">
        <v>150</v>
      </c>
      <c r="D80" s="107">
        <f t="shared" si="10"/>
        <v>6681.6</v>
      </c>
      <c r="E80" s="107"/>
      <c r="F80" s="107"/>
      <c r="G80" s="107"/>
      <c r="H80" s="107">
        <f>5123.1+1558.5</f>
        <v>6681.6</v>
      </c>
    </row>
    <row r="81" spans="1:8" ht="36" customHeight="1">
      <c r="A81" s="169"/>
      <c r="B81" s="169"/>
      <c r="C81" s="106" t="s">
        <v>151</v>
      </c>
      <c r="D81" s="107">
        <f t="shared" si="10"/>
        <v>2014.7</v>
      </c>
      <c r="E81" s="107"/>
      <c r="F81" s="107"/>
      <c r="G81" s="107"/>
      <c r="H81" s="107">
        <f>1329.7+685</f>
        <v>2014.7</v>
      </c>
    </row>
    <row r="82" spans="1:8" ht="35.5">
      <c r="A82" s="169"/>
      <c r="B82" s="169"/>
      <c r="C82" s="106" t="s">
        <v>152</v>
      </c>
      <c r="D82" s="107">
        <f t="shared" si="10"/>
        <v>5280.8</v>
      </c>
      <c r="E82" s="107"/>
      <c r="F82" s="107"/>
      <c r="G82" s="107"/>
      <c r="H82" s="107">
        <f>5100.8+180</f>
        <v>5280.8</v>
      </c>
    </row>
    <row r="83" spans="1:8" ht="35.5">
      <c r="A83" s="169"/>
      <c r="B83" s="169"/>
      <c r="C83" s="106" t="s">
        <v>153</v>
      </c>
      <c r="D83" s="107">
        <f t="shared" si="10"/>
        <v>6659.3</v>
      </c>
      <c r="E83" s="107"/>
      <c r="F83" s="107"/>
      <c r="G83" s="107"/>
      <c r="H83" s="107">
        <f>5100.8+1558.5</f>
        <v>6659.3</v>
      </c>
    </row>
    <row r="84" spans="1:8" ht="36" customHeight="1">
      <c r="A84" s="169"/>
      <c r="B84" s="169"/>
      <c r="C84" s="106" t="s">
        <v>154</v>
      </c>
      <c r="D84" s="107">
        <f t="shared" si="10"/>
        <v>6235.3</v>
      </c>
      <c r="E84" s="107"/>
      <c r="F84" s="107"/>
      <c r="G84" s="107"/>
      <c r="H84" s="107">
        <f>4543.1+1692.2</f>
        <v>6235.3</v>
      </c>
    </row>
    <row r="85" spans="1:8" ht="36" customHeight="1">
      <c r="A85" s="169"/>
      <c r="B85" s="169"/>
      <c r="C85" s="106" t="s">
        <v>155</v>
      </c>
      <c r="D85" s="107">
        <f t="shared" si="10"/>
        <v>5285.9</v>
      </c>
      <c r="E85" s="107"/>
      <c r="F85" s="107"/>
      <c r="G85" s="107"/>
      <c r="H85" s="107">
        <f>3470.1+1815.8</f>
        <v>5285.9</v>
      </c>
    </row>
    <row r="86" spans="1:8">
      <c r="A86" s="169"/>
      <c r="B86" s="169"/>
      <c r="C86" s="106" t="s">
        <v>156</v>
      </c>
      <c r="D86" s="107">
        <f t="shared" si="10"/>
        <v>5028.6000000000004</v>
      </c>
      <c r="E86" s="107"/>
      <c r="F86" s="107"/>
      <c r="G86" s="107"/>
      <c r="H86" s="107">
        <f>3470.1+1558.5</f>
        <v>5028.6000000000004</v>
      </c>
    </row>
    <row r="87" spans="1:8" ht="17.899999999999999" customHeight="1">
      <c r="A87" s="169"/>
      <c r="B87" s="169"/>
      <c r="C87" s="106" t="s">
        <v>157</v>
      </c>
      <c r="D87" s="107">
        <f t="shared" si="10"/>
        <v>6344.7</v>
      </c>
      <c r="E87" s="107"/>
      <c r="F87" s="107"/>
      <c r="G87" s="107"/>
      <c r="H87" s="107">
        <f>4528.9+1815.8</f>
        <v>6344.7</v>
      </c>
    </row>
    <row r="88" spans="1:8" ht="35.5">
      <c r="A88" s="169"/>
      <c r="B88" s="169"/>
      <c r="C88" s="106" t="s">
        <v>158</v>
      </c>
      <c r="D88" s="107">
        <f t="shared" si="10"/>
        <v>6344.7</v>
      </c>
      <c r="E88" s="107"/>
      <c r="F88" s="107"/>
      <c r="G88" s="107"/>
      <c r="H88" s="107">
        <f>4528.9+1815.8</f>
        <v>6344.7</v>
      </c>
    </row>
    <row r="89" spans="1:8" ht="35.5">
      <c r="A89" s="169"/>
      <c r="B89" s="169"/>
      <c r="C89" s="106" t="s">
        <v>159</v>
      </c>
      <c r="D89" s="107">
        <f t="shared" si="10"/>
        <v>5515.7999999999993</v>
      </c>
      <c r="E89" s="107"/>
      <c r="F89" s="107"/>
      <c r="G89" s="107"/>
      <c r="H89" s="107">
        <f>4528.9+986.9</f>
        <v>5515.7999999999993</v>
      </c>
    </row>
    <row r="90" spans="1:8" ht="35.5">
      <c r="A90" s="169"/>
      <c r="B90" s="169"/>
      <c r="C90" s="106" t="s">
        <v>160</v>
      </c>
      <c r="D90" s="107">
        <f t="shared" si="10"/>
        <v>7178.3</v>
      </c>
      <c r="E90" s="107"/>
      <c r="F90" s="107"/>
      <c r="G90" s="107"/>
      <c r="H90" s="107">
        <f>5299.1+1879.2</f>
        <v>7178.3</v>
      </c>
    </row>
    <row r="91" spans="1:8">
      <c r="A91" s="169"/>
      <c r="B91" s="169"/>
      <c r="C91" s="106" t="s">
        <v>161</v>
      </c>
      <c r="D91" s="107">
        <f t="shared" si="10"/>
        <v>9531.9</v>
      </c>
      <c r="E91" s="107"/>
      <c r="F91" s="107"/>
      <c r="G91" s="107"/>
      <c r="H91" s="107">
        <f>5317.7+4214.2</f>
        <v>9531.9</v>
      </c>
    </row>
    <row r="92" spans="1:8">
      <c r="A92" s="169"/>
      <c r="B92" s="169"/>
      <c r="C92" s="106" t="s">
        <v>162</v>
      </c>
      <c r="D92" s="107">
        <f t="shared" si="10"/>
        <v>10414</v>
      </c>
      <c r="E92" s="107"/>
      <c r="F92" s="107"/>
      <c r="G92" s="107"/>
      <c r="H92" s="107">
        <f>5699.5+4714.5</f>
        <v>10414</v>
      </c>
    </row>
    <row r="93" spans="1:8">
      <c r="A93" s="169"/>
      <c r="B93" s="169"/>
      <c r="C93" s="106" t="s">
        <v>163</v>
      </c>
      <c r="D93" s="107">
        <f t="shared" si="10"/>
        <v>8724.4000000000015</v>
      </c>
      <c r="E93" s="107"/>
      <c r="F93" s="107"/>
      <c r="G93" s="107"/>
      <c r="H93" s="107">
        <f>5506.1+3218.3</f>
        <v>8724.4000000000015</v>
      </c>
    </row>
    <row r="94" spans="1:8" ht="35.5">
      <c r="A94" s="169"/>
      <c r="B94" s="169"/>
      <c r="C94" s="106" t="s">
        <v>164</v>
      </c>
      <c r="D94" s="107">
        <f t="shared" si="10"/>
        <v>9460.9</v>
      </c>
      <c r="E94" s="107"/>
      <c r="F94" s="107"/>
      <c r="G94" s="107"/>
      <c r="H94" s="107">
        <f>5317.7+4143.2</f>
        <v>9460.9</v>
      </c>
    </row>
    <row r="95" spans="1:8">
      <c r="A95" s="170"/>
      <c r="B95" s="170"/>
      <c r="C95" s="106" t="s">
        <v>165</v>
      </c>
      <c r="D95" s="107">
        <f t="shared" si="10"/>
        <v>13352.4</v>
      </c>
      <c r="E95" s="107"/>
      <c r="F95" s="107"/>
      <c r="G95" s="107"/>
      <c r="H95" s="107">
        <f>8268.4+5084</f>
        <v>13352.4</v>
      </c>
    </row>
    <row r="96" spans="1:8">
      <c r="A96" s="105"/>
      <c r="B96" s="105"/>
      <c r="C96" s="25" t="s">
        <v>70</v>
      </c>
      <c r="D96" s="104">
        <f>SUM(E96:H96)</f>
        <v>3828.7</v>
      </c>
      <c r="E96" s="104">
        <f>SUM(E97:E99)</f>
        <v>0</v>
      </c>
      <c r="F96" s="104">
        <f>SUM(F97:F99)</f>
        <v>0</v>
      </c>
      <c r="G96" s="104">
        <f>SUM(G97:G99)</f>
        <v>0</v>
      </c>
      <c r="H96" s="104">
        <f>SUM(H97:H99)</f>
        <v>3828.7</v>
      </c>
    </row>
    <row r="97" spans="1:8" ht="35.5">
      <c r="A97" s="171"/>
      <c r="B97" s="171"/>
      <c r="C97" s="106" t="s">
        <v>166</v>
      </c>
      <c r="D97" s="107">
        <f>+E97+F97+G97+H97</f>
        <v>852.8</v>
      </c>
      <c r="E97" s="107"/>
      <c r="F97" s="107"/>
      <c r="G97" s="107"/>
      <c r="H97" s="107">
        <v>852.8</v>
      </c>
    </row>
    <row r="98" spans="1:8">
      <c r="A98" s="169"/>
      <c r="B98" s="169"/>
      <c r="C98" s="106" t="s">
        <v>167</v>
      </c>
      <c r="D98" s="107">
        <f>+E98+F98+G98+H98</f>
        <v>1321.2</v>
      </c>
      <c r="E98" s="107"/>
      <c r="F98" s="107"/>
      <c r="G98" s="107"/>
      <c r="H98" s="107">
        <v>1321.2</v>
      </c>
    </row>
    <row r="99" spans="1:8">
      <c r="A99" s="170"/>
      <c r="B99" s="170"/>
      <c r="C99" s="106" t="s">
        <v>168</v>
      </c>
      <c r="D99" s="107">
        <f>+E99+F99+G99+H99</f>
        <v>1654.7</v>
      </c>
      <c r="E99" s="107"/>
      <c r="F99" s="107"/>
      <c r="G99" s="107"/>
      <c r="H99" s="107">
        <v>1654.7</v>
      </c>
    </row>
    <row r="100" spans="1:8">
      <c r="A100" s="105"/>
      <c r="B100" s="105"/>
      <c r="C100" s="25" t="s">
        <v>211</v>
      </c>
      <c r="D100" s="104">
        <f>SUM(E100:H100)</f>
        <v>24689</v>
      </c>
      <c r="E100" s="104">
        <f>SUM(E101:E106)</f>
        <v>0</v>
      </c>
      <c r="F100" s="104">
        <f>SUM(F101:F106)</f>
        <v>0</v>
      </c>
      <c r="G100" s="104">
        <f>SUM(G101:G106)</f>
        <v>0</v>
      </c>
      <c r="H100" s="104">
        <f>SUM(H101:H106)</f>
        <v>24689</v>
      </c>
    </row>
    <row r="101" spans="1:8" ht="35.5">
      <c r="A101" s="169"/>
      <c r="B101" s="169"/>
      <c r="C101" s="146" t="s">
        <v>212</v>
      </c>
      <c r="D101" s="107">
        <f t="shared" ref="D101:D106" si="11">+E101+F101+G101+H101</f>
        <v>550</v>
      </c>
      <c r="E101" s="107"/>
      <c r="F101" s="107"/>
      <c r="G101" s="107"/>
      <c r="H101" s="107">
        <v>550</v>
      </c>
    </row>
    <row r="102" spans="1:8">
      <c r="A102" s="169"/>
      <c r="B102" s="169"/>
      <c r="C102" s="146" t="s">
        <v>216</v>
      </c>
      <c r="D102" s="107">
        <f t="shared" si="11"/>
        <v>6990.9</v>
      </c>
      <c r="E102" s="107"/>
      <c r="F102" s="107"/>
      <c r="G102" s="107"/>
      <c r="H102" s="107">
        <v>6990.9</v>
      </c>
    </row>
    <row r="103" spans="1:8" s="149" customFormat="1">
      <c r="A103" s="169"/>
      <c r="B103" s="169"/>
      <c r="C103" s="147" t="s">
        <v>217</v>
      </c>
      <c r="D103" s="148">
        <f t="shared" si="11"/>
        <v>15498.1</v>
      </c>
      <c r="E103" s="148"/>
      <c r="F103" s="148"/>
      <c r="G103" s="148"/>
      <c r="H103" s="148">
        <v>15498.1</v>
      </c>
    </row>
    <row r="104" spans="1:8" s="149" customFormat="1" ht="35.5">
      <c r="A104" s="169"/>
      <c r="B104" s="169"/>
      <c r="C104" s="147" t="s">
        <v>213</v>
      </c>
      <c r="D104" s="148">
        <f t="shared" si="11"/>
        <v>550</v>
      </c>
      <c r="E104" s="148"/>
      <c r="F104" s="148"/>
      <c r="G104" s="148"/>
      <c r="H104" s="148">
        <v>550</v>
      </c>
    </row>
    <row r="105" spans="1:8" s="149" customFormat="1">
      <c r="A105" s="169"/>
      <c r="B105" s="169"/>
      <c r="C105" s="147" t="s">
        <v>214</v>
      </c>
      <c r="D105" s="148">
        <f t="shared" si="11"/>
        <v>550</v>
      </c>
      <c r="E105" s="148"/>
      <c r="F105" s="148"/>
      <c r="G105" s="148"/>
      <c r="H105" s="148">
        <v>550</v>
      </c>
    </row>
    <row r="106" spans="1:8" s="149" customFormat="1" ht="35.5">
      <c r="A106" s="170"/>
      <c r="B106" s="170"/>
      <c r="C106" s="147" t="s">
        <v>215</v>
      </c>
      <c r="D106" s="148">
        <f t="shared" si="11"/>
        <v>550</v>
      </c>
      <c r="E106" s="148"/>
      <c r="F106" s="148"/>
      <c r="G106" s="148"/>
      <c r="H106" s="148">
        <v>550</v>
      </c>
    </row>
  </sheetData>
  <mergeCells count="27">
    <mergeCell ref="A9:B9"/>
    <mergeCell ref="C9:C10"/>
    <mergeCell ref="D9:D10"/>
    <mergeCell ref="E9:H9"/>
    <mergeCell ref="F1:H1"/>
    <mergeCell ref="F2:H2"/>
    <mergeCell ref="F3:H3"/>
    <mergeCell ref="A5:H6"/>
    <mergeCell ref="G8:H8"/>
    <mergeCell ref="A19:A23"/>
    <mergeCell ref="B19:B23"/>
    <mergeCell ref="A25:A28"/>
    <mergeCell ref="B25:B28"/>
    <mergeCell ref="A30:A56"/>
    <mergeCell ref="B30:B56"/>
    <mergeCell ref="A58:A59"/>
    <mergeCell ref="B58:B59"/>
    <mergeCell ref="A66:A74"/>
    <mergeCell ref="B66:B74"/>
    <mergeCell ref="B62:B64"/>
    <mergeCell ref="A62:A64"/>
    <mergeCell ref="A101:A106"/>
    <mergeCell ref="B101:B106"/>
    <mergeCell ref="A76:A95"/>
    <mergeCell ref="B76:B95"/>
    <mergeCell ref="A97:A99"/>
    <mergeCell ref="B97:B9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22"/>
  <sheetViews>
    <sheetView zoomScale="85" zoomScaleNormal="85" workbookViewId="0">
      <selection activeCell="D65" sqref="D65"/>
    </sheetView>
  </sheetViews>
  <sheetFormatPr defaultColWidth="9.09765625" defaultRowHeight="17.75"/>
  <cols>
    <col min="1" max="3" width="9.09765625" style="20"/>
    <col min="4" max="4" width="54.19921875" style="20" customWidth="1"/>
    <col min="5" max="7" width="19.59765625" style="20" customWidth="1"/>
    <col min="8" max="8" width="19.3984375" style="20" bestFit="1" customWidth="1"/>
    <col min="9" max="9" width="32.796875" style="20" bestFit="1" customWidth="1"/>
    <col min="10" max="11" width="9.09765625" style="20"/>
    <col min="12" max="12" width="12.19921875" style="20" customWidth="1"/>
    <col min="13" max="16384" width="9.09765625" style="20"/>
  </cols>
  <sheetData>
    <row r="1" spans="2:9" s="19" customFormat="1" ht="25.55" customHeight="1">
      <c r="E1" s="108"/>
      <c r="F1" s="108"/>
      <c r="G1" s="193" t="s">
        <v>21</v>
      </c>
      <c r="H1" s="193"/>
    </row>
    <row r="2" spans="2:9" ht="17.899999999999999" customHeight="1">
      <c r="D2" s="21"/>
      <c r="E2" s="21"/>
      <c r="F2" s="182" t="s">
        <v>69</v>
      </c>
      <c r="G2" s="182"/>
      <c r="H2" s="182"/>
    </row>
    <row r="3" spans="2:9">
      <c r="D3" s="21"/>
      <c r="E3" s="109"/>
      <c r="F3" s="109"/>
      <c r="G3" s="194" t="s">
        <v>20</v>
      </c>
      <c r="H3" s="194"/>
    </row>
    <row r="4" spans="2:9" ht="13.7" customHeight="1">
      <c r="D4" s="21"/>
      <c r="E4" s="21"/>
      <c r="F4" s="21"/>
      <c r="G4" s="21"/>
      <c r="H4" s="21"/>
    </row>
    <row r="5" spans="2:9" ht="13.7" customHeight="1">
      <c r="D5" s="21"/>
      <c r="E5" s="21"/>
      <c r="F5" s="21"/>
      <c r="G5" s="21"/>
      <c r="H5" s="21"/>
    </row>
    <row r="6" spans="2:9" ht="85.7" customHeight="1">
      <c r="B6" s="195" t="s">
        <v>179</v>
      </c>
      <c r="C6" s="195"/>
      <c r="D6" s="195"/>
      <c r="E6" s="195"/>
      <c r="F6" s="195"/>
      <c r="G6" s="195"/>
      <c r="H6" s="195"/>
      <c r="I6" s="110"/>
    </row>
    <row r="8" spans="2:9">
      <c r="E8" s="111"/>
      <c r="F8" s="111"/>
      <c r="G8" s="111"/>
      <c r="H8" s="111" t="s">
        <v>9</v>
      </c>
    </row>
    <row r="9" spans="2:9" ht="58.2" customHeight="1">
      <c r="B9" s="172" t="s">
        <v>32</v>
      </c>
      <c r="C9" s="173"/>
      <c r="D9" s="174" t="s">
        <v>33</v>
      </c>
      <c r="E9" s="189" t="s">
        <v>47</v>
      </c>
      <c r="F9" s="190"/>
      <c r="G9" s="190"/>
      <c r="H9" s="191"/>
    </row>
    <row r="10" spans="2:9" ht="88.55" customHeight="1">
      <c r="B10" s="76" t="s">
        <v>14</v>
      </c>
      <c r="C10" s="76" t="s">
        <v>15</v>
      </c>
      <c r="D10" s="175"/>
      <c r="E10" s="112" t="s">
        <v>45</v>
      </c>
      <c r="F10" s="112" t="s">
        <v>44</v>
      </c>
      <c r="G10" s="112" t="s">
        <v>2</v>
      </c>
      <c r="H10" s="112" t="s">
        <v>3</v>
      </c>
    </row>
    <row r="11" spans="2:9" ht="33.35">
      <c r="B11" s="76"/>
      <c r="C11" s="76"/>
      <c r="D11" s="113" t="s">
        <v>17</v>
      </c>
      <c r="E11" s="65">
        <f>+E13</f>
        <v>0</v>
      </c>
      <c r="F11" s="65">
        <f t="shared" ref="F11:H11" si="0">+F13</f>
        <v>0</v>
      </c>
      <c r="G11" s="65">
        <f t="shared" si="0"/>
        <v>0</v>
      </c>
      <c r="H11" s="65">
        <f t="shared" si="0"/>
        <v>0</v>
      </c>
      <c r="I11" s="114"/>
    </row>
    <row r="12" spans="2:9">
      <c r="B12" s="76"/>
      <c r="C12" s="76"/>
      <c r="D12" s="115" t="s">
        <v>42</v>
      </c>
      <c r="E12" s="116"/>
      <c r="F12" s="116"/>
      <c r="G12" s="116"/>
      <c r="H12" s="116"/>
    </row>
    <row r="13" spans="2:9" ht="50">
      <c r="B13" s="63">
        <v>1236</v>
      </c>
      <c r="C13" s="63">
        <v>32006</v>
      </c>
      <c r="D13" s="64" t="s">
        <v>71</v>
      </c>
      <c r="E13" s="65">
        <f>+ROUND(E15+E16+E24+E31+E61+E67+E73+E85+E108+E114,1)</f>
        <v>0</v>
      </c>
      <c r="F13" s="65">
        <f t="shared" ref="F13:H13" si="1">+ROUND(F15+F16+F24+F31+F61+F67+F73+F85+F108+F114,1)</f>
        <v>0</v>
      </c>
      <c r="G13" s="65">
        <f t="shared" si="1"/>
        <v>0</v>
      </c>
      <c r="H13" s="65">
        <f t="shared" si="1"/>
        <v>0</v>
      </c>
      <c r="I13" s="131"/>
    </row>
    <row r="14" spans="2:9">
      <c r="B14" s="44"/>
      <c r="C14" s="44"/>
      <c r="D14" s="117" t="s">
        <v>16</v>
      </c>
      <c r="E14" s="118"/>
      <c r="F14" s="118"/>
      <c r="G14" s="118"/>
      <c r="H14" s="118"/>
    </row>
    <row r="15" spans="2:9" ht="33.35">
      <c r="B15" s="60"/>
      <c r="C15" s="60"/>
      <c r="D15" s="22" t="s">
        <v>12</v>
      </c>
      <c r="E15" s="119">
        <f>+F15</f>
        <v>-267961.09999999998</v>
      </c>
      <c r="F15" s="119">
        <f>+G15</f>
        <v>-267961.09999999998</v>
      </c>
      <c r="G15" s="119">
        <f>+H15</f>
        <v>-267961.09999999998</v>
      </c>
      <c r="H15" s="119">
        <f>+'Հավելված N 2'!D17</f>
        <v>-267961.09999999998</v>
      </c>
    </row>
    <row r="16" spans="2:9">
      <c r="B16" s="60"/>
      <c r="C16" s="60"/>
      <c r="D16" s="22" t="s">
        <v>170</v>
      </c>
      <c r="E16" s="119">
        <f>+E18</f>
        <v>12816.800000000001</v>
      </c>
      <c r="F16" s="119">
        <f>+F18</f>
        <v>12816.800000000001</v>
      </c>
      <c r="G16" s="119">
        <f t="shared" ref="G16:H16" si="2">+G18</f>
        <v>12816.800000000001</v>
      </c>
      <c r="H16" s="119">
        <f t="shared" si="2"/>
        <v>12816.800000000001</v>
      </c>
    </row>
    <row r="17" spans="2:8">
      <c r="B17" s="60"/>
      <c r="C17" s="60"/>
      <c r="D17" s="120" t="s">
        <v>43</v>
      </c>
      <c r="E17" s="121"/>
      <c r="F17" s="121"/>
      <c r="G17" s="121"/>
      <c r="H17" s="121"/>
    </row>
    <row r="18" spans="2:8">
      <c r="B18" s="60"/>
      <c r="C18" s="60"/>
      <c r="D18" s="25" t="s">
        <v>49</v>
      </c>
      <c r="E18" s="122">
        <f>SUM(E19:E23)</f>
        <v>12816.800000000001</v>
      </c>
      <c r="F18" s="122">
        <f>SUM(F19:F23)</f>
        <v>12816.800000000001</v>
      </c>
      <c r="G18" s="122">
        <f t="shared" ref="G18" si="3">SUM(G19:G23)</f>
        <v>12816.800000000001</v>
      </c>
      <c r="H18" s="122">
        <f>SUM(H19:H23)</f>
        <v>12816.800000000001</v>
      </c>
    </row>
    <row r="19" spans="2:8" ht="35.5">
      <c r="B19" s="187"/>
      <c r="C19" s="187"/>
      <c r="D19" s="46" t="str">
        <f>+'Հավելված N 2'!C19</f>
        <v>Արտաշավան բնակավայրի «Կակաչ» մանկապարտեզ</v>
      </c>
      <c r="E19" s="123">
        <f>+H19</f>
        <v>3640.8</v>
      </c>
      <c r="F19" s="123">
        <f>+H19</f>
        <v>3640.8</v>
      </c>
      <c r="G19" s="123">
        <f>+H19</f>
        <v>3640.8</v>
      </c>
      <c r="H19" s="123">
        <f>+'Հավելված N 2'!D19</f>
        <v>3640.8</v>
      </c>
    </row>
    <row r="20" spans="2:8" ht="35.5">
      <c r="B20" s="192"/>
      <c r="C20" s="192"/>
      <c r="D20" s="46" t="str">
        <f>+'Հավելված N 2'!C20</f>
        <v>Ապարան համայնքի Շենավան գյուղի մանկապարտեզ</v>
      </c>
      <c r="E20" s="123">
        <f t="shared" ref="E20:E23" si="4">+H20</f>
        <v>1462.8</v>
      </c>
      <c r="F20" s="123">
        <f t="shared" ref="F20:F23" si="5">+H20</f>
        <v>1462.8</v>
      </c>
      <c r="G20" s="123">
        <f t="shared" ref="G20:G23" si="6">+H20</f>
        <v>1462.8</v>
      </c>
      <c r="H20" s="123">
        <f>+'Հավելված N 2'!D20</f>
        <v>1462.8</v>
      </c>
    </row>
    <row r="21" spans="2:8" ht="35.5">
      <c r="B21" s="192"/>
      <c r="C21" s="192"/>
      <c r="D21" s="46" t="str">
        <f>+'Հավելված N 2'!C21</f>
        <v>Ապարան համայնքի Արագածի Լիա Տեր–Ղևոնդյանի անվան մանկապարտեզ</v>
      </c>
      <c r="E21" s="123">
        <f t="shared" si="4"/>
        <v>1523.3</v>
      </c>
      <c r="F21" s="123">
        <f t="shared" si="5"/>
        <v>1523.3</v>
      </c>
      <c r="G21" s="123">
        <f t="shared" si="6"/>
        <v>1523.3</v>
      </c>
      <c r="H21" s="123">
        <f>+'Հավելված N 2'!D21</f>
        <v>1523.3</v>
      </c>
    </row>
    <row r="22" spans="2:8" ht="35.5">
      <c r="B22" s="192"/>
      <c r="C22" s="192"/>
      <c r="D22" s="46" t="str">
        <f>+'Հավելված N 2'!C22</f>
        <v xml:space="preserve">Ալագյազ համայնքի «Մոդուլային» տիպի 144 տեղ հզորությամբ մսուր-մանկապարտեզ </v>
      </c>
      <c r="E22" s="123">
        <f t="shared" si="4"/>
        <v>2249.4</v>
      </c>
      <c r="F22" s="123">
        <f t="shared" si="5"/>
        <v>2249.4</v>
      </c>
      <c r="G22" s="123">
        <f t="shared" si="6"/>
        <v>2249.4</v>
      </c>
      <c r="H22" s="123">
        <f>+'Հավելված N 2'!D22</f>
        <v>2249.4</v>
      </c>
    </row>
    <row r="23" spans="2:8">
      <c r="B23" s="188"/>
      <c r="C23" s="188"/>
      <c r="D23" s="46" t="str">
        <f>+'Հավելված N 2'!C23</f>
        <v xml:space="preserve">Աշտարակի թիվ 4 «Հասմիկ» մանկապարտեզ </v>
      </c>
      <c r="E23" s="123">
        <f t="shared" si="4"/>
        <v>3940.5</v>
      </c>
      <c r="F23" s="123">
        <f t="shared" si="5"/>
        <v>3940.5</v>
      </c>
      <c r="G23" s="123">
        <f t="shared" si="6"/>
        <v>3940.5</v>
      </c>
      <c r="H23" s="123">
        <f>+'Հավելված N 2'!D23</f>
        <v>3940.5</v>
      </c>
    </row>
    <row r="24" spans="2:8">
      <c r="B24" s="60"/>
      <c r="C24" s="60"/>
      <c r="D24" s="22" t="s">
        <v>171</v>
      </c>
      <c r="E24" s="119">
        <f>+E26</f>
        <v>7771.2</v>
      </c>
      <c r="F24" s="119">
        <f>+F26</f>
        <v>7771.2</v>
      </c>
      <c r="G24" s="119">
        <f t="shared" ref="G24:H24" si="7">+G26</f>
        <v>7771.2</v>
      </c>
      <c r="H24" s="119">
        <f t="shared" si="7"/>
        <v>7771.2</v>
      </c>
    </row>
    <row r="25" spans="2:8">
      <c r="B25" s="60"/>
      <c r="C25" s="60"/>
      <c r="D25" s="120" t="s">
        <v>43</v>
      </c>
      <c r="E25" s="121"/>
      <c r="F25" s="121"/>
      <c r="G25" s="121"/>
      <c r="H25" s="121"/>
    </row>
    <row r="26" spans="2:8">
      <c r="B26" s="60"/>
      <c r="C26" s="60"/>
      <c r="D26" s="25" t="s">
        <v>60</v>
      </c>
      <c r="E26" s="122">
        <f>SUM(E27:E30)</f>
        <v>7771.2</v>
      </c>
      <c r="F26" s="122">
        <f>SUM(F27:F30)</f>
        <v>7771.2</v>
      </c>
      <c r="G26" s="122">
        <f t="shared" ref="G26" si="8">SUM(G27:G30)</f>
        <v>7771.2</v>
      </c>
      <c r="H26" s="122">
        <f>SUM(H27:H30)</f>
        <v>7771.2</v>
      </c>
    </row>
    <row r="27" spans="2:8" ht="35.5">
      <c r="B27" s="187"/>
      <c r="C27" s="187"/>
      <c r="D27" s="46" t="str">
        <f>+'Հավելված N 2'!C25</f>
        <v>Մասիս համայնքի Մասիս քաղաքի թիվ 3 մսուր մանկապարտեզ</v>
      </c>
      <c r="E27" s="123">
        <f t="shared" ref="E27" si="9">+H27</f>
        <v>1735</v>
      </c>
      <c r="F27" s="123">
        <f t="shared" ref="F27" si="10">+H27</f>
        <v>1735</v>
      </c>
      <c r="G27" s="123">
        <f t="shared" ref="G27:G30" si="11">+H27</f>
        <v>1735</v>
      </c>
      <c r="H27" s="123">
        <f>+'Հավելված N 2'!D25</f>
        <v>1735</v>
      </c>
    </row>
    <row r="28" spans="2:8" ht="35.5">
      <c r="B28" s="192"/>
      <c r="C28" s="192"/>
      <c r="D28" s="46" t="str">
        <f>+'Հավելված N 2'!C26</f>
        <v>Մասիս համայնքի Մասիս քաղաքի թիվ 1 մսուր մանկապարտեզ</v>
      </c>
      <c r="E28" s="123">
        <f t="shared" ref="E28:E30" si="12">+H28</f>
        <v>725.1</v>
      </c>
      <c r="F28" s="123">
        <f t="shared" ref="F28:F30" si="13">+H28</f>
        <v>725.1</v>
      </c>
      <c r="G28" s="123">
        <f t="shared" si="11"/>
        <v>725.1</v>
      </c>
      <c r="H28" s="123">
        <f>+'Հավելված N 2'!D26</f>
        <v>725.1</v>
      </c>
    </row>
    <row r="29" spans="2:8" ht="35.5">
      <c r="B29" s="192"/>
      <c r="C29" s="192"/>
      <c r="D29" s="46" t="str">
        <f>+'Հավելված N 2'!C27</f>
        <v>Մասիս համայնքի Դաշտավան գյուղի մանկապարտեզ</v>
      </c>
      <c r="E29" s="123">
        <f t="shared" si="12"/>
        <v>1079.2</v>
      </c>
      <c r="F29" s="123">
        <f t="shared" si="13"/>
        <v>1079.2</v>
      </c>
      <c r="G29" s="123">
        <f t="shared" si="11"/>
        <v>1079.2</v>
      </c>
      <c r="H29" s="123">
        <f>+'Հավելված N 2'!D27</f>
        <v>1079.2</v>
      </c>
    </row>
    <row r="30" spans="2:8">
      <c r="B30" s="192"/>
      <c r="C30" s="192"/>
      <c r="D30" s="46" t="str">
        <f>+'Հավելված N 2'!C28</f>
        <v>Արարատ համայնքի Ավշար գյուղի մանկապարտեզ</v>
      </c>
      <c r="E30" s="123">
        <f t="shared" si="12"/>
        <v>4231.8999999999996</v>
      </c>
      <c r="F30" s="123">
        <f t="shared" si="13"/>
        <v>4231.8999999999996</v>
      </c>
      <c r="G30" s="123">
        <f t="shared" si="11"/>
        <v>4231.8999999999996</v>
      </c>
      <c r="H30" s="123">
        <f>+'Հավելված N 2'!D28</f>
        <v>4231.8999999999996</v>
      </c>
    </row>
    <row r="31" spans="2:8">
      <c r="B31" s="60"/>
      <c r="C31" s="60"/>
      <c r="D31" s="22" t="s">
        <v>172</v>
      </c>
      <c r="E31" s="119">
        <f>+E33</f>
        <v>36245.299999999996</v>
      </c>
      <c r="F31" s="119">
        <f>+F33</f>
        <v>36245.299999999996</v>
      </c>
      <c r="G31" s="119">
        <f t="shared" ref="G31:H31" si="14">+G33</f>
        <v>36245.299999999996</v>
      </c>
      <c r="H31" s="119">
        <f t="shared" si="14"/>
        <v>36245.299999999996</v>
      </c>
    </row>
    <row r="32" spans="2:8">
      <c r="B32" s="60"/>
      <c r="C32" s="60"/>
      <c r="D32" s="120" t="s">
        <v>43</v>
      </c>
      <c r="E32" s="121"/>
      <c r="F32" s="121"/>
      <c r="G32" s="121"/>
      <c r="H32" s="121"/>
    </row>
    <row r="33" spans="2:8">
      <c r="B33" s="60"/>
      <c r="C33" s="60"/>
      <c r="D33" s="25" t="s">
        <v>46</v>
      </c>
      <c r="E33" s="122">
        <f>SUM(E34:E60)</f>
        <v>36245.299999999996</v>
      </c>
      <c r="F33" s="122">
        <f>SUM(F34:F60)</f>
        <v>36245.299999999996</v>
      </c>
      <c r="G33" s="122">
        <f>SUM(G34:G60)</f>
        <v>36245.299999999996</v>
      </c>
      <c r="H33" s="122">
        <f>SUM(H34:H60)</f>
        <v>36245.299999999996</v>
      </c>
    </row>
    <row r="34" spans="2:8" ht="35.6" customHeight="1">
      <c r="B34" s="187"/>
      <c r="C34" s="187"/>
      <c r="D34" s="46" t="str">
        <f>+'Հավելված N 2'!C30</f>
        <v>Արաքս համայնքի Խորոնք գյուղի մանկապարտեզ</v>
      </c>
      <c r="E34" s="123">
        <f t="shared" ref="E34" si="15">+H34</f>
        <v>1495.1</v>
      </c>
      <c r="F34" s="123">
        <f t="shared" ref="F34" si="16">+H34</f>
        <v>1495.1</v>
      </c>
      <c r="G34" s="123">
        <f t="shared" ref="G34:G60" si="17">+H34</f>
        <v>1495.1</v>
      </c>
      <c r="H34" s="123">
        <f>+'Հավելված N 2'!D30</f>
        <v>1495.1</v>
      </c>
    </row>
    <row r="35" spans="2:8" ht="35.6" customHeight="1">
      <c r="B35" s="192"/>
      <c r="C35" s="192"/>
      <c r="D35" s="46" t="str">
        <f>+'Հավելված N 2'!C31</f>
        <v>Արաքս համայնքի Ջրառատ գյուղի մանկապարտեզ</v>
      </c>
      <c r="E35" s="123">
        <f t="shared" ref="E35:E60" si="18">+H35</f>
        <v>1495.1</v>
      </c>
      <c r="F35" s="123">
        <f t="shared" ref="F35:F60" si="19">+H35</f>
        <v>1495.1</v>
      </c>
      <c r="G35" s="123">
        <f t="shared" si="17"/>
        <v>1495.1</v>
      </c>
      <c r="H35" s="123">
        <f>+'Հավելված N 2'!D31</f>
        <v>1495.1</v>
      </c>
    </row>
    <row r="36" spans="2:8" ht="35.6" customHeight="1">
      <c r="B36" s="192"/>
      <c r="C36" s="192"/>
      <c r="D36" s="46" t="str">
        <f>+'Հավելված N 2'!C32</f>
        <v>Արաքս համայնքի Մեծամոր գյուղի մանկապարտեզ</v>
      </c>
      <c r="E36" s="123">
        <f t="shared" si="18"/>
        <v>1495.1</v>
      </c>
      <c r="F36" s="123">
        <f t="shared" si="19"/>
        <v>1495.1</v>
      </c>
      <c r="G36" s="123">
        <f t="shared" si="17"/>
        <v>1495.1</v>
      </c>
      <c r="H36" s="123">
        <f>+'Հավելված N 2'!D32</f>
        <v>1495.1</v>
      </c>
    </row>
    <row r="37" spans="2:8" ht="35.5">
      <c r="B37" s="192"/>
      <c r="C37" s="192"/>
      <c r="D37" s="46" t="str">
        <f>+'Հավելված N 2'!C33</f>
        <v>Բաղրամյան համայնքի Հուշակերտ գյուղի  մանկապարտեզ</v>
      </c>
      <c r="E37" s="123">
        <f t="shared" si="18"/>
        <v>1495.1</v>
      </c>
      <c r="F37" s="123">
        <f t="shared" si="19"/>
        <v>1495.1</v>
      </c>
      <c r="G37" s="123">
        <f t="shared" si="17"/>
        <v>1495.1</v>
      </c>
      <c r="H37" s="123">
        <f>+'Հավելված N 2'!D33</f>
        <v>1495.1</v>
      </c>
    </row>
    <row r="38" spans="2:8" ht="35.5">
      <c r="B38" s="192"/>
      <c r="C38" s="192"/>
      <c r="D38" s="46" t="str">
        <f>+'Հավելված N 2'!C34</f>
        <v>Արմավիր համայնքի Սարդարապատ գյուղի մանկապարտեզ</v>
      </c>
      <c r="E38" s="123">
        <f t="shared" si="18"/>
        <v>1091.0999999999999</v>
      </c>
      <c r="F38" s="123">
        <f t="shared" si="19"/>
        <v>1091.0999999999999</v>
      </c>
      <c r="G38" s="123">
        <f t="shared" si="17"/>
        <v>1091.0999999999999</v>
      </c>
      <c r="H38" s="123">
        <f>+'Հավելված N 2'!D34</f>
        <v>1091.0999999999999</v>
      </c>
    </row>
    <row r="39" spans="2:8" ht="35.6" customHeight="1">
      <c r="B39" s="192"/>
      <c r="C39" s="192"/>
      <c r="D39" s="46" t="str">
        <f>+'Հավելված N 2'!C35</f>
        <v>Արմավիր համայնքի Արաքս գյուղի մանկապարտեզ</v>
      </c>
      <c r="E39" s="123">
        <f t="shared" si="18"/>
        <v>1096.8</v>
      </c>
      <c r="F39" s="123">
        <f t="shared" si="19"/>
        <v>1096.8</v>
      </c>
      <c r="G39" s="123">
        <f t="shared" si="17"/>
        <v>1096.8</v>
      </c>
      <c r="H39" s="123">
        <f>+'Հավելված N 2'!D35</f>
        <v>1096.8</v>
      </c>
    </row>
    <row r="40" spans="2:8" ht="35.5">
      <c r="B40" s="192"/>
      <c r="C40" s="192"/>
      <c r="D40" s="46" t="str">
        <f>+'Հավելված N 2'!C36</f>
        <v>Մեծամոր համայնքի Ջանֆիդա գյուղի Վազգեն Սարգսյանի անվան մանկապարտեզ</v>
      </c>
      <c r="E40" s="123">
        <f t="shared" si="18"/>
        <v>1316.3</v>
      </c>
      <c r="F40" s="123">
        <f t="shared" si="19"/>
        <v>1316.3</v>
      </c>
      <c r="G40" s="123">
        <f t="shared" si="17"/>
        <v>1316.3</v>
      </c>
      <c r="H40" s="123">
        <f>+'Հավելված N 2'!D36</f>
        <v>1316.3</v>
      </c>
    </row>
    <row r="41" spans="2:8" ht="35.5">
      <c r="B41" s="192"/>
      <c r="C41" s="192"/>
      <c r="D41" s="46" t="str">
        <f>+'Հավելված N 2'!C37</f>
        <v>Մեծամոր համայնքի Զարթոնք գյուղի մանկապարտեզ</v>
      </c>
      <c r="E41" s="123">
        <f t="shared" si="18"/>
        <v>1151.8</v>
      </c>
      <c r="F41" s="123">
        <f t="shared" si="19"/>
        <v>1151.8</v>
      </c>
      <c r="G41" s="123">
        <f t="shared" si="17"/>
        <v>1151.8</v>
      </c>
      <c r="H41" s="123">
        <f>+'Հավելված N 2'!D37</f>
        <v>1151.8</v>
      </c>
    </row>
    <row r="42" spans="2:8" ht="54.4" customHeight="1">
      <c r="B42" s="192"/>
      <c r="C42" s="192"/>
      <c r="D42" s="46" t="str">
        <f>+'Հավելված N 2'!C38</f>
        <v>Մեծամոր համայնքի Արևիկ գյուղի «Մոդուլային» տիպի 144 տեղ հզորությամբ մսուր-մանկապարտեզ</v>
      </c>
      <c r="E42" s="123">
        <f t="shared" si="18"/>
        <v>1146.0999999999999</v>
      </c>
      <c r="F42" s="123">
        <f t="shared" si="19"/>
        <v>1146.0999999999999</v>
      </c>
      <c r="G42" s="123">
        <f t="shared" si="17"/>
        <v>1146.0999999999999</v>
      </c>
      <c r="H42" s="123">
        <f>+'Հավելված N 2'!D38</f>
        <v>1146.0999999999999</v>
      </c>
    </row>
    <row r="43" spans="2:8" ht="35.5">
      <c r="B43" s="192"/>
      <c r="C43" s="192"/>
      <c r="D43" s="46" t="str">
        <f>+'Հավելված N 2'!C39</f>
        <v>Վաղարշապատ համայնքի թիվ 3 Ծիծեռնակ մսուր-մանկապարտեզ</v>
      </c>
      <c r="E43" s="123">
        <f t="shared" si="18"/>
        <v>55</v>
      </c>
      <c r="F43" s="123">
        <f t="shared" si="19"/>
        <v>55</v>
      </c>
      <c r="G43" s="123">
        <f t="shared" si="17"/>
        <v>55</v>
      </c>
      <c r="H43" s="123">
        <f>+'Հավելված N 2'!D39</f>
        <v>55</v>
      </c>
    </row>
    <row r="44" spans="2:8">
      <c r="B44" s="192"/>
      <c r="C44" s="192"/>
      <c r="D44" s="46" t="str">
        <f>+'Հավելված N 2'!C40</f>
        <v>Արաքս համայնքի Գայ գյուղի մանկապարտեզ</v>
      </c>
      <c r="E44" s="123">
        <f t="shared" si="18"/>
        <v>655</v>
      </c>
      <c r="F44" s="123">
        <f t="shared" si="19"/>
        <v>655</v>
      </c>
      <c r="G44" s="123">
        <f t="shared" si="17"/>
        <v>655</v>
      </c>
      <c r="H44" s="123">
        <f>+'Հավելված N 2'!D40</f>
        <v>655</v>
      </c>
    </row>
    <row r="45" spans="2:8">
      <c r="B45" s="192"/>
      <c r="C45" s="192"/>
      <c r="D45" s="46" t="str">
        <f>+'Հավելված N 2'!C41</f>
        <v>Արաքս համայնքի Արաքս գյուղի մանկապարտեզ</v>
      </c>
      <c r="E45" s="123">
        <f t="shared" si="18"/>
        <v>1051</v>
      </c>
      <c r="F45" s="123">
        <f t="shared" si="19"/>
        <v>1051</v>
      </c>
      <c r="G45" s="123">
        <f t="shared" si="17"/>
        <v>1051</v>
      </c>
      <c r="H45" s="123">
        <f>+'Հավելված N 2'!D41</f>
        <v>1051</v>
      </c>
    </row>
    <row r="46" spans="2:8" ht="35.5">
      <c r="B46" s="192"/>
      <c r="C46" s="192"/>
      <c r="D46" s="46" t="str">
        <f>+'Հավելված N 2'!C42</f>
        <v>Արաքս համայնք Առատաշեն գյուղի մանկապարտեզ</v>
      </c>
      <c r="E46" s="123">
        <f t="shared" si="18"/>
        <v>655</v>
      </c>
      <c r="F46" s="123">
        <f t="shared" si="19"/>
        <v>655</v>
      </c>
      <c r="G46" s="123">
        <f t="shared" si="17"/>
        <v>655</v>
      </c>
      <c r="H46" s="123">
        <f>+'Հավելված N 2'!D42</f>
        <v>655</v>
      </c>
    </row>
    <row r="47" spans="2:8" ht="35.5">
      <c r="B47" s="192"/>
      <c r="C47" s="192"/>
      <c r="D47" s="46" t="str">
        <f>+'Հավելված N 2'!C43</f>
        <v>Փարաքար համայնքի Արևաշատ գյուղի մանկապարտեզ</v>
      </c>
      <c r="E47" s="123">
        <f t="shared" si="18"/>
        <v>2137.1999999999998</v>
      </c>
      <c r="F47" s="123">
        <f t="shared" si="19"/>
        <v>2137.1999999999998</v>
      </c>
      <c r="G47" s="123">
        <f t="shared" si="17"/>
        <v>2137.1999999999998</v>
      </c>
      <c r="H47" s="123">
        <f>+'Հավելված N 2'!D43</f>
        <v>2137.1999999999998</v>
      </c>
    </row>
    <row r="48" spans="2:8" ht="35.5">
      <c r="B48" s="192"/>
      <c r="C48" s="192"/>
      <c r="D48" s="46" t="str">
        <f>+'Հավելված N 2'!C44</f>
        <v>Արմավիր համայնքի Արմավիր քաղաքի թիվ 2 մսուր-մանկապարտեզ</v>
      </c>
      <c r="E48" s="123">
        <f t="shared" si="18"/>
        <v>1091.0999999999999</v>
      </c>
      <c r="F48" s="123">
        <f t="shared" si="19"/>
        <v>1091.0999999999999</v>
      </c>
      <c r="G48" s="123">
        <f t="shared" si="17"/>
        <v>1091.0999999999999</v>
      </c>
      <c r="H48" s="123">
        <f>+'Հավելված N 2'!D44</f>
        <v>1091.0999999999999</v>
      </c>
    </row>
    <row r="49" spans="2:8" ht="35.5">
      <c r="B49" s="192"/>
      <c r="C49" s="192"/>
      <c r="D49" s="46" t="str">
        <f>+'Հավելված N 2'!C45</f>
        <v>Արմավիր համայնքի Արմավիր քաղաքի թիվ 11 մսուր-մանկապարտեզ</v>
      </c>
      <c r="E49" s="123">
        <f t="shared" si="18"/>
        <v>1573.7</v>
      </c>
      <c r="F49" s="123">
        <f t="shared" si="19"/>
        <v>1573.7</v>
      </c>
      <c r="G49" s="123">
        <f t="shared" si="17"/>
        <v>1573.7</v>
      </c>
      <c r="H49" s="123">
        <f>+'Հավելված N 2'!D45</f>
        <v>1573.7</v>
      </c>
    </row>
    <row r="50" spans="2:8" ht="35.5">
      <c r="B50" s="192"/>
      <c r="C50" s="192"/>
      <c r="D50" s="46" t="str">
        <f>+'Հավելված N 2'!C46</f>
        <v>Արմավիր համայնքի Խանջյան գյուղի մանկապարտեզ</v>
      </c>
      <c r="E50" s="123">
        <f t="shared" si="18"/>
        <v>1573.7</v>
      </c>
      <c r="F50" s="123">
        <f t="shared" si="19"/>
        <v>1573.7</v>
      </c>
      <c r="G50" s="123">
        <f t="shared" si="17"/>
        <v>1573.7</v>
      </c>
      <c r="H50" s="123">
        <f>+'Հավելված N 2'!D46</f>
        <v>1573.7</v>
      </c>
    </row>
    <row r="51" spans="2:8" ht="35.5">
      <c r="B51" s="192"/>
      <c r="C51" s="192"/>
      <c r="D51" s="46" t="str">
        <f>+'Հավելված N 2'!C47</f>
        <v>Արմավիր համայնքի Արմավիր քաղաքի թիվ 5 մսուր-մանկապարտեզ</v>
      </c>
      <c r="E51" s="123">
        <f t="shared" si="18"/>
        <v>1573.7</v>
      </c>
      <c r="F51" s="123">
        <f t="shared" si="19"/>
        <v>1573.7</v>
      </c>
      <c r="G51" s="123">
        <f t="shared" si="17"/>
        <v>1573.7</v>
      </c>
      <c r="H51" s="123">
        <f>+'Հավելված N 2'!D47</f>
        <v>1573.7</v>
      </c>
    </row>
    <row r="52" spans="2:8" ht="35.5">
      <c r="B52" s="192"/>
      <c r="C52" s="192"/>
      <c r="D52" s="46" t="str">
        <f>+'Հավելված N 2'!C48</f>
        <v>Մեծամոր համայնքի Մեծամոր քաղաքի թիվ 2 մսուր մանկապարտեզ</v>
      </c>
      <c r="E52" s="123">
        <f t="shared" si="18"/>
        <v>1245.0999999999999</v>
      </c>
      <c r="F52" s="123">
        <f t="shared" si="19"/>
        <v>1245.0999999999999</v>
      </c>
      <c r="G52" s="123">
        <f t="shared" si="17"/>
        <v>1245.0999999999999</v>
      </c>
      <c r="H52" s="123">
        <f>+'Հավելված N 2'!D48</f>
        <v>1245.0999999999999</v>
      </c>
    </row>
    <row r="53" spans="2:8" ht="35.5">
      <c r="B53" s="192"/>
      <c r="C53" s="192"/>
      <c r="D53" s="46" t="str">
        <f>+'Հավելված N 2'!C49</f>
        <v>Մեծամոր համայնքի Մեծամոր քաղաքի թիվ 3 մսուր մանկապարտեզ</v>
      </c>
      <c r="E53" s="123">
        <f t="shared" si="18"/>
        <v>1495.1</v>
      </c>
      <c r="F53" s="123">
        <f t="shared" si="19"/>
        <v>1495.1</v>
      </c>
      <c r="G53" s="123">
        <f t="shared" si="17"/>
        <v>1495.1</v>
      </c>
      <c r="H53" s="123">
        <f>+'Հավելված N 2'!D49</f>
        <v>1495.1</v>
      </c>
    </row>
    <row r="54" spans="2:8" ht="35.5">
      <c r="B54" s="192"/>
      <c r="C54" s="192"/>
      <c r="D54" s="46" t="str">
        <f>+'Հավելված N 2'!C50</f>
        <v>Մեծամոր համայնքի Տարոնիկ գյուղի մանկապարտեզ</v>
      </c>
      <c r="E54" s="123">
        <f t="shared" si="18"/>
        <v>1495.1</v>
      </c>
      <c r="F54" s="123">
        <f t="shared" si="19"/>
        <v>1495.1</v>
      </c>
      <c r="G54" s="123">
        <f t="shared" si="17"/>
        <v>1495.1</v>
      </c>
      <c r="H54" s="123">
        <f>+'Հավելված N 2'!D50</f>
        <v>1495.1</v>
      </c>
    </row>
    <row r="55" spans="2:8" ht="35.5">
      <c r="B55" s="192"/>
      <c r="C55" s="192"/>
      <c r="D55" s="46" t="str">
        <f>+'Հավելված N 2'!C51</f>
        <v xml:space="preserve">Մեծամոր համայնքի Տանձուտ գյուղի մանկապարտեզ </v>
      </c>
      <c r="E55" s="123">
        <f t="shared" si="18"/>
        <v>1565.1</v>
      </c>
      <c r="F55" s="123">
        <f t="shared" si="19"/>
        <v>1565.1</v>
      </c>
      <c r="G55" s="123">
        <f t="shared" si="17"/>
        <v>1565.1</v>
      </c>
      <c r="H55" s="123">
        <f>+'Հավելված N 2'!D51</f>
        <v>1565.1</v>
      </c>
    </row>
    <row r="56" spans="2:8" ht="35.5">
      <c r="B56" s="192"/>
      <c r="C56" s="192"/>
      <c r="D56" s="46" t="str">
        <f>+'Հավելված N 2'!C52</f>
        <v xml:space="preserve">Վաղարշապատ համայնքի թիվ 4 Ձնծաղիկ մսուր-մանկապարտեզ </v>
      </c>
      <c r="E56" s="123">
        <f t="shared" si="18"/>
        <v>1495.1</v>
      </c>
      <c r="F56" s="123">
        <f t="shared" si="19"/>
        <v>1495.1</v>
      </c>
      <c r="G56" s="123">
        <f t="shared" si="17"/>
        <v>1495.1</v>
      </c>
      <c r="H56" s="123">
        <f>+'Հավելված N 2'!D52</f>
        <v>1495.1</v>
      </c>
    </row>
    <row r="57" spans="2:8" ht="35.5">
      <c r="B57" s="192"/>
      <c r="C57" s="192"/>
      <c r="D57" s="46" t="str">
        <f>+'Հավելված N 2'!C53</f>
        <v xml:space="preserve">Վաղարշապատ համայնքի թիվ 6 Արևիկ մսուր-մանկապարտեզ </v>
      </c>
      <c r="E57" s="123">
        <f t="shared" si="18"/>
        <v>2369.4</v>
      </c>
      <c r="F57" s="123">
        <f t="shared" si="19"/>
        <v>2369.4</v>
      </c>
      <c r="G57" s="123">
        <f t="shared" si="17"/>
        <v>2369.4</v>
      </c>
      <c r="H57" s="123">
        <f>+'Հավելված N 2'!D53</f>
        <v>2369.4</v>
      </c>
    </row>
    <row r="58" spans="2:8">
      <c r="B58" s="192"/>
      <c r="C58" s="192"/>
      <c r="D58" s="46" t="str">
        <f>+'Հավելված N 2'!C54</f>
        <v xml:space="preserve">Խոյ համայնքի Հայթաղ գյուղի մանկապարտեզ </v>
      </c>
      <c r="E58" s="123">
        <f t="shared" si="18"/>
        <v>1541.3</v>
      </c>
      <c r="F58" s="123">
        <f t="shared" si="19"/>
        <v>1541.3</v>
      </c>
      <c r="G58" s="123">
        <f t="shared" si="17"/>
        <v>1541.3</v>
      </c>
      <c r="H58" s="123">
        <f>+'Հավելված N 2'!D54</f>
        <v>1541.3</v>
      </c>
    </row>
    <row r="59" spans="2:8" ht="35.5">
      <c r="B59" s="192"/>
      <c r="C59" s="192"/>
      <c r="D59" s="46" t="str">
        <f>+'Հավելված N 2'!C55</f>
        <v>Բաղրամյան համայնքի Լեռնագոգ գյուղի  մանկապարտեզ</v>
      </c>
      <c r="E59" s="123">
        <f t="shared" si="18"/>
        <v>1495.1</v>
      </c>
      <c r="F59" s="123">
        <f t="shared" si="19"/>
        <v>1495.1</v>
      </c>
      <c r="G59" s="123">
        <f t="shared" si="17"/>
        <v>1495.1</v>
      </c>
      <c r="H59" s="123">
        <f>+'Հավելված N 2'!D55</f>
        <v>1495.1</v>
      </c>
    </row>
    <row r="60" spans="2:8" ht="35.5">
      <c r="B60" s="192"/>
      <c r="C60" s="192"/>
      <c r="D60" s="46" t="str">
        <f>+'Հավելված N 2'!C56</f>
        <v>Փարաքար համայնքի Բաղրամյան գյուղի մանկապարտեզ</v>
      </c>
      <c r="E60" s="123">
        <f t="shared" si="18"/>
        <v>1396.1</v>
      </c>
      <c r="F60" s="123">
        <f t="shared" si="19"/>
        <v>1396.1</v>
      </c>
      <c r="G60" s="123">
        <f t="shared" si="17"/>
        <v>1396.1</v>
      </c>
      <c r="H60" s="123">
        <f>+'Հավելված N 2'!D56</f>
        <v>1396.1</v>
      </c>
    </row>
    <row r="61" spans="2:8">
      <c r="B61" s="60"/>
      <c r="C61" s="60"/>
      <c r="D61" s="22" t="s">
        <v>169</v>
      </c>
      <c r="E61" s="119">
        <f>+E63</f>
        <v>18841.400000000001</v>
      </c>
      <c r="F61" s="119">
        <f>+F63</f>
        <v>18841.400000000001</v>
      </c>
      <c r="G61" s="119">
        <f t="shared" ref="G61:H61" si="20">+G63</f>
        <v>18841.400000000001</v>
      </c>
      <c r="H61" s="119">
        <f t="shared" si="20"/>
        <v>18841.400000000001</v>
      </c>
    </row>
    <row r="62" spans="2:8">
      <c r="B62" s="60"/>
      <c r="C62" s="60"/>
      <c r="D62" s="120" t="s">
        <v>43</v>
      </c>
      <c r="E62" s="121"/>
      <c r="F62" s="121"/>
      <c r="G62" s="121"/>
      <c r="H62" s="121"/>
    </row>
    <row r="63" spans="2:8">
      <c r="B63" s="60"/>
      <c r="C63" s="60"/>
      <c r="D63" s="25" t="s">
        <v>65</v>
      </c>
      <c r="E63" s="122">
        <f>SUM(E64:E66)</f>
        <v>18841.400000000001</v>
      </c>
      <c r="F63" s="122">
        <f t="shared" ref="F63:H63" si="21">SUM(F64:F66)</f>
        <v>18841.400000000001</v>
      </c>
      <c r="G63" s="122">
        <f t="shared" si="21"/>
        <v>18841.400000000001</v>
      </c>
      <c r="H63" s="122">
        <f t="shared" si="21"/>
        <v>18841.400000000001</v>
      </c>
    </row>
    <row r="64" spans="2:8" ht="35.6" customHeight="1">
      <c r="B64" s="187"/>
      <c r="C64" s="187"/>
      <c r="D64" s="46" t="str">
        <f>+'Հավելված N 2'!C58</f>
        <v>Մարտունու համայնքի Ծովասար գյուղի մանկապարտեզ</v>
      </c>
      <c r="E64" s="123">
        <f t="shared" ref="E64:E65" si="22">+H64</f>
        <v>1643.9</v>
      </c>
      <c r="F64" s="123">
        <f t="shared" ref="F64:F65" si="23">+H64</f>
        <v>1643.9</v>
      </c>
      <c r="G64" s="123">
        <f t="shared" ref="G64:G65" si="24">+H64</f>
        <v>1643.9</v>
      </c>
      <c r="H64" s="123">
        <f>+'Հավելված N 2'!D58</f>
        <v>1643.9</v>
      </c>
    </row>
    <row r="65" spans="2:8" ht="35.6" customHeight="1">
      <c r="B65" s="192"/>
      <c r="C65" s="192"/>
      <c r="D65" s="46" t="str">
        <f>+'Հավելված N 2'!C59</f>
        <v>Մարտունու համայնքի Վարդենիկ բնակավայրի Բանավան թաղամասի թիվ 1 մանկապարտեզ</v>
      </c>
      <c r="E65" s="123">
        <f t="shared" si="22"/>
        <v>1983</v>
      </c>
      <c r="F65" s="123">
        <f t="shared" si="23"/>
        <v>1983</v>
      </c>
      <c r="G65" s="123">
        <f t="shared" si="24"/>
        <v>1983</v>
      </c>
      <c r="H65" s="123">
        <f>+'Հավելված N 2'!D59</f>
        <v>1983</v>
      </c>
    </row>
    <row r="66" spans="2:8" ht="35.6" customHeight="1">
      <c r="B66" s="188"/>
      <c r="C66" s="188"/>
      <c r="D66" s="46" t="str">
        <f>+'Հավելված N 2'!C60</f>
        <v xml:space="preserve">ՀՀ Գեղարքունիքի մարզի Աստղաձոր համայնքում «Մոդուլային» տիպի 144 տեղ հզորությամբ մսուր-մանկապարտեզ </v>
      </c>
      <c r="E66" s="123">
        <f t="shared" ref="E66" si="25">+H66</f>
        <v>15214.5</v>
      </c>
      <c r="F66" s="123">
        <f t="shared" ref="F66" si="26">+H66</f>
        <v>15214.5</v>
      </c>
      <c r="G66" s="123">
        <f t="shared" ref="G66" si="27">+H66</f>
        <v>15214.5</v>
      </c>
      <c r="H66" s="123">
        <f>+'Հավելված N 2'!D60</f>
        <v>15214.5</v>
      </c>
    </row>
    <row r="67" spans="2:8">
      <c r="B67" s="60"/>
      <c r="C67" s="60"/>
      <c r="D67" s="22" t="s">
        <v>173</v>
      </c>
      <c r="E67" s="119">
        <f>+E69</f>
        <v>14845.2</v>
      </c>
      <c r="F67" s="119">
        <f>+F69</f>
        <v>14845.2</v>
      </c>
      <c r="G67" s="119">
        <f t="shared" ref="G67:H67" si="28">+G69</f>
        <v>14845.2</v>
      </c>
      <c r="H67" s="119">
        <f t="shared" si="28"/>
        <v>14845.2</v>
      </c>
    </row>
    <row r="68" spans="2:8">
      <c r="B68" s="60"/>
      <c r="C68" s="60"/>
      <c r="D68" s="120" t="s">
        <v>43</v>
      </c>
      <c r="E68" s="121"/>
      <c r="F68" s="121"/>
      <c r="G68" s="121"/>
      <c r="H68" s="121"/>
    </row>
    <row r="69" spans="2:8">
      <c r="B69" s="60"/>
      <c r="C69" s="60"/>
      <c r="D69" s="25" t="s">
        <v>66</v>
      </c>
      <c r="E69" s="122">
        <f>SUM(E70:E72)</f>
        <v>14845.2</v>
      </c>
      <c r="F69" s="122">
        <f t="shared" ref="F69:H69" si="29">SUM(F70:F72)</f>
        <v>14845.2</v>
      </c>
      <c r="G69" s="122">
        <f t="shared" si="29"/>
        <v>14845.2</v>
      </c>
      <c r="H69" s="122">
        <f t="shared" si="29"/>
        <v>14845.2</v>
      </c>
    </row>
    <row r="70" spans="2:8" ht="35.6" customHeight="1">
      <c r="B70" s="144"/>
      <c r="C70" s="144"/>
      <c r="D70" s="46" t="str">
        <f>+'Հավելված N 2'!C62</f>
        <v>Վանաձոր համայնքի թիվ 8 մանկապարտեզ</v>
      </c>
      <c r="E70" s="123">
        <f t="shared" ref="E70:E71" si="30">+H70</f>
        <v>1342.1</v>
      </c>
      <c r="F70" s="123">
        <f t="shared" ref="F70:F71" si="31">+H70</f>
        <v>1342.1</v>
      </c>
      <c r="G70" s="123">
        <f t="shared" ref="G70:G71" si="32">+H70</f>
        <v>1342.1</v>
      </c>
      <c r="H70" s="123">
        <f>+'Հավելված N 2'!D62</f>
        <v>1342.1</v>
      </c>
    </row>
    <row r="71" spans="2:8" ht="35.6" customHeight="1">
      <c r="B71" s="145"/>
      <c r="C71" s="145"/>
      <c r="D71" s="46" t="str">
        <f>+'Հավելված N 2'!C63</f>
        <v xml:space="preserve">Փամբակ համայնքի Լեռնապատ գյուղի մանկապարտեզ </v>
      </c>
      <c r="E71" s="123">
        <f t="shared" si="30"/>
        <v>133</v>
      </c>
      <c r="F71" s="123">
        <f t="shared" si="31"/>
        <v>133</v>
      </c>
      <c r="G71" s="123">
        <f t="shared" si="32"/>
        <v>133</v>
      </c>
      <c r="H71" s="123">
        <f>+'Հավելված N 2'!D63</f>
        <v>133</v>
      </c>
    </row>
    <row r="72" spans="2:8" ht="35.6" customHeight="1">
      <c r="B72" s="138"/>
      <c r="C72" s="138"/>
      <c r="D72" s="46" t="str">
        <f>+'Հավելված N 2'!C64</f>
        <v xml:space="preserve">ՀՀ Լոռու մարզի Սպիտակ համայնքում «Մոդուլային» տիպի 144 տեղ հզորությամբ մսուր-մանկապարտեզ </v>
      </c>
      <c r="E72" s="123">
        <f t="shared" ref="E72" si="33">+H72</f>
        <v>13370.1</v>
      </c>
      <c r="F72" s="123">
        <f t="shared" ref="F72" si="34">+H72</f>
        <v>13370.1</v>
      </c>
      <c r="G72" s="123">
        <f t="shared" ref="G72" si="35">+H72</f>
        <v>13370.1</v>
      </c>
      <c r="H72" s="123">
        <f>+'Հավելված N 2'!D64</f>
        <v>13370.1</v>
      </c>
    </row>
    <row r="73" spans="2:8">
      <c r="B73" s="60"/>
      <c r="C73" s="60"/>
      <c r="D73" s="22" t="s">
        <v>174</v>
      </c>
      <c r="E73" s="119">
        <f>+E75</f>
        <v>3183.6000000000004</v>
      </c>
      <c r="F73" s="119">
        <f>+F75</f>
        <v>3183.6000000000004</v>
      </c>
      <c r="G73" s="119">
        <f t="shared" ref="G73:H73" si="36">+G75</f>
        <v>3183.6000000000004</v>
      </c>
      <c r="H73" s="119">
        <f t="shared" si="36"/>
        <v>3183.6000000000004</v>
      </c>
    </row>
    <row r="74" spans="2:8">
      <c r="B74" s="60"/>
      <c r="C74" s="60"/>
      <c r="D74" s="120" t="s">
        <v>43</v>
      </c>
      <c r="E74" s="121"/>
      <c r="F74" s="121"/>
      <c r="G74" s="121"/>
      <c r="H74" s="121"/>
    </row>
    <row r="75" spans="2:8">
      <c r="B75" s="60"/>
      <c r="C75" s="60"/>
      <c r="D75" s="25" t="s">
        <v>67</v>
      </c>
      <c r="E75" s="122">
        <f>SUM(E76:E84)</f>
        <v>3183.6000000000004</v>
      </c>
      <c r="F75" s="122">
        <f>SUM(F76:F84)</f>
        <v>3183.6000000000004</v>
      </c>
      <c r="G75" s="122">
        <f>SUM(G76:G84)</f>
        <v>3183.6000000000004</v>
      </c>
      <c r="H75" s="122">
        <f>SUM(H76:H84)</f>
        <v>3183.6000000000004</v>
      </c>
    </row>
    <row r="76" spans="2:8">
      <c r="B76" s="124"/>
      <c r="C76" s="124"/>
      <c r="D76" s="46" t="str">
        <f>+'Հավելված N 2'!C66</f>
        <v>Հրազդան համայնքի թիվ 6 մանկապարտեզ</v>
      </c>
      <c r="E76" s="123">
        <f t="shared" ref="E76:E84" si="37">+H76</f>
        <v>265.39999999999998</v>
      </c>
      <c r="F76" s="123">
        <f t="shared" ref="F76:F84" si="38">+H76</f>
        <v>265.39999999999998</v>
      </c>
      <c r="G76" s="123">
        <f t="shared" ref="G76:G84" si="39">+H76</f>
        <v>265.39999999999998</v>
      </c>
      <c r="H76" s="123">
        <f>+'Հավելված N 2'!D66</f>
        <v>265.39999999999998</v>
      </c>
    </row>
    <row r="77" spans="2:8">
      <c r="B77" s="124"/>
      <c r="C77" s="124"/>
      <c r="D77" s="46" t="str">
        <f>+'Հավելված N 2'!C67</f>
        <v>Հրազդան համայնքի թիվ 8 մանկապարտեզ</v>
      </c>
      <c r="E77" s="123">
        <f t="shared" si="37"/>
        <v>265.39999999999998</v>
      </c>
      <c r="F77" s="123">
        <f t="shared" si="38"/>
        <v>265.39999999999998</v>
      </c>
      <c r="G77" s="123">
        <f t="shared" si="39"/>
        <v>265.39999999999998</v>
      </c>
      <c r="H77" s="123">
        <f>+'Հավելված N 2'!D67</f>
        <v>265.39999999999998</v>
      </c>
    </row>
    <row r="78" spans="2:8">
      <c r="B78" s="124"/>
      <c r="C78" s="124"/>
      <c r="D78" s="46" t="str">
        <f>+'Հավելված N 2'!C68</f>
        <v>Հրազդան համայնքի թիվ 11 մանկապարտեզ</v>
      </c>
      <c r="E78" s="123">
        <f t="shared" si="37"/>
        <v>265.39999999999998</v>
      </c>
      <c r="F78" s="123">
        <f t="shared" si="38"/>
        <v>265.39999999999998</v>
      </c>
      <c r="G78" s="123">
        <f t="shared" si="39"/>
        <v>265.39999999999998</v>
      </c>
      <c r="H78" s="123">
        <f>+'Հավելված N 2'!D68</f>
        <v>265.39999999999998</v>
      </c>
    </row>
    <row r="79" spans="2:8" ht="35.6" customHeight="1">
      <c r="B79" s="124"/>
      <c r="C79" s="124"/>
      <c r="D79" s="46" t="str">
        <f>+'Հավելված N 2'!C69</f>
        <v>Աբովյան համայնքի Արամուս գյուղի մանկապարտեզ</v>
      </c>
      <c r="E79" s="123">
        <f t="shared" si="37"/>
        <v>265.39999999999998</v>
      </c>
      <c r="F79" s="123">
        <f t="shared" si="38"/>
        <v>265.39999999999998</v>
      </c>
      <c r="G79" s="123">
        <f t="shared" si="39"/>
        <v>265.39999999999998</v>
      </c>
      <c r="H79" s="123">
        <f>+'Հավելված N 2'!D69</f>
        <v>265.39999999999998</v>
      </c>
    </row>
    <row r="80" spans="2:8" ht="35.6" customHeight="1">
      <c r="B80" s="124"/>
      <c r="C80" s="124"/>
      <c r="D80" s="46" t="str">
        <f>+'Հավելված N 2'!C70</f>
        <v>Աբովյան համայնքի Բալահովիտ գյուղի մանկապարտեզ</v>
      </c>
      <c r="E80" s="123">
        <f t="shared" si="37"/>
        <v>265.39999999999998</v>
      </c>
      <c r="F80" s="123">
        <f t="shared" si="38"/>
        <v>265.39999999999998</v>
      </c>
      <c r="G80" s="123">
        <f t="shared" si="39"/>
        <v>265.39999999999998</v>
      </c>
      <c r="H80" s="123">
        <f>+'Հավելված N 2'!D70</f>
        <v>265.39999999999998</v>
      </c>
    </row>
    <row r="81" spans="2:8" ht="35.6" customHeight="1">
      <c r="B81" s="124"/>
      <c r="C81" s="124"/>
      <c r="D81" s="46" t="str">
        <f>+'Հավելված N 2'!C71</f>
        <v>Նաիրի համայնքի Արագյուղ գյուղի մանկապարտեզ</v>
      </c>
      <c r="E81" s="123">
        <f t="shared" si="37"/>
        <v>265.39999999999998</v>
      </c>
      <c r="F81" s="123">
        <f t="shared" si="38"/>
        <v>265.39999999999998</v>
      </c>
      <c r="G81" s="123">
        <f t="shared" si="39"/>
        <v>265.39999999999998</v>
      </c>
      <c r="H81" s="123">
        <f>+'Հավելված N 2'!D71</f>
        <v>265.39999999999998</v>
      </c>
    </row>
    <row r="82" spans="2:8" ht="35.6" customHeight="1">
      <c r="B82" s="124"/>
      <c r="C82" s="124"/>
      <c r="D82" s="46" t="str">
        <f>+'Հավելված N 2'!C72</f>
        <v>Նաիրի համայնքի Բուժական գյուղի մանկապարտեզ</v>
      </c>
      <c r="E82" s="123">
        <f t="shared" si="37"/>
        <v>1060.4000000000001</v>
      </c>
      <c r="F82" s="123">
        <f t="shared" si="38"/>
        <v>1060.4000000000001</v>
      </c>
      <c r="G82" s="123">
        <f t="shared" si="39"/>
        <v>1060.4000000000001</v>
      </c>
      <c r="H82" s="123">
        <f>+'Հավելված N 2'!D72</f>
        <v>1060.4000000000001</v>
      </c>
    </row>
    <row r="83" spans="2:8" ht="35.6" customHeight="1">
      <c r="B83" s="124"/>
      <c r="C83" s="124"/>
      <c r="D83" s="46" t="str">
        <f>+'Հավելված N 2'!C73</f>
        <v>Նաիրի համայնքի Պռոշյանի թիվ 1 մսուր մանկապարտեզ</v>
      </c>
      <c r="E83" s="123">
        <f t="shared" si="37"/>
        <v>265.39999999999998</v>
      </c>
      <c r="F83" s="123">
        <f t="shared" si="38"/>
        <v>265.39999999999998</v>
      </c>
      <c r="G83" s="123">
        <f t="shared" si="39"/>
        <v>265.39999999999998</v>
      </c>
      <c r="H83" s="123">
        <f>+'Հավելված N 2'!D73</f>
        <v>265.39999999999998</v>
      </c>
    </row>
    <row r="84" spans="2:8" ht="35.6" customHeight="1">
      <c r="B84" s="124"/>
      <c r="C84" s="124"/>
      <c r="D84" s="46" t="str">
        <f>+'Հավելված N 2'!C74</f>
        <v>Ակունք համայնքի Նոր Գյուղ բնակավայրի մանկապարտեզ</v>
      </c>
      <c r="E84" s="123">
        <f t="shared" si="37"/>
        <v>265.39999999999998</v>
      </c>
      <c r="F84" s="123">
        <f t="shared" si="38"/>
        <v>265.39999999999998</v>
      </c>
      <c r="G84" s="123">
        <f t="shared" si="39"/>
        <v>265.39999999999998</v>
      </c>
      <c r="H84" s="123">
        <f>+'Հավելված N 2'!D74</f>
        <v>265.39999999999998</v>
      </c>
    </row>
    <row r="85" spans="2:8">
      <c r="B85" s="60"/>
      <c r="C85" s="60"/>
      <c r="D85" s="22" t="s">
        <v>175</v>
      </c>
      <c r="E85" s="119">
        <f>+E87</f>
        <v>145739.9</v>
      </c>
      <c r="F85" s="119">
        <f>+F87</f>
        <v>145739.9</v>
      </c>
      <c r="G85" s="119">
        <f t="shared" ref="G85:H85" si="40">+G87</f>
        <v>145739.9</v>
      </c>
      <c r="H85" s="119">
        <f t="shared" si="40"/>
        <v>145739.9</v>
      </c>
    </row>
    <row r="86" spans="2:8">
      <c r="B86" s="60"/>
      <c r="C86" s="60"/>
      <c r="D86" s="120" t="s">
        <v>43</v>
      </c>
      <c r="E86" s="121"/>
      <c r="F86" s="121"/>
      <c r="G86" s="121"/>
      <c r="H86" s="121"/>
    </row>
    <row r="87" spans="2:8">
      <c r="B87" s="60"/>
      <c r="C87" s="60"/>
      <c r="D87" s="25" t="s">
        <v>58</v>
      </c>
      <c r="E87" s="122">
        <f>SUM(E88:E107)</f>
        <v>145739.9</v>
      </c>
      <c r="F87" s="122">
        <f>SUM(F88:F107)</f>
        <v>145739.9</v>
      </c>
      <c r="G87" s="122">
        <f t="shared" ref="G87:H87" si="41">SUM(G88:G107)</f>
        <v>145739.9</v>
      </c>
      <c r="H87" s="122">
        <f t="shared" si="41"/>
        <v>145739.9</v>
      </c>
    </row>
    <row r="88" spans="2:8">
      <c r="B88" s="124"/>
      <c r="C88" s="124"/>
      <c r="D88" s="46" t="str">
        <f>+'Հավելված N 2'!C76</f>
        <v>Արթիկ համայնքի Արթիկի թիվ 1 մանկապարտեզ</v>
      </c>
      <c r="E88" s="123">
        <f t="shared" ref="E88:E107" si="42">+H88</f>
        <v>9084.7000000000007</v>
      </c>
      <c r="F88" s="123">
        <f t="shared" ref="F88:F107" si="43">+H88</f>
        <v>9084.7000000000007</v>
      </c>
      <c r="G88" s="123">
        <f t="shared" ref="G88:G107" si="44">+H88</f>
        <v>9084.7000000000007</v>
      </c>
      <c r="H88" s="123">
        <f>+'Հավելված N 2'!D76</f>
        <v>9084.7000000000007</v>
      </c>
    </row>
    <row r="89" spans="2:8" ht="35.5">
      <c r="B89" s="124"/>
      <c r="C89" s="124"/>
      <c r="D89" s="46" t="str">
        <f>+'Հավելված N 2'!C77</f>
        <v xml:space="preserve">Արթիկ համայնքի Լեռնակերտ գյուղի մանկապարտեզ </v>
      </c>
      <c r="E89" s="123">
        <f t="shared" si="42"/>
        <v>7243.1</v>
      </c>
      <c r="F89" s="123">
        <f t="shared" si="43"/>
        <v>7243.1</v>
      </c>
      <c r="G89" s="123">
        <f t="shared" si="44"/>
        <v>7243.1</v>
      </c>
      <c r="H89" s="123">
        <f>+'Հավելված N 2'!D77</f>
        <v>7243.1</v>
      </c>
    </row>
    <row r="90" spans="2:8" ht="35.5">
      <c r="B90" s="124"/>
      <c r="C90" s="124"/>
      <c r="D90" s="46" t="str">
        <f>+'Հավելված N 2'!C78</f>
        <v xml:space="preserve">Ախուրյան համայնքի Վահրամաբերդ գյուղի մսուր-մանկապարտեզ </v>
      </c>
      <c r="E90" s="123">
        <f t="shared" si="42"/>
        <v>7679.4</v>
      </c>
      <c r="F90" s="123">
        <f t="shared" si="43"/>
        <v>7679.4</v>
      </c>
      <c r="G90" s="123">
        <f t="shared" si="44"/>
        <v>7679.4</v>
      </c>
      <c r="H90" s="123">
        <f>+'Հավելված N 2'!D78</f>
        <v>7679.4</v>
      </c>
    </row>
    <row r="91" spans="2:8" ht="35.5">
      <c r="B91" s="124"/>
      <c r="C91" s="124"/>
      <c r="D91" s="46" t="str">
        <f>+'Հավելված N 2'!C79</f>
        <v xml:space="preserve">Ախուրյան համայնքի Ախուրիկ գյուղի մսուր-
մանկապարտեզ </v>
      </c>
      <c r="E91" s="123">
        <f t="shared" si="42"/>
        <v>7679.4</v>
      </c>
      <c r="F91" s="123">
        <f t="shared" si="43"/>
        <v>7679.4</v>
      </c>
      <c r="G91" s="123">
        <f t="shared" si="44"/>
        <v>7679.4</v>
      </c>
      <c r="H91" s="123">
        <f>+'Հավելված N 2'!D79</f>
        <v>7679.4</v>
      </c>
    </row>
    <row r="92" spans="2:8" ht="35.5">
      <c r="B92" s="124"/>
      <c r="C92" s="124"/>
      <c r="D92" s="46" t="str">
        <f>+'Հավելված N 2'!C80</f>
        <v>Ախուրյան համայնքի Շիրակ գյուղի մանկապարտեզ</v>
      </c>
      <c r="E92" s="123">
        <f t="shared" si="42"/>
        <v>6681.6</v>
      </c>
      <c r="F92" s="123">
        <f t="shared" si="43"/>
        <v>6681.6</v>
      </c>
      <c r="G92" s="123">
        <f t="shared" si="44"/>
        <v>6681.6</v>
      </c>
      <c r="H92" s="123">
        <f>+'Հավելված N 2'!D80</f>
        <v>6681.6</v>
      </c>
    </row>
    <row r="93" spans="2:8" ht="35.5">
      <c r="B93" s="124"/>
      <c r="C93" s="124"/>
      <c r="D93" s="46" t="str">
        <f>+'Հավելված N 2'!C81</f>
        <v>Գյումրի համայնքի «Սուրբ Մարիամ - մսուր մանկապարտեզ</v>
      </c>
      <c r="E93" s="123">
        <f t="shared" si="42"/>
        <v>2014.7</v>
      </c>
      <c r="F93" s="123">
        <f t="shared" si="43"/>
        <v>2014.7</v>
      </c>
      <c r="G93" s="123">
        <f t="shared" si="44"/>
        <v>2014.7</v>
      </c>
      <c r="H93" s="123">
        <f>+'Հավելված N 2'!D81</f>
        <v>2014.7</v>
      </c>
    </row>
    <row r="94" spans="2:8" ht="35.5">
      <c r="B94" s="124"/>
      <c r="C94" s="124"/>
      <c r="D94" s="46" t="str">
        <f>+'Հավելված N 2'!C82</f>
        <v>Ախուրյան համայնքի  Ջրառատ գյուղի
մանկապարտեզ</v>
      </c>
      <c r="E94" s="123">
        <f t="shared" si="42"/>
        <v>5280.8</v>
      </c>
      <c r="F94" s="123">
        <f t="shared" si="43"/>
        <v>5280.8</v>
      </c>
      <c r="G94" s="123">
        <f t="shared" si="44"/>
        <v>5280.8</v>
      </c>
      <c r="H94" s="123">
        <f>+'Հավելված N 2'!D82</f>
        <v>5280.8</v>
      </c>
    </row>
    <row r="95" spans="2:8" ht="35.5">
      <c r="B95" s="124"/>
      <c r="C95" s="124"/>
      <c r="D95" s="46" t="str">
        <f>+'Հավելված N 2'!C83</f>
        <v>Ախուրյան համայնքի  Կառնուտ գյուղի
մանկապարտեզ</v>
      </c>
      <c r="E95" s="123">
        <f t="shared" si="42"/>
        <v>6659.3</v>
      </c>
      <c r="F95" s="123">
        <f t="shared" si="43"/>
        <v>6659.3</v>
      </c>
      <c r="G95" s="123">
        <f t="shared" si="44"/>
        <v>6659.3</v>
      </c>
      <c r="H95" s="123">
        <f>+'Հավելված N 2'!D83</f>
        <v>6659.3</v>
      </c>
    </row>
    <row r="96" spans="2:8" ht="35.5">
      <c r="B96" s="124"/>
      <c r="C96" s="124"/>
      <c r="D96" s="46" t="str">
        <f>+'Հավելված N 2'!C84</f>
        <v>Ախուրյան համայնքի  Բայանդուր գյուղի
մանկապարտեզ</v>
      </c>
      <c r="E96" s="123">
        <f t="shared" si="42"/>
        <v>6235.3</v>
      </c>
      <c r="F96" s="123">
        <f t="shared" si="43"/>
        <v>6235.3</v>
      </c>
      <c r="G96" s="123">
        <f t="shared" si="44"/>
        <v>6235.3</v>
      </c>
      <c r="H96" s="123">
        <f>+'Հավելված N 2'!D84</f>
        <v>6235.3</v>
      </c>
    </row>
    <row r="97" spans="2:8" ht="35.5">
      <c r="B97" s="124"/>
      <c r="C97" s="124"/>
      <c r="D97" s="46" t="str">
        <f>+'Հավելված N 2'!C85</f>
        <v>Ախուրյան համայնքի Մարմաշեն գյուղի Հենրիկ Սերոբյանի անվան մանկապարտեզ</v>
      </c>
      <c r="E97" s="123">
        <f t="shared" si="42"/>
        <v>5285.9</v>
      </c>
      <c r="F97" s="123">
        <f t="shared" si="43"/>
        <v>5285.9</v>
      </c>
      <c r="G97" s="123">
        <f t="shared" si="44"/>
        <v>5285.9</v>
      </c>
      <c r="H97" s="123">
        <f>+'Հավելված N 2'!D85</f>
        <v>5285.9</v>
      </c>
    </row>
    <row r="98" spans="2:8" ht="18" customHeight="1">
      <c r="B98" s="124"/>
      <c r="C98" s="124"/>
      <c r="D98" s="46" t="str">
        <f>+'Հավելված N 2'!C86</f>
        <v>Ախուրյան համայնքի Քեթի գյուղի մանկապարտեզ</v>
      </c>
      <c r="E98" s="123">
        <f t="shared" si="42"/>
        <v>5028.6000000000004</v>
      </c>
      <c r="F98" s="123">
        <f t="shared" si="43"/>
        <v>5028.6000000000004</v>
      </c>
      <c r="G98" s="123">
        <f t="shared" si="44"/>
        <v>5028.6000000000004</v>
      </c>
      <c r="H98" s="123">
        <f>+'Հավելված N 2'!D86</f>
        <v>5028.6000000000004</v>
      </c>
    </row>
    <row r="99" spans="2:8" ht="35.5">
      <c r="B99" s="124"/>
      <c r="C99" s="124"/>
      <c r="D99" s="46" t="str">
        <f>+'Հավելված N 2'!C87</f>
        <v>Ախուրյան համայնքի Հացիկ գյուղի մանկապարտեզ</v>
      </c>
      <c r="E99" s="123">
        <f t="shared" si="42"/>
        <v>6344.7</v>
      </c>
      <c r="F99" s="123">
        <f t="shared" si="43"/>
        <v>6344.7</v>
      </c>
      <c r="G99" s="123">
        <f t="shared" si="44"/>
        <v>6344.7</v>
      </c>
      <c r="H99" s="123">
        <f>+'Հավելված N 2'!D87</f>
        <v>6344.7</v>
      </c>
    </row>
    <row r="100" spans="2:8" ht="35.5">
      <c r="B100" s="124"/>
      <c r="C100" s="124"/>
      <c r="D100" s="46" t="str">
        <f>+'Հավելված N 2'!C88</f>
        <v>Ախուրյան համայնքի Լեռնուտ գյուղի մանկապարտեզ</v>
      </c>
      <c r="E100" s="123">
        <f t="shared" si="42"/>
        <v>6344.7</v>
      </c>
      <c r="F100" s="123">
        <f t="shared" si="43"/>
        <v>6344.7</v>
      </c>
      <c r="G100" s="123">
        <f t="shared" si="44"/>
        <v>6344.7</v>
      </c>
      <c r="H100" s="123">
        <f>+'Հավելված N 2'!D88</f>
        <v>6344.7</v>
      </c>
    </row>
    <row r="101" spans="2:8" ht="35.5">
      <c r="B101" s="124"/>
      <c r="C101" s="124"/>
      <c r="D101" s="46" t="str">
        <f>+'Հավելված N 2'!C89</f>
        <v>Ախուրյան համայնքի Ջաջուռավան գյուղի մանկապարտեզ</v>
      </c>
      <c r="E101" s="123">
        <f t="shared" si="42"/>
        <v>5515.7999999999993</v>
      </c>
      <c r="F101" s="123">
        <f t="shared" si="43"/>
        <v>5515.7999999999993</v>
      </c>
      <c r="G101" s="123">
        <f t="shared" si="44"/>
        <v>5515.7999999999993</v>
      </c>
      <c r="H101" s="123">
        <f>+'Հավելված N 2'!D89</f>
        <v>5515.7999999999993</v>
      </c>
    </row>
    <row r="102" spans="2:8" ht="35.5">
      <c r="B102" s="124"/>
      <c r="C102" s="124"/>
      <c r="D102" s="46" t="str">
        <f>+'Հավելված N 2'!C90</f>
        <v>Գյումրի համայնքի «Զանգակ» մսուր-մանկապարտեզ</v>
      </c>
      <c r="E102" s="123">
        <f t="shared" si="42"/>
        <v>7178.3</v>
      </c>
      <c r="F102" s="123">
        <f t="shared" si="43"/>
        <v>7178.3</v>
      </c>
      <c r="G102" s="123">
        <f t="shared" si="44"/>
        <v>7178.3</v>
      </c>
      <c r="H102" s="123">
        <f>+'Հավելված N 2'!D90</f>
        <v>7178.3</v>
      </c>
    </row>
    <row r="103" spans="2:8">
      <c r="B103" s="124"/>
      <c r="C103" s="124"/>
      <c r="D103" s="46" t="str">
        <f>+'Հավելված N 2'!C91</f>
        <v>Արթիկ համայնքի Արթիկի թիվ 3 մանկապարտեզ</v>
      </c>
      <c r="E103" s="123">
        <f t="shared" si="42"/>
        <v>9531.9</v>
      </c>
      <c r="F103" s="123">
        <f t="shared" si="43"/>
        <v>9531.9</v>
      </c>
      <c r="G103" s="123">
        <f t="shared" si="44"/>
        <v>9531.9</v>
      </c>
      <c r="H103" s="123">
        <f>+'Հավելված N 2'!D91</f>
        <v>9531.9</v>
      </c>
    </row>
    <row r="104" spans="2:8">
      <c r="B104" s="124"/>
      <c r="C104" s="124"/>
      <c r="D104" s="46" t="str">
        <f>+'Հավելված N 2'!C92</f>
        <v>Արթիկ համայնքի Արթիկի թիվ 4 մանկապարտեզ</v>
      </c>
      <c r="E104" s="123">
        <f t="shared" si="42"/>
        <v>10414</v>
      </c>
      <c r="F104" s="123">
        <f t="shared" si="43"/>
        <v>10414</v>
      </c>
      <c r="G104" s="123">
        <f t="shared" si="44"/>
        <v>10414</v>
      </c>
      <c r="H104" s="123">
        <f>+'Հավելված N 2'!D92</f>
        <v>10414</v>
      </c>
    </row>
    <row r="105" spans="2:8">
      <c r="B105" s="124"/>
      <c r="C105" s="124"/>
      <c r="D105" s="46" t="str">
        <f>+'Հավելված N 2'!C93</f>
        <v>Արթիկ համայնքի Հոռոմ գյուղի մանկապարտեզ</v>
      </c>
      <c r="E105" s="123">
        <f t="shared" si="42"/>
        <v>8724.4000000000015</v>
      </c>
      <c r="F105" s="123">
        <f t="shared" si="43"/>
        <v>8724.4000000000015</v>
      </c>
      <c r="G105" s="123">
        <f t="shared" si="44"/>
        <v>8724.4000000000015</v>
      </c>
      <c r="H105" s="123">
        <f>+'Հավելված N 2'!D93</f>
        <v>8724.4000000000015</v>
      </c>
    </row>
    <row r="106" spans="2:8" ht="35.5">
      <c r="B106" s="124"/>
      <c r="C106" s="124"/>
      <c r="D106" s="46" t="str">
        <f>+'Հավելված N 2'!C94</f>
        <v>Արթիկ համայնքի Նոր Կյանք գյուղի մանկապարտեզ</v>
      </c>
      <c r="E106" s="123">
        <f t="shared" si="42"/>
        <v>9460.9</v>
      </c>
      <c r="F106" s="123">
        <f t="shared" si="43"/>
        <v>9460.9</v>
      </c>
      <c r="G106" s="123">
        <f t="shared" si="44"/>
        <v>9460.9</v>
      </c>
      <c r="H106" s="123">
        <f>+'Հավելված N 2'!D94</f>
        <v>9460.9</v>
      </c>
    </row>
    <row r="107" spans="2:8">
      <c r="B107" s="124"/>
      <c r="C107" s="124"/>
      <c r="D107" s="46" t="str">
        <f>+'Հավելված N 2'!C95</f>
        <v>Արթիկ համայնքի Փանիկ գյուղի մանկապարտեզ</v>
      </c>
      <c r="E107" s="123">
        <f t="shared" si="42"/>
        <v>13352.4</v>
      </c>
      <c r="F107" s="123">
        <f t="shared" si="43"/>
        <v>13352.4</v>
      </c>
      <c r="G107" s="123">
        <f t="shared" si="44"/>
        <v>13352.4</v>
      </c>
      <c r="H107" s="123">
        <f>+'Հավելված N 2'!D95</f>
        <v>13352.4</v>
      </c>
    </row>
    <row r="108" spans="2:8">
      <c r="B108" s="60"/>
      <c r="C108" s="60"/>
      <c r="D108" s="22" t="s">
        <v>176</v>
      </c>
      <c r="E108" s="119">
        <f>+E110</f>
        <v>3828.7</v>
      </c>
      <c r="F108" s="119">
        <f>+F110</f>
        <v>3828.7</v>
      </c>
      <c r="G108" s="119">
        <f t="shared" ref="G108:H108" si="45">+G110</f>
        <v>3828.7</v>
      </c>
      <c r="H108" s="119">
        <f t="shared" si="45"/>
        <v>3828.7</v>
      </c>
    </row>
    <row r="109" spans="2:8">
      <c r="B109" s="60"/>
      <c r="C109" s="60"/>
      <c r="D109" s="120" t="s">
        <v>43</v>
      </c>
      <c r="E109" s="121"/>
      <c r="F109" s="121"/>
      <c r="G109" s="121"/>
      <c r="H109" s="121"/>
    </row>
    <row r="110" spans="2:8">
      <c r="B110" s="60"/>
      <c r="C110" s="60"/>
      <c r="D110" s="25" t="s">
        <v>70</v>
      </c>
      <c r="E110" s="122">
        <f>SUM(E111:E113)</f>
        <v>3828.7</v>
      </c>
      <c r="F110" s="122">
        <f>SUM(F111:F113)</f>
        <v>3828.7</v>
      </c>
      <c r="G110" s="122">
        <f t="shared" ref="G110:H110" si="46">SUM(G111:G113)</f>
        <v>3828.7</v>
      </c>
      <c r="H110" s="122">
        <f t="shared" si="46"/>
        <v>3828.7</v>
      </c>
    </row>
    <row r="111" spans="2:8" ht="35.5">
      <c r="B111" s="124"/>
      <c r="C111" s="124"/>
      <c r="D111" s="46" t="str">
        <f>+'Հավելված N 2'!C97</f>
        <v>Ագարակի մանկապարտեզի Ալվանք գյուղի մասնաճյուղ</v>
      </c>
      <c r="E111" s="123">
        <f t="shared" ref="E111:E113" si="47">+H111</f>
        <v>852.8</v>
      </c>
      <c r="F111" s="123">
        <f t="shared" ref="F111:F113" si="48">+H111</f>
        <v>852.8</v>
      </c>
      <c r="G111" s="123">
        <f t="shared" ref="G111:G113" si="49">+H111</f>
        <v>852.8</v>
      </c>
      <c r="H111" s="123">
        <f>+'Հավելված N 2'!D97</f>
        <v>852.8</v>
      </c>
    </row>
    <row r="112" spans="2:8">
      <c r="B112" s="124"/>
      <c r="C112" s="124"/>
      <c r="D112" s="46" t="str">
        <f>+'Հավելված N 2'!C98</f>
        <v>Կապան քաղաքի թիվ 2 մանկապարտեզ</v>
      </c>
      <c r="E112" s="123">
        <f t="shared" si="47"/>
        <v>1321.2</v>
      </c>
      <c r="F112" s="123">
        <f t="shared" si="48"/>
        <v>1321.2</v>
      </c>
      <c r="G112" s="123">
        <f t="shared" si="49"/>
        <v>1321.2</v>
      </c>
      <c r="H112" s="123">
        <f>+'Հավելված N 2'!D98</f>
        <v>1321.2</v>
      </c>
    </row>
    <row r="113" spans="2:8">
      <c r="B113" s="74"/>
      <c r="C113" s="74"/>
      <c r="D113" s="46" t="str">
        <f>+'Հավելված N 2'!C99</f>
        <v>Կապան քաղաքի թիվ 1 մանկապարտեզ</v>
      </c>
      <c r="E113" s="123">
        <f t="shared" si="47"/>
        <v>1654.7</v>
      </c>
      <c r="F113" s="123">
        <f t="shared" si="48"/>
        <v>1654.7</v>
      </c>
      <c r="G113" s="123">
        <f t="shared" si="49"/>
        <v>1654.7</v>
      </c>
      <c r="H113" s="123">
        <f>+'Հավելված N 2'!D99</f>
        <v>1654.7</v>
      </c>
    </row>
    <row r="114" spans="2:8">
      <c r="B114" s="60"/>
      <c r="C114" s="60"/>
      <c r="D114" s="22" t="s">
        <v>218</v>
      </c>
      <c r="E114" s="119">
        <f>+E116</f>
        <v>24689</v>
      </c>
      <c r="F114" s="119">
        <f>+F116</f>
        <v>24689</v>
      </c>
      <c r="G114" s="119">
        <f t="shared" ref="G114:H114" si="50">+G116</f>
        <v>24689</v>
      </c>
      <c r="H114" s="119">
        <f t="shared" si="50"/>
        <v>24689</v>
      </c>
    </row>
    <row r="115" spans="2:8">
      <c r="B115" s="60"/>
      <c r="C115" s="60"/>
      <c r="D115" s="120" t="s">
        <v>43</v>
      </c>
      <c r="E115" s="121"/>
      <c r="F115" s="121"/>
      <c r="G115" s="121"/>
      <c r="H115" s="121"/>
    </row>
    <row r="116" spans="2:8">
      <c r="B116" s="60"/>
      <c r="C116" s="60"/>
      <c r="D116" s="25" t="s">
        <v>211</v>
      </c>
      <c r="E116" s="122">
        <f>SUM(E117:E122)</f>
        <v>24689</v>
      </c>
      <c r="F116" s="122">
        <f t="shared" ref="F116:H116" si="51">SUM(F117:F122)</f>
        <v>24689</v>
      </c>
      <c r="G116" s="122">
        <f t="shared" si="51"/>
        <v>24689</v>
      </c>
      <c r="H116" s="122">
        <f t="shared" si="51"/>
        <v>24689</v>
      </c>
    </row>
    <row r="117" spans="2:8" ht="35.5">
      <c r="B117" s="186"/>
      <c r="C117" s="186"/>
      <c r="D117" s="46" t="str">
        <f>+'Հավելված N 2'!C101</f>
        <v>Նոյեմբերյան համայնքի Հաղթանակ գյուղի մանկապարտեզ</v>
      </c>
      <c r="E117" s="123">
        <f t="shared" ref="E117" si="52">+H117</f>
        <v>550</v>
      </c>
      <c r="F117" s="123">
        <f t="shared" ref="F117" si="53">+H117</f>
        <v>550</v>
      </c>
      <c r="G117" s="123">
        <f t="shared" ref="G117" si="54">+H117</f>
        <v>550</v>
      </c>
      <c r="H117" s="123">
        <f>+'Հավելված N 2'!D101</f>
        <v>550</v>
      </c>
    </row>
    <row r="118" spans="2:8">
      <c r="B118" s="186"/>
      <c r="C118" s="186"/>
      <c r="D118" s="46" t="str">
        <f>+'Հավելված N 2'!C102</f>
        <v>Այրումի մանկապարտեզ ՀՈԱԿ</v>
      </c>
      <c r="E118" s="123">
        <f t="shared" ref="E118:E119" si="55">+H118</f>
        <v>6990.9</v>
      </c>
      <c r="F118" s="123">
        <f t="shared" ref="F118:F119" si="56">+H118</f>
        <v>6990.9</v>
      </c>
      <c r="G118" s="123">
        <f t="shared" ref="G118:G119" si="57">+H118</f>
        <v>6990.9</v>
      </c>
      <c r="H118" s="123">
        <f>+'Հավելված N 2'!D102</f>
        <v>6990.9</v>
      </c>
    </row>
    <row r="119" spans="2:8">
      <c r="B119" s="186"/>
      <c r="C119" s="186"/>
      <c r="D119" s="46" t="str">
        <f>+'Հավելված N 2'!C103</f>
        <v>Գանձաքարի մանկապարտեզ ՀՈԱԿ</v>
      </c>
      <c r="E119" s="123">
        <f t="shared" si="55"/>
        <v>15498.1</v>
      </c>
      <c r="F119" s="123">
        <f t="shared" si="56"/>
        <v>15498.1</v>
      </c>
      <c r="G119" s="123">
        <f t="shared" si="57"/>
        <v>15498.1</v>
      </c>
      <c r="H119" s="123">
        <f>+'Հավելված N 2'!D103</f>
        <v>15498.1</v>
      </c>
    </row>
    <row r="120" spans="2:8" ht="35.5">
      <c r="B120" s="186"/>
      <c r="C120" s="186"/>
      <c r="D120" s="46" t="str">
        <f>+'Հավելված N 2'!C104</f>
        <v>Բերդ համայնքի Արծվաբերդ գյուղի մանկապարտեզ</v>
      </c>
      <c r="E120" s="123">
        <f t="shared" ref="E120:E122" si="58">+H120</f>
        <v>550</v>
      </c>
      <c r="F120" s="123">
        <f t="shared" ref="F120:F122" si="59">+H120</f>
        <v>550</v>
      </c>
      <c r="G120" s="123">
        <f t="shared" ref="G120:G122" si="60">+H120</f>
        <v>550</v>
      </c>
      <c r="H120" s="123">
        <f>+'Հավելված N 2'!D104</f>
        <v>550</v>
      </c>
    </row>
    <row r="121" spans="2:8">
      <c r="B121" s="186"/>
      <c r="C121" s="186"/>
      <c r="D121" s="46" t="str">
        <f>+'Հավելված N 2'!C105</f>
        <v>Բերդ համայնքի Այգեձոր գյուղի մանկապարտեզ</v>
      </c>
      <c r="E121" s="123">
        <f t="shared" si="58"/>
        <v>550</v>
      </c>
      <c r="F121" s="123">
        <f t="shared" si="59"/>
        <v>550</v>
      </c>
      <c r="G121" s="123">
        <f t="shared" si="60"/>
        <v>550</v>
      </c>
      <c r="H121" s="123">
        <f>+'Հավելված N 2'!D105</f>
        <v>550</v>
      </c>
    </row>
    <row r="122" spans="2:8" ht="35.5">
      <c r="B122" s="186"/>
      <c r="C122" s="186"/>
      <c r="D122" s="46" t="str">
        <f>+'Հավելված N 2'!C106</f>
        <v>Իջևան համայնքի Խաշթառակ գյուղի մանկապարտեզ</v>
      </c>
      <c r="E122" s="123">
        <f t="shared" si="58"/>
        <v>550</v>
      </c>
      <c r="F122" s="123">
        <f t="shared" si="59"/>
        <v>550</v>
      </c>
      <c r="G122" s="123">
        <f t="shared" si="60"/>
        <v>550</v>
      </c>
      <c r="H122" s="123">
        <f>+'Հավելված N 2'!D106</f>
        <v>550</v>
      </c>
    </row>
  </sheetData>
  <mergeCells count="17">
    <mergeCell ref="G1:H1"/>
    <mergeCell ref="F2:H2"/>
    <mergeCell ref="G3:H3"/>
    <mergeCell ref="B6:H6"/>
    <mergeCell ref="B9:C9"/>
    <mergeCell ref="D9:D10"/>
    <mergeCell ref="C117:C122"/>
    <mergeCell ref="B117:B122"/>
    <mergeCell ref="E9:H9"/>
    <mergeCell ref="B19:B23"/>
    <mergeCell ref="C19:C23"/>
    <mergeCell ref="B27:B30"/>
    <mergeCell ref="C27:C30"/>
    <mergeCell ref="B34:B60"/>
    <mergeCell ref="C34:C60"/>
    <mergeCell ref="C64:C66"/>
    <mergeCell ref="B64:B66"/>
  </mergeCells>
  <pageMargins left="0.25" right="0.25" top="0.75" bottom="0.75" header="0.3" footer="0.3"/>
  <pageSetup paperSize="9" scale="56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opLeftCell="A10" zoomScale="70" zoomScaleNormal="70" workbookViewId="0">
      <selection activeCell="J15" sqref="J14:M15"/>
    </sheetView>
  </sheetViews>
  <sheetFormatPr defaultColWidth="8.796875" defaultRowHeight="17.75"/>
  <cols>
    <col min="1" max="1" width="6.3984375" style="81" bestFit="1" customWidth="1"/>
    <col min="2" max="2" width="9.69921875" style="81" customWidth="1"/>
    <col min="3" max="3" width="13.09765625" style="81" customWidth="1"/>
    <col min="4" max="4" width="16.69921875" style="83" customWidth="1"/>
    <col min="5" max="5" width="13.09765625" style="81" customWidth="1"/>
    <col min="6" max="6" width="15.3984375" style="81" customWidth="1"/>
    <col min="7" max="7" width="10.3984375" style="81" customWidth="1"/>
    <col min="8" max="8" width="22.59765625" style="81" customWidth="1"/>
    <col min="9" max="9" width="46.296875" style="81" customWidth="1"/>
    <col min="10" max="13" width="19.3984375" style="81" customWidth="1"/>
    <col min="14" max="16384" width="8.796875" style="81"/>
  </cols>
  <sheetData>
    <row r="1" spans="1:13" ht="28.5" customHeight="1">
      <c r="D1" s="19"/>
      <c r="E1" s="19"/>
      <c r="F1" s="19"/>
      <c r="G1" s="206"/>
      <c r="H1" s="206"/>
      <c r="J1" s="89"/>
      <c r="K1" s="206" t="s">
        <v>59</v>
      </c>
      <c r="L1" s="206"/>
      <c r="M1" s="206"/>
    </row>
    <row r="2" spans="1:13" ht="17.75" customHeight="1">
      <c r="D2" s="20"/>
      <c r="E2" s="20"/>
      <c r="F2" s="21"/>
      <c r="H2" s="45"/>
      <c r="I2" s="45"/>
      <c r="J2" s="45"/>
      <c r="K2" s="205" t="s">
        <v>69</v>
      </c>
      <c r="L2" s="205"/>
      <c r="M2" s="205"/>
    </row>
    <row r="3" spans="1:13">
      <c r="D3" s="20"/>
      <c r="E3" s="20"/>
      <c r="F3" s="21"/>
      <c r="G3" s="205"/>
      <c r="H3" s="205"/>
      <c r="J3" s="45"/>
      <c r="K3" s="205" t="s">
        <v>20</v>
      </c>
      <c r="L3" s="205"/>
      <c r="M3" s="205"/>
    </row>
    <row r="4" spans="1:13">
      <c r="D4" s="20"/>
      <c r="E4" s="20"/>
      <c r="F4" s="21"/>
      <c r="G4" s="45"/>
      <c r="H4" s="45"/>
      <c r="I4" s="45"/>
      <c r="J4" s="45"/>
    </row>
    <row r="5" spans="1:13">
      <c r="D5" s="20"/>
      <c r="E5" s="20"/>
      <c r="F5" s="21"/>
      <c r="G5" s="45"/>
      <c r="H5" s="45"/>
      <c r="I5" s="45"/>
      <c r="J5" s="45"/>
    </row>
    <row r="6" spans="1:13">
      <c r="A6" s="195" t="s">
        <v>97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  <c r="M6" s="195"/>
    </row>
    <row r="9" spans="1:13" ht="51.05" customHeight="1">
      <c r="A9" s="202" t="s">
        <v>79</v>
      </c>
      <c r="B9" s="202" t="s">
        <v>80</v>
      </c>
      <c r="C9" s="202"/>
      <c r="D9" s="202" t="s">
        <v>81</v>
      </c>
      <c r="E9" s="202"/>
      <c r="F9" s="202"/>
      <c r="G9" s="202"/>
      <c r="H9" s="202" t="s">
        <v>82</v>
      </c>
      <c r="I9" s="202" t="s">
        <v>83</v>
      </c>
      <c r="J9" s="203" t="s">
        <v>47</v>
      </c>
      <c r="K9" s="203"/>
      <c r="L9" s="203"/>
      <c r="M9" s="203"/>
    </row>
    <row r="10" spans="1:13" ht="51.05" customHeight="1">
      <c r="A10" s="202"/>
      <c r="B10" s="69" t="s">
        <v>91</v>
      </c>
      <c r="C10" s="69" t="s">
        <v>90</v>
      </c>
      <c r="D10" s="69" t="s">
        <v>84</v>
      </c>
      <c r="E10" s="69" t="s">
        <v>90</v>
      </c>
      <c r="F10" s="69" t="s">
        <v>92</v>
      </c>
      <c r="G10" s="69" t="s">
        <v>85</v>
      </c>
      <c r="H10" s="202"/>
      <c r="I10" s="202"/>
      <c r="J10" s="69" t="s">
        <v>86</v>
      </c>
      <c r="K10" s="69" t="s">
        <v>87</v>
      </c>
      <c r="L10" s="69" t="s">
        <v>88</v>
      </c>
      <c r="M10" s="69" t="s">
        <v>89</v>
      </c>
    </row>
    <row r="11" spans="1:13" s="92" customFormat="1" ht="48.5" customHeight="1">
      <c r="A11" s="199" t="s">
        <v>93</v>
      </c>
      <c r="B11" s="199"/>
      <c r="C11" s="199"/>
      <c r="D11" s="199"/>
      <c r="E11" s="199"/>
      <c r="F11" s="199"/>
      <c r="G11" s="199"/>
      <c r="H11" s="199"/>
      <c r="I11" s="199"/>
      <c r="J11" s="91">
        <f>+J13</f>
        <v>0</v>
      </c>
      <c r="K11" s="91">
        <f t="shared" ref="K11:M11" si="0">+K13</f>
        <v>0</v>
      </c>
      <c r="L11" s="91">
        <f t="shared" si="0"/>
        <v>0</v>
      </c>
      <c r="M11" s="91">
        <f t="shared" si="0"/>
        <v>0</v>
      </c>
    </row>
    <row r="12" spans="1:13" s="80" customFormat="1" ht="16.7">
      <c r="A12" s="200" t="s">
        <v>68</v>
      </c>
      <c r="B12" s="200"/>
      <c r="C12" s="200"/>
      <c r="D12" s="200"/>
      <c r="E12" s="200"/>
      <c r="F12" s="200"/>
      <c r="G12" s="200"/>
      <c r="H12" s="200"/>
      <c r="I12" s="200"/>
      <c r="J12" s="18"/>
      <c r="K12" s="18"/>
      <c r="L12" s="18"/>
      <c r="M12" s="18"/>
    </row>
    <row r="13" spans="1:13" s="86" customFormat="1" ht="29.95" customHeight="1">
      <c r="A13" s="201" t="s">
        <v>94</v>
      </c>
      <c r="B13" s="201"/>
      <c r="C13" s="201"/>
      <c r="D13" s="201"/>
      <c r="E13" s="201"/>
      <c r="F13" s="201"/>
      <c r="G13" s="201"/>
      <c r="H13" s="201"/>
      <c r="I13" s="201"/>
      <c r="J13" s="90">
        <f>+J14</f>
        <v>0</v>
      </c>
      <c r="K13" s="90">
        <f t="shared" ref="K13:M14" si="1">+K14</f>
        <v>0</v>
      </c>
      <c r="L13" s="90">
        <f t="shared" si="1"/>
        <v>0</v>
      </c>
      <c r="M13" s="90">
        <f t="shared" si="1"/>
        <v>0</v>
      </c>
    </row>
    <row r="14" spans="1:13" s="84" customFormat="1">
      <c r="A14" s="196"/>
      <c r="B14" s="52">
        <v>1236</v>
      </c>
      <c r="C14" s="204" t="s">
        <v>56</v>
      </c>
      <c r="D14" s="204"/>
      <c r="E14" s="204"/>
      <c r="F14" s="204"/>
      <c r="G14" s="204"/>
      <c r="H14" s="204"/>
      <c r="I14" s="204"/>
      <c r="J14" s="223">
        <f>+J15</f>
        <v>0</v>
      </c>
      <c r="K14" s="223">
        <f t="shared" si="1"/>
        <v>0</v>
      </c>
      <c r="L14" s="223">
        <f t="shared" si="1"/>
        <v>0</v>
      </c>
      <c r="M14" s="223">
        <f t="shared" si="1"/>
        <v>0</v>
      </c>
    </row>
    <row r="15" spans="1:13" s="85" customFormat="1" ht="17.75" customHeight="1">
      <c r="A15" s="197"/>
      <c r="B15" s="196"/>
      <c r="C15" s="196"/>
      <c r="D15" s="52" t="s">
        <v>78</v>
      </c>
      <c r="E15" s="204" t="s">
        <v>71</v>
      </c>
      <c r="F15" s="204"/>
      <c r="G15" s="204"/>
      <c r="H15" s="204"/>
      <c r="I15" s="204"/>
      <c r="J15" s="79">
        <f>+'Հավելված N 1'!G26</f>
        <v>0</v>
      </c>
      <c r="K15" s="79">
        <f>+'Հավելված N 1'!H26</f>
        <v>0</v>
      </c>
      <c r="L15" s="79">
        <f>+'Հավելված N 1'!I26</f>
        <v>0</v>
      </c>
      <c r="M15" s="79">
        <f>+'Հավելված N 1'!J26</f>
        <v>0</v>
      </c>
    </row>
    <row r="16" spans="1:13" s="84" customFormat="1" ht="33.85" customHeight="1">
      <c r="A16" s="197"/>
      <c r="B16" s="197"/>
      <c r="C16" s="197"/>
      <c r="D16" s="196"/>
      <c r="E16" s="196"/>
      <c r="F16" s="204" t="s">
        <v>95</v>
      </c>
      <c r="G16" s="204"/>
      <c r="H16" s="204"/>
      <c r="I16" s="204"/>
      <c r="J16" s="204"/>
      <c r="K16" s="204"/>
      <c r="L16" s="204"/>
      <c r="M16" s="204"/>
    </row>
    <row r="17" spans="1:13" s="84" customFormat="1" ht="17.75" customHeight="1">
      <c r="A17" s="197"/>
      <c r="B17" s="197"/>
      <c r="C17" s="197"/>
      <c r="D17" s="197"/>
      <c r="E17" s="197"/>
      <c r="F17" s="196"/>
      <c r="G17" s="204" t="s">
        <v>57</v>
      </c>
      <c r="H17" s="204"/>
      <c r="I17" s="204"/>
      <c r="J17" s="204"/>
      <c r="K17" s="204"/>
      <c r="L17" s="204"/>
      <c r="M17" s="204"/>
    </row>
    <row r="18" spans="1:13" s="84" customFormat="1">
      <c r="A18" s="197"/>
      <c r="B18" s="197"/>
      <c r="C18" s="197"/>
      <c r="D18" s="197"/>
      <c r="E18" s="197"/>
      <c r="F18" s="197"/>
      <c r="G18" s="196"/>
      <c r="H18" s="204" t="s">
        <v>96</v>
      </c>
      <c r="I18" s="204"/>
      <c r="J18" s="204"/>
      <c r="K18" s="204"/>
      <c r="L18" s="204"/>
      <c r="M18" s="204"/>
    </row>
    <row r="19" spans="1:13" s="84" customFormat="1" ht="70.95">
      <c r="A19" s="197"/>
      <c r="B19" s="197"/>
      <c r="C19" s="197"/>
      <c r="D19" s="197"/>
      <c r="E19" s="197"/>
      <c r="F19" s="197"/>
      <c r="G19" s="197"/>
      <c r="H19" s="196"/>
      <c r="I19" s="78" t="s">
        <v>195</v>
      </c>
      <c r="J19" s="87">
        <f>+'Հավելված N 5'!J26+'Հավելված N 5'!J35+'Հավելված N 5'!J43+'Հավելված N 5'!J54+'Հավելված N 5'!J63+'Հավելված N 5'!J72+'Հավելված N 5'!J80+'Հավելված N 5'!J90</f>
        <v>60</v>
      </c>
      <c r="K19" s="87">
        <f>+'Հավելված N 5'!K26+'Հավելված N 5'!K35+'Հավելված N 5'!K43+'Հավելված N 5'!K54+'Հավելված N 5'!K63+'Հավելված N 5'!K72+'Հավելված N 5'!K80+'Հավելված N 5'!K90</f>
        <v>60</v>
      </c>
      <c r="L19" s="87">
        <f>+'Հավելված N 5'!L26+'Հավելված N 5'!L35+'Հավելված N 5'!L43+'Հավելված N 5'!L54+'Հավելված N 5'!L63+'Հավելված N 5'!L72+'Հավելված N 5'!L80+'Հավելված N 5'!L90</f>
        <v>60</v>
      </c>
      <c r="M19" s="87">
        <f>+'Հավելված N 5'!M26+'Հավելված N 5'!M35+'Հավելված N 5'!M43+'Հավելված N 5'!M54+'Հավելված N 5'!M63+'Հավելված N 5'!M72+'Հավելված N 5'!M80+'Հավելված N 5'!M90</f>
        <v>60</v>
      </c>
    </row>
    <row r="20" spans="1:13" s="84" customFormat="1" ht="88.7">
      <c r="A20" s="197"/>
      <c r="B20" s="197"/>
      <c r="C20" s="197"/>
      <c r="D20" s="197"/>
      <c r="E20" s="197"/>
      <c r="F20" s="197"/>
      <c r="G20" s="197"/>
      <c r="H20" s="197"/>
      <c r="I20" s="78" t="s">
        <v>196</v>
      </c>
      <c r="J20" s="87">
        <f>+'Հավելված N 5'!J81+'Հավելված N 5'!J98</f>
        <v>6</v>
      </c>
      <c r="K20" s="87">
        <f>+'Հավելված N 5'!K81+'Հավելված N 5'!K98</f>
        <v>6</v>
      </c>
      <c r="L20" s="87">
        <f>+'Հավելված N 5'!L81+'Հավելված N 5'!L98</f>
        <v>6</v>
      </c>
      <c r="M20" s="87">
        <f>+'Հավելված N 5'!M81+'Հավելված N 5'!M98</f>
        <v>6</v>
      </c>
    </row>
    <row r="21" spans="1:13" s="84" customFormat="1" ht="70.95">
      <c r="A21" s="197"/>
      <c r="B21" s="197"/>
      <c r="C21" s="197"/>
      <c r="D21" s="197"/>
      <c r="E21" s="197"/>
      <c r="F21" s="197"/>
      <c r="G21" s="197"/>
      <c r="H21" s="197"/>
      <c r="I21" s="78" t="s">
        <v>197</v>
      </c>
      <c r="J21" s="87">
        <f>+'Հավելված N 5'!J44+'Հավելված N 5'!J82</f>
        <v>3</v>
      </c>
      <c r="K21" s="87">
        <f>+'Հավելված N 5'!K44+'Հավելված N 5'!K82</f>
        <v>3</v>
      </c>
      <c r="L21" s="87">
        <f>+'Հավելված N 5'!L44+'Հավելված N 5'!L82</f>
        <v>3</v>
      </c>
      <c r="M21" s="87">
        <f>+'Հավելված N 5'!M44+'Հավելված N 5'!M82</f>
        <v>3</v>
      </c>
    </row>
    <row r="22" spans="1:13" s="84" customFormat="1" ht="53.2">
      <c r="A22" s="197"/>
      <c r="B22" s="197"/>
      <c r="C22" s="197"/>
      <c r="D22" s="197"/>
      <c r="E22" s="197"/>
      <c r="F22" s="197"/>
      <c r="G22" s="197"/>
      <c r="H22" s="197"/>
      <c r="I22" s="78" t="s">
        <v>198</v>
      </c>
      <c r="J22" s="87">
        <f>+'Հավելված N 5'!J27+'Հավելված N 5'!J45+'Հավելված N 5'!J55+'Հավելված N 5'!J64</f>
        <v>4</v>
      </c>
      <c r="K22" s="87">
        <f>+'Հավելված N 5'!K27+'Հավելված N 5'!K45+'Հավելված N 5'!K55+'Հավելված N 5'!K64</f>
        <v>4</v>
      </c>
      <c r="L22" s="87">
        <f>+'Հավելված N 5'!L27+'Հավելված N 5'!L45+'Հավելված N 5'!L55+'Հավելված N 5'!L64</f>
        <v>4</v>
      </c>
      <c r="M22" s="87">
        <f>+'Հավելված N 5'!M27+'Հավելված N 5'!M45+'Հավելված N 5'!M55+'Հավելված N 5'!M64</f>
        <v>4</v>
      </c>
    </row>
    <row r="23" spans="1:13" s="84" customFormat="1" ht="70.95">
      <c r="A23" s="198"/>
      <c r="B23" s="198"/>
      <c r="C23" s="198"/>
      <c r="D23" s="198"/>
      <c r="E23" s="198"/>
      <c r="F23" s="198"/>
      <c r="G23" s="198"/>
      <c r="H23" s="198"/>
      <c r="I23" s="78" t="s">
        <v>199</v>
      </c>
      <c r="J23" s="87">
        <f>+'Հավելված N 5'!J46+'Հավելված N 5'!J99</f>
        <v>7</v>
      </c>
      <c r="K23" s="87">
        <f>+'Հավելված N 5'!K46+'Հավելված N 5'!K99</f>
        <v>7</v>
      </c>
      <c r="L23" s="87">
        <f>+'Հավելված N 5'!L46+'Հավելված N 5'!L99</f>
        <v>7</v>
      </c>
      <c r="M23" s="87">
        <f>+'Հավելված N 5'!M46+'Հավելված N 5'!M99</f>
        <v>7</v>
      </c>
    </row>
  </sheetData>
  <mergeCells count="28">
    <mergeCell ref="K3:M3"/>
    <mergeCell ref="K2:M2"/>
    <mergeCell ref="K1:M1"/>
    <mergeCell ref="A6:M6"/>
    <mergeCell ref="G1:H1"/>
    <mergeCell ref="G3:H3"/>
    <mergeCell ref="J9:M9"/>
    <mergeCell ref="H19:H23"/>
    <mergeCell ref="G18:G23"/>
    <mergeCell ref="E16:E23"/>
    <mergeCell ref="F17:F23"/>
    <mergeCell ref="C14:I14"/>
    <mergeCell ref="E15:I15"/>
    <mergeCell ref="F16:M16"/>
    <mergeCell ref="G17:M17"/>
    <mergeCell ref="H18:M18"/>
    <mergeCell ref="A9:A10"/>
    <mergeCell ref="B9:C9"/>
    <mergeCell ref="D9:G9"/>
    <mergeCell ref="H9:H10"/>
    <mergeCell ref="I9:I10"/>
    <mergeCell ref="A14:A23"/>
    <mergeCell ref="C15:C23"/>
    <mergeCell ref="B15:B23"/>
    <mergeCell ref="A11:I11"/>
    <mergeCell ref="A12:I12"/>
    <mergeCell ref="A13:I13"/>
    <mergeCell ref="D16:D2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99"/>
  <sheetViews>
    <sheetView zoomScale="66" zoomScaleNormal="70" workbookViewId="0">
      <selection activeCell="J94" sqref="J94:M94"/>
    </sheetView>
  </sheetViews>
  <sheetFormatPr defaultColWidth="8.796875" defaultRowHeight="17.75"/>
  <cols>
    <col min="1" max="1" width="6.3984375" style="81" bestFit="1" customWidth="1"/>
    <col min="2" max="2" width="9.69921875" style="81" customWidth="1"/>
    <col min="3" max="3" width="13.09765625" style="81" customWidth="1"/>
    <col min="4" max="4" width="16.69921875" style="83" customWidth="1"/>
    <col min="5" max="5" width="13.09765625" style="81" customWidth="1"/>
    <col min="6" max="6" width="15.3984375" style="81" customWidth="1"/>
    <col min="7" max="7" width="10.3984375" style="81" customWidth="1"/>
    <col min="8" max="8" width="22.59765625" style="81" customWidth="1"/>
    <col min="9" max="9" width="46.296875" style="81" customWidth="1"/>
    <col min="10" max="13" width="19.3984375" style="81" customWidth="1"/>
    <col min="14" max="16384" width="8.796875" style="81"/>
  </cols>
  <sheetData>
    <row r="1" spans="1:85" ht="28.5" customHeight="1">
      <c r="D1" s="19"/>
      <c r="E1" s="19"/>
      <c r="F1" s="19"/>
      <c r="G1" s="206"/>
      <c r="H1" s="206"/>
      <c r="J1" s="89"/>
      <c r="K1" s="206" t="s">
        <v>59</v>
      </c>
      <c r="L1" s="206"/>
      <c r="M1" s="206"/>
    </row>
    <row r="2" spans="1:85" ht="17.75" customHeight="1">
      <c r="D2" s="20"/>
      <c r="E2" s="20"/>
      <c r="F2" s="21"/>
      <c r="H2" s="45"/>
      <c r="I2" s="45"/>
      <c r="J2" s="45"/>
      <c r="K2" s="205" t="s">
        <v>69</v>
      </c>
      <c r="L2" s="205"/>
      <c r="M2" s="205"/>
    </row>
    <row r="3" spans="1:85">
      <c r="D3" s="20"/>
      <c r="E3" s="20"/>
      <c r="F3" s="21"/>
      <c r="G3" s="205"/>
      <c r="H3" s="205"/>
      <c r="J3" s="45"/>
      <c r="K3" s="205" t="s">
        <v>20</v>
      </c>
      <c r="L3" s="205"/>
      <c r="M3" s="205"/>
    </row>
    <row r="4" spans="1:85">
      <c r="D4" s="20"/>
      <c r="E4" s="20"/>
      <c r="F4" s="21"/>
      <c r="G4" s="45"/>
      <c r="H4" s="45"/>
      <c r="I4" s="45"/>
      <c r="J4" s="45"/>
    </row>
    <row r="5" spans="1:85">
      <c r="D5" s="20"/>
      <c r="E5" s="20"/>
      <c r="F5" s="21"/>
      <c r="G5" s="45"/>
      <c r="H5" s="45"/>
      <c r="I5" s="45"/>
      <c r="J5" s="45"/>
    </row>
    <row r="6" spans="1:85">
      <c r="A6" s="195" t="s">
        <v>209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  <c r="M6" s="195"/>
    </row>
    <row r="9" spans="1:85" ht="51.05" customHeight="1">
      <c r="A9" s="202" t="s">
        <v>79</v>
      </c>
      <c r="B9" s="202" t="s">
        <v>80</v>
      </c>
      <c r="C9" s="202"/>
      <c r="D9" s="202" t="s">
        <v>81</v>
      </c>
      <c r="E9" s="202"/>
      <c r="F9" s="202"/>
      <c r="G9" s="202"/>
      <c r="H9" s="202" t="s">
        <v>82</v>
      </c>
      <c r="I9" s="202" t="s">
        <v>83</v>
      </c>
      <c r="J9" s="203" t="s">
        <v>47</v>
      </c>
      <c r="K9" s="203"/>
      <c r="L9" s="203"/>
      <c r="M9" s="203"/>
    </row>
    <row r="10" spans="1:85" ht="51.05" customHeight="1">
      <c r="A10" s="202"/>
      <c r="B10" s="69" t="s">
        <v>91</v>
      </c>
      <c r="C10" s="69" t="s">
        <v>90</v>
      </c>
      <c r="D10" s="69" t="s">
        <v>84</v>
      </c>
      <c r="E10" s="69" t="s">
        <v>90</v>
      </c>
      <c r="F10" s="69" t="s">
        <v>92</v>
      </c>
      <c r="G10" s="69" t="s">
        <v>85</v>
      </c>
      <c r="H10" s="202"/>
      <c r="I10" s="202"/>
      <c r="J10" s="69" t="s">
        <v>86</v>
      </c>
      <c r="K10" s="69" t="s">
        <v>87</v>
      </c>
      <c r="L10" s="69" t="s">
        <v>88</v>
      </c>
      <c r="M10" s="69" t="s">
        <v>89</v>
      </c>
    </row>
    <row r="11" spans="1:85" s="92" customFormat="1" ht="48.5" customHeight="1">
      <c r="A11" s="199" t="s">
        <v>93</v>
      </c>
      <c r="B11" s="199"/>
      <c r="C11" s="199"/>
      <c r="D11" s="199"/>
      <c r="E11" s="199"/>
      <c r="F11" s="199"/>
      <c r="G11" s="199"/>
      <c r="H11" s="199"/>
      <c r="I11" s="199"/>
      <c r="J11" s="91">
        <f>+ROUND(J13+J20+J29+J37+J48+J57+J66+J74+J84+J92,1)</f>
        <v>0</v>
      </c>
      <c r="K11" s="91">
        <f t="shared" ref="K11:M11" si="0">+ROUND(K13+K20+K29+K37+K48+K57+K66+K74+K84+K92,1)</f>
        <v>0</v>
      </c>
      <c r="L11" s="91">
        <f t="shared" si="0"/>
        <v>0</v>
      </c>
      <c r="M11" s="91">
        <f t="shared" si="0"/>
        <v>0</v>
      </c>
      <c r="N11" s="134"/>
      <c r="O11" s="134"/>
      <c r="P11" s="134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/>
      <c r="AJ11" s="134"/>
      <c r="AK11" s="134"/>
      <c r="AL11" s="134"/>
      <c r="AM11" s="134"/>
      <c r="AN11" s="134"/>
      <c r="AO11" s="134"/>
      <c r="AP11" s="134"/>
      <c r="AQ11" s="134"/>
      <c r="AR11" s="134"/>
      <c r="AS11" s="134"/>
      <c r="AT11" s="134"/>
      <c r="AU11" s="134"/>
      <c r="AV11" s="134"/>
      <c r="AW11" s="134"/>
      <c r="AX11" s="134"/>
      <c r="AY11" s="134"/>
      <c r="AZ11" s="134"/>
      <c r="BA11" s="134"/>
      <c r="BB11" s="134"/>
      <c r="BC11" s="134"/>
      <c r="BD11" s="134"/>
      <c r="BE11" s="134"/>
      <c r="BF11" s="134"/>
      <c r="BG11" s="134"/>
      <c r="BH11" s="134"/>
      <c r="BI11" s="134"/>
      <c r="BJ11" s="134"/>
      <c r="BK11" s="134"/>
      <c r="BL11" s="134"/>
      <c r="BM11" s="134"/>
      <c r="BN11" s="134"/>
      <c r="BO11" s="134"/>
      <c r="BP11" s="134"/>
      <c r="BQ11" s="134"/>
      <c r="BR11" s="134"/>
      <c r="BS11" s="134"/>
      <c r="BT11" s="134"/>
      <c r="BU11" s="134"/>
      <c r="BV11" s="134"/>
      <c r="BW11" s="134"/>
      <c r="BX11" s="134"/>
      <c r="BY11" s="134"/>
      <c r="BZ11" s="134"/>
      <c r="CA11" s="134"/>
      <c r="CB11" s="134"/>
      <c r="CC11" s="134"/>
      <c r="CD11" s="134"/>
      <c r="CE11" s="134"/>
      <c r="CF11" s="134"/>
      <c r="CG11" s="134"/>
    </row>
    <row r="12" spans="1:85" s="80" customFormat="1" ht="16.7">
      <c r="A12" s="200" t="s">
        <v>68</v>
      </c>
      <c r="B12" s="200"/>
      <c r="C12" s="200"/>
      <c r="D12" s="200"/>
      <c r="E12" s="200"/>
      <c r="F12" s="200"/>
      <c r="G12" s="200"/>
      <c r="H12" s="200"/>
      <c r="I12" s="200"/>
      <c r="J12" s="18"/>
      <c r="K12" s="18"/>
      <c r="L12" s="18"/>
      <c r="M12" s="18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/>
      <c r="AJ12" s="135"/>
      <c r="AK12" s="135"/>
      <c r="AL12" s="135"/>
      <c r="AM12" s="135"/>
      <c r="AN12" s="135"/>
      <c r="AO12" s="135"/>
      <c r="AP12" s="135"/>
      <c r="AQ12" s="135"/>
      <c r="AR12" s="135"/>
      <c r="AS12" s="135"/>
      <c r="AT12" s="135"/>
      <c r="AU12" s="135"/>
      <c r="AV12" s="135"/>
      <c r="AW12" s="135"/>
      <c r="AX12" s="135"/>
      <c r="AY12" s="135"/>
      <c r="AZ12" s="135"/>
      <c r="BA12" s="135"/>
      <c r="BB12" s="135"/>
      <c r="BC12" s="135"/>
      <c r="BD12" s="135"/>
      <c r="BE12" s="135"/>
      <c r="BF12" s="135"/>
      <c r="BG12" s="135"/>
      <c r="BH12" s="135"/>
      <c r="BI12" s="135"/>
      <c r="BJ12" s="135"/>
      <c r="BK12" s="135"/>
      <c r="BL12" s="135"/>
      <c r="BM12" s="135"/>
      <c r="BN12" s="135"/>
      <c r="BO12" s="135"/>
      <c r="BP12" s="135"/>
      <c r="BQ12" s="135"/>
      <c r="BR12" s="135"/>
      <c r="BS12" s="135"/>
      <c r="BT12" s="135"/>
      <c r="BU12" s="135"/>
      <c r="BV12" s="135"/>
      <c r="BW12" s="135"/>
      <c r="BX12" s="135"/>
      <c r="BY12" s="135"/>
      <c r="BZ12" s="135"/>
      <c r="CA12" s="135"/>
      <c r="CB12" s="135"/>
      <c r="CC12" s="135"/>
      <c r="CD12" s="135"/>
      <c r="CE12" s="135"/>
      <c r="CF12" s="135"/>
      <c r="CG12" s="135"/>
    </row>
    <row r="13" spans="1:85" s="86" customFormat="1" ht="29.95" customHeight="1">
      <c r="A13" s="201" t="s">
        <v>94</v>
      </c>
      <c r="B13" s="201"/>
      <c r="C13" s="201"/>
      <c r="D13" s="201"/>
      <c r="E13" s="201"/>
      <c r="F13" s="201"/>
      <c r="G13" s="201"/>
      <c r="H13" s="201"/>
      <c r="I13" s="201"/>
      <c r="J13" s="90">
        <f>+J14</f>
        <v>-267961.09999999998</v>
      </c>
      <c r="K13" s="90">
        <f t="shared" ref="K13:M14" si="1">+K14</f>
        <v>-267961.09999999998</v>
      </c>
      <c r="L13" s="90">
        <f t="shared" si="1"/>
        <v>-267961.09999999998</v>
      </c>
      <c r="M13" s="90">
        <f t="shared" si="1"/>
        <v>-267961.09999999998</v>
      </c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</row>
    <row r="14" spans="1:85" s="84" customFormat="1">
      <c r="A14" s="208"/>
      <c r="B14" s="52">
        <v>1236</v>
      </c>
      <c r="C14" s="204" t="s">
        <v>56</v>
      </c>
      <c r="D14" s="204"/>
      <c r="E14" s="204"/>
      <c r="F14" s="204"/>
      <c r="G14" s="204"/>
      <c r="H14" s="204"/>
      <c r="I14" s="204"/>
      <c r="J14" s="65">
        <f>+J15</f>
        <v>-267961.09999999998</v>
      </c>
      <c r="K14" s="65">
        <f t="shared" si="1"/>
        <v>-267961.09999999998</v>
      </c>
      <c r="L14" s="65">
        <f t="shared" si="1"/>
        <v>-267961.09999999998</v>
      </c>
      <c r="M14" s="65">
        <f t="shared" si="1"/>
        <v>-267961.09999999998</v>
      </c>
    </row>
    <row r="15" spans="1:85" s="85" customFormat="1" ht="32.25" customHeight="1">
      <c r="A15" s="208"/>
      <c r="B15" s="208"/>
      <c r="C15" s="208"/>
      <c r="D15" s="52" t="s">
        <v>78</v>
      </c>
      <c r="E15" s="204" t="s">
        <v>71</v>
      </c>
      <c r="F15" s="204"/>
      <c r="G15" s="204"/>
      <c r="H15" s="204"/>
      <c r="I15" s="204"/>
      <c r="J15" s="79">
        <f>+'Հավելված N 1'!G28</f>
        <v>-267961.09999999998</v>
      </c>
      <c r="K15" s="79">
        <f>+'Հավելված N 1'!H28</f>
        <v>-267961.09999999998</v>
      </c>
      <c r="L15" s="79">
        <f>+'Հավելված N 1'!I28</f>
        <v>-267961.09999999998</v>
      </c>
      <c r="M15" s="79">
        <f>+'Հավելված N 1'!J28</f>
        <v>-267961.09999999998</v>
      </c>
    </row>
    <row r="16" spans="1:85" s="84" customFormat="1" ht="33.85" customHeight="1">
      <c r="A16" s="208"/>
      <c r="B16" s="208"/>
      <c r="C16" s="208"/>
      <c r="D16" s="208"/>
      <c r="E16" s="208"/>
      <c r="F16" s="204" t="s">
        <v>95</v>
      </c>
      <c r="G16" s="204"/>
      <c r="H16" s="204"/>
      <c r="I16" s="204"/>
      <c r="J16" s="204"/>
      <c r="K16" s="204"/>
      <c r="L16" s="204"/>
      <c r="M16" s="204"/>
    </row>
    <row r="17" spans="1:85" s="84" customFormat="1" ht="17.75" customHeight="1">
      <c r="A17" s="208"/>
      <c r="B17" s="208"/>
      <c r="C17" s="208"/>
      <c r="D17" s="208"/>
      <c r="E17" s="208"/>
      <c r="F17" s="208"/>
      <c r="G17" s="204" t="s">
        <v>57</v>
      </c>
      <c r="H17" s="204"/>
      <c r="I17" s="204"/>
      <c r="J17" s="204"/>
      <c r="K17" s="204"/>
      <c r="L17" s="204"/>
      <c r="M17" s="204"/>
    </row>
    <row r="18" spans="1:85" s="84" customFormat="1">
      <c r="A18" s="208"/>
      <c r="B18" s="208"/>
      <c r="C18" s="208"/>
      <c r="D18" s="208"/>
      <c r="E18" s="208"/>
      <c r="F18" s="208"/>
      <c r="G18" s="82"/>
      <c r="H18" s="204" t="s">
        <v>96</v>
      </c>
      <c r="I18" s="204"/>
      <c r="J18" s="204"/>
      <c r="K18" s="204"/>
      <c r="L18" s="204"/>
      <c r="M18" s="204"/>
    </row>
    <row r="20" spans="1:85" s="86" customFormat="1" ht="29.95" customHeight="1">
      <c r="A20" s="201" t="s">
        <v>200</v>
      </c>
      <c r="B20" s="201"/>
      <c r="C20" s="201"/>
      <c r="D20" s="201"/>
      <c r="E20" s="201"/>
      <c r="F20" s="201"/>
      <c r="G20" s="201"/>
      <c r="H20" s="201"/>
      <c r="I20" s="201"/>
      <c r="J20" s="90">
        <f>+J21</f>
        <v>12816.800000000001</v>
      </c>
      <c r="K20" s="90">
        <f t="shared" ref="K20:M21" si="2">+K21</f>
        <v>12816.800000000001</v>
      </c>
      <c r="L20" s="90">
        <f t="shared" si="2"/>
        <v>12816.800000000001</v>
      </c>
      <c r="M20" s="90">
        <f t="shared" si="2"/>
        <v>12816.800000000001</v>
      </c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</row>
    <row r="21" spans="1:85" s="84" customFormat="1">
      <c r="A21" s="208"/>
      <c r="B21" s="133">
        <v>1236</v>
      </c>
      <c r="C21" s="204" t="s">
        <v>56</v>
      </c>
      <c r="D21" s="204"/>
      <c r="E21" s="204"/>
      <c r="F21" s="204"/>
      <c r="G21" s="204"/>
      <c r="H21" s="204"/>
      <c r="I21" s="204"/>
      <c r="J21" s="65">
        <f>+J22</f>
        <v>12816.800000000001</v>
      </c>
      <c r="K21" s="65">
        <f t="shared" si="2"/>
        <v>12816.800000000001</v>
      </c>
      <c r="L21" s="65">
        <f t="shared" si="2"/>
        <v>12816.800000000001</v>
      </c>
      <c r="M21" s="65">
        <f t="shared" si="2"/>
        <v>12816.800000000001</v>
      </c>
    </row>
    <row r="22" spans="1:85" s="85" customFormat="1" ht="17.75" customHeight="1">
      <c r="A22" s="208"/>
      <c r="B22" s="208"/>
      <c r="C22" s="208"/>
      <c r="D22" s="133" t="s">
        <v>78</v>
      </c>
      <c r="E22" s="204" t="s">
        <v>71</v>
      </c>
      <c r="F22" s="204"/>
      <c r="G22" s="204"/>
      <c r="H22" s="204"/>
      <c r="I22" s="204"/>
      <c r="J22" s="79">
        <f>+'Հավելված N 1'!G35</f>
        <v>12816.800000000001</v>
      </c>
      <c r="K22" s="79">
        <f>+'Հավելված N 1'!H35</f>
        <v>12816.800000000001</v>
      </c>
      <c r="L22" s="79">
        <f>+'Հավելված N 1'!I35</f>
        <v>12816.800000000001</v>
      </c>
      <c r="M22" s="79">
        <f>+'Հավելված N 1'!J35</f>
        <v>12816.800000000001</v>
      </c>
    </row>
    <row r="23" spans="1:85" s="84" customFormat="1" ht="33.85" customHeight="1">
      <c r="A23" s="208"/>
      <c r="B23" s="208"/>
      <c r="C23" s="208"/>
      <c r="D23" s="208"/>
      <c r="E23" s="208"/>
      <c r="F23" s="207" t="s">
        <v>95</v>
      </c>
      <c r="G23" s="204"/>
      <c r="H23" s="204"/>
      <c r="I23" s="204"/>
      <c r="J23" s="204"/>
      <c r="K23" s="204"/>
      <c r="L23" s="204"/>
      <c r="M23" s="204"/>
    </row>
    <row r="24" spans="1:85" s="84" customFormat="1" ht="17.75" customHeight="1">
      <c r="A24" s="208"/>
      <c r="B24" s="208"/>
      <c r="C24" s="208"/>
      <c r="D24" s="208"/>
      <c r="E24" s="208"/>
      <c r="F24" s="208"/>
      <c r="G24" s="207" t="s">
        <v>57</v>
      </c>
      <c r="H24" s="204"/>
      <c r="I24" s="204"/>
      <c r="J24" s="204"/>
      <c r="K24" s="204"/>
      <c r="L24" s="204"/>
      <c r="M24" s="204"/>
    </row>
    <row r="25" spans="1:85" s="84" customFormat="1">
      <c r="A25" s="208"/>
      <c r="B25" s="208"/>
      <c r="C25" s="208"/>
      <c r="D25" s="208"/>
      <c r="E25" s="208"/>
      <c r="F25" s="208"/>
      <c r="G25" s="208"/>
      <c r="H25" s="207" t="s">
        <v>96</v>
      </c>
      <c r="I25" s="204"/>
      <c r="J25" s="204"/>
      <c r="K25" s="204"/>
      <c r="L25" s="204"/>
      <c r="M25" s="204"/>
    </row>
    <row r="26" spans="1:85" s="84" customFormat="1" ht="70.95">
      <c r="A26" s="208"/>
      <c r="B26" s="208"/>
      <c r="C26" s="208"/>
      <c r="D26" s="208"/>
      <c r="E26" s="208"/>
      <c r="F26" s="208"/>
      <c r="G26" s="208"/>
      <c r="H26" s="208"/>
      <c r="I26" s="78" t="s">
        <v>195</v>
      </c>
      <c r="J26" s="87">
        <v>4</v>
      </c>
      <c r="K26" s="88">
        <v>4</v>
      </c>
      <c r="L26" s="88">
        <v>4</v>
      </c>
      <c r="M26" s="88">
        <v>4</v>
      </c>
    </row>
    <row r="27" spans="1:85" s="84" customFormat="1" ht="53.2">
      <c r="A27" s="208"/>
      <c r="B27" s="208"/>
      <c r="C27" s="208"/>
      <c r="D27" s="208"/>
      <c r="E27" s="208"/>
      <c r="F27" s="208"/>
      <c r="G27" s="208"/>
      <c r="H27" s="208"/>
      <c r="I27" s="78" t="s">
        <v>198</v>
      </c>
      <c r="J27" s="87">
        <v>1</v>
      </c>
      <c r="K27" s="88">
        <v>1</v>
      </c>
      <c r="L27" s="88">
        <v>1</v>
      </c>
      <c r="M27" s="88">
        <v>1</v>
      </c>
    </row>
    <row r="29" spans="1:85" s="86" customFormat="1" ht="29.95" customHeight="1">
      <c r="A29" s="201" t="s">
        <v>201</v>
      </c>
      <c r="B29" s="201"/>
      <c r="C29" s="201"/>
      <c r="D29" s="201"/>
      <c r="E29" s="201"/>
      <c r="F29" s="201"/>
      <c r="G29" s="201"/>
      <c r="H29" s="201"/>
      <c r="I29" s="201"/>
      <c r="J29" s="90">
        <f>+J30</f>
        <v>7771.2</v>
      </c>
      <c r="K29" s="90">
        <f t="shared" ref="K29:M30" si="3">+K30</f>
        <v>7771.2</v>
      </c>
      <c r="L29" s="90">
        <f t="shared" si="3"/>
        <v>7771.2</v>
      </c>
      <c r="M29" s="90">
        <f t="shared" si="3"/>
        <v>7771.2</v>
      </c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</row>
    <row r="30" spans="1:85" s="84" customFormat="1">
      <c r="A30" s="208"/>
      <c r="B30" s="52">
        <v>1236</v>
      </c>
      <c r="C30" s="204" t="s">
        <v>56</v>
      </c>
      <c r="D30" s="204"/>
      <c r="E30" s="204"/>
      <c r="F30" s="204"/>
      <c r="G30" s="204"/>
      <c r="H30" s="204"/>
      <c r="I30" s="204"/>
      <c r="J30" s="65">
        <f>+J31</f>
        <v>7771.2</v>
      </c>
      <c r="K30" s="65">
        <f t="shared" si="3"/>
        <v>7771.2</v>
      </c>
      <c r="L30" s="65">
        <f t="shared" si="3"/>
        <v>7771.2</v>
      </c>
      <c r="M30" s="65">
        <f t="shared" si="3"/>
        <v>7771.2</v>
      </c>
    </row>
    <row r="31" spans="1:85" s="85" customFormat="1" ht="17.75" customHeight="1">
      <c r="A31" s="208"/>
      <c r="B31" s="208"/>
      <c r="C31" s="208"/>
      <c r="D31" s="52" t="s">
        <v>78</v>
      </c>
      <c r="E31" s="204" t="s">
        <v>71</v>
      </c>
      <c r="F31" s="204"/>
      <c r="G31" s="204"/>
      <c r="H31" s="204"/>
      <c r="I31" s="204"/>
      <c r="J31" s="79">
        <f>+'Հավելված N 1'!G42</f>
        <v>7771.2</v>
      </c>
      <c r="K31" s="79">
        <f>+'Հավելված N 1'!H42</f>
        <v>7771.2</v>
      </c>
      <c r="L31" s="79">
        <f>+'Հավելված N 1'!I42</f>
        <v>7771.2</v>
      </c>
      <c r="M31" s="79">
        <f>+'Հավելված N 1'!J42</f>
        <v>7771.2</v>
      </c>
    </row>
    <row r="32" spans="1:85" s="84" customFormat="1" ht="33.85" customHeight="1">
      <c r="A32" s="208"/>
      <c r="B32" s="208"/>
      <c r="C32" s="208"/>
      <c r="D32" s="208"/>
      <c r="E32" s="208"/>
      <c r="F32" s="204" t="s">
        <v>95</v>
      </c>
      <c r="G32" s="204"/>
      <c r="H32" s="204"/>
      <c r="I32" s="204"/>
      <c r="J32" s="204"/>
      <c r="K32" s="204"/>
      <c r="L32" s="204"/>
      <c r="M32" s="204"/>
    </row>
    <row r="33" spans="1:85" s="84" customFormat="1" ht="17.75" customHeight="1">
      <c r="A33" s="208"/>
      <c r="B33" s="208"/>
      <c r="C33" s="208"/>
      <c r="D33" s="208"/>
      <c r="E33" s="208"/>
      <c r="F33" s="208"/>
      <c r="G33" s="204" t="s">
        <v>57</v>
      </c>
      <c r="H33" s="204"/>
      <c r="I33" s="204"/>
      <c r="J33" s="204"/>
      <c r="K33" s="204"/>
      <c r="L33" s="204"/>
      <c r="M33" s="204"/>
    </row>
    <row r="34" spans="1:85" s="84" customFormat="1">
      <c r="A34" s="208"/>
      <c r="B34" s="208"/>
      <c r="C34" s="208"/>
      <c r="D34" s="208"/>
      <c r="E34" s="208"/>
      <c r="F34" s="208"/>
      <c r="G34" s="208"/>
      <c r="H34" s="204" t="s">
        <v>96</v>
      </c>
      <c r="I34" s="204"/>
      <c r="J34" s="204"/>
      <c r="K34" s="204"/>
      <c r="L34" s="204"/>
      <c r="M34" s="204"/>
    </row>
    <row r="35" spans="1:85" s="84" customFormat="1" ht="70.95">
      <c r="A35" s="208"/>
      <c r="B35" s="208"/>
      <c r="C35" s="208"/>
      <c r="D35" s="208"/>
      <c r="E35" s="208"/>
      <c r="F35" s="208"/>
      <c r="G35" s="208"/>
      <c r="H35" s="82"/>
      <c r="I35" s="78" t="s">
        <v>195</v>
      </c>
      <c r="J35" s="87">
        <v>4</v>
      </c>
      <c r="K35" s="88">
        <v>4</v>
      </c>
      <c r="L35" s="88">
        <v>4</v>
      </c>
      <c r="M35" s="88">
        <v>4</v>
      </c>
    </row>
    <row r="37" spans="1:85" s="86" customFormat="1" ht="29.95" customHeight="1">
      <c r="A37" s="201" t="s">
        <v>202</v>
      </c>
      <c r="B37" s="201"/>
      <c r="C37" s="201"/>
      <c r="D37" s="201"/>
      <c r="E37" s="201"/>
      <c r="F37" s="201"/>
      <c r="G37" s="201"/>
      <c r="H37" s="201"/>
      <c r="I37" s="201"/>
      <c r="J37" s="90">
        <f>+J38</f>
        <v>36245.299999999996</v>
      </c>
      <c r="K37" s="90">
        <f t="shared" ref="K37:M38" si="4">+K38</f>
        <v>36245.299999999996</v>
      </c>
      <c r="L37" s="90">
        <f t="shared" si="4"/>
        <v>36245.299999999996</v>
      </c>
      <c r="M37" s="90">
        <f t="shared" si="4"/>
        <v>36245.299999999996</v>
      </c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</row>
    <row r="38" spans="1:85" s="84" customFormat="1">
      <c r="A38" s="196"/>
      <c r="B38" s="52">
        <v>1236</v>
      </c>
      <c r="C38" s="204" t="s">
        <v>56</v>
      </c>
      <c r="D38" s="204"/>
      <c r="E38" s="204"/>
      <c r="F38" s="204"/>
      <c r="G38" s="204"/>
      <c r="H38" s="204"/>
      <c r="I38" s="204"/>
      <c r="J38" s="65">
        <f>+J39</f>
        <v>36245.299999999996</v>
      </c>
      <c r="K38" s="65">
        <f t="shared" si="4"/>
        <v>36245.299999999996</v>
      </c>
      <c r="L38" s="65">
        <f t="shared" si="4"/>
        <v>36245.299999999996</v>
      </c>
      <c r="M38" s="65">
        <f t="shared" si="4"/>
        <v>36245.299999999996</v>
      </c>
    </row>
    <row r="39" spans="1:85" s="85" customFormat="1" ht="17.75" customHeight="1">
      <c r="A39" s="197"/>
      <c r="B39" s="196"/>
      <c r="C39" s="196"/>
      <c r="D39" s="52" t="s">
        <v>78</v>
      </c>
      <c r="E39" s="204" t="s">
        <v>71</v>
      </c>
      <c r="F39" s="204"/>
      <c r="G39" s="204"/>
      <c r="H39" s="204"/>
      <c r="I39" s="204"/>
      <c r="J39" s="79">
        <f>+'Հավելված N 1'!G49</f>
        <v>36245.299999999996</v>
      </c>
      <c r="K39" s="79">
        <f>+'Հավելված N 1'!H49</f>
        <v>36245.299999999996</v>
      </c>
      <c r="L39" s="79">
        <f>+'Հավելված N 1'!I49</f>
        <v>36245.299999999996</v>
      </c>
      <c r="M39" s="79">
        <f>+'Հավելված N 1'!J49</f>
        <v>36245.299999999996</v>
      </c>
    </row>
    <row r="40" spans="1:85" s="84" customFormat="1" ht="33.85" customHeight="1">
      <c r="A40" s="197"/>
      <c r="B40" s="197"/>
      <c r="C40" s="197"/>
      <c r="D40" s="196"/>
      <c r="E40" s="196"/>
      <c r="F40" s="204" t="s">
        <v>95</v>
      </c>
      <c r="G40" s="204"/>
      <c r="H40" s="204"/>
      <c r="I40" s="204"/>
      <c r="J40" s="204"/>
      <c r="K40" s="204"/>
      <c r="L40" s="204"/>
      <c r="M40" s="204"/>
    </row>
    <row r="41" spans="1:85" s="84" customFormat="1" ht="17.75" customHeight="1">
      <c r="A41" s="197"/>
      <c r="B41" s="197"/>
      <c r="C41" s="197"/>
      <c r="D41" s="197"/>
      <c r="E41" s="197"/>
      <c r="F41" s="196"/>
      <c r="G41" s="204" t="s">
        <v>57</v>
      </c>
      <c r="H41" s="204"/>
      <c r="I41" s="204"/>
      <c r="J41" s="204"/>
      <c r="K41" s="204"/>
      <c r="L41" s="204"/>
      <c r="M41" s="204"/>
    </row>
    <row r="42" spans="1:85" s="84" customFormat="1">
      <c r="A42" s="197"/>
      <c r="B42" s="197"/>
      <c r="C42" s="197"/>
      <c r="D42" s="197"/>
      <c r="E42" s="197"/>
      <c r="F42" s="197"/>
      <c r="G42" s="196"/>
      <c r="H42" s="204" t="s">
        <v>96</v>
      </c>
      <c r="I42" s="204"/>
      <c r="J42" s="204"/>
      <c r="K42" s="204"/>
      <c r="L42" s="204"/>
      <c r="M42" s="204"/>
    </row>
    <row r="43" spans="1:85" s="84" customFormat="1" ht="70.95">
      <c r="A43" s="197"/>
      <c r="B43" s="197"/>
      <c r="C43" s="197"/>
      <c r="D43" s="197"/>
      <c r="E43" s="197"/>
      <c r="F43" s="197"/>
      <c r="G43" s="197"/>
      <c r="H43" s="196"/>
      <c r="I43" s="78" t="s">
        <v>195</v>
      </c>
      <c r="J43" s="87">
        <v>23</v>
      </c>
      <c r="K43" s="88">
        <v>23</v>
      </c>
      <c r="L43" s="88">
        <v>23</v>
      </c>
      <c r="M43" s="88">
        <v>23</v>
      </c>
    </row>
    <row r="44" spans="1:85" s="84" customFormat="1" ht="70.95">
      <c r="A44" s="197"/>
      <c r="B44" s="197"/>
      <c r="C44" s="197"/>
      <c r="D44" s="197"/>
      <c r="E44" s="197"/>
      <c r="F44" s="197"/>
      <c r="G44" s="197"/>
      <c r="H44" s="197"/>
      <c r="I44" s="78" t="s">
        <v>197</v>
      </c>
      <c r="J44" s="87">
        <v>1</v>
      </c>
      <c r="K44" s="88">
        <v>1</v>
      </c>
      <c r="L44" s="88">
        <v>1</v>
      </c>
      <c r="M44" s="88">
        <v>1</v>
      </c>
    </row>
    <row r="45" spans="1:85" s="84" customFormat="1" ht="53.2">
      <c r="A45" s="197"/>
      <c r="B45" s="197"/>
      <c r="C45" s="197"/>
      <c r="D45" s="197"/>
      <c r="E45" s="197"/>
      <c r="F45" s="197"/>
      <c r="G45" s="197"/>
      <c r="H45" s="197"/>
      <c r="I45" s="78" t="s">
        <v>198</v>
      </c>
      <c r="J45" s="87">
        <v>1</v>
      </c>
      <c r="K45" s="88">
        <v>1</v>
      </c>
      <c r="L45" s="88">
        <v>1</v>
      </c>
      <c r="M45" s="88">
        <v>1</v>
      </c>
    </row>
    <row r="46" spans="1:85" s="84" customFormat="1" ht="70.95">
      <c r="A46" s="198"/>
      <c r="B46" s="198"/>
      <c r="C46" s="198"/>
      <c r="D46" s="198"/>
      <c r="E46" s="198"/>
      <c r="F46" s="198"/>
      <c r="G46" s="198"/>
      <c r="H46" s="198"/>
      <c r="I46" s="78" t="s">
        <v>199</v>
      </c>
      <c r="J46" s="87">
        <v>2</v>
      </c>
      <c r="K46" s="88">
        <v>2</v>
      </c>
      <c r="L46" s="88">
        <v>2</v>
      </c>
      <c r="M46" s="88">
        <v>2</v>
      </c>
    </row>
    <row r="48" spans="1:85" s="86" customFormat="1" ht="29.95" customHeight="1">
      <c r="A48" s="201" t="s">
        <v>203</v>
      </c>
      <c r="B48" s="201"/>
      <c r="C48" s="201"/>
      <c r="D48" s="201"/>
      <c r="E48" s="201"/>
      <c r="F48" s="201"/>
      <c r="G48" s="201"/>
      <c r="H48" s="201"/>
      <c r="I48" s="201"/>
      <c r="J48" s="90">
        <f>+J49</f>
        <v>18841.400000000001</v>
      </c>
      <c r="K48" s="90">
        <f t="shared" ref="K48:M49" si="5">+K49</f>
        <v>18841.400000000001</v>
      </c>
      <c r="L48" s="90">
        <f t="shared" si="5"/>
        <v>18841.400000000001</v>
      </c>
      <c r="M48" s="90">
        <f t="shared" si="5"/>
        <v>18841.400000000001</v>
      </c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</row>
    <row r="49" spans="1:85" s="84" customFormat="1">
      <c r="A49" s="208"/>
      <c r="B49" s="133">
        <v>1236</v>
      </c>
      <c r="C49" s="204" t="s">
        <v>56</v>
      </c>
      <c r="D49" s="204"/>
      <c r="E49" s="204"/>
      <c r="F49" s="204"/>
      <c r="G49" s="204"/>
      <c r="H49" s="204"/>
      <c r="I49" s="204"/>
      <c r="J49" s="65">
        <f>+J50</f>
        <v>18841.400000000001</v>
      </c>
      <c r="K49" s="65">
        <f t="shared" si="5"/>
        <v>18841.400000000001</v>
      </c>
      <c r="L49" s="65">
        <f t="shared" si="5"/>
        <v>18841.400000000001</v>
      </c>
      <c r="M49" s="65">
        <f t="shared" si="5"/>
        <v>18841.400000000001</v>
      </c>
    </row>
    <row r="50" spans="1:85" s="85" customFormat="1" ht="33.35" customHeight="1">
      <c r="A50" s="208"/>
      <c r="B50" s="208"/>
      <c r="C50" s="208"/>
      <c r="D50" s="133" t="s">
        <v>78</v>
      </c>
      <c r="E50" s="204" t="s">
        <v>71</v>
      </c>
      <c r="F50" s="204"/>
      <c r="G50" s="204"/>
      <c r="H50" s="204"/>
      <c r="I50" s="204"/>
      <c r="J50" s="79">
        <f>+'Հավելված N 1'!G56</f>
        <v>18841.400000000001</v>
      </c>
      <c r="K50" s="79">
        <f>+'Հավելված N 1'!H56</f>
        <v>18841.400000000001</v>
      </c>
      <c r="L50" s="79">
        <f>+'Հավելված N 1'!I56</f>
        <v>18841.400000000001</v>
      </c>
      <c r="M50" s="79">
        <f>+'Հավելված N 1'!J56</f>
        <v>18841.400000000001</v>
      </c>
    </row>
    <row r="51" spans="1:85" s="84" customFormat="1" ht="33.85" customHeight="1">
      <c r="A51" s="208"/>
      <c r="B51" s="208"/>
      <c r="C51" s="208"/>
      <c r="D51" s="208"/>
      <c r="E51" s="208"/>
      <c r="F51" s="207" t="s">
        <v>95</v>
      </c>
      <c r="G51" s="204"/>
      <c r="H51" s="204"/>
      <c r="I51" s="204"/>
      <c r="J51" s="204"/>
      <c r="K51" s="204"/>
      <c r="L51" s="204"/>
      <c r="M51" s="204"/>
    </row>
    <row r="52" spans="1:85" s="84" customFormat="1" ht="17.75" customHeight="1">
      <c r="A52" s="208"/>
      <c r="B52" s="208"/>
      <c r="C52" s="208"/>
      <c r="D52" s="208"/>
      <c r="E52" s="208"/>
      <c r="F52" s="208"/>
      <c r="G52" s="207" t="s">
        <v>57</v>
      </c>
      <c r="H52" s="204"/>
      <c r="I52" s="204"/>
      <c r="J52" s="204"/>
      <c r="K52" s="204"/>
      <c r="L52" s="204"/>
      <c r="M52" s="204"/>
    </row>
    <row r="53" spans="1:85" s="84" customFormat="1">
      <c r="A53" s="208"/>
      <c r="B53" s="208"/>
      <c r="C53" s="208"/>
      <c r="D53" s="208"/>
      <c r="E53" s="208"/>
      <c r="F53" s="208"/>
      <c r="G53" s="208"/>
      <c r="H53" s="207" t="s">
        <v>96</v>
      </c>
      <c r="I53" s="204"/>
      <c r="J53" s="204"/>
      <c r="K53" s="204"/>
      <c r="L53" s="204"/>
      <c r="M53" s="204"/>
    </row>
    <row r="54" spans="1:85" s="84" customFormat="1" ht="70.95">
      <c r="A54" s="208"/>
      <c r="B54" s="208"/>
      <c r="C54" s="208"/>
      <c r="D54" s="208"/>
      <c r="E54" s="208"/>
      <c r="F54" s="208"/>
      <c r="G54" s="208"/>
      <c r="H54" s="208"/>
      <c r="I54" s="143" t="s">
        <v>195</v>
      </c>
      <c r="J54" s="87">
        <v>2</v>
      </c>
      <c r="K54" s="88">
        <v>2</v>
      </c>
      <c r="L54" s="88">
        <v>2</v>
      </c>
      <c r="M54" s="88">
        <v>2</v>
      </c>
    </row>
    <row r="55" spans="1:85" s="84" customFormat="1" ht="53.2">
      <c r="A55" s="208"/>
      <c r="B55" s="208"/>
      <c r="C55" s="208"/>
      <c r="D55" s="208"/>
      <c r="E55" s="208"/>
      <c r="F55" s="208"/>
      <c r="G55" s="208"/>
      <c r="H55" s="208"/>
      <c r="I55" s="143" t="s">
        <v>198</v>
      </c>
      <c r="J55" s="87">
        <v>1</v>
      </c>
      <c r="K55" s="88">
        <v>1</v>
      </c>
      <c r="L55" s="88">
        <v>1</v>
      </c>
      <c r="M55" s="88">
        <v>1</v>
      </c>
    </row>
    <row r="57" spans="1:85" s="86" customFormat="1" ht="29.95" customHeight="1">
      <c r="A57" s="201" t="s">
        <v>204</v>
      </c>
      <c r="B57" s="201"/>
      <c r="C57" s="201"/>
      <c r="D57" s="201"/>
      <c r="E57" s="201"/>
      <c r="F57" s="201"/>
      <c r="G57" s="201"/>
      <c r="H57" s="201"/>
      <c r="I57" s="201"/>
      <c r="J57" s="90">
        <f>+'Հավելված N 1'!G63</f>
        <v>14845.2</v>
      </c>
      <c r="K57" s="90">
        <f t="shared" ref="K57:M58" si="6">+K58</f>
        <v>14845.2</v>
      </c>
      <c r="L57" s="90">
        <f t="shared" si="6"/>
        <v>14845.2</v>
      </c>
      <c r="M57" s="90">
        <f t="shared" si="6"/>
        <v>14845.2</v>
      </c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</row>
    <row r="58" spans="1:85" s="84" customFormat="1">
      <c r="A58" s="208"/>
      <c r="B58" s="133">
        <v>1236</v>
      </c>
      <c r="C58" s="204" t="s">
        <v>56</v>
      </c>
      <c r="D58" s="204"/>
      <c r="E58" s="204"/>
      <c r="F58" s="204"/>
      <c r="G58" s="204"/>
      <c r="H58" s="204"/>
      <c r="I58" s="204"/>
      <c r="J58" s="65">
        <f>+J59</f>
        <v>14845.2</v>
      </c>
      <c r="K58" s="65">
        <f t="shared" si="6"/>
        <v>14845.2</v>
      </c>
      <c r="L58" s="65">
        <f t="shared" si="6"/>
        <v>14845.2</v>
      </c>
      <c r="M58" s="65">
        <f t="shared" si="6"/>
        <v>14845.2</v>
      </c>
    </row>
    <row r="59" spans="1:85" s="85" customFormat="1" ht="34.950000000000003" customHeight="1">
      <c r="A59" s="208"/>
      <c r="B59" s="208"/>
      <c r="C59" s="208"/>
      <c r="D59" s="133" t="s">
        <v>78</v>
      </c>
      <c r="E59" s="204" t="s">
        <v>71</v>
      </c>
      <c r="F59" s="204"/>
      <c r="G59" s="204"/>
      <c r="H59" s="204"/>
      <c r="I59" s="204"/>
      <c r="J59" s="79">
        <f>+'Հավելված N 1'!G68</f>
        <v>14845.2</v>
      </c>
      <c r="K59" s="79">
        <f>+'Հավելված N 1'!H68</f>
        <v>14845.2</v>
      </c>
      <c r="L59" s="79">
        <f>+'Հավելված N 1'!I68</f>
        <v>14845.2</v>
      </c>
      <c r="M59" s="79">
        <f>+'Հավելված N 1'!J68</f>
        <v>14845.2</v>
      </c>
    </row>
    <row r="60" spans="1:85" s="84" customFormat="1" ht="33.85" customHeight="1">
      <c r="A60" s="208"/>
      <c r="B60" s="208"/>
      <c r="C60" s="208"/>
      <c r="D60" s="208"/>
      <c r="E60" s="208"/>
      <c r="F60" s="207" t="s">
        <v>95</v>
      </c>
      <c r="G60" s="204"/>
      <c r="H60" s="204"/>
      <c r="I60" s="204"/>
      <c r="J60" s="204"/>
      <c r="K60" s="204"/>
      <c r="L60" s="204"/>
      <c r="M60" s="204"/>
    </row>
    <row r="61" spans="1:85" s="84" customFormat="1" ht="17.75" customHeight="1">
      <c r="A61" s="208"/>
      <c r="B61" s="208"/>
      <c r="C61" s="208"/>
      <c r="D61" s="208"/>
      <c r="E61" s="208"/>
      <c r="F61" s="208"/>
      <c r="G61" s="207" t="s">
        <v>57</v>
      </c>
      <c r="H61" s="204"/>
      <c r="I61" s="204"/>
      <c r="J61" s="204"/>
      <c r="K61" s="204"/>
      <c r="L61" s="204"/>
      <c r="M61" s="204"/>
    </row>
    <row r="62" spans="1:85" s="84" customFormat="1">
      <c r="A62" s="208"/>
      <c r="B62" s="208"/>
      <c r="C62" s="208"/>
      <c r="D62" s="208"/>
      <c r="E62" s="208"/>
      <c r="F62" s="208"/>
      <c r="G62" s="208"/>
      <c r="H62" s="207" t="s">
        <v>96</v>
      </c>
      <c r="I62" s="204"/>
      <c r="J62" s="204"/>
      <c r="K62" s="204"/>
      <c r="L62" s="204"/>
      <c r="M62" s="204"/>
    </row>
    <row r="63" spans="1:85" s="84" customFormat="1" ht="70.95">
      <c r="A63" s="208"/>
      <c r="B63" s="208"/>
      <c r="C63" s="208"/>
      <c r="D63" s="208"/>
      <c r="E63" s="208"/>
      <c r="F63" s="208"/>
      <c r="G63" s="208"/>
      <c r="H63" s="208"/>
      <c r="I63" s="143" t="s">
        <v>195</v>
      </c>
      <c r="J63" s="87">
        <v>2</v>
      </c>
      <c r="K63" s="88">
        <v>2</v>
      </c>
      <c r="L63" s="88">
        <v>2</v>
      </c>
      <c r="M63" s="88">
        <v>2</v>
      </c>
    </row>
    <row r="64" spans="1:85" s="84" customFormat="1" ht="53.2">
      <c r="A64" s="208"/>
      <c r="B64" s="208"/>
      <c r="C64" s="208"/>
      <c r="D64" s="208"/>
      <c r="E64" s="208"/>
      <c r="F64" s="208"/>
      <c r="G64" s="208"/>
      <c r="H64" s="208"/>
      <c r="I64" s="143" t="s">
        <v>198</v>
      </c>
      <c r="J64" s="87">
        <v>1</v>
      </c>
      <c r="K64" s="88">
        <v>1</v>
      </c>
      <c r="L64" s="88">
        <v>1</v>
      </c>
      <c r="M64" s="88">
        <v>1</v>
      </c>
    </row>
    <row r="66" spans="1:85" s="86" customFormat="1" ht="29.95" customHeight="1">
      <c r="A66" s="201" t="s">
        <v>205</v>
      </c>
      <c r="B66" s="201"/>
      <c r="C66" s="201"/>
      <c r="D66" s="201"/>
      <c r="E66" s="201"/>
      <c r="F66" s="201"/>
      <c r="G66" s="201"/>
      <c r="H66" s="201"/>
      <c r="I66" s="201"/>
      <c r="J66" s="90">
        <f>+'Հավելված N 1'!G75</f>
        <v>3183.6000000000004</v>
      </c>
      <c r="K66" s="90">
        <f t="shared" ref="K66:M67" si="7">+K67</f>
        <v>3183.6000000000004</v>
      </c>
      <c r="L66" s="90">
        <f t="shared" si="7"/>
        <v>3183.6000000000004</v>
      </c>
      <c r="M66" s="90">
        <f t="shared" si="7"/>
        <v>3183.6000000000004</v>
      </c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</row>
    <row r="67" spans="1:85" s="84" customFormat="1">
      <c r="A67" s="208"/>
      <c r="B67" s="52">
        <v>1236</v>
      </c>
      <c r="C67" s="204" t="s">
        <v>56</v>
      </c>
      <c r="D67" s="204"/>
      <c r="E67" s="204"/>
      <c r="F67" s="204"/>
      <c r="G67" s="204"/>
      <c r="H67" s="204"/>
      <c r="I67" s="204"/>
      <c r="J67" s="65">
        <f>+J68</f>
        <v>3183.6000000000004</v>
      </c>
      <c r="K67" s="65">
        <f t="shared" si="7"/>
        <v>3183.6000000000004</v>
      </c>
      <c r="L67" s="65">
        <f t="shared" si="7"/>
        <v>3183.6000000000004</v>
      </c>
      <c r="M67" s="65">
        <f t="shared" si="7"/>
        <v>3183.6000000000004</v>
      </c>
    </row>
    <row r="68" spans="1:85" s="85" customFormat="1" ht="37.1" customHeight="1">
      <c r="A68" s="208"/>
      <c r="B68" s="208"/>
      <c r="C68" s="208"/>
      <c r="D68" s="52" t="s">
        <v>78</v>
      </c>
      <c r="E68" s="204" t="s">
        <v>71</v>
      </c>
      <c r="F68" s="204"/>
      <c r="G68" s="204"/>
      <c r="H68" s="204"/>
      <c r="I68" s="204"/>
      <c r="J68" s="79">
        <f>+'Հավելված N 1'!G70</f>
        <v>3183.6000000000004</v>
      </c>
      <c r="K68" s="79">
        <f>+'Հավելված N 1'!H70</f>
        <v>3183.6000000000004</v>
      </c>
      <c r="L68" s="79">
        <f>+'Հավելված N 1'!I70</f>
        <v>3183.6000000000004</v>
      </c>
      <c r="M68" s="79">
        <f>+'Հավելված N 1'!J70</f>
        <v>3183.6000000000004</v>
      </c>
    </row>
    <row r="69" spans="1:85" s="84" customFormat="1" ht="33.85" customHeight="1">
      <c r="A69" s="208"/>
      <c r="B69" s="208"/>
      <c r="C69" s="208"/>
      <c r="D69" s="208"/>
      <c r="E69" s="208"/>
      <c r="F69" s="204" t="s">
        <v>95</v>
      </c>
      <c r="G69" s="204"/>
      <c r="H69" s="204"/>
      <c r="I69" s="204"/>
      <c r="J69" s="204"/>
      <c r="K69" s="204"/>
      <c r="L69" s="204"/>
      <c r="M69" s="204"/>
    </row>
    <row r="70" spans="1:85" s="84" customFormat="1" ht="17.75" customHeight="1">
      <c r="A70" s="208"/>
      <c r="B70" s="208"/>
      <c r="C70" s="208"/>
      <c r="D70" s="208"/>
      <c r="E70" s="208"/>
      <c r="F70" s="208"/>
      <c r="G70" s="204" t="s">
        <v>57</v>
      </c>
      <c r="H70" s="204"/>
      <c r="I70" s="204"/>
      <c r="J70" s="204"/>
      <c r="K70" s="204"/>
      <c r="L70" s="204"/>
      <c r="M70" s="204"/>
    </row>
    <row r="71" spans="1:85" s="84" customFormat="1">
      <c r="A71" s="208"/>
      <c r="B71" s="208"/>
      <c r="C71" s="208"/>
      <c r="D71" s="208"/>
      <c r="E71" s="208"/>
      <c r="F71" s="208"/>
      <c r="G71" s="208"/>
      <c r="H71" s="204" t="s">
        <v>96</v>
      </c>
      <c r="I71" s="204"/>
      <c r="J71" s="204"/>
      <c r="K71" s="204"/>
      <c r="L71" s="204"/>
      <c r="M71" s="204"/>
    </row>
    <row r="72" spans="1:85" s="84" customFormat="1" ht="70.95">
      <c r="A72" s="208"/>
      <c r="B72" s="208"/>
      <c r="C72" s="208"/>
      <c r="D72" s="208"/>
      <c r="E72" s="208"/>
      <c r="F72" s="208"/>
      <c r="G72" s="208"/>
      <c r="H72" s="82"/>
      <c r="I72" s="78" t="s">
        <v>195</v>
      </c>
      <c r="J72" s="87">
        <v>9</v>
      </c>
      <c r="K72" s="88">
        <v>9</v>
      </c>
      <c r="L72" s="88">
        <v>9</v>
      </c>
      <c r="M72" s="88">
        <v>9</v>
      </c>
    </row>
    <row r="74" spans="1:85" s="86" customFormat="1" ht="29.95" customHeight="1">
      <c r="A74" s="201" t="s">
        <v>206</v>
      </c>
      <c r="B74" s="201"/>
      <c r="C74" s="201"/>
      <c r="D74" s="201"/>
      <c r="E74" s="201"/>
      <c r="F74" s="201"/>
      <c r="G74" s="201"/>
      <c r="H74" s="201"/>
      <c r="I74" s="201"/>
      <c r="J74" s="90">
        <f>+J75</f>
        <v>145739.9</v>
      </c>
      <c r="K74" s="90">
        <f t="shared" ref="K74:M74" si="8">+K75</f>
        <v>145739.9</v>
      </c>
      <c r="L74" s="90">
        <f t="shared" si="8"/>
        <v>145739.9</v>
      </c>
      <c r="M74" s="90">
        <f t="shared" si="8"/>
        <v>145739.9</v>
      </c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</row>
    <row r="75" spans="1:85" s="84" customFormat="1">
      <c r="A75" s="208"/>
      <c r="B75" s="52">
        <v>1236</v>
      </c>
      <c r="C75" s="204" t="s">
        <v>56</v>
      </c>
      <c r="D75" s="204"/>
      <c r="E75" s="204"/>
      <c r="F75" s="204"/>
      <c r="G75" s="204"/>
      <c r="H75" s="204"/>
      <c r="I75" s="204"/>
      <c r="J75" s="65">
        <f>+J76</f>
        <v>145739.9</v>
      </c>
      <c r="K75" s="65">
        <f t="shared" ref="K75:M75" si="9">+K76</f>
        <v>145739.9</v>
      </c>
      <c r="L75" s="65">
        <f t="shared" si="9"/>
        <v>145739.9</v>
      </c>
      <c r="M75" s="65">
        <f t="shared" si="9"/>
        <v>145739.9</v>
      </c>
    </row>
    <row r="76" spans="1:85" s="85" customFormat="1" ht="35.5" customHeight="1">
      <c r="A76" s="208"/>
      <c r="B76" s="208"/>
      <c r="C76" s="208"/>
      <c r="D76" s="52" t="s">
        <v>78</v>
      </c>
      <c r="E76" s="204" t="s">
        <v>71</v>
      </c>
      <c r="F76" s="204"/>
      <c r="G76" s="204"/>
      <c r="H76" s="204"/>
      <c r="I76" s="204"/>
      <c r="J76" s="79">
        <f>+'Հավելված N 1'!G82</f>
        <v>145739.9</v>
      </c>
      <c r="K76" s="79">
        <f>+'Հավելված N 1'!H82</f>
        <v>145739.9</v>
      </c>
      <c r="L76" s="79">
        <f>+'Հավելված N 1'!I82</f>
        <v>145739.9</v>
      </c>
      <c r="M76" s="79">
        <f>+'Հավելված N 1'!J82</f>
        <v>145739.9</v>
      </c>
    </row>
    <row r="77" spans="1:85" s="84" customFormat="1" ht="33.85" customHeight="1">
      <c r="A77" s="208"/>
      <c r="B77" s="208"/>
      <c r="C77" s="208"/>
      <c r="D77" s="208"/>
      <c r="E77" s="208"/>
      <c r="F77" s="204" t="s">
        <v>95</v>
      </c>
      <c r="G77" s="204"/>
      <c r="H77" s="204"/>
      <c r="I77" s="204"/>
      <c r="J77" s="204"/>
      <c r="K77" s="204"/>
      <c r="L77" s="204"/>
      <c r="M77" s="204"/>
    </row>
    <row r="78" spans="1:85" s="84" customFormat="1" ht="17.75" customHeight="1">
      <c r="A78" s="208"/>
      <c r="B78" s="208"/>
      <c r="C78" s="208"/>
      <c r="D78" s="208"/>
      <c r="E78" s="208"/>
      <c r="F78" s="208"/>
      <c r="G78" s="204" t="s">
        <v>57</v>
      </c>
      <c r="H78" s="204"/>
      <c r="I78" s="204"/>
      <c r="J78" s="204"/>
      <c r="K78" s="204"/>
      <c r="L78" s="204"/>
      <c r="M78" s="204"/>
    </row>
    <row r="79" spans="1:85" s="84" customFormat="1">
      <c r="A79" s="208"/>
      <c r="B79" s="208"/>
      <c r="C79" s="208"/>
      <c r="D79" s="208"/>
      <c r="E79" s="208"/>
      <c r="F79" s="208"/>
      <c r="G79" s="208"/>
      <c r="H79" s="204" t="s">
        <v>96</v>
      </c>
      <c r="I79" s="204"/>
      <c r="J79" s="204"/>
      <c r="K79" s="204"/>
      <c r="L79" s="204"/>
      <c r="M79" s="204"/>
    </row>
    <row r="80" spans="1:85" s="84" customFormat="1" ht="70.95">
      <c r="A80" s="208"/>
      <c r="B80" s="208"/>
      <c r="C80" s="208"/>
      <c r="D80" s="208"/>
      <c r="E80" s="208"/>
      <c r="F80" s="208"/>
      <c r="G80" s="208"/>
      <c r="H80" s="208"/>
      <c r="I80" s="78" t="s">
        <v>195</v>
      </c>
      <c r="J80" s="87">
        <v>13</v>
      </c>
      <c r="K80" s="88">
        <v>13</v>
      </c>
      <c r="L80" s="88">
        <v>13</v>
      </c>
      <c r="M80" s="88">
        <v>13</v>
      </c>
    </row>
    <row r="81" spans="1:85" s="84" customFormat="1" ht="88.7">
      <c r="A81" s="208"/>
      <c r="B81" s="208"/>
      <c r="C81" s="208"/>
      <c r="D81" s="208"/>
      <c r="E81" s="208"/>
      <c r="F81" s="208"/>
      <c r="G81" s="208"/>
      <c r="H81" s="208"/>
      <c r="I81" s="78" t="s">
        <v>196</v>
      </c>
      <c r="J81" s="87">
        <v>5</v>
      </c>
      <c r="K81" s="88">
        <v>5</v>
      </c>
      <c r="L81" s="88">
        <v>5</v>
      </c>
      <c r="M81" s="88">
        <v>5</v>
      </c>
    </row>
    <row r="82" spans="1:85" s="84" customFormat="1" ht="70.95">
      <c r="A82" s="208"/>
      <c r="B82" s="208"/>
      <c r="C82" s="208"/>
      <c r="D82" s="208"/>
      <c r="E82" s="208"/>
      <c r="F82" s="208"/>
      <c r="G82" s="208"/>
      <c r="H82" s="208"/>
      <c r="I82" s="78" t="s">
        <v>197</v>
      </c>
      <c r="J82" s="87">
        <v>2</v>
      </c>
      <c r="K82" s="88">
        <v>2</v>
      </c>
      <c r="L82" s="88">
        <v>2</v>
      </c>
      <c r="M82" s="88">
        <v>2</v>
      </c>
    </row>
    <row r="84" spans="1:85" s="86" customFormat="1" ht="29.95" customHeight="1">
      <c r="A84" s="201" t="s">
        <v>207</v>
      </c>
      <c r="B84" s="201"/>
      <c r="C84" s="201"/>
      <c r="D84" s="201"/>
      <c r="E84" s="201"/>
      <c r="F84" s="201"/>
      <c r="G84" s="201"/>
      <c r="H84" s="201"/>
      <c r="I84" s="201"/>
      <c r="J84" s="90">
        <f>+J85</f>
        <v>3828.7</v>
      </c>
      <c r="K84" s="90">
        <f t="shared" ref="K84:M85" si="10">+K85</f>
        <v>3828.7</v>
      </c>
      <c r="L84" s="90">
        <f t="shared" si="10"/>
        <v>3828.7</v>
      </c>
      <c r="M84" s="90">
        <f t="shared" si="10"/>
        <v>3828.7</v>
      </c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</row>
    <row r="85" spans="1:85" s="84" customFormat="1">
      <c r="A85" s="208"/>
      <c r="B85" s="52">
        <v>1236</v>
      </c>
      <c r="C85" s="204" t="s">
        <v>56</v>
      </c>
      <c r="D85" s="204"/>
      <c r="E85" s="204"/>
      <c r="F85" s="204"/>
      <c r="G85" s="204"/>
      <c r="H85" s="204"/>
      <c r="I85" s="204"/>
      <c r="J85" s="65">
        <f>+J86</f>
        <v>3828.7</v>
      </c>
      <c r="K85" s="65">
        <f t="shared" si="10"/>
        <v>3828.7</v>
      </c>
      <c r="L85" s="65">
        <f t="shared" si="10"/>
        <v>3828.7</v>
      </c>
      <c r="M85" s="65">
        <f t="shared" si="10"/>
        <v>3828.7</v>
      </c>
    </row>
    <row r="86" spans="1:85" s="85" customFormat="1" ht="34.950000000000003" customHeight="1">
      <c r="A86" s="208"/>
      <c r="B86" s="208"/>
      <c r="C86" s="208"/>
      <c r="D86" s="52" t="s">
        <v>78</v>
      </c>
      <c r="E86" s="204" t="s">
        <v>71</v>
      </c>
      <c r="F86" s="204"/>
      <c r="G86" s="204"/>
      <c r="H86" s="204"/>
      <c r="I86" s="204"/>
      <c r="J86" s="79">
        <f>+'Հավելված N 1'!G84</f>
        <v>3828.7</v>
      </c>
      <c r="K86" s="79">
        <f>+'Հավելված N 1'!H84</f>
        <v>3828.7</v>
      </c>
      <c r="L86" s="79">
        <f>+'Հավելված N 1'!I84</f>
        <v>3828.7</v>
      </c>
      <c r="M86" s="79">
        <f>+'Հավելված N 1'!J84</f>
        <v>3828.7</v>
      </c>
    </row>
    <row r="87" spans="1:85" s="84" customFormat="1" ht="33.85" customHeight="1">
      <c r="A87" s="208"/>
      <c r="B87" s="208"/>
      <c r="C87" s="208"/>
      <c r="D87" s="208"/>
      <c r="E87" s="208"/>
      <c r="F87" s="204" t="s">
        <v>95</v>
      </c>
      <c r="G87" s="204"/>
      <c r="H87" s="204"/>
      <c r="I87" s="204"/>
      <c r="J87" s="204"/>
      <c r="K87" s="204"/>
      <c r="L87" s="204"/>
      <c r="M87" s="204"/>
    </row>
    <row r="88" spans="1:85" s="84" customFormat="1" ht="17.75" customHeight="1">
      <c r="A88" s="208"/>
      <c r="B88" s="208"/>
      <c r="C88" s="208"/>
      <c r="D88" s="208"/>
      <c r="E88" s="208"/>
      <c r="F88" s="208"/>
      <c r="G88" s="204" t="s">
        <v>57</v>
      </c>
      <c r="H88" s="204"/>
      <c r="I88" s="204"/>
      <c r="J88" s="204"/>
      <c r="K88" s="204"/>
      <c r="L88" s="204"/>
      <c r="M88" s="204"/>
    </row>
    <row r="89" spans="1:85" s="84" customFormat="1">
      <c r="A89" s="208"/>
      <c r="B89" s="208"/>
      <c r="C89" s="208"/>
      <c r="D89" s="208"/>
      <c r="E89" s="208"/>
      <c r="F89" s="208"/>
      <c r="G89" s="208"/>
      <c r="H89" s="204" t="s">
        <v>96</v>
      </c>
      <c r="I89" s="204"/>
      <c r="J89" s="204"/>
      <c r="K89" s="204"/>
      <c r="L89" s="204"/>
      <c r="M89" s="204"/>
    </row>
    <row r="90" spans="1:85" s="84" customFormat="1" ht="70.95">
      <c r="A90" s="208"/>
      <c r="B90" s="208"/>
      <c r="C90" s="208"/>
      <c r="D90" s="208"/>
      <c r="E90" s="208"/>
      <c r="F90" s="208"/>
      <c r="G90" s="208"/>
      <c r="H90" s="82"/>
      <c r="I90" s="78" t="s">
        <v>195</v>
      </c>
      <c r="J90" s="87">
        <v>3</v>
      </c>
      <c r="K90" s="88">
        <v>3</v>
      </c>
      <c r="L90" s="88">
        <v>3</v>
      </c>
      <c r="M90" s="88">
        <v>3</v>
      </c>
    </row>
    <row r="92" spans="1:85" s="86" customFormat="1" ht="29.95" customHeight="1">
      <c r="A92" s="201" t="s">
        <v>219</v>
      </c>
      <c r="B92" s="201"/>
      <c r="C92" s="201"/>
      <c r="D92" s="201"/>
      <c r="E92" s="201"/>
      <c r="F92" s="201"/>
      <c r="G92" s="201"/>
      <c r="H92" s="201"/>
      <c r="I92" s="201"/>
      <c r="J92" s="90">
        <f>+J93</f>
        <v>24689</v>
      </c>
      <c r="K92" s="90">
        <f t="shared" ref="K92:M93" si="11">+K93</f>
        <v>24689</v>
      </c>
      <c r="L92" s="90">
        <f t="shared" si="11"/>
        <v>24689</v>
      </c>
      <c r="M92" s="90">
        <f t="shared" si="11"/>
        <v>24689</v>
      </c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</row>
    <row r="93" spans="1:85" s="84" customFormat="1">
      <c r="A93" s="208"/>
      <c r="B93" s="133">
        <v>1236</v>
      </c>
      <c r="C93" s="204" t="s">
        <v>56</v>
      </c>
      <c r="D93" s="204"/>
      <c r="E93" s="204"/>
      <c r="F93" s="204"/>
      <c r="G93" s="204"/>
      <c r="H93" s="204"/>
      <c r="I93" s="204"/>
      <c r="J93" s="65">
        <f>+J94</f>
        <v>24689</v>
      </c>
      <c r="K93" s="65">
        <f t="shared" si="11"/>
        <v>24689</v>
      </c>
      <c r="L93" s="65">
        <f t="shared" si="11"/>
        <v>24689</v>
      </c>
      <c r="M93" s="65">
        <f t="shared" si="11"/>
        <v>24689</v>
      </c>
    </row>
    <row r="94" spans="1:85" s="85" customFormat="1" ht="34.950000000000003" customHeight="1">
      <c r="A94" s="208"/>
      <c r="B94" s="208"/>
      <c r="C94" s="208"/>
      <c r="D94" s="133" t="s">
        <v>78</v>
      </c>
      <c r="E94" s="204" t="s">
        <v>71</v>
      </c>
      <c r="F94" s="204"/>
      <c r="G94" s="204"/>
      <c r="H94" s="204"/>
      <c r="I94" s="204"/>
      <c r="J94" s="79">
        <f>+'Հավելված N 1'!G91</f>
        <v>24689</v>
      </c>
      <c r="K94" s="79">
        <f>+'Հավելված N 1'!H91</f>
        <v>24689</v>
      </c>
      <c r="L94" s="79">
        <f>+'Հավելված N 1'!I91</f>
        <v>24689</v>
      </c>
      <c r="M94" s="79">
        <f>+'Հավելված N 1'!J91</f>
        <v>24689</v>
      </c>
    </row>
    <row r="95" spans="1:85" s="84" customFormat="1" ht="33.85" customHeight="1">
      <c r="A95" s="208"/>
      <c r="B95" s="208"/>
      <c r="C95" s="208"/>
      <c r="D95" s="208"/>
      <c r="E95" s="208"/>
      <c r="F95" s="207" t="s">
        <v>95</v>
      </c>
      <c r="G95" s="204"/>
      <c r="H95" s="204"/>
      <c r="I95" s="204"/>
      <c r="J95" s="204"/>
      <c r="K95" s="204"/>
      <c r="L95" s="204"/>
      <c r="M95" s="204"/>
    </row>
    <row r="96" spans="1:85" s="84" customFormat="1" ht="17.75" customHeight="1">
      <c r="A96" s="208"/>
      <c r="B96" s="208"/>
      <c r="C96" s="208"/>
      <c r="D96" s="208"/>
      <c r="E96" s="208"/>
      <c r="F96" s="208"/>
      <c r="G96" s="207" t="s">
        <v>57</v>
      </c>
      <c r="H96" s="204"/>
      <c r="I96" s="204"/>
      <c r="J96" s="204"/>
      <c r="K96" s="204"/>
      <c r="L96" s="204"/>
      <c r="M96" s="204"/>
    </row>
    <row r="97" spans="1:13" s="84" customFormat="1">
      <c r="A97" s="208"/>
      <c r="B97" s="208"/>
      <c r="C97" s="208"/>
      <c r="D97" s="208"/>
      <c r="E97" s="208"/>
      <c r="F97" s="208"/>
      <c r="G97" s="208"/>
      <c r="H97" s="207" t="s">
        <v>96</v>
      </c>
      <c r="I97" s="204"/>
      <c r="J97" s="204"/>
      <c r="K97" s="204"/>
      <c r="L97" s="204"/>
      <c r="M97" s="204"/>
    </row>
    <row r="98" spans="1:13" s="84" customFormat="1" ht="88.7">
      <c r="A98" s="208"/>
      <c r="B98" s="208"/>
      <c r="C98" s="208"/>
      <c r="D98" s="208"/>
      <c r="E98" s="208"/>
      <c r="F98" s="208"/>
      <c r="G98" s="208"/>
      <c r="H98" s="208"/>
      <c r="I98" s="143" t="s">
        <v>196</v>
      </c>
      <c r="J98" s="87">
        <v>1</v>
      </c>
      <c r="K98" s="88">
        <v>1</v>
      </c>
      <c r="L98" s="88">
        <v>1</v>
      </c>
      <c r="M98" s="88">
        <v>1</v>
      </c>
    </row>
    <row r="99" spans="1:13" s="84" customFormat="1" ht="70.95">
      <c r="A99" s="208"/>
      <c r="B99" s="208"/>
      <c r="C99" s="208"/>
      <c r="D99" s="208"/>
      <c r="E99" s="208"/>
      <c r="F99" s="208"/>
      <c r="G99" s="208"/>
      <c r="H99" s="208"/>
      <c r="I99" s="143" t="s">
        <v>199</v>
      </c>
      <c r="J99" s="87">
        <v>5</v>
      </c>
      <c r="K99" s="88">
        <v>5</v>
      </c>
      <c r="L99" s="88">
        <v>5</v>
      </c>
      <c r="M99" s="88">
        <v>5</v>
      </c>
    </row>
  </sheetData>
  <mergeCells count="149">
    <mergeCell ref="A84:I84"/>
    <mergeCell ref="A85:A90"/>
    <mergeCell ref="C85:I85"/>
    <mergeCell ref="B86:B90"/>
    <mergeCell ref="C86:C90"/>
    <mergeCell ref="E86:I86"/>
    <mergeCell ref="D87:D90"/>
    <mergeCell ref="E87:E90"/>
    <mergeCell ref="F87:M87"/>
    <mergeCell ref="F88:F90"/>
    <mergeCell ref="G88:M88"/>
    <mergeCell ref="G89:G90"/>
    <mergeCell ref="H89:M89"/>
    <mergeCell ref="A74:I74"/>
    <mergeCell ref="A75:A82"/>
    <mergeCell ref="C75:I75"/>
    <mergeCell ref="B76:B82"/>
    <mergeCell ref="C76:C82"/>
    <mergeCell ref="E76:I76"/>
    <mergeCell ref="D77:D82"/>
    <mergeCell ref="E77:E82"/>
    <mergeCell ref="F77:M77"/>
    <mergeCell ref="F78:F82"/>
    <mergeCell ref="G78:M78"/>
    <mergeCell ref="G79:G82"/>
    <mergeCell ref="H79:M79"/>
    <mergeCell ref="H80:H82"/>
    <mergeCell ref="A66:I66"/>
    <mergeCell ref="A67:A72"/>
    <mergeCell ref="C67:I67"/>
    <mergeCell ref="B68:B72"/>
    <mergeCell ref="C68:C72"/>
    <mergeCell ref="E68:I68"/>
    <mergeCell ref="D69:D72"/>
    <mergeCell ref="E69:E72"/>
    <mergeCell ref="F69:M69"/>
    <mergeCell ref="F70:F72"/>
    <mergeCell ref="G70:M70"/>
    <mergeCell ref="G71:G72"/>
    <mergeCell ref="H71:M71"/>
    <mergeCell ref="A57:I57"/>
    <mergeCell ref="C58:I58"/>
    <mergeCell ref="E59:I59"/>
    <mergeCell ref="F60:M60"/>
    <mergeCell ref="G61:M61"/>
    <mergeCell ref="H62:M62"/>
    <mergeCell ref="H63:H64"/>
    <mergeCell ref="G62:G64"/>
    <mergeCell ref="F61:F64"/>
    <mergeCell ref="E60:E64"/>
    <mergeCell ref="D60:D64"/>
    <mergeCell ref="C59:C64"/>
    <mergeCell ref="B59:B64"/>
    <mergeCell ref="A58:A64"/>
    <mergeCell ref="A48:I48"/>
    <mergeCell ref="C49:I49"/>
    <mergeCell ref="E50:I50"/>
    <mergeCell ref="F51:M51"/>
    <mergeCell ref="G52:M52"/>
    <mergeCell ref="H53:M53"/>
    <mergeCell ref="H54:H55"/>
    <mergeCell ref="G53:G55"/>
    <mergeCell ref="F52:F55"/>
    <mergeCell ref="E51:E55"/>
    <mergeCell ref="D51:D55"/>
    <mergeCell ref="C50:C55"/>
    <mergeCell ref="B50:B55"/>
    <mergeCell ref="A49:A55"/>
    <mergeCell ref="A37:I37"/>
    <mergeCell ref="A38:A46"/>
    <mergeCell ref="C38:I38"/>
    <mergeCell ref="B39:B46"/>
    <mergeCell ref="C39:C46"/>
    <mergeCell ref="E39:I39"/>
    <mergeCell ref="D40:D46"/>
    <mergeCell ref="E40:E46"/>
    <mergeCell ref="F40:M40"/>
    <mergeCell ref="F41:F46"/>
    <mergeCell ref="G41:M41"/>
    <mergeCell ref="G42:G46"/>
    <mergeCell ref="H42:M42"/>
    <mergeCell ref="H43:H46"/>
    <mergeCell ref="A29:I29"/>
    <mergeCell ref="A30:A35"/>
    <mergeCell ref="C30:I30"/>
    <mergeCell ref="B31:B35"/>
    <mergeCell ref="C31:C35"/>
    <mergeCell ref="E31:I31"/>
    <mergeCell ref="D32:D35"/>
    <mergeCell ref="E32:E35"/>
    <mergeCell ref="F32:M32"/>
    <mergeCell ref="F33:F35"/>
    <mergeCell ref="G33:M33"/>
    <mergeCell ref="G34:G35"/>
    <mergeCell ref="H34:M34"/>
    <mergeCell ref="H26:H27"/>
    <mergeCell ref="G25:G27"/>
    <mergeCell ref="F24:F27"/>
    <mergeCell ref="D23:D27"/>
    <mergeCell ref="E23:E27"/>
    <mergeCell ref="A20:I20"/>
    <mergeCell ref="C21:I21"/>
    <mergeCell ref="E22:I22"/>
    <mergeCell ref="F23:M23"/>
    <mergeCell ref="G24:M24"/>
    <mergeCell ref="H25:M25"/>
    <mergeCell ref="C22:C27"/>
    <mergeCell ref="B22:B27"/>
    <mergeCell ref="A21:A27"/>
    <mergeCell ref="J9:M9"/>
    <mergeCell ref="G1:H1"/>
    <mergeCell ref="K1:M1"/>
    <mergeCell ref="K2:M2"/>
    <mergeCell ref="G3:H3"/>
    <mergeCell ref="K3:M3"/>
    <mergeCell ref="A6:M6"/>
    <mergeCell ref="A9:A10"/>
    <mergeCell ref="B9:C9"/>
    <mergeCell ref="D9:G9"/>
    <mergeCell ref="H9:H10"/>
    <mergeCell ref="I9:I10"/>
    <mergeCell ref="A11:I11"/>
    <mergeCell ref="A12:I12"/>
    <mergeCell ref="A13:I13"/>
    <mergeCell ref="A14:A18"/>
    <mergeCell ref="C14:I14"/>
    <mergeCell ref="B15:B18"/>
    <mergeCell ref="C15:C18"/>
    <mergeCell ref="E15:I15"/>
    <mergeCell ref="D16:D18"/>
    <mergeCell ref="E16:E18"/>
    <mergeCell ref="F16:M16"/>
    <mergeCell ref="F17:F18"/>
    <mergeCell ref="G17:M17"/>
    <mergeCell ref="H18:M18"/>
    <mergeCell ref="A92:I92"/>
    <mergeCell ref="C93:I93"/>
    <mergeCell ref="E94:I94"/>
    <mergeCell ref="F95:M95"/>
    <mergeCell ref="G96:M96"/>
    <mergeCell ref="H97:M97"/>
    <mergeCell ref="A93:A99"/>
    <mergeCell ref="B94:B99"/>
    <mergeCell ref="C94:C99"/>
    <mergeCell ref="D95:D99"/>
    <mergeCell ref="E95:E99"/>
    <mergeCell ref="F96:F99"/>
    <mergeCell ref="G97:G99"/>
    <mergeCell ref="H98:H9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topLeftCell="A4" zoomScale="85" zoomScaleNormal="85" workbookViewId="0">
      <selection activeCell="J24" sqref="J24"/>
    </sheetView>
  </sheetViews>
  <sheetFormatPr defaultColWidth="9.09765625" defaultRowHeight="17.75"/>
  <cols>
    <col min="1" max="4" width="18.19921875" style="14" customWidth="1"/>
    <col min="5" max="6" width="14.3984375" style="34" customWidth="1"/>
    <col min="7" max="7" width="17.69921875" style="35" customWidth="1"/>
    <col min="8" max="8" width="14.3984375" style="35" customWidth="1"/>
    <col min="9" max="9" width="30.19921875" style="34" customWidth="1"/>
    <col min="10" max="10" width="37.09765625" style="14" customWidth="1"/>
    <col min="11" max="11" width="20.19921875" style="14" customWidth="1"/>
    <col min="12" max="12" width="14" style="14" bestFit="1" customWidth="1"/>
    <col min="13" max="16384" width="9.09765625" style="14"/>
  </cols>
  <sheetData>
    <row r="1" spans="1:10" ht="33.450000000000003" customHeight="1">
      <c r="A1" s="26"/>
      <c r="B1" s="26"/>
      <c r="C1" s="26"/>
      <c r="D1" s="26"/>
      <c r="E1" s="27"/>
      <c r="F1" s="27"/>
      <c r="G1" s="28"/>
      <c r="H1" s="218" t="s">
        <v>181</v>
      </c>
      <c r="I1" s="218"/>
    </row>
    <row r="2" spans="1:10">
      <c r="A2" s="26"/>
      <c r="B2" s="26"/>
      <c r="C2" s="26"/>
      <c r="D2" s="26"/>
      <c r="E2" s="27"/>
      <c r="F2" s="27"/>
      <c r="G2" s="28"/>
      <c r="H2" s="219" t="s">
        <v>72</v>
      </c>
      <c r="I2" s="219"/>
    </row>
    <row r="3" spans="1:10">
      <c r="A3" s="26"/>
      <c r="B3" s="26"/>
      <c r="C3" s="26"/>
      <c r="D3" s="26"/>
      <c r="E3" s="27"/>
      <c r="F3" s="27"/>
      <c r="G3" s="28"/>
      <c r="H3" s="219" t="s">
        <v>0</v>
      </c>
      <c r="I3" s="219"/>
    </row>
    <row r="4" spans="1:10">
      <c r="A4" s="26"/>
      <c r="B4" s="26"/>
      <c r="C4" s="26"/>
      <c r="D4" s="26"/>
      <c r="E4" s="27"/>
      <c r="F4" s="27"/>
      <c r="G4" s="28"/>
      <c r="H4" s="28"/>
      <c r="I4" s="29"/>
    </row>
    <row r="5" spans="1:10">
      <c r="A5" s="26"/>
      <c r="B5" s="26"/>
      <c r="C5" s="26"/>
      <c r="D5" s="26"/>
      <c r="E5" s="27"/>
      <c r="F5" s="27"/>
      <c r="G5" s="28"/>
      <c r="H5" s="28"/>
      <c r="I5" s="29"/>
    </row>
    <row r="6" spans="1:10" ht="32.25" customHeight="1">
      <c r="A6" s="220" t="s">
        <v>180</v>
      </c>
      <c r="B6" s="220"/>
      <c r="C6" s="220"/>
      <c r="D6" s="220"/>
      <c r="E6" s="220"/>
      <c r="F6" s="220"/>
      <c r="G6" s="220"/>
      <c r="H6" s="220"/>
      <c r="I6" s="220"/>
    </row>
    <row r="7" spans="1:10" ht="20.95" customHeight="1">
      <c r="A7" s="220"/>
      <c r="B7" s="220"/>
      <c r="C7" s="220"/>
      <c r="D7" s="220"/>
      <c r="E7" s="220"/>
      <c r="F7" s="220"/>
      <c r="G7" s="220"/>
      <c r="H7" s="220"/>
      <c r="I7" s="220"/>
    </row>
    <row r="8" spans="1:10" ht="20.95" customHeight="1">
      <c r="A8" s="30"/>
      <c r="B8" s="30"/>
      <c r="C8" s="30"/>
      <c r="D8" s="30"/>
      <c r="E8" s="30"/>
      <c r="F8" s="30"/>
      <c r="G8" s="30"/>
      <c r="H8" s="30"/>
      <c r="I8" s="30"/>
    </row>
    <row r="9" spans="1:10" ht="20.95" customHeight="1">
      <c r="A9" s="30"/>
      <c r="B9" s="30"/>
      <c r="C9" s="30"/>
      <c r="D9" s="30"/>
      <c r="E9" s="30"/>
      <c r="F9" s="30"/>
      <c r="G9" s="30"/>
      <c r="H9" s="30"/>
      <c r="I9" s="30"/>
    </row>
    <row r="10" spans="1:10" ht="73.75" customHeight="1">
      <c r="A10" s="221" t="s">
        <v>25</v>
      </c>
      <c r="B10" s="221" t="s">
        <v>26</v>
      </c>
      <c r="C10" s="221"/>
      <c r="D10" s="221"/>
      <c r="E10" s="221" t="s">
        <v>27</v>
      </c>
      <c r="F10" s="221" t="s">
        <v>28</v>
      </c>
      <c r="G10" s="221" t="s">
        <v>29</v>
      </c>
      <c r="H10" s="222" t="s">
        <v>182</v>
      </c>
      <c r="I10" s="222"/>
    </row>
    <row r="11" spans="1:10" ht="20.95" customHeight="1">
      <c r="A11" s="221"/>
      <c r="B11" s="221"/>
      <c r="C11" s="221"/>
      <c r="D11" s="221"/>
      <c r="E11" s="221"/>
      <c r="F11" s="221"/>
      <c r="G11" s="221"/>
      <c r="H11" s="31" t="s">
        <v>30</v>
      </c>
      <c r="I11" s="32" t="s">
        <v>31</v>
      </c>
    </row>
    <row r="12" spans="1:10">
      <c r="A12" s="33">
        <v>1</v>
      </c>
      <c r="B12" s="210">
        <v>2</v>
      </c>
      <c r="C12" s="211"/>
      <c r="D12" s="212"/>
      <c r="E12" s="31">
        <v>3</v>
      </c>
      <c r="F12" s="31">
        <v>4</v>
      </c>
      <c r="G12" s="31">
        <v>5</v>
      </c>
      <c r="H12" s="31">
        <v>6</v>
      </c>
      <c r="I12" s="31">
        <v>7</v>
      </c>
    </row>
    <row r="13" spans="1:10" ht="44.9" customHeight="1">
      <c r="A13" s="213" t="s">
        <v>12</v>
      </c>
      <c r="B13" s="213"/>
      <c r="C13" s="213"/>
      <c r="D13" s="213"/>
      <c r="E13" s="213"/>
      <c r="F13" s="213"/>
      <c r="G13" s="213"/>
      <c r="H13" s="213"/>
      <c r="I13" s="77">
        <f>+I14</f>
        <v>-267961.10000000003</v>
      </c>
    </row>
    <row r="14" spans="1:10" s="71" customFormat="1" ht="17.75" customHeight="1">
      <c r="A14" s="61" t="s">
        <v>50</v>
      </c>
      <c r="B14" s="61" t="s">
        <v>64</v>
      </c>
      <c r="C14" s="61" t="s">
        <v>51</v>
      </c>
      <c r="D14" s="214" t="s">
        <v>63</v>
      </c>
      <c r="E14" s="215"/>
      <c r="F14" s="215"/>
      <c r="G14" s="215"/>
      <c r="H14" s="216"/>
      <c r="I14" s="40">
        <f>+I15</f>
        <v>-267961.10000000003</v>
      </c>
    </row>
    <row r="15" spans="1:10" s="72" customFormat="1" ht="54.95" customHeight="1">
      <c r="A15" s="62" t="s">
        <v>183</v>
      </c>
      <c r="B15" s="217" t="s">
        <v>184</v>
      </c>
      <c r="C15" s="217"/>
      <c r="D15" s="217"/>
      <c r="E15" s="217"/>
      <c r="F15" s="217"/>
      <c r="G15" s="217"/>
      <c r="H15" s="217"/>
      <c r="I15" s="154">
        <f>+I16</f>
        <v>-267961.10000000003</v>
      </c>
    </row>
    <row r="16" spans="1:10" s="73" customFormat="1" ht="20.95" customHeight="1">
      <c r="A16" s="37"/>
      <c r="B16" s="166" t="s">
        <v>185</v>
      </c>
      <c r="C16" s="167"/>
      <c r="D16" s="168"/>
      <c r="E16" s="38"/>
      <c r="F16" s="38"/>
      <c r="G16" s="38"/>
      <c r="H16" s="39"/>
      <c r="I16" s="24">
        <f>SUM(I17:I27)</f>
        <v>-267961.10000000003</v>
      </c>
      <c r="J16" s="132"/>
    </row>
    <row r="17" spans="1:10" s="43" customFormat="1">
      <c r="A17" s="49" t="s">
        <v>186</v>
      </c>
      <c r="B17" s="209" t="s">
        <v>189</v>
      </c>
      <c r="C17" s="209"/>
      <c r="D17" s="209"/>
      <c r="E17" s="67" t="s">
        <v>187</v>
      </c>
      <c r="F17" s="41" t="s">
        <v>188</v>
      </c>
      <c r="G17" s="42">
        <v>40247000</v>
      </c>
      <c r="H17" s="23">
        <v>-1</v>
      </c>
      <c r="I17" s="68">
        <f t="shared" ref="I17:I19" si="0">+ROUNDDOWN(H17*G17/1000,1)</f>
        <v>-40247</v>
      </c>
    </row>
    <row r="18" spans="1:10" s="43" customFormat="1">
      <c r="A18" s="49" t="s">
        <v>190</v>
      </c>
      <c r="B18" s="209" t="s">
        <v>189</v>
      </c>
      <c r="C18" s="209"/>
      <c r="D18" s="209"/>
      <c r="E18" s="67" t="s">
        <v>187</v>
      </c>
      <c r="F18" s="41" t="s">
        <v>188</v>
      </c>
      <c r="G18" s="42">
        <v>40247000</v>
      </c>
      <c r="H18" s="23">
        <v>-1</v>
      </c>
      <c r="I18" s="68">
        <f t="shared" si="0"/>
        <v>-40247</v>
      </c>
    </row>
    <row r="19" spans="1:10" s="43" customFormat="1">
      <c r="A19" s="49" t="s">
        <v>191</v>
      </c>
      <c r="B19" s="209" t="s">
        <v>189</v>
      </c>
      <c r="C19" s="209"/>
      <c r="D19" s="209"/>
      <c r="E19" s="67" t="s">
        <v>187</v>
      </c>
      <c r="F19" s="41" t="s">
        <v>188</v>
      </c>
      <c r="G19" s="42">
        <v>1329555</v>
      </c>
      <c r="H19" s="23">
        <v>-1</v>
      </c>
      <c r="I19" s="68">
        <f t="shared" si="0"/>
        <v>-1329.5</v>
      </c>
    </row>
    <row r="20" spans="1:10" s="43" customFormat="1">
      <c r="A20" s="49" t="s">
        <v>192</v>
      </c>
      <c r="B20" s="209" t="s">
        <v>193</v>
      </c>
      <c r="C20" s="209"/>
      <c r="D20" s="209"/>
      <c r="E20" s="67" t="s">
        <v>187</v>
      </c>
      <c r="F20" s="41" t="s">
        <v>188</v>
      </c>
      <c r="G20" s="42">
        <v>47315000</v>
      </c>
      <c r="H20" s="23">
        <v>-1</v>
      </c>
      <c r="I20" s="68">
        <f>+ROUNDDOWN(H20*G20/1000,1)</f>
        <v>-47315</v>
      </c>
    </row>
    <row r="21" spans="1:10" s="43" customFormat="1">
      <c r="A21" s="139" t="s">
        <v>194</v>
      </c>
      <c r="B21" s="209" t="s">
        <v>193</v>
      </c>
      <c r="C21" s="209"/>
      <c r="D21" s="209"/>
      <c r="E21" s="67" t="s">
        <v>187</v>
      </c>
      <c r="F21" s="67" t="s">
        <v>188</v>
      </c>
      <c r="G21" s="153">
        <v>20014400</v>
      </c>
      <c r="H21" s="23">
        <v>-1</v>
      </c>
      <c r="I21" s="68">
        <f>+ROUNDDOWN(H21*G21/1000,1)</f>
        <v>-20014.400000000001</v>
      </c>
    </row>
    <row r="22" spans="1:10">
      <c r="A22" s="150" t="s">
        <v>220</v>
      </c>
      <c r="B22" s="209" t="s">
        <v>189</v>
      </c>
      <c r="C22" s="209"/>
      <c r="D22" s="209"/>
      <c r="E22" s="67" t="s">
        <v>187</v>
      </c>
      <c r="F22" s="67" t="s">
        <v>188</v>
      </c>
      <c r="G22" s="153">
        <v>27037000</v>
      </c>
      <c r="H22" s="23">
        <v>-1</v>
      </c>
      <c r="I22" s="68">
        <f t="shared" ref="I22:I26" si="1">+ROUNDDOWN(H22*G22/1000,1)</f>
        <v>-27037</v>
      </c>
    </row>
    <row r="23" spans="1:10">
      <c r="A23" s="150" t="s">
        <v>221</v>
      </c>
      <c r="B23" s="209" t="s">
        <v>189</v>
      </c>
      <c r="C23" s="209"/>
      <c r="D23" s="209"/>
      <c r="E23" s="67" t="s">
        <v>187</v>
      </c>
      <c r="F23" s="67" t="s">
        <v>188</v>
      </c>
      <c r="G23" s="153">
        <v>27037000</v>
      </c>
      <c r="H23" s="23">
        <v>-1</v>
      </c>
      <c r="I23" s="68">
        <f t="shared" si="1"/>
        <v>-27037</v>
      </c>
    </row>
    <row r="24" spans="1:10">
      <c r="A24" s="150" t="s">
        <v>222</v>
      </c>
      <c r="B24" s="209" t="s">
        <v>189</v>
      </c>
      <c r="C24" s="209"/>
      <c r="D24" s="209"/>
      <c r="E24" s="67" t="s">
        <v>187</v>
      </c>
      <c r="F24" s="67" t="s">
        <v>188</v>
      </c>
      <c r="G24" s="153">
        <v>27037000</v>
      </c>
      <c r="H24" s="23">
        <v>-1</v>
      </c>
      <c r="I24" s="68">
        <f t="shared" si="1"/>
        <v>-27037</v>
      </c>
    </row>
    <row r="25" spans="1:10">
      <c r="A25" s="150" t="s">
        <v>223</v>
      </c>
      <c r="B25" s="209" t="s">
        <v>189</v>
      </c>
      <c r="C25" s="209"/>
      <c r="D25" s="209"/>
      <c r="E25" s="67" t="s">
        <v>187</v>
      </c>
      <c r="F25" s="67" t="s">
        <v>188</v>
      </c>
      <c r="G25" s="153">
        <v>27037000</v>
      </c>
      <c r="H25" s="23">
        <v>-1</v>
      </c>
      <c r="I25" s="68">
        <f t="shared" si="1"/>
        <v>-27037</v>
      </c>
    </row>
    <row r="26" spans="1:10">
      <c r="A26" s="150" t="s">
        <v>224</v>
      </c>
      <c r="B26" s="209" t="s">
        <v>189</v>
      </c>
      <c r="C26" s="209"/>
      <c r="D26" s="209"/>
      <c r="E26" s="67" t="s">
        <v>187</v>
      </c>
      <c r="F26" s="67" t="s">
        <v>188</v>
      </c>
      <c r="G26" s="153">
        <v>9800592</v>
      </c>
      <c r="H26" s="23">
        <v>-1</v>
      </c>
      <c r="I26" s="68">
        <f t="shared" si="1"/>
        <v>-9800.5</v>
      </c>
    </row>
    <row r="27" spans="1:10">
      <c r="A27" s="150" t="s">
        <v>225</v>
      </c>
      <c r="B27" s="209" t="s">
        <v>189</v>
      </c>
      <c r="C27" s="209"/>
      <c r="D27" s="209"/>
      <c r="E27" s="67" t="s">
        <v>187</v>
      </c>
      <c r="F27" s="67" t="s">
        <v>188</v>
      </c>
      <c r="G27" s="151"/>
      <c r="H27" s="23"/>
      <c r="I27" s="68">
        <v>-859.7</v>
      </c>
      <c r="J27" s="152"/>
    </row>
  </sheetData>
  <mergeCells count="26"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B16:D16"/>
    <mergeCell ref="B17:D17"/>
    <mergeCell ref="B21:D21"/>
    <mergeCell ref="B20:D20"/>
    <mergeCell ref="B12:D12"/>
    <mergeCell ref="A13:H13"/>
    <mergeCell ref="B19:D19"/>
    <mergeCell ref="B18:D18"/>
    <mergeCell ref="D14:H14"/>
    <mergeCell ref="B15:H15"/>
    <mergeCell ref="B27:D27"/>
    <mergeCell ref="B22:D22"/>
    <mergeCell ref="B23:D23"/>
    <mergeCell ref="B24:D24"/>
    <mergeCell ref="B25:D25"/>
    <mergeCell ref="B26:D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User</cp:lastModifiedBy>
  <cp:lastPrinted>2024-02-19T11:31:34Z</cp:lastPrinted>
  <dcterms:created xsi:type="dcterms:W3CDTF">2022-01-04T07:12:58Z</dcterms:created>
  <dcterms:modified xsi:type="dcterms:W3CDTF">2025-02-19T13:01:38Z</dcterms:modified>
</cp:coreProperties>
</file>