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12december\80140 ՀՏԶՀ լրացուցիչ\"/>
    </mc:Choice>
  </mc:AlternateContent>
  <bookViews>
    <workbookView xWindow="-105" yWindow="-105" windowWidth="23250" windowHeight="12570" tabRatio="801" activeTab="2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2" r:id="rId5"/>
    <sheet name="Հավելված N 6" sheetId="29" r:id="rId6"/>
    <sheet name="Հավելված N 7" sheetId="71" r:id="rId7"/>
    <sheet name="Հավելված N 8" sheetId="54" r:id="rId8"/>
  </sheets>
  <definedNames>
    <definedName name="a" localSheetId="0">#REF!</definedName>
    <definedName name="a" localSheetId="4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4">#REF!</definedName>
    <definedName name="AgencyName" localSheetId="6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 localSheetId="6">#REF!</definedName>
    <definedName name="davit">#REF!</definedName>
    <definedName name="Functional1" localSheetId="1">#REF!</definedName>
    <definedName name="Functional1" localSheetId="4">#REF!</definedName>
    <definedName name="Functional1" localSheetId="6">#REF!</definedName>
    <definedName name="Functional1">#REF!</definedName>
    <definedName name="ggg" localSheetId="4">#REF!</definedName>
    <definedName name="ggg" localSheetId="6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4">#REF!</definedName>
    <definedName name="PANature" localSheetId="6">#REF!</definedName>
    <definedName name="PANature">#REF!</definedName>
    <definedName name="PAType" localSheetId="1">#REF!</definedName>
    <definedName name="PAType" localSheetId="4">#REF!</definedName>
    <definedName name="PAType" localSheetId="6">#REF!</definedName>
    <definedName name="PAType">#REF!</definedName>
    <definedName name="Performance2" localSheetId="1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6">#REF!</definedName>
    <definedName name="PerformanceType">#REF!</definedName>
    <definedName name="x" localSheetId="4">#REF!</definedName>
    <definedName name="x">#REF!</definedName>
    <definedName name="Հավելված" localSheetId="4">#REF!</definedName>
    <definedName name="Հավելված" localSheetId="6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4">#REF!</definedName>
    <definedName name="Մաս" localSheetId="6">#REF!</definedName>
    <definedName name="Մաս">#REF!</definedName>
    <definedName name="շախմատիստ" localSheetId="4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4" i="71" l="1"/>
  <c r="D23" i="29"/>
  <c r="D16" i="65"/>
  <c r="D23" i="65"/>
  <c r="G24" i="32"/>
  <c r="G34" i="32"/>
  <c r="G33" i="32" s="1"/>
  <c r="G32" i="32" s="1"/>
  <c r="G31" i="32" s="1"/>
  <c r="G30" i="32" s="1"/>
  <c r="G28" i="32" s="1"/>
  <c r="G26" i="32" s="1"/>
  <c r="D12" i="72"/>
  <c r="D11" i="72" s="1"/>
  <c r="E11" i="56" l="1"/>
  <c r="E40" i="56"/>
  <c r="E42" i="56"/>
  <c r="E64" i="56"/>
  <c r="E65" i="56"/>
  <c r="D65" i="56"/>
  <c r="E55" i="56"/>
  <c r="E63" i="56"/>
  <c r="D63" i="56"/>
  <c r="E62" i="56"/>
  <c r="D62" i="56"/>
  <c r="E61" i="56"/>
  <c r="D61" i="56"/>
  <c r="E60" i="56"/>
  <c r="D60" i="56"/>
  <c r="E59" i="56"/>
  <c r="D59" i="56"/>
  <c r="E58" i="56"/>
  <c r="D58" i="56"/>
  <c r="E57" i="56"/>
  <c r="D57" i="56"/>
  <c r="E56" i="56"/>
  <c r="D56" i="56"/>
  <c r="E52" i="56"/>
  <c r="E54" i="56"/>
  <c r="D54" i="56"/>
  <c r="E53" i="56"/>
  <c r="D53" i="56"/>
  <c r="E48" i="56"/>
  <c r="E51" i="56"/>
  <c r="D51" i="56"/>
  <c r="E50" i="56"/>
  <c r="D50" i="56"/>
  <c r="E49" i="56"/>
  <c r="D49" i="56"/>
  <c r="E47" i="56"/>
  <c r="E46" i="56" s="1"/>
  <c r="D47" i="56"/>
  <c r="E44" i="56"/>
  <c r="E45" i="56"/>
  <c r="D45" i="56"/>
  <c r="E38" i="56"/>
  <c r="D38" i="56"/>
  <c r="E37" i="56"/>
  <c r="D37" i="56"/>
  <c r="E36" i="56"/>
  <c r="D36" i="56"/>
  <c r="E35" i="56"/>
  <c r="D35" i="56"/>
  <c r="E33" i="56"/>
  <c r="E32" i="56" s="1"/>
  <c r="D33" i="56"/>
  <c r="E31" i="56"/>
  <c r="E30" i="56" s="1"/>
  <c r="D31" i="56"/>
  <c r="E29" i="56"/>
  <c r="D29" i="56"/>
  <c r="E28" i="56"/>
  <c r="D28" i="56"/>
  <c r="E26" i="56"/>
  <c r="E25" i="56" s="1"/>
  <c r="D26" i="56"/>
  <c r="I14" i="54"/>
  <c r="I15" i="54"/>
  <c r="I34" i="54"/>
  <c r="I33" i="54" s="1"/>
  <c r="I42" i="54"/>
  <c r="E20" i="56"/>
  <c r="D19" i="56"/>
  <c r="E19" i="56"/>
  <c r="E18" i="56"/>
  <c r="D18" i="56"/>
  <c r="F13" i="55"/>
  <c r="G13" i="55"/>
  <c r="H13" i="55"/>
  <c r="E34" i="56" l="1"/>
  <c r="E27" i="56"/>
  <c r="E23" i="56" s="1"/>
  <c r="E17" i="56"/>
  <c r="E15" i="56" s="1"/>
  <c r="E13" i="56" s="1"/>
  <c r="F15" i="55" l="1"/>
  <c r="G15" i="55"/>
  <c r="H15" i="55"/>
  <c r="E15" i="55"/>
  <c r="H17" i="55"/>
  <c r="G17" i="55"/>
  <c r="F18" i="55"/>
  <c r="F17" i="55" s="1"/>
  <c r="G18" i="55"/>
  <c r="H18" i="55"/>
  <c r="E18" i="55"/>
  <c r="D17" i="55" s="1"/>
  <c r="D20" i="55" l="1"/>
  <c r="D19" i="55"/>
  <c r="D18" i="55"/>
  <c r="F51" i="55" l="1"/>
  <c r="G51" i="55"/>
  <c r="H51" i="55"/>
  <c r="E58" i="55"/>
  <c r="E59" i="55"/>
  <c r="E57" i="55"/>
  <c r="F33" i="55"/>
  <c r="G33" i="55"/>
  <c r="H33" i="55"/>
  <c r="E36" i="55"/>
  <c r="E37" i="55"/>
  <c r="E35" i="55"/>
  <c r="D56" i="55" l="1"/>
  <c r="D55" i="55"/>
  <c r="D54" i="55"/>
  <c r="D53" i="55"/>
  <c r="E61" i="55"/>
  <c r="E52" i="55"/>
  <c r="E51" i="55" s="1"/>
  <c r="E50" i="55"/>
  <c r="D50" i="55" s="1"/>
  <c r="E49" i="55"/>
  <c r="F48" i="55"/>
  <c r="G48" i="55"/>
  <c r="H48" i="55"/>
  <c r="H60" i="55"/>
  <c r="G60" i="55"/>
  <c r="F60" i="55"/>
  <c r="F44" i="55"/>
  <c r="G44" i="55"/>
  <c r="H44" i="55"/>
  <c r="D47" i="55"/>
  <c r="D46" i="55"/>
  <c r="E45" i="55"/>
  <c r="E44" i="55" s="1"/>
  <c r="E43" i="55"/>
  <c r="H42" i="55"/>
  <c r="G42" i="55"/>
  <c r="F42" i="55"/>
  <c r="F40" i="55"/>
  <c r="G40" i="55"/>
  <c r="H40" i="55"/>
  <c r="E41" i="55"/>
  <c r="E40" i="55" s="1"/>
  <c r="H38" i="55" l="1"/>
  <c r="G38" i="55"/>
  <c r="F38" i="55"/>
  <c r="E48" i="55"/>
  <c r="E34" i="55" l="1"/>
  <c r="I24" i="54"/>
  <c r="I17" i="54"/>
  <c r="H31" i="55"/>
  <c r="G31" i="55"/>
  <c r="F31" i="55"/>
  <c r="F29" i="55"/>
  <c r="G29" i="55"/>
  <c r="H29" i="55"/>
  <c r="E30" i="55"/>
  <c r="E29" i="55" s="1"/>
  <c r="D37" i="55" l="1"/>
  <c r="I23" i="54"/>
  <c r="E32" i="55"/>
  <c r="E31" i="55" s="1"/>
  <c r="I16" i="54"/>
  <c r="D34" i="55"/>
  <c r="E33" i="55"/>
  <c r="D33" i="55" s="1"/>
  <c r="F26" i="55" l="1"/>
  <c r="G26" i="55"/>
  <c r="H26" i="55"/>
  <c r="E28" i="55"/>
  <c r="E27" i="55"/>
  <c r="F24" i="55"/>
  <c r="F21" i="55" s="1"/>
  <c r="G24" i="55"/>
  <c r="G21" i="55" s="1"/>
  <c r="H24" i="55"/>
  <c r="E25" i="55"/>
  <c r="E24" i="55" s="1"/>
  <c r="E26" i="55" l="1"/>
  <c r="H21" i="55"/>
  <c r="D15" i="55" l="1"/>
  <c r="D30" i="55" l="1"/>
  <c r="D27" i="55"/>
  <c r="D26" i="55"/>
  <c r="G67" i="32"/>
  <c r="G66" i="32" s="1"/>
  <c r="G65" i="32" s="1"/>
  <c r="D28" i="55" l="1"/>
  <c r="D35" i="55"/>
  <c r="D32" i="55"/>
  <c r="D31" i="55"/>
  <c r="I13" i="54"/>
  <c r="D41" i="55" l="1"/>
  <c r="D40" i="55"/>
  <c r="D29" i="55" l="1"/>
  <c r="D59" i="55"/>
  <c r="D52" i="55" l="1"/>
  <c r="D51" i="55"/>
  <c r="D25" i="55"/>
  <c r="D58" i="55"/>
  <c r="D49" i="55" l="1"/>
  <c r="D48" i="55"/>
  <c r="D57" i="55" l="1"/>
  <c r="D36" i="55" l="1"/>
  <c r="D61" i="55"/>
  <c r="E60" i="55"/>
  <c r="D60" i="55" s="1"/>
  <c r="D43" i="55"/>
  <c r="E42" i="55"/>
  <c r="D24" i="55"/>
  <c r="D42" i="55" l="1"/>
  <c r="E38" i="55"/>
  <c r="E23" i="55" s="1"/>
  <c r="E21" i="55" s="1"/>
  <c r="E13" i="55" s="1"/>
  <c r="D45" i="55"/>
  <c r="D44" i="55"/>
  <c r="D23" i="55" l="1"/>
  <c r="E39" i="56" s="1"/>
  <c r="D38" i="55"/>
  <c r="D21" i="55"/>
  <c r="G51" i="32" l="1"/>
  <c r="G50" i="32" s="1"/>
  <c r="G49" i="32" s="1"/>
  <c r="G48" i="32" s="1"/>
  <c r="G47" i="32" s="1"/>
  <c r="G45" i="32" s="1"/>
  <c r="E21" i="56"/>
  <c r="G58" i="32"/>
  <c r="G57" i="32" s="1"/>
  <c r="G56" i="32" s="1"/>
  <c r="G55" i="32" s="1"/>
  <c r="G54" i="32" s="1"/>
  <c r="G52" i="32" s="1"/>
  <c r="D79" i="71" s="1"/>
  <c r="D48" i="71" l="1"/>
  <c r="G43" i="32"/>
  <c r="D29" i="65" s="1"/>
  <c r="D33" i="29" s="1"/>
  <c r="G64" i="32"/>
  <c r="G63" i="32" s="1"/>
  <c r="G61" i="32" s="1"/>
  <c r="G59" i="32" s="1"/>
  <c r="D35" i="65" l="1"/>
  <c r="D58" i="71"/>
  <c r="G41" i="32" l="1"/>
  <c r="G39" i="32" s="1"/>
  <c r="G37" i="32" s="1"/>
  <c r="G35" i="32" s="1"/>
  <c r="D43" i="29"/>
  <c r="D14" i="65"/>
  <c r="D12" i="65" s="1"/>
  <c r="G22" i="32" l="1"/>
  <c r="G20" i="32" s="1"/>
  <c r="G18" i="32" s="1"/>
  <c r="G16" i="32" s="1"/>
  <c r="G15" i="32" s="1"/>
  <c r="G13" i="32" s="1"/>
  <c r="G11" i="55"/>
  <c r="H11" i="55"/>
  <c r="F11" i="55"/>
  <c r="D13" i="55" l="1"/>
  <c r="E11" i="55"/>
  <c r="D11" i="55" s="1"/>
</calcChain>
</file>

<file path=xl/sharedStrings.xml><?xml version="1.0" encoding="utf-8"?>
<sst xmlns="http://schemas.openxmlformats.org/spreadsheetml/2006/main" count="523" uniqueCount="220">
  <si>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</si>
  <si>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</si>
  <si>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</si>
  <si>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</si>
  <si>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</si>
  <si>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</si>
  <si>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</si>
  <si>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</si>
  <si>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</si>
  <si>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</si>
  <si>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</si>
  <si>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</si>
  <si>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</si>
  <si>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</si>
  <si>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</si>
  <si>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</si>
  <si>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</si>
  <si>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</si>
  <si>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</si>
  <si>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</si>
  <si>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</si>
  <si>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</si>
  <si>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</si>
  <si>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</si>
  <si>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</si>
  <si>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</si>
  <si>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</si>
  <si>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</si>
  <si>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ՀՀ կրթության, գիտության, մշակույթի և սպորտի նախարարություն </t>
  </si>
  <si>
    <t>Բաժին</t>
  </si>
  <si>
    <t>Խումբ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</si>
  <si>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</si>
  <si>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</si>
  <si>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</si>
  <si>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</si>
  <si>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</si>
  <si>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</si>
  <si>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</si>
  <si>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</si>
  <si>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</si>
  <si>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</si>
  <si>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</si>
  <si>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</si>
  <si>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</si>
  <si>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</si>
  <si>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</si>
  <si>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</si>
  <si>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</si>
  <si>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</si>
  <si>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</si>
  <si>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</si>
  <si>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</si>
  <si>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</si>
  <si>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</si>
  <si>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</si>
  <si>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 xml:space="preserve"> - Շենքերի և շինությունների շինարարություն</t>
  </si>
  <si>
    <t>դրամ</t>
  </si>
  <si>
    <t xml:space="preserve"> ՄԱՍ III. ԾԱՌԱՅՈՒԹՅՈՒՆՆԵՐ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</si>
  <si>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</si>
  <si>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</si>
  <si>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</si>
  <si>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</si>
  <si>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</si>
  <si>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տեխնիկական հսկողության ծառայություններ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</si>
  <si>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</si>
  <si>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</si>
  <si>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</si>
  <si>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</si>
  <si>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</si>
  <si>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</si>
  <si>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</si>
  <si>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</si>
  <si>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</si>
  <si>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</si>
  <si>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ՀՀ կառավարության  2024 թվականի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</si>
  <si>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</si>
  <si>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</si>
  <si>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</si>
  <si>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</si>
  <si>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</si>
  <si>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</si>
  <si>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</si>
  <si>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</si>
  <si>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</si>
  <si>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</si>
  <si>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</si>
  <si>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</si>
  <si>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</si>
  <si>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</si>
  <si>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</si>
  <si>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</si>
  <si>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</si>
  <si>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</si>
  <si>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</si>
  <si>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</si>
  <si>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</si>
  <si>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</si>
  <si>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</si>
  <si>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</si>
  <si>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>Հավելված N 5</t>
  </si>
  <si>
    <t>Հանրակրթական դպրոցների նոր շենքերի կառուցում</t>
  </si>
  <si>
    <t>Կրթահամալիրների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</si>
  <si>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</si>
  <si>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</si>
  <si>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</si>
  <si>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</si>
  <si>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Կրթահամալիրների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</si>
  <si>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</si>
  <si>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</si>
  <si>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</si>
  <si>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</si>
  <si>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</si>
  <si>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 Կրթահամալիրների կառուցում </t>
  </si>
  <si>
    <t xml:space="preserve"> Ստեղծվող կրթահամալիրներ </t>
  </si>
  <si>
    <t>Խումբ N 02</t>
  </si>
  <si>
    <t>1236-32003</t>
  </si>
  <si>
    <t>1236-32005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</si>
  <si>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</si>
  <si>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2024 թվականի</t>
  </si>
  <si>
    <t>Հավելված N 7</t>
  </si>
  <si>
    <t>ՀՀ Սյունիքի մարզ</t>
  </si>
  <si>
    <t>գ․ Ակների կրթահամալիր</t>
  </si>
  <si>
    <t>ՀՀ կրթության, գիտության, մշակությի և սպորտի նախարարություն</t>
  </si>
  <si>
    <t xml:space="preserve"> շինարարական աշխատանքներ դպրոցների համար</t>
  </si>
  <si>
    <t xml:space="preserve">Ցուցանիշների փոփոխությունը (ավելացումները նշված են դրական նշանով, իսկ նվազեցումները՝ փակագծերում) </t>
  </si>
  <si>
    <t xml:space="preserve">Ցուցանիշների փոփոխությունը (նվազեցումները նշված են փակագծերում) </t>
  </si>
  <si>
    <t>Աղյուսակ 9․1.13</t>
  </si>
  <si>
    <t xml:space="preserve">Ցուցանիշների փոփոխությունը (ավելացումները նշված են դրական նշանով) </t>
  </si>
  <si>
    <t xml:space="preserve">ՀԱՅԱՍՏԱՆԻ ՀԱՆՐԱՊԵՏՈՒԹՅԱՆ ԿԱՌԱՎԱՐՈՒԹՅԱՆ 2023 ԹՎԱԿԱՆԻ ԴԵԿՏԵՄԲԵՐԻ 28-Ի N 2323-Ն ՈՐՈՇՄԱՆ N 9 ՀԱՎԵԼՎԱԾԻ NN 9.13 ԱՂՅՈՒՍԱԿՈՒՄ ԿԱՏԱՐՎՈՂ ՓՈՓՈԽՈՒԹՅՈՒՆՆԵՐԸ ԵՎ ԼՐԱՑՈՒՄՆԵՐԸ </t>
  </si>
  <si>
    <t>Տեղի թիվ 2 կրթահամալիր</t>
  </si>
  <si>
    <t>Աղյուսակ 9․1.58</t>
  </si>
  <si>
    <t>45211229-559</t>
  </si>
  <si>
    <t>71351540-520</t>
  </si>
  <si>
    <t>ԲՄ</t>
  </si>
  <si>
    <t>ՀՀ Արագածոտնի մարզ</t>
  </si>
  <si>
    <t>գ. Արագածավանի թիվ 2 միջնակարգ դպրոց</t>
  </si>
  <si>
    <t>ՀՀ Արմավիրի մարզ</t>
  </si>
  <si>
    <t>գ. Ջրառատի Թ.Խաչատրյանի անվ. միջնակարգ դպրոց</t>
  </si>
  <si>
    <t>45211229-53</t>
  </si>
  <si>
    <t>71351540-521</t>
  </si>
  <si>
    <t xml:space="preserve">գ. Վանանդի միջնակարգ դպրոց            </t>
  </si>
  <si>
    <t>45211229-510</t>
  </si>
  <si>
    <t>71351540-581</t>
  </si>
  <si>
    <t>ՀՀ Կոտայքի մարզ</t>
  </si>
  <si>
    <t>Գողթ բնակավայրի միջնակարգ դպրոց</t>
  </si>
  <si>
    <t>45211229-509</t>
  </si>
  <si>
    <t>71351540-532</t>
  </si>
  <si>
    <t>ՀՀ Գեղարքունիքի մարզ</t>
  </si>
  <si>
    <t>ք. Գավառի թիվ 5 հիմնական դպրոց</t>
  </si>
  <si>
    <t xml:space="preserve">«գ. Խնձորեսկի միջնակարգ դպրոց» ՊՈԱԿ </t>
  </si>
  <si>
    <t>45211229-57</t>
  </si>
  <si>
    <t>71351540-525</t>
  </si>
  <si>
    <t>ՀՀ Արարատի մարզ</t>
  </si>
  <si>
    <t>գ. Պարույր Սևակի կրթահամալիր</t>
  </si>
  <si>
    <t>45211229-512</t>
  </si>
  <si>
    <t>71351540-504</t>
  </si>
  <si>
    <t>գ. Մադինայի  կրթահամալիր</t>
  </si>
  <si>
    <t>45211229-562</t>
  </si>
  <si>
    <t>71351540-536</t>
  </si>
  <si>
    <t>ՀՀ Լոռու մարզ</t>
  </si>
  <si>
    <t>գ․ Գարգառի կրթահամալիր</t>
  </si>
  <si>
    <t>45211229-542</t>
  </si>
  <si>
    <t>71351540-534</t>
  </si>
  <si>
    <t>գ. Քարինջի կրթահամալիր</t>
  </si>
  <si>
    <t>գ․ Կաթնաղբյուրի կրթահամալիր</t>
  </si>
  <si>
    <t>ՀՀ Տավուշի մարզ</t>
  </si>
  <si>
    <t>գ. Լուսաձորի կրթահամալիր</t>
  </si>
  <si>
    <t>ՀՀ Շիրակի մարզ</t>
  </si>
  <si>
    <t>գ. Քեթիի կրթահամալիր</t>
  </si>
  <si>
    <t>գ․ Բյուրակնի կրթահամալիր</t>
  </si>
  <si>
    <t>45211229-515</t>
  </si>
  <si>
    <t>71351540-507</t>
  </si>
  <si>
    <t>45211229-531</t>
  </si>
  <si>
    <t>71351540-523</t>
  </si>
  <si>
    <t>Կապան համայնքի Արծվանիկի կրթահամալիր</t>
  </si>
  <si>
    <t>45211229-532</t>
  </si>
  <si>
    <t>71351540-524</t>
  </si>
  <si>
    <t>71351540-518</t>
  </si>
  <si>
    <t>45211229-521</t>
  </si>
  <si>
    <t>Կապան համայնքի Գեղանուշի կրթահամալիր</t>
  </si>
  <si>
    <t>Կապան համայնքի գ. Բաբիկավան-Կավճուտի կրթահամալիր</t>
  </si>
  <si>
    <t>Կապան համայնքի Նորաշենիկի կրթահամալիր</t>
  </si>
  <si>
    <t>գ. Վերին Խոտանանի կրթահամալիր</t>
  </si>
  <si>
    <t>«գ. Վերիշենի միջնակարգ դպրոց» ՊՈԱԿ</t>
  </si>
  <si>
    <t>«ք. Գորիսի Ս. Խանզադյանի անվան թիվ 6 հիմնական դպրոց» ՊՈԱԿ</t>
  </si>
  <si>
    <t>«գ․ Իշխանասարի միջնակարգ դպրոց» ՊՈԱԿ</t>
  </si>
  <si>
    <t>71351540-629</t>
  </si>
  <si>
    <t>71351540-630</t>
  </si>
  <si>
    <t>71351540-631</t>
  </si>
  <si>
    <t>գ. Խնածախի կրթահամալիր</t>
  </si>
  <si>
    <t>71351540-597</t>
  </si>
  <si>
    <t>71351540-598</t>
  </si>
  <si>
    <t>71351540-579</t>
  </si>
  <si>
    <t>Մանկապարտեզների շենքերի վերակառուցում, հիմնանորոգում</t>
  </si>
  <si>
    <t>Երևան քաղաք</t>
  </si>
  <si>
    <t>Աջափնյակ վարչական շրջանի հ. 47 մանկապարտեզի բակի բարեկարգում</t>
  </si>
  <si>
    <t>Մալաթիա-Սեբաստիա վարչական շրջանի հ. 81 մանկապարտեզի բակի բարեկարգում</t>
  </si>
  <si>
    <t>ՀՀ տարածքային կառավարման և ենթակառուցվածքների նախարարություն</t>
  </si>
  <si>
    <t xml:space="preserve">ՀԱՅԱՍՏԱՆԻ ՀԱՆՐԱՊԵՏՈՒԹՅԱՆ ԿԱՌԱՎԱՐՈՒԹՅԱՆ 2023 ԹՎԱԿԱՆԻ ԴԵԿՏԵՄԲԵՐԻ 28-Ի N 2323-Ն N 10 ՀԱՎԵԼՎԱԾՈՒՄ ԿԱՏԱՐՎՈՂ ԵՎ  ԼՐԱՑՈՒՄՆԵՐԸ
</t>
  </si>
  <si>
    <t>Ցուցանիշների փոփոխությունը (ավելացումները նշված են դրական նշանով)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</si>
  <si>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</si>
  <si>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</si>
  <si>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Մանկապարտեզների շենքերի վերակառուցում, հիմնանորոգում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</si>
  <si>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</si>
  <si>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</si>
  <si>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</si>
  <si>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</si>
  <si>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ՀԱՅԱՍՏԱՆԻ ՀԱՆՐԱՊԵՏՈՒԹՅԱՆ ԿԱՌԱՎԱՐՈՒԹՅԱՆ 2023 ԹՎԱԿԱՆԻ ԴԵԿՏԵՄԲԵՐԻ 28-Ի N 2323-Ն ՈՐՈՇՄԱՆ N 8 ՀԱՎԵԼՎԱԾԻ ՑԱՆԿՈՒՄ ԿԱՏԱՐՎՈՂ ՓՈՓՈԽՈՒԹՅՈՒՆԸ</t>
  </si>
  <si>
    <t>Ծրագրային դասիչը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</si>
  <si>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</si>
  <si>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Ցուցանիշների փոփոխությունը (նվազեցումները նշված են  փակագծերում) 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</si>
  <si>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</si>
  <si>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Հավելված N 8</t>
  </si>
  <si>
    <t xml:space="preserve">Ցուցանիշների փոփոխությունը (նվազեցումները նշված են փակագծերում) 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</si>
  <si>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</si>
  <si>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</si>
  <si>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 Շահառուների ընտրության չափորոշիչները° </t>
  </si>
  <si>
    <t xml:space="preserve"> Նախադպրոցական կրթությույն իրականացնող ուսումնական հաստատություններ </t>
  </si>
  <si>
    <t xml:space="preserve">ՀԱՅԱՍՏԱՆԻ ՀԱՆՐԱՊԵՏՈՒԹՅԱՆ ԿԱՌԱՎԱՐՈՒԹՅԱՆ 2023 ԹՎԱԿԱՆԻ ԴԵԿՏԵՄԲԵՐԻ 28-Ի N 2323-Ն ՈՐՈՇՄԱՆ N 9.1 ՀԱՎԵԼՎԱԾԻ  NN 9.1.7, 9.1.13 ԵՎ 9.1.58 ԱՂՅՈՒՍԱԿՆԵՐՈՒՄ ԿԱՏԱՐՎՈՂ ՓՈՓՈԽՈՒԹՅՈՒՆՆԵՐԸ ԵՎ ԼՐԱՑՈՒՄՆԵՐԸ </t>
  </si>
  <si>
    <t>Աղյուսակ 9․1.7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</si>
</sst>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.0_);_(* \(#,##0.0\);_(* &quot;-&quot;?_);_(@_)"/>
  </numFmts>
  <fonts count="10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  <font>
      <sz val="8"/>
      <name val="Calibri"/>
      <family val="2"/>
      <charset val="1"/>
      <scheme val="minor"/>
    </font>
    <font>
      <b/>
      <sz val="12"/>
      <name val="GHEA Grapalat"/>
    </font>
    <font>
      <sz val="12"/>
      <name val="GHEA Grapalat"/>
    </font>
    <font>
      <i/>
      <sz val="12"/>
      <name val="GHEA Grapalat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9">
      <protection locked="0"/>
    </xf>
    <xf numFmtId="171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3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9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5" applyNumberFormat="0" applyAlignment="0" applyProtection="0"/>
    <xf numFmtId="0" fontId="9" fillId="0" borderId="0"/>
    <xf numFmtId="0" fontId="63" fillId="42" borderId="15" applyNumberFormat="0" applyAlignment="0" applyProtection="0"/>
    <xf numFmtId="43" fontId="16" fillId="0" borderId="0" applyFont="0" applyFill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8" applyNumberFormat="0" applyFont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" fillId="0" borderId="0"/>
    <xf numFmtId="0" fontId="1" fillId="0" borderId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1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1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51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</cellStyleXfs>
  <cellXfs count="341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166" fontId="73" fillId="2" borderId="24" xfId="7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center" vertical="center" wrapText="1"/>
    </xf>
    <xf numFmtId="0" fontId="90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74" fillId="2" borderId="33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90" fillId="2" borderId="33" xfId="253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91" fillId="2" borderId="36" xfId="96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/>
    </xf>
    <xf numFmtId="166" fontId="17" fillId="58" borderId="33" xfId="7" applyNumberFormat="1" applyFont="1" applyFill="1" applyBorder="1" applyAlignment="1">
      <alignment vertical="top" wrapText="1"/>
    </xf>
    <xf numFmtId="0" fontId="17" fillId="0" borderId="33" xfId="96" applyFont="1" applyBorder="1" applyAlignment="1">
      <alignment horizontal="left" vertical="center" wrapText="1"/>
    </xf>
    <xf numFmtId="0" fontId="73" fillId="2" borderId="25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wrapText="1"/>
    </xf>
    <xf numFmtId="174" fontId="73" fillId="0" borderId="33" xfId="0" applyNumberFormat="1" applyFont="1" applyBorder="1" applyAlignment="1">
      <alignment horizontal="center" vertical="center"/>
    </xf>
    <xf numFmtId="169" fontId="73" fillId="2" borderId="33" xfId="0" applyNumberFormat="1" applyFont="1" applyFill="1" applyBorder="1" applyAlignment="1">
      <alignment horizontal="right" vertical="center" wrapText="1"/>
    </xf>
    <xf numFmtId="0" fontId="91" fillId="2" borderId="36" xfId="96" applyFont="1" applyFill="1" applyBorder="1" applyAlignment="1">
      <alignment horizontal="left" vertical="center" wrapText="1"/>
    </xf>
    <xf numFmtId="0" fontId="17" fillId="2" borderId="25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1736" applyFont="1" applyFill="1" applyBorder="1" applyAlignment="1">
      <alignment horizontal="center" vertical="center"/>
    </xf>
    <xf numFmtId="0" fontId="73" fillId="2" borderId="33" xfId="1735" applyFont="1" applyFill="1" applyBorder="1" applyAlignment="1">
      <alignment horizontal="center"/>
    </xf>
    <xf numFmtId="172" fontId="73" fillId="2" borderId="0" xfId="299" applyNumberFormat="1" applyFont="1" applyFill="1"/>
    <xf numFmtId="166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169" fontId="73" fillId="0" borderId="33" xfId="208" applyNumberFormat="1" applyFont="1" applyBorder="1"/>
    <xf numFmtId="0" fontId="73" fillId="2" borderId="33" xfId="208" applyFont="1" applyFill="1" applyBorder="1"/>
    <xf numFmtId="169" fontId="91" fillId="2" borderId="33" xfId="2030" applyNumberFormat="1" applyFont="1" applyFill="1" applyBorder="1" applyAlignment="1">
      <alignment vertical="center"/>
    </xf>
    <xf numFmtId="166" fontId="91" fillId="2" borderId="33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6" xfId="208" applyFont="1" applyFill="1" applyBorder="1" applyAlignment="1">
      <alignment vertical="center" wrapText="1"/>
    </xf>
    <xf numFmtId="169" fontId="86" fillId="2" borderId="33" xfId="2030" applyNumberFormat="1" applyFont="1" applyFill="1" applyBorder="1" applyAlignment="1">
      <alignment vertical="center"/>
    </xf>
    <xf numFmtId="166" fontId="86" fillId="2" borderId="33" xfId="2030" applyNumberFormat="1" applyFont="1" applyFill="1" applyBorder="1" applyAlignment="1">
      <alignment vertical="center"/>
    </xf>
    <xf numFmtId="0" fontId="86" fillId="2" borderId="33" xfId="208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39" fontId="73" fillId="57" borderId="36" xfId="0" applyNumberFormat="1" applyFont="1" applyFill="1" applyBorder="1" applyAlignment="1">
      <alignment horizontal="right" vertical="center" wrapText="1"/>
    </xf>
    <xf numFmtId="169" fontId="73" fillId="2" borderId="3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3" xfId="0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36" xfId="0" applyFont="1" applyFill="1" applyBorder="1" applyAlignment="1">
      <alignment horizontal="center" vertical="center"/>
    </xf>
    <xf numFmtId="0" fontId="96" fillId="2" borderId="2" xfId="0" applyFont="1" applyFill="1" applyBorder="1"/>
    <xf numFmtId="0" fontId="96" fillId="2" borderId="33" xfId="0" applyFont="1" applyFill="1" applyBorder="1"/>
    <xf numFmtId="166" fontId="14" fillId="2" borderId="33" xfId="253" applyNumberFormat="1" applyFont="1" applyFill="1" applyBorder="1" applyAlignment="1">
      <alignment vertical="center"/>
    </xf>
    <xf numFmtId="169" fontId="73" fillId="2" borderId="0" xfId="0" applyNumberFormat="1" applyFont="1" applyFill="1" applyAlignment="1">
      <alignment vertical="top"/>
    </xf>
    <xf numFmtId="166" fontId="73" fillId="2" borderId="1" xfId="7" applyNumberFormat="1" applyFont="1" applyFill="1" applyBorder="1" applyAlignment="1">
      <alignment horizontal="right" vertical="center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top" wrapText="1"/>
    </xf>
    <xf numFmtId="167" fontId="73" fillId="2" borderId="38" xfId="0" applyNumberFormat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vertical="top" wrapText="1"/>
    </xf>
    <xf numFmtId="39" fontId="17" fillId="2" borderId="38" xfId="7" applyNumberFormat="1" applyFont="1" applyFill="1" applyBorder="1" applyAlignment="1">
      <alignment horizontal="center" vertical="center" wrapText="1"/>
    </xf>
    <xf numFmtId="0" fontId="86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center" wrapText="1"/>
    </xf>
    <xf numFmtId="0" fontId="73" fillId="2" borderId="38" xfId="0" applyFont="1" applyFill="1" applyBorder="1"/>
    <xf numFmtId="0" fontId="73" fillId="2" borderId="38" xfId="8" applyFont="1" applyFill="1" applyBorder="1">
      <alignment horizontal="left" vertical="top" wrapText="1"/>
    </xf>
    <xf numFmtId="165" fontId="73" fillId="2" borderId="38" xfId="0" applyNumberFormat="1" applyFont="1" applyFill="1" applyBorder="1"/>
    <xf numFmtId="165" fontId="73" fillId="2" borderId="0" xfId="0" applyNumberFormat="1" applyFont="1" applyFill="1"/>
    <xf numFmtId="0" fontId="17" fillId="2" borderId="38" xfId="0" applyFont="1" applyFill="1" applyBorder="1"/>
    <xf numFmtId="0" fontId="73" fillId="2" borderId="38" xfId="0" applyFont="1" applyFill="1" applyBorder="1" applyAlignment="1">
      <alignment horizontal="center" vertical="top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33" xfId="165" applyNumberFormat="1" applyFont="1" applyFill="1" applyBorder="1" applyAlignment="1">
      <alignment horizontal="center" vertical="center" wrapText="1"/>
    </xf>
    <xf numFmtId="166" fontId="73" fillId="2" borderId="33" xfId="96" applyNumberFormat="1" applyFont="1" applyFill="1" applyBorder="1" applyAlignment="1">
      <alignment vertical="center" wrapText="1"/>
    </xf>
    <xf numFmtId="166" fontId="91" fillId="2" borderId="33" xfId="6" applyNumberFormat="1" applyFont="1" applyFill="1" applyBorder="1" applyAlignment="1">
      <alignment horizontal="center" vertical="center"/>
    </xf>
    <xf numFmtId="166" fontId="74" fillId="2" borderId="33" xfId="253" applyNumberFormat="1" applyFont="1" applyFill="1" applyBorder="1"/>
    <xf numFmtId="166" fontId="17" fillId="2" borderId="33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/>
    <xf numFmtId="166" fontId="94" fillId="0" borderId="33" xfId="96" applyNumberFormat="1" applyFont="1" applyBorder="1" applyAlignment="1">
      <alignment horizontal="center" vertical="center" wrapText="1"/>
    </xf>
    <xf numFmtId="0" fontId="17" fillId="0" borderId="33" xfId="96" applyFont="1" applyBorder="1" applyAlignment="1">
      <alignment horizontal="center" vertical="center" wrapText="1"/>
    </xf>
    <xf numFmtId="169" fontId="17" fillId="0" borderId="33" xfId="96" applyNumberFormat="1" applyFont="1" applyBorder="1" applyAlignment="1">
      <alignment horizontal="center" vertical="center" wrapText="1"/>
    </xf>
    <xf numFmtId="165" fontId="17" fillId="0" borderId="33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3" xfId="208" applyFont="1" applyBorder="1" applyAlignment="1">
      <alignment horizontal="center"/>
    </xf>
    <xf numFmtId="0" fontId="73" fillId="0" borderId="33" xfId="208" applyFont="1" applyBorder="1" applyAlignment="1">
      <alignment horizontal="left"/>
    </xf>
    <xf numFmtId="43" fontId="73" fillId="0" borderId="33" xfId="217" applyFont="1" applyFill="1" applyBorder="1"/>
    <xf numFmtId="0" fontId="73" fillId="0" borderId="33" xfId="208" applyFont="1" applyBorder="1"/>
    <xf numFmtId="0" fontId="93" fillId="0" borderId="0" xfId="208" applyFont="1"/>
    <xf numFmtId="39" fontId="17" fillId="2" borderId="33" xfId="96" applyNumberFormat="1" applyFont="1" applyFill="1" applyBorder="1" applyAlignment="1">
      <alignment horizontal="center" vertical="center" wrapText="1"/>
    </xf>
    <xf numFmtId="0" fontId="73" fillId="0" borderId="26" xfId="0" applyFont="1" applyBorder="1" applyAlignment="1">
      <alignment horizontal="left" vertical="top" wrapText="1"/>
    </xf>
    <xf numFmtId="49" fontId="100" fillId="2" borderId="3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0" xfId="253" applyFont="1" applyFill="1"/>
    <xf numFmtId="166" fontId="73" fillId="2" borderId="42" xfId="7" applyNumberFormat="1" applyFont="1" applyFill="1" applyBorder="1" applyAlignment="1">
      <alignment horizontal="right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horizontal="left" vertical="top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86" fillId="2" borderId="42" xfId="165" applyFont="1" applyFill="1" applyBorder="1">
      <alignment horizontal="left" vertical="top" wrapText="1"/>
    </xf>
    <xf numFmtId="169" fontId="86" fillId="2" borderId="42" xfId="7" applyNumberFormat="1" applyFont="1" applyFill="1" applyBorder="1" applyAlignment="1">
      <alignment horizontal="right" vertical="center" wrapText="1"/>
    </xf>
    <xf numFmtId="166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top" wrapText="1"/>
    </xf>
    <xf numFmtId="0" fontId="86" fillId="0" borderId="42" xfId="0" applyFont="1" applyBorder="1" applyAlignment="1">
      <alignment horizontal="left" vertical="top" wrapText="1"/>
    </xf>
    <xf numFmtId="165" fontId="73" fillId="2" borderId="42" xfId="6" applyFont="1" applyFill="1" applyBorder="1">
      <alignment horizontal="right" vertical="top"/>
    </xf>
    <xf numFmtId="0" fontId="17" fillId="0" borderId="42" xfId="0" applyFont="1" applyBorder="1" applyAlignment="1">
      <alignment horizontal="left" vertical="top" wrapText="1"/>
    </xf>
    <xf numFmtId="0" fontId="73" fillId="0" borderId="42" xfId="8" applyFont="1" applyBorder="1">
      <alignment horizontal="left" vertical="top" wrapText="1"/>
    </xf>
    <xf numFmtId="0" fontId="96" fillId="2" borderId="42" xfId="0" applyFont="1" applyFill="1" applyBorder="1"/>
    <xf numFmtId="0" fontId="73" fillId="2" borderId="42" xfId="0" applyFont="1" applyFill="1" applyBorder="1" applyAlignment="1">
      <alignment vertical="top" wrapText="1"/>
    </xf>
    <xf numFmtId="0" fontId="86" fillId="2" borderId="36" xfId="0" applyFont="1" applyFill="1" applyBorder="1" applyAlignment="1">
      <alignment vertical="center" wrapText="1"/>
    </xf>
    <xf numFmtId="43" fontId="74" fillId="2" borderId="42" xfId="7" applyFont="1" applyFill="1" applyBorder="1" applyAlignment="1">
      <alignment vertical="center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173" fontId="73" fillId="2" borderId="0" xfId="2027" applyFont="1" applyFill="1"/>
    <xf numFmtId="169" fontId="73" fillId="2" borderId="42" xfId="299" applyNumberFormat="1" applyFont="1" applyFill="1" applyBorder="1" applyAlignment="1">
      <alignment horizontal="right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43" fontId="17" fillId="2" borderId="3" xfId="7" applyFont="1" applyFill="1" applyBorder="1" applyAlignment="1">
      <alignment horizontal="center" vertical="center" wrapText="1"/>
    </xf>
    <xf numFmtId="43" fontId="91" fillId="2" borderId="33" xfId="7" applyFont="1" applyFill="1" applyBorder="1" applyAlignment="1">
      <alignment horizontal="right" vertical="center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169" fontId="73" fillId="2" borderId="0" xfId="96" applyNumberFormat="1" applyFont="1" applyFill="1" applyAlignment="1">
      <alignment horizontal="right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4" fillId="2" borderId="33" xfId="0" applyFont="1" applyFill="1" applyBorder="1" applyAlignment="1">
      <alignment horizontal="center" vertical="top" wrapText="1"/>
    </xf>
    <xf numFmtId="0" fontId="73" fillId="57" borderId="42" xfId="0" applyFont="1" applyFill="1" applyBorder="1" applyAlignment="1">
      <alignment vertical="center" wrapText="1"/>
    </xf>
    <xf numFmtId="49" fontId="17" fillId="2" borderId="3" xfId="0" applyNumberFormat="1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left"/>
    </xf>
    <xf numFmtId="166" fontId="95" fillId="2" borderId="42" xfId="96" applyNumberFormat="1" applyFont="1" applyFill="1" applyBorder="1" applyAlignment="1">
      <alignment horizontal="center" vertical="center" wrapText="1"/>
    </xf>
    <xf numFmtId="0" fontId="73" fillId="2" borderId="25" xfId="208" applyFont="1" applyFill="1" applyBorder="1" applyAlignment="1">
      <alignment horizontal="center"/>
    </xf>
    <xf numFmtId="0" fontId="73" fillId="2" borderId="3" xfId="208" applyFont="1" applyFill="1" applyBorder="1" applyAlignment="1">
      <alignment horizontal="center"/>
    </xf>
    <xf numFmtId="0" fontId="86" fillId="0" borderId="36" xfId="208" applyFont="1" applyFill="1" applyBorder="1" applyAlignment="1">
      <alignment vertical="center" wrapText="1"/>
    </xf>
    <xf numFmtId="0" fontId="73" fillId="2" borderId="42" xfId="208" applyFont="1" applyFill="1" applyBorder="1" applyAlignment="1"/>
    <xf numFmtId="0" fontId="96" fillId="0" borderId="42" xfId="150" applyFont="1" applyBorder="1" applyAlignment="1">
      <alignment horizontal="left" vertical="center"/>
    </xf>
    <xf numFmtId="0" fontId="73" fillId="0" borderId="33" xfId="0" applyFont="1" applyFill="1" applyBorder="1" applyAlignment="1">
      <alignment horizontal="left" vertical="center" wrapText="1"/>
    </xf>
    <xf numFmtId="0" fontId="96" fillId="59" borderId="42" xfId="150" applyFont="1" applyFill="1" applyBorder="1" applyAlignment="1">
      <alignment horizontal="left" vertical="center"/>
    </xf>
    <xf numFmtId="166" fontId="91" fillId="0" borderId="33" xfId="2030" applyNumberFormat="1" applyFont="1" applyFill="1" applyBorder="1" applyAlignment="1">
      <alignment vertical="center"/>
    </xf>
    <xf numFmtId="0" fontId="86" fillId="2" borderId="26" xfId="0" applyFont="1" applyFill="1" applyBorder="1" applyAlignment="1">
      <alignment vertical="center" wrapText="1"/>
    </xf>
    <xf numFmtId="0" fontId="73" fillId="2" borderId="42" xfId="253" applyFont="1" applyFill="1" applyBorder="1" applyAlignment="1">
      <alignment horizontal="center"/>
    </xf>
    <xf numFmtId="0" fontId="73" fillId="2" borderId="42" xfId="253" applyFont="1" applyFill="1" applyBorder="1" applyAlignment="1"/>
    <xf numFmtId="0" fontId="74" fillId="2" borderId="42" xfId="253" applyFont="1" applyFill="1" applyBorder="1"/>
    <xf numFmtId="43" fontId="73" fillId="2" borderId="42" xfId="7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vertical="top" wrapText="1"/>
    </xf>
    <xf numFmtId="0" fontId="17" fillId="2" borderId="42" xfId="96" applyFont="1" applyFill="1" applyBorder="1" applyAlignment="1">
      <alignment horizontal="left" vertical="center" wrapText="1"/>
    </xf>
    <xf numFmtId="0" fontId="73" fillId="0" borderId="42" xfId="0" applyFont="1" applyBorder="1" applyAlignment="1">
      <alignment horizontal="left" vertical="top" wrapText="1"/>
    </xf>
    <xf numFmtId="0" fontId="73" fillId="2" borderId="0" xfId="8" applyFont="1" applyFill="1" applyAlignment="1">
      <alignment vertical="center" wrapText="1"/>
    </xf>
    <xf numFmtId="0" fontId="73" fillId="2" borderId="0" xfId="8" applyFont="1" applyFill="1" applyAlignment="1">
      <alignment horizontal="right" vertical="center"/>
    </xf>
    <xf numFmtId="0" fontId="73" fillId="2" borderId="0" xfId="8" applyFont="1" applyFill="1" applyAlignment="1">
      <alignment horizontal="right" vertical="top"/>
    </xf>
    <xf numFmtId="0" fontId="73" fillId="2" borderId="0" xfId="8" applyFont="1" applyFill="1" applyAlignment="1">
      <alignment horizontal="left" vertical="center" wrapText="1"/>
    </xf>
    <xf numFmtId="0" fontId="73" fillId="2" borderId="0" xfId="2024" applyFont="1" applyFill="1">
      <alignment horizontal="left" vertical="top" wrapText="1"/>
    </xf>
    <xf numFmtId="0" fontId="73" fillId="2" borderId="0" xfId="162" applyFont="1" applyFill="1" applyAlignment="1">
      <alignment horizontal="center" vertical="center" wrapText="1"/>
    </xf>
    <xf numFmtId="0" fontId="73" fillId="2" borderId="0" xfId="253" applyFont="1" applyFill="1" applyAlignment="1">
      <alignment vertical="center" wrapText="1"/>
    </xf>
    <xf numFmtId="0" fontId="74" fillId="2" borderId="42" xfId="295" applyFont="1" applyFill="1" applyBorder="1" applyAlignment="1">
      <alignment horizontal="center" vertical="center" wrapText="1"/>
    </xf>
    <xf numFmtId="0" fontId="102" fillId="2" borderId="42" xfId="295" applyFont="1" applyFill="1" applyBorder="1" applyAlignment="1">
      <alignment horizontal="center" vertical="center" wrapText="1"/>
    </xf>
    <xf numFmtId="0" fontId="102" fillId="2" borderId="42" xfId="295" applyFont="1" applyFill="1" applyBorder="1" applyAlignment="1">
      <alignment horizontal="left" vertical="center" wrapText="1"/>
    </xf>
    <xf numFmtId="43" fontId="102" fillId="2" borderId="42" xfId="2024" applyNumberFormat="1" applyFont="1" applyFill="1" applyBorder="1">
      <alignment horizontal="left" vertical="top" wrapText="1"/>
    </xf>
    <xf numFmtId="0" fontId="102" fillId="2" borderId="0" xfId="2024" applyFont="1" applyFill="1">
      <alignment horizontal="left" vertical="top" wrapText="1"/>
    </xf>
    <xf numFmtId="0" fontId="73" fillId="2" borderId="42" xfId="295" applyFont="1" applyFill="1" applyBorder="1" applyAlignment="1">
      <alignment horizontal="center" vertical="center" wrapText="1"/>
    </xf>
    <xf numFmtId="0" fontId="103" fillId="2" borderId="42" xfId="96" applyFont="1" applyFill="1" applyBorder="1" applyAlignment="1">
      <alignment horizontal="left" vertical="center" wrapText="1"/>
    </xf>
    <xf numFmtId="43" fontId="73" fillId="2" borderId="42" xfId="7" applyFont="1" applyFill="1" applyBorder="1" applyAlignment="1">
      <alignment horizontal="left" vertical="top" wrapText="1"/>
    </xf>
    <xf numFmtId="0" fontId="73" fillId="2" borderId="42" xfId="0" applyFont="1" applyFill="1" applyBorder="1"/>
    <xf numFmtId="0" fontId="86" fillId="2" borderId="42" xfId="0" applyFont="1" applyFill="1" applyBorder="1" applyAlignment="1">
      <alignment horizontal="left" vertical="top" wrapText="1"/>
    </xf>
    <xf numFmtId="168" fontId="95" fillId="2" borderId="42" xfId="96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wrapText="1"/>
    </xf>
    <xf numFmtId="0" fontId="87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vertical="center" wrapText="1"/>
    </xf>
    <xf numFmtId="0" fontId="73" fillId="2" borderId="42" xfId="0" applyFont="1" applyFill="1" applyBorder="1" applyAlignment="1">
      <alignment horizontal="left" vertical="center"/>
    </xf>
    <xf numFmtId="43" fontId="73" fillId="2" borderId="42" xfId="7" applyFont="1" applyFill="1" applyBorder="1" applyAlignment="1">
      <alignment horizontal="right" vertical="center"/>
    </xf>
    <xf numFmtId="0" fontId="14" fillId="2" borderId="42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vertical="top" wrapText="1"/>
    </xf>
    <xf numFmtId="0" fontId="73" fillId="2" borderId="39" xfId="0" applyFont="1" applyFill="1" applyBorder="1" applyAlignment="1">
      <alignment horizontal="left" vertical="top" wrapText="1"/>
    </xf>
    <xf numFmtId="0" fontId="103" fillId="2" borderId="0" xfId="0" applyFont="1" applyFill="1"/>
    <xf numFmtId="0" fontId="103" fillId="2" borderId="42" xfId="0" applyFont="1" applyFill="1" applyBorder="1" applyAlignment="1">
      <alignment vertical="top" wrapText="1"/>
    </xf>
    <xf numFmtId="0" fontId="104" fillId="2" borderId="42" xfId="0" applyFont="1" applyFill="1" applyBorder="1" applyAlignment="1">
      <alignment horizontal="left" vertical="top" wrapText="1"/>
    </xf>
    <xf numFmtId="168" fontId="103" fillId="2" borderId="42" xfId="96" applyNumberFormat="1" applyFont="1" applyFill="1" applyBorder="1" applyAlignment="1">
      <alignment horizontal="center" vertical="center" wrapText="1"/>
    </xf>
    <xf numFmtId="0" fontId="103" fillId="2" borderId="42" xfId="0" applyFont="1" applyFill="1" applyBorder="1" applyAlignment="1">
      <alignment horizontal="center" vertical="top" wrapText="1"/>
    </xf>
    <xf numFmtId="0" fontId="103" fillId="2" borderId="42" xfId="0" applyFont="1" applyFill="1" applyBorder="1" applyAlignment="1">
      <alignment wrapText="1"/>
    </xf>
    <xf numFmtId="0" fontId="103" fillId="2" borderId="42" xfId="0" applyFont="1" applyFill="1" applyBorder="1" applyAlignment="1">
      <alignment vertical="center" wrapText="1"/>
    </xf>
    <xf numFmtId="0" fontId="103" fillId="2" borderId="42" xfId="0" applyFont="1" applyFill="1" applyBorder="1" applyAlignment="1">
      <alignment horizontal="left" vertical="top" wrapText="1"/>
    </xf>
    <xf numFmtId="0" fontId="103" fillId="2" borderId="0" xfId="0" applyFont="1" applyFill="1" applyAlignment="1">
      <alignment vertical="center"/>
    </xf>
    <xf numFmtId="0" fontId="103" fillId="2" borderId="42" xfId="0" applyFont="1" applyFill="1" applyBorder="1" applyAlignment="1">
      <alignment horizontal="left" vertical="center"/>
    </xf>
    <xf numFmtId="43" fontId="103" fillId="2" borderId="42" xfId="7" applyFont="1" applyFill="1" applyBorder="1" applyAlignment="1">
      <alignment horizontal="right" vertical="center"/>
    </xf>
    <xf numFmtId="168" fontId="103" fillId="2" borderId="0" xfId="0" applyNumberFormat="1" applyFont="1" applyFill="1" applyAlignment="1">
      <alignment vertical="center"/>
    </xf>
    <xf numFmtId="175" fontId="74" fillId="2" borderId="0" xfId="253" applyNumberFormat="1" applyFont="1" applyFill="1"/>
    <xf numFmtId="0" fontId="17" fillId="0" borderId="42" xfId="0" applyFont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25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/>
    </xf>
    <xf numFmtId="49" fontId="17" fillId="2" borderId="25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25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73" fillId="2" borderId="3" xfId="208" applyFont="1" applyFill="1" applyBorder="1" applyAlignment="1">
      <alignment horizontal="center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7" xfId="2028" applyFont="1" applyFill="1" applyBorder="1" applyAlignment="1">
      <alignment horizontal="right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6" xfId="96" applyNumberFormat="1" applyFont="1" applyFill="1" applyBorder="1" applyAlignment="1">
      <alignment horizontal="center" vertical="center" wrapText="1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0" fontId="73" fillId="2" borderId="25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73" fillId="2" borderId="3" xfId="253" applyFont="1" applyFill="1" applyBorder="1" applyAlignment="1">
      <alignment horizontal="center"/>
    </xf>
    <xf numFmtId="0" fontId="74" fillId="2" borderId="42" xfId="253" applyFont="1" applyFill="1" applyBorder="1" applyAlignment="1">
      <alignment horizontal="center"/>
    </xf>
    <xf numFmtId="0" fontId="17" fillId="2" borderId="0" xfId="299" applyFont="1" applyFill="1" applyAlignment="1">
      <alignment horizontal="center" vertical="center" wrapText="1"/>
    </xf>
    <xf numFmtId="0" fontId="17" fillId="2" borderId="0" xfId="162" applyFont="1" applyFill="1" applyAlignment="1">
      <alignment horizontal="center" vertical="center" wrapText="1"/>
    </xf>
    <xf numFmtId="0" fontId="17" fillId="2" borderId="0" xfId="162" applyFont="1" applyFill="1" applyAlignment="1">
      <alignment horizontal="center" vertical="center"/>
    </xf>
    <xf numFmtId="0" fontId="74" fillId="2" borderId="42" xfId="295" applyFont="1" applyFill="1" applyBorder="1" applyAlignment="1">
      <alignment horizontal="center" vertical="center"/>
    </xf>
    <xf numFmtId="0" fontId="73" fillId="2" borderId="42" xfId="107" applyFont="1" applyFill="1" applyBorder="1" applyAlignment="1">
      <alignment horizontal="center" vertical="center" wrapText="1"/>
    </xf>
    <xf numFmtId="168" fontId="95" fillId="2" borderId="42" xfId="96" applyNumberFormat="1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0" fontId="14" fillId="2" borderId="0" xfId="0" applyFont="1" applyFill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/>
    </xf>
    <xf numFmtId="0" fontId="103" fillId="2" borderId="25" xfId="0" applyFont="1" applyFill="1" applyBorder="1" applyAlignment="1">
      <alignment horizontal="center" vertical="top" wrapText="1"/>
    </xf>
    <xf numFmtId="0" fontId="103" fillId="2" borderId="2" xfId="0" applyFont="1" applyFill="1" applyBorder="1" applyAlignment="1">
      <alignment horizontal="center" vertical="top" wrapText="1"/>
    </xf>
    <xf numFmtId="0" fontId="103" fillId="2" borderId="3" xfId="0" applyFont="1" applyFill="1" applyBorder="1" applyAlignment="1">
      <alignment horizontal="center" vertical="top" wrapText="1"/>
    </xf>
    <xf numFmtId="0" fontId="103" fillId="2" borderId="39" xfId="0" applyFont="1" applyFill="1" applyBorder="1" applyAlignment="1">
      <alignment horizontal="center" vertical="top" wrapText="1"/>
    </xf>
    <xf numFmtId="0" fontId="103" fillId="2" borderId="26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horizontal="left" vertical="center" wrapText="1"/>
    </xf>
    <xf numFmtId="0" fontId="73" fillId="2" borderId="36" xfId="0" applyFont="1" applyFill="1" applyBorder="1" applyAlignment="1">
      <alignment horizontal="left" vertical="center" wrapText="1"/>
    </xf>
    <xf numFmtId="0" fontId="17" fillId="58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3" xfId="1734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57" borderId="39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horizontal="left" vertical="center" wrapText="1"/>
    </xf>
    <xf numFmtId="0" fontId="73" fillId="57" borderId="36" xfId="0" applyFont="1" applyFill="1" applyBorder="1" applyAlignment="1">
      <alignment horizontal="left" vertical="center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topLeftCell="A22" zoomScale="85" zoomScaleNormal="85" zoomScaleSheetLayoutView="100" workbookViewId="0">
      <selection activeCell="E13" sqref="E13"/>
    </sheetView>
  </sheetViews>
  <sheetFormatPr defaultColWidth="9.140625" defaultRowHeight="17.25"/>
  <cols>
    <col min="1" max="1" width="9.5703125" style="3" customWidth="1"/>
    <col min="2" max="2" width="24.5703125" style="3" customWidth="1"/>
    <col min="3" max="3" width="64.42578125" style="3" customWidth="1"/>
    <col min="4" max="4" width="37.28515625" style="3" customWidth="1"/>
    <col min="5" max="5" width="15.85546875" style="3" customWidth="1"/>
    <col min="6" max="6" width="15.5703125" style="3" customWidth="1"/>
    <col min="7" max="7" width="13.85546875" style="3" customWidth="1"/>
    <col min="8" max="9" width="12.28515625" style="3" customWidth="1"/>
    <col min="10" max="16384" width="9.140625" style="3"/>
  </cols>
  <sheetData>
    <row r="1" spans="1:5" ht="37.35" customHeight="1">
      <c r="C1" s="253" t="s">
        <v>24</v>
      </c>
      <c r="D1" s="253"/>
    </row>
    <row r="2" spans="1:5" ht="17.649999999999999" customHeight="1">
      <c r="C2" s="254" t="s">
        <v>68</v>
      </c>
      <c r="D2" s="254"/>
    </row>
    <row r="3" spans="1:5" ht="17.649999999999999" customHeight="1">
      <c r="C3" s="254" t="s">
        <v>6</v>
      </c>
      <c r="D3" s="254"/>
    </row>
    <row r="6" spans="1:5" ht="75.95" customHeight="1">
      <c r="A6" s="255" t="s">
        <v>96</v>
      </c>
      <c r="B6" s="255"/>
      <c r="C6" s="255"/>
      <c r="D6" s="255"/>
    </row>
    <row r="7" spans="1:5">
      <c r="A7" s="74"/>
      <c r="B7" s="74"/>
      <c r="C7" s="74"/>
      <c r="D7" s="74"/>
    </row>
    <row r="9" spans="1:5">
      <c r="D9" s="29" t="s">
        <v>15</v>
      </c>
    </row>
    <row r="10" spans="1:5" s="11" customFormat="1" ht="93.75" customHeight="1">
      <c r="A10" s="256" t="s">
        <v>8</v>
      </c>
      <c r="B10" s="257"/>
      <c r="C10" s="258" t="s">
        <v>84</v>
      </c>
      <c r="D10" s="169" t="s">
        <v>124</v>
      </c>
    </row>
    <row r="11" spans="1:5" s="11" customFormat="1" ht="34.5">
      <c r="A11" s="100" t="s">
        <v>20</v>
      </c>
      <c r="B11" s="104" t="s">
        <v>85</v>
      </c>
      <c r="C11" s="259"/>
      <c r="D11" s="30" t="s">
        <v>9</v>
      </c>
    </row>
    <row r="12" spans="1:5" s="11" customFormat="1" ht="34.9" customHeight="1">
      <c r="A12" s="105" t="s">
        <v>86</v>
      </c>
      <c r="B12" s="106"/>
      <c r="C12" s="107" t="s">
        <v>14</v>
      </c>
      <c r="D12" s="108">
        <f>+D14</f>
        <v>0</v>
      </c>
    </row>
    <row r="13" spans="1:5" s="11" customFormat="1" ht="18" customHeight="1">
      <c r="A13" s="105"/>
      <c r="B13" s="106"/>
      <c r="C13" s="102" t="s">
        <v>87</v>
      </c>
      <c r="D13" s="109"/>
    </row>
    <row r="14" spans="1:5" s="11" customFormat="1" ht="34.5">
      <c r="A14" s="110"/>
      <c r="B14" s="111"/>
      <c r="C14" s="107" t="s">
        <v>23</v>
      </c>
      <c r="D14" s="112">
        <f>+D16</f>
        <v>0</v>
      </c>
    </row>
    <row r="15" spans="1:5" ht="17.850000000000001" customHeight="1">
      <c r="A15" s="248">
        <v>1236</v>
      </c>
      <c r="B15" s="251"/>
      <c r="C15" s="113" t="s">
        <v>88</v>
      </c>
      <c r="D15" s="117"/>
    </row>
    <row r="16" spans="1:5" ht="32.65" customHeight="1">
      <c r="A16" s="249"/>
      <c r="B16" s="251"/>
      <c r="C16" s="114" t="s">
        <v>79</v>
      </c>
      <c r="D16" s="103">
        <f>+D23+D29+D35</f>
        <v>0</v>
      </c>
      <c r="E16" s="118"/>
    </row>
    <row r="17" spans="1:5" ht="17.850000000000001" customHeight="1">
      <c r="A17" s="249"/>
      <c r="B17" s="251"/>
      <c r="C17" s="113" t="s">
        <v>89</v>
      </c>
      <c r="D17" s="119"/>
    </row>
    <row r="18" spans="1:5" ht="69">
      <c r="A18" s="249"/>
      <c r="B18" s="251"/>
      <c r="C18" s="116" t="s">
        <v>97</v>
      </c>
      <c r="D18" s="119"/>
    </row>
    <row r="19" spans="1:5" ht="17.850000000000001" customHeight="1">
      <c r="A19" s="249"/>
      <c r="B19" s="251"/>
      <c r="C19" s="113" t="s">
        <v>90</v>
      </c>
      <c r="D19" s="119"/>
    </row>
    <row r="20" spans="1:5">
      <c r="A20" s="249"/>
      <c r="B20" s="251"/>
      <c r="C20" s="116" t="s">
        <v>98</v>
      </c>
      <c r="D20" s="119"/>
    </row>
    <row r="21" spans="1:5" ht="24" customHeight="1">
      <c r="A21" s="249"/>
      <c r="B21" s="101"/>
      <c r="C21" s="120" t="s">
        <v>95</v>
      </c>
      <c r="D21" s="115"/>
    </row>
    <row r="22" spans="1:5" ht="17.850000000000001" customHeight="1">
      <c r="A22" s="249"/>
      <c r="B22" s="252">
        <v>32002</v>
      </c>
      <c r="C22" s="160" t="s">
        <v>91</v>
      </c>
      <c r="D22" s="161"/>
    </row>
    <row r="23" spans="1:5" ht="34.5">
      <c r="A23" s="249"/>
      <c r="B23" s="260"/>
      <c r="C23" s="162" t="s">
        <v>202</v>
      </c>
      <c r="D23" s="155">
        <f>+'Հավելված N 2'!G26</f>
        <v>-655794.69999999995</v>
      </c>
      <c r="E23" s="118"/>
    </row>
    <row r="24" spans="1:5" ht="17.649999999999999" customHeight="1">
      <c r="A24" s="249"/>
      <c r="B24" s="260"/>
      <c r="C24" s="160" t="s">
        <v>92</v>
      </c>
      <c r="D24" s="149"/>
    </row>
    <row r="25" spans="1:5" ht="69">
      <c r="A25" s="249"/>
      <c r="B25" s="260"/>
      <c r="C25" s="163" t="s">
        <v>211</v>
      </c>
      <c r="D25" s="149"/>
    </row>
    <row r="26" spans="1:5" ht="17.649999999999999" customHeight="1">
      <c r="A26" s="249"/>
      <c r="B26" s="260"/>
      <c r="C26" s="160" t="s">
        <v>93</v>
      </c>
      <c r="D26" s="149"/>
    </row>
    <row r="27" spans="1:5" ht="51.75">
      <c r="A27" s="249"/>
      <c r="B27" s="261"/>
      <c r="C27" s="163" t="s">
        <v>94</v>
      </c>
      <c r="D27" s="149"/>
    </row>
    <row r="28" spans="1:5" ht="17.850000000000001" customHeight="1">
      <c r="A28" s="249"/>
      <c r="B28" s="247">
        <v>32003</v>
      </c>
      <c r="C28" s="160" t="s">
        <v>91</v>
      </c>
      <c r="D28" s="161"/>
    </row>
    <row r="29" spans="1:5">
      <c r="A29" s="249"/>
      <c r="B29" s="247"/>
      <c r="C29" s="162" t="s">
        <v>105</v>
      </c>
      <c r="D29" s="155">
        <f>+'Հավելված N 2'!G43</f>
        <v>-21663.200000000186</v>
      </c>
      <c r="E29" s="118"/>
    </row>
    <row r="30" spans="1:5" ht="17.649999999999999" customHeight="1">
      <c r="A30" s="249"/>
      <c r="B30" s="247"/>
      <c r="C30" s="160" t="s">
        <v>92</v>
      </c>
      <c r="D30" s="149"/>
    </row>
    <row r="31" spans="1:5" ht="86.25">
      <c r="A31" s="249"/>
      <c r="B31" s="247"/>
      <c r="C31" s="163" t="s">
        <v>107</v>
      </c>
      <c r="D31" s="149"/>
    </row>
    <row r="32" spans="1:5" ht="17.649999999999999" customHeight="1">
      <c r="A32" s="249"/>
      <c r="B32" s="247"/>
      <c r="C32" s="160" t="s">
        <v>93</v>
      </c>
      <c r="D32" s="149"/>
    </row>
    <row r="33" spans="1:5" ht="51.75">
      <c r="A33" s="249"/>
      <c r="B33" s="252"/>
      <c r="C33" s="163" t="s">
        <v>94</v>
      </c>
      <c r="D33" s="149"/>
    </row>
    <row r="34" spans="1:5" ht="17.850000000000001" customHeight="1">
      <c r="A34" s="249"/>
      <c r="B34" s="247">
        <v>32005</v>
      </c>
      <c r="C34" s="160" t="s">
        <v>91</v>
      </c>
      <c r="D34" s="161"/>
    </row>
    <row r="35" spans="1:5">
      <c r="A35" s="249"/>
      <c r="B35" s="247"/>
      <c r="C35" s="162" t="s">
        <v>106</v>
      </c>
      <c r="D35" s="155">
        <f>+'Հավելված N 2'!G59</f>
        <v>677457.9</v>
      </c>
      <c r="E35" s="118"/>
    </row>
    <row r="36" spans="1:5" ht="17.649999999999999" customHeight="1">
      <c r="A36" s="249"/>
      <c r="B36" s="247"/>
      <c r="C36" s="160" t="s">
        <v>92</v>
      </c>
      <c r="D36" s="149"/>
    </row>
    <row r="37" spans="1:5" ht="86.25">
      <c r="A37" s="249"/>
      <c r="B37" s="247"/>
      <c r="C37" s="163" t="s">
        <v>107</v>
      </c>
      <c r="D37" s="149"/>
    </row>
    <row r="38" spans="1:5" ht="17.649999999999999" customHeight="1">
      <c r="A38" s="249"/>
      <c r="B38" s="247"/>
      <c r="C38" s="160" t="s">
        <v>93</v>
      </c>
      <c r="D38" s="149"/>
    </row>
    <row r="39" spans="1:5" ht="51.75">
      <c r="A39" s="250"/>
      <c r="B39" s="247"/>
      <c r="C39" s="163" t="s">
        <v>94</v>
      </c>
      <c r="D39" s="149"/>
    </row>
  </sheetData>
  <mergeCells count="11">
    <mergeCell ref="B34:B39"/>
    <mergeCell ref="A15:A39"/>
    <mergeCell ref="B15:B20"/>
    <mergeCell ref="B28:B33"/>
    <mergeCell ref="C1:D1"/>
    <mergeCell ref="C2:D2"/>
    <mergeCell ref="C3:D3"/>
    <mergeCell ref="A6:D6"/>
    <mergeCell ref="A10:B10"/>
    <mergeCell ref="C10:C11"/>
    <mergeCell ref="B22:B27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opLeftCell="A55" zoomScale="90" zoomScaleNormal="90" zoomScaleSheetLayoutView="100" workbookViewId="0">
      <selection activeCell="F1" sqref="F1:G1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34.28515625" style="3" customWidth="1"/>
    <col min="8" max="10" width="15" style="3" customWidth="1"/>
    <col min="11" max="16384" width="9.140625" style="3"/>
  </cols>
  <sheetData>
    <row r="1" spans="1:7" s="31" customFormat="1" ht="37.5" customHeight="1">
      <c r="F1" s="253" t="s">
        <v>25</v>
      </c>
      <c r="G1" s="253"/>
    </row>
    <row r="2" spans="1:7" s="29" customFormat="1" ht="17.649999999999999" customHeight="1">
      <c r="F2" s="254" t="s">
        <v>68</v>
      </c>
      <c r="G2" s="254"/>
    </row>
    <row r="3" spans="1:7" s="29" customFormat="1" ht="17.649999999999999" customHeight="1">
      <c r="F3" s="254" t="s">
        <v>6</v>
      </c>
      <c r="G3" s="254"/>
    </row>
    <row r="4" spans="1:7" ht="13.7" customHeight="1"/>
    <row r="5" spans="1:7" ht="13.7" customHeight="1"/>
    <row r="6" spans="1:7" ht="13.7" customHeight="1"/>
    <row r="7" spans="1:7" ht="52.5" customHeight="1">
      <c r="A7" s="255" t="s">
        <v>80</v>
      </c>
      <c r="B7" s="255"/>
      <c r="C7" s="255"/>
      <c r="D7" s="255"/>
      <c r="E7" s="255"/>
      <c r="F7" s="255"/>
      <c r="G7" s="255"/>
    </row>
    <row r="8" spans="1:7">
      <c r="A8" s="74"/>
      <c r="B8" s="74"/>
      <c r="C8" s="74"/>
      <c r="D8" s="74"/>
      <c r="E8" s="74"/>
      <c r="F8" s="74"/>
      <c r="G8" s="74"/>
    </row>
    <row r="10" spans="1:7">
      <c r="G10" s="29" t="s">
        <v>15</v>
      </c>
    </row>
    <row r="11" spans="1:7" s="11" customFormat="1" ht="102.75" customHeight="1">
      <c r="A11" s="262" t="s">
        <v>16</v>
      </c>
      <c r="B11" s="262"/>
      <c r="C11" s="262"/>
      <c r="D11" s="262" t="s">
        <v>8</v>
      </c>
      <c r="E11" s="262"/>
      <c r="F11" s="262" t="s">
        <v>11</v>
      </c>
      <c r="G11" s="169" t="s">
        <v>124</v>
      </c>
    </row>
    <row r="12" spans="1:7" s="11" customFormat="1" ht="34.5">
      <c r="A12" s="30" t="s">
        <v>29</v>
      </c>
      <c r="B12" s="30" t="s">
        <v>30</v>
      </c>
      <c r="C12" s="30" t="s">
        <v>17</v>
      </c>
      <c r="D12" s="30" t="s">
        <v>10</v>
      </c>
      <c r="E12" s="30" t="s">
        <v>21</v>
      </c>
      <c r="F12" s="262"/>
      <c r="G12" s="30" t="s">
        <v>9</v>
      </c>
    </row>
    <row r="13" spans="1:7" s="11" customFormat="1" ht="34.9" customHeight="1">
      <c r="A13" s="10"/>
      <c r="B13" s="10"/>
      <c r="C13" s="10"/>
      <c r="D13" s="30"/>
      <c r="E13" s="30"/>
      <c r="F13" s="14" t="s">
        <v>14</v>
      </c>
      <c r="G13" s="9">
        <f>+G15</f>
        <v>0</v>
      </c>
    </row>
    <row r="14" spans="1:7" s="11" customFormat="1">
      <c r="A14" s="10"/>
      <c r="B14" s="10"/>
      <c r="C14" s="10"/>
      <c r="D14" s="30"/>
      <c r="E14" s="30"/>
      <c r="F14" s="10" t="s">
        <v>64</v>
      </c>
      <c r="G14" s="2"/>
    </row>
    <row r="15" spans="1:7" s="11" customFormat="1" ht="34.5">
      <c r="A15" s="10"/>
      <c r="B15" s="10"/>
      <c r="C15" s="10"/>
      <c r="D15" s="30"/>
      <c r="E15" s="30"/>
      <c r="F15" s="4" t="s">
        <v>23</v>
      </c>
      <c r="G15" s="2">
        <f>+G16</f>
        <v>0</v>
      </c>
    </row>
    <row r="16" spans="1:7" s="11" customFormat="1" ht="17.649999999999999" customHeight="1">
      <c r="A16" s="269" t="s">
        <v>76</v>
      </c>
      <c r="B16" s="251"/>
      <c r="C16" s="274"/>
      <c r="D16" s="59"/>
      <c r="E16" s="53"/>
      <c r="F16" s="107" t="s">
        <v>78</v>
      </c>
      <c r="G16" s="2">
        <f>+G18+G35</f>
        <v>0</v>
      </c>
    </row>
    <row r="17" spans="1:7" s="11" customFormat="1" ht="16.899999999999999" customHeight="1">
      <c r="A17" s="269"/>
      <c r="B17" s="251"/>
      <c r="C17" s="275"/>
      <c r="D17" s="60"/>
      <c r="E17" s="54"/>
      <c r="F17" s="102" t="s">
        <v>12</v>
      </c>
      <c r="G17" s="5"/>
    </row>
    <row r="18" spans="1:7" s="11" customFormat="1" ht="34.5">
      <c r="A18" s="269"/>
      <c r="B18" s="269" t="s">
        <v>77</v>
      </c>
      <c r="C18" s="275"/>
      <c r="D18" s="60"/>
      <c r="E18" s="54"/>
      <c r="F18" s="147" t="s">
        <v>200</v>
      </c>
      <c r="G18" s="148">
        <f>+G20</f>
        <v>-655794.69999999995</v>
      </c>
    </row>
    <row r="19" spans="1:7" s="11" customFormat="1" ht="16.899999999999999" customHeight="1">
      <c r="A19" s="269"/>
      <c r="B19" s="269"/>
      <c r="C19" s="276"/>
      <c r="D19" s="60"/>
      <c r="E19" s="54"/>
      <c r="F19" s="149" t="s">
        <v>12</v>
      </c>
      <c r="G19" s="158"/>
    </row>
    <row r="20" spans="1:7" s="11" customFormat="1">
      <c r="A20" s="269"/>
      <c r="B20" s="269"/>
      <c r="C20" s="269" t="s">
        <v>77</v>
      </c>
      <c r="D20" s="60"/>
      <c r="E20" s="54"/>
      <c r="F20" s="147" t="s">
        <v>201</v>
      </c>
      <c r="G20" s="148">
        <f>+G22</f>
        <v>-655794.69999999995</v>
      </c>
    </row>
    <row r="21" spans="1:7" s="11" customFormat="1" ht="16.899999999999999" customHeight="1">
      <c r="A21" s="269"/>
      <c r="B21" s="269"/>
      <c r="C21" s="269"/>
      <c r="D21" s="60"/>
      <c r="E21" s="54"/>
      <c r="F21" s="149" t="s">
        <v>12</v>
      </c>
      <c r="G21" s="202"/>
    </row>
    <row r="22" spans="1:7" s="11" customFormat="1" ht="34.5">
      <c r="A22" s="269"/>
      <c r="B22" s="269"/>
      <c r="C22" s="269"/>
      <c r="D22" s="60"/>
      <c r="E22" s="54"/>
      <c r="F22" s="150" t="s">
        <v>18</v>
      </c>
      <c r="G22" s="148">
        <f>+G24</f>
        <v>-655794.69999999995</v>
      </c>
    </row>
    <row r="23" spans="1:7" s="11" customFormat="1" ht="16.899999999999999" customHeight="1">
      <c r="A23" s="269"/>
      <c r="B23" s="269"/>
      <c r="C23" s="269"/>
      <c r="D23" s="203"/>
      <c r="E23" s="61"/>
      <c r="F23" s="149" t="s">
        <v>12</v>
      </c>
      <c r="G23" s="148"/>
    </row>
    <row r="24" spans="1:7" s="11" customFormat="1" ht="39.4" customHeight="1">
      <c r="A24" s="269"/>
      <c r="B24" s="269"/>
      <c r="C24" s="269"/>
      <c r="D24" s="204">
        <v>1236</v>
      </c>
      <c r="E24" s="270" t="s">
        <v>79</v>
      </c>
      <c r="F24" s="270"/>
      <c r="G24" s="151">
        <f>+G26</f>
        <v>-655794.69999999995</v>
      </c>
    </row>
    <row r="25" spans="1:7" s="11" customFormat="1" ht="16.899999999999999" customHeight="1">
      <c r="A25" s="269"/>
      <c r="B25" s="269"/>
      <c r="C25" s="269"/>
      <c r="D25" s="205"/>
      <c r="E25" s="152"/>
      <c r="F25" s="149" t="s">
        <v>12</v>
      </c>
      <c r="G25" s="151"/>
    </row>
    <row r="26" spans="1:7" s="11" customFormat="1" ht="34.5">
      <c r="A26" s="269"/>
      <c r="B26" s="269"/>
      <c r="C26" s="269"/>
      <c r="D26" s="277"/>
      <c r="E26" s="153">
        <v>32002</v>
      </c>
      <c r="F26" s="206" t="s">
        <v>202</v>
      </c>
      <c r="G26" s="155">
        <f>+G28</f>
        <v>-655794.69999999995</v>
      </c>
    </row>
    <row r="27" spans="1:7" s="11" customFormat="1" ht="15.6" customHeight="1">
      <c r="A27" s="269"/>
      <c r="B27" s="269"/>
      <c r="C27" s="269"/>
      <c r="D27" s="277"/>
      <c r="E27" s="271"/>
      <c r="F27" s="149" t="s">
        <v>22</v>
      </c>
      <c r="G27" s="158"/>
    </row>
    <row r="28" spans="1:7" s="12" customFormat="1" ht="36.6" customHeight="1">
      <c r="A28" s="269"/>
      <c r="B28" s="269"/>
      <c r="C28" s="269"/>
      <c r="D28" s="277"/>
      <c r="E28" s="271"/>
      <c r="F28" s="156" t="s">
        <v>197</v>
      </c>
      <c r="G28" s="157">
        <f>+G30</f>
        <v>-655794.69999999995</v>
      </c>
    </row>
    <row r="29" spans="1:7" s="11" customFormat="1" ht="51.75">
      <c r="A29" s="269"/>
      <c r="B29" s="269"/>
      <c r="C29" s="269"/>
      <c r="D29" s="277"/>
      <c r="E29" s="271"/>
      <c r="F29" s="149" t="s">
        <v>19</v>
      </c>
      <c r="G29" s="158"/>
    </row>
    <row r="30" spans="1:7" s="11" customFormat="1" ht="16.899999999999999" customHeight="1">
      <c r="A30" s="269"/>
      <c r="B30" s="269"/>
      <c r="C30" s="269"/>
      <c r="D30" s="277"/>
      <c r="E30" s="271"/>
      <c r="F30" s="159" t="s">
        <v>13</v>
      </c>
      <c r="G30" s="148">
        <f>+G31</f>
        <v>-655794.69999999995</v>
      </c>
    </row>
    <row r="31" spans="1:7" s="11" customFormat="1" ht="16.899999999999999" customHeight="1">
      <c r="A31" s="269"/>
      <c r="B31" s="269"/>
      <c r="C31" s="269"/>
      <c r="D31" s="277"/>
      <c r="E31" s="271"/>
      <c r="F31" s="149" t="s">
        <v>203</v>
      </c>
      <c r="G31" s="144">
        <f t="shared" ref="G31:G33" si="0">+G32</f>
        <v>-655794.69999999995</v>
      </c>
    </row>
    <row r="32" spans="1:7" s="11" customFormat="1" ht="15.6" customHeight="1">
      <c r="A32" s="269"/>
      <c r="B32" s="269"/>
      <c r="C32" s="269"/>
      <c r="D32" s="277"/>
      <c r="E32" s="271"/>
      <c r="F32" s="149" t="s">
        <v>204</v>
      </c>
      <c r="G32" s="144">
        <f t="shared" si="0"/>
        <v>-655794.69999999995</v>
      </c>
    </row>
    <row r="33" spans="1:7" s="11" customFormat="1" ht="15.6" customHeight="1">
      <c r="A33" s="269"/>
      <c r="B33" s="269"/>
      <c r="C33" s="269"/>
      <c r="D33" s="277"/>
      <c r="E33" s="271"/>
      <c r="F33" s="207" t="s">
        <v>205</v>
      </c>
      <c r="G33" s="144">
        <f t="shared" si="0"/>
        <v>-655794.69999999995</v>
      </c>
    </row>
    <row r="34" spans="1:7" s="11" customFormat="1">
      <c r="A34" s="269"/>
      <c r="B34" s="269"/>
      <c r="C34" s="269"/>
      <c r="D34" s="277"/>
      <c r="E34" s="271"/>
      <c r="F34" s="207" t="s">
        <v>206</v>
      </c>
      <c r="G34" s="144">
        <f>+'Հավելված N 4'!E13</f>
        <v>-655794.69999999995</v>
      </c>
    </row>
    <row r="35" spans="1:7" s="11" customFormat="1">
      <c r="A35" s="269"/>
      <c r="B35" s="142" t="s">
        <v>102</v>
      </c>
      <c r="C35" s="145"/>
      <c r="D35" s="146"/>
      <c r="E35" s="54"/>
      <c r="F35" s="147" t="s">
        <v>103</v>
      </c>
      <c r="G35" s="148">
        <f t="shared" ref="G35" si="1">+G37</f>
        <v>655794.69999999984</v>
      </c>
    </row>
    <row r="36" spans="1:7" s="11" customFormat="1" ht="16.899999999999999" customHeight="1">
      <c r="A36" s="269"/>
      <c r="B36" s="145"/>
      <c r="C36" s="145"/>
      <c r="D36" s="146"/>
      <c r="E36" s="54"/>
      <c r="F36" s="149" t="s">
        <v>12</v>
      </c>
      <c r="G36" s="148"/>
    </row>
    <row r="37" spans="1:7" s="11" customFormat="1">
      <c r="A37" s="269"/>
      <c r="B37" s="145"/>
      <c r="C37" s="141"/>
      <c r="D37" s="146"/>
      <c r="E37" s="54"/>
      <c r="F37" s="147" t="s">
        <v>104</v>
      </c>
      <c r="G37" s="148">
        <f t="shared" ref="G37" si="2">+G39</f>
        <v>655794.69999999984</v>
      </c>
    </row>
    <row r="38" spans="1:7" s="11" customFormat="1" ht="16.899999999999999" customHeight="1">
      <c r="A38" s="269"/>
      <c r="B38" s="145"/>
      <c r="C38" s="272" t="s">
        <v>77</v>
      </c>
      <c r="D38" s="146"/>
      <c r="E38" s="54"/>
      <c r="F38" s="149" t="s">
        <v>12</v>
      </c>
      <c r="G38" s="148"/>
    </row>
    <row r="39" spans="1:7" s="11" customFormat="1" ht="34.5">
      <c r="A39" s="269"/>
      <c r="B39" s="145"/>
      <c r="C39" s="273"/>
      <c r="D39" s="146"/>
      <c r="E39" s="54"/>
      <c r="F39" s="150" t="s">
        <v>18</v>
      </c>
      <c r="G39" s="148">
        <f t="shared" ref="G39" si="3">+G41</f>
        <v>655794.69999999984</v>
      </c>
    </row>
    <row r="40" spans="1:7" s="11" customFormat="1" ht="16.899999999999999" customHeight="1">
      <c r="A40" s="269"/>
      <c r="B40" s="145"/>
      <c r="C40" s="273"/>
      <c r="D40" s="146"/>
      <c r="E40" s="61"/>
      <c r="F40" s="149" t="s">
        <v>12</v>
      </c>
      <c r="G40" s="148"/>
    </row>
    <row r="41" spans="1:7" s="11" customFormat="1" ht="39.4" customHeight="1">
      <c r="A41" s="269"/>
      <c r="B41" s="145"/>
      <c r="C41" s="273"/>
      <c r="D41" s="266">
        <v>1236</v>
      </c>
      <c r="E41" s="270" t="s">
        <v>79</v>
      </c>
      <c r="F41" s="270"/>
      <c r="G41" s="151">
        <f>+G43+G59</f>
        <v>655794.69999999984</v>
      </c>
    </row>
    <row r="42" spans="1:7" s="11" customFormat="1" ht="16.899999999999999" customHeight="1">
      <c r="A42" s="269"/>
      <c r="B42" s="145"/>
      <c r="C42" s="273"/>
      <c r="D42" s="267"/>
      <c r="E42" s="152"/>
      <c r="F42" s="149" t="s">
        <v>12</v>
      </c>
      <c r="G42" s="151"/>
    </row>
    <row r="43" spans="1:7" s="11" customFormat="1">
      <c r="A43" s="269"/>
      <c r="B43" s="145"/>
      <c r="C43" s="273"/>
      <c r="D43" s="267"/>
      <c r="E43" s="153">
        <v>32003</v>
      </c>
      <c r="F43" s="154" t="s">
        <v>105</v>
      </c>
      <c r="G43" s="155">
        <f>+G45+G52</f>
        <v>-21663.200000000186</v>
      </c>
    </row>
    <row r="44" spans="1:7" s="11" customFormat="1">
      <c r="A44" s="269"/>
      <c r="B44" s="145"/>
      <c r="C44" s="273"/>
      <c r="D44" s="267"/>
      <c r="E44" s="271"/>
      <c r="F44" s="149" t="s">
        <v>22</v>
      </c>
      <c r="G44" s="148"/>
    </row>
    <row r="45" spans="1:7" s="12" customFormat="1" ht="36.6" customHeight="1">
      <c r="A45" s="269"/>
      <c r="B45" s="145"/>
      <c r="C45" s="273"/>
      <c r="D45" s="267"/>
      <c r="E45" s="271"/>
      <c r="F45" s="156" t="s">
        <v>18</v>
      </c>
      <c r="G45" s="157">
        <f t="shared" ref="G45" si="4">+G47</f>
        <v>1741487.0999999999</v>
      </c>
    </row>
    <row r="46" spans="1:7" s="11" customFormat="1" ht="51.75">
      <c r="A46" s="269"/>
      <c r="B46" s="145"/>
      <c r="C46" s="273"/>
      <c r="D46" s="267"/>
      <c r="E46" s="271"/>
      <c r="F46" s="149" t="s">
        <v>19</v>
      </c>
      <c r="G46" s="158"/>
    </row>
    <row r="47" spans="1:7" s="11" customFormat="1" ht="16.899999999999999" customHeight="1">
      <c r="A47" s="269"/>
      <c r="B47" s="145"/>
      <c r="C47" s="273"/>
      <c r="D47" s="267"/>
      <c r="E47" s="271"/>
      <c r="F47" s="159" t="s">
        <v>13</v>
      </c>
      <c r="G47" s="148">
        <f t="shared" ref="G47" si="5">G48</f>
        <v>1741487.0999999999</v>
      </c>
    </row>
    <row r="48" spans="1:7" s="11" customFormat="1" ht="16.899999999999999" customHeight="1">
      <c r="A48" s="269"/>
      <c r="B48" s="145"/>
      <c r="C48" s="273"/>
      <c r="D48" s="267"/>
      <c r="E48" s="271"/>
      <c r="F48" s="149" t="s">
        <v>60</v>
      </c>
      <c r="G48" s="144">
        <f t="shared" ref="G48" si="6">+G49</f>
        <v>1741487.0999999999</v>
      </c>
    </row>
    <row r="49" spans="1:8" s="11" customFormat="1">
      <c r="A49" s="269"/>
      <c r="B49" s="145"/>
      <c r="C49" s="273"/>
      <c r="D49" s="267"/>
      <c r="E49" s="271"/>
      <c r="F49" s="149" t="s">
        <v>61</v>
      </c>
      <c r="G49" s="144">
        <f>+G50</f>
        <v>1741487.0999999999</v>
      </c>
    </row>
    <row r="50" spans="1:8" s="11" customFormat="1">
      <c r="A50" s="269"/>
      <c r="B50" s="145"/>
      <c r="C50" s="273"/>
      <c r="D50" s="267"/>
      <c r="E50" s="271"/>
      <c r="F50" s="140" t="s">
        <v>62</v>
      </c>
      <c r="G50" s="144">
        <f t="shared" ref="G50" si="7">+G51</f>
        <v>1741487.0999999999</v>
      </c>
      <c r="H50" s="13"/>
    </row>
    <row r="51" spans="1:8" s="11" customFormat="1">
      <c r="A51" s="269"/>
      <c r="B51" s="145"/>
      <c r="C51" s="273"/>
      <c r="D51" s="267"/>
      <c r="E51" s="271"/>
      <c r="F51" s="140" t="s">
        <v>55</v>
      </c>
      <c r="G51" s="144">
        <f>+'Հավելված N 4'!E23</f>
        <v>1741487.0999999999</v>
      </c>
      <c r="H51" s="13"/>
    </row>
    <row r="52" spans="1:8" s="12" customFormat="1" ht="36.6" customHeight="1">
      <c r="A52" s="269"/>
      <c r="B52" s="145"/>
      <c r="C52" s="273"/>
      <c r="D52" s="267"/>
      <c r="E52" s="271"/>
      <c r="F52" s="156" t="s">
        <v>33</v>
      </c>
      <c r="G52" s="157">
        <f t="shared" ref="G52" si="8">+G54</f>
        <v>-1763150.3</v>
      </c>
    </row>
    <row r="53" spans="1:8" s="11" customFormat="1" ht="51.75">
      <c r="A53" s="269"/>
      <c r="B53" s="145"/>
      <c r="C53" s="273"/>
      <c r="D53" s="267"/>
      <c r="E53" s="271"/>
      <c r="F53" s="149" t="s">
        <v>19</v>
      </c>
      <c r="G53" s="158"/>
    </row>
    <row r="54" spans="1:8" s="11" customFormat="1" ht="16.899999999999999" customHeight="1">
      <c r="A54" s="269"/>
      <c r="B54" s="145"/>
      <c r="C54" s="273"/>
      <c r="D54" s="267"/>
      <c r="E54" s="271"/>
      <c r="F54" s="159" t="s">
        <v>13</v>
      </c>
      <c r="G54" s="148">
        <f t="shared" ref="G54" si="9">G55</f>
        <v>-1763150.3</v>
      </c>
    </row>
    <row r="55" spans="1:8" s="11" customFormat="1" ht="16.899999999999999" customHeight="1">
      <c r="A55" s="269"/>
      <c r="B55" s="145"/>
      <c r="C55" s="273"/>
      <c r="D55" s="267"/>
      <c r="E55" s="271"/>
      <c r="F55" s="149" t="s">
        <v>60</v>
      </c>
      <c r="G55" s="144">
        <f t="shared" ref="G55" si="10">+G56</f>
        <v>-1763150.3</v>
      </c>
    </row>
    <row r="56" spans="1:8" s="11" customFormat="1">
      <c r="A56" s="269"/>
      <c r="B56" s="145"/>
      <c r="C56" s="273"/>
      <c r="D56" s="267"/>
      <c r="E56" s="271"/>
      <c r="F56" s="149" t="s">
        <v>61</v>
      </c>
      <c r="G56" s="144">
        <f t="shared" ref="G56:G57" si="11">+G57</f>
        <v>-1763150.3</v>
      </c>
    </row>
    <row r="57" spans="1:8" s="11" customFormat="1">
      <c r="A57" s="269"/>
      <c r="B57" s="145"/>
      <c r="C57" s="273"/>
      <c r="D57" s="267"/>
      <c r="E57" s="271"/>
      <c r="F57" s="140" t="s">
        <v>62</v>
      </c>
      <c r="G57" s="144">
        <f t="shared" si="11"/>
        <v>-1763150.3</v>
      </c>
      <c r="H57" s="13"/>
    </row>
    <row r="58" spans="1:8" s="11" customFormat="1">
      <c r="A58" s="269"/>
      <c r="B58" s="145"/>
      <c r="C58" s="273"/>
      <c r="D58" s="267"/>
      <c r="E58" s="271"/>
      <c r="F58" s="140" t="s">
        <v>55</v>
      </c>
      <c r="G58" s="144">
        <f>+'Հավելված N 4'!E39</f>
        <v>-1763150.3</v>
      </c>
      <c r="H58" s="13"/>
    </row>
    <row r="59" spans="1:8" s="11" customFormat="1">
      <c r="A59" s="269"/>
      <c r="B59" s="145"/>
      <c r="C59" s="142"/>
      <c r="D59" s="267"/>
      <c r="E59" s="153">
        <v>32005</v>
      </c>
      <c r="F59" s="173" t="s">
        <v>101</v>
      </c>
      <c r="G59" s="155">
        <f>+G61</f>
        <v>677457.9</v>
      </c>
    </row>
    <row r="60" spans="1:8" s="11" customFormat="1">
      <c r="A60" s="269"/>
      <c r="B60" s="145"/>
      <c r="C60" s="142"/>
      <c r="D60" s="267"/>
      <c r="E60" s="263"/>
      <c r="F60" s="149" t="s">
        <v>22</v>
      </c>
      <c r="G60" s="148"/>
    </row>
    <row r="61" spans="1:8" s="12" customFormat="1" ht="36.6" customHeight="1">
      <c r="A61" s="269"/>
      <c r="B61" s="145"/>
      <c r="C61" s="142"/>
      <c r="D61" s="267"/>
      <c r="E61" s="264"/>
      <c r="F61" s="156" t="s">
        <v>18</v>
      </c>
      <c r="G61" s="157">
        <f t="shared" ref="G61" si="12">+G63</f>
        <v>677457.9</v>
      </c>
    </row>
    <row r="62" spans="1:8" s="11" customFormat="1" ht="51.75">
      <c r="A62" s="269"/>
      <c r="B62" s="145"/>
      <c r="C62" s="142"/>
      <c r="D62" s="267"/>
      <c r="E62" s="264"/>
      <c r="F62" s="149" t="s">
        <v>19</v>
      </c>
      <c r="G62" s="158"/>
    </row>
    <row r="63" spans="1:8" s="11" customFormat="1" ht="16.899999999999999" customHeight="1">
      <c r="A63" s="269"/>
      <c r="B63" s="145"/>
      <c r="C63" s="142"/>
      <c r="D63" s="267"/>
      <c r="E63" s="264"/>
      <c r="F63" s="159" t="s">
        <v>13</v>
      </c>
      <c r="G63" s="148">
        <f t="shared" ref="G63" si="13">G64</f>
        <v>677457.9</v>
      </c>
    </row>
    <row r="64" spans="1:8" s="11" customFormat="1" ht="16.899999999999999" customHeight="1">
      <c r="A64" s="269"/>
      <c r="B64" s="145"/>
      <c r="C64" s="142"/>
      <c r="D64" s="267"/>
      <c r="E64" s="264"/>
      <c r="F64" s="149" t="s">
        <v>60</v>
      </c>
      <c r="G64" s="144">
        <f t="shared" ref="G64" si="14">+G65</f>
        <v>677457.9</v>
      </c>
    </row>
    <row r="65" spans="1:8" s="11" customFormat="1">
      <c r="A65" s="269"/>
      <c r="B65" s="145"/>
      <c r="C65" s="142"/>
      <c r="D65" s="267"/>
      <c r="E65" s="264"/>
      <c r="F65" s="149" t="s">
        <v>61</v>
      </c>
      <c r="G65" s="144">
        <f>+G66</f>
        <v>677457.9</v>
      </c>
    </row>
    <row r="66" spans="1:8" s="11" customFormat="1">
      <c r="A66" s="269"/>
      <c r="B66" s="145"/>
      <c r="C66" s="142"/>
      <c r="D66" s="267"/>
      <c r="E66" s="264"/>
      <c r="F66" s="140" t="s">
        <v>62</v>
      </c>
      <c r="G66" s="144">
        <f t="shared" ref="G66" si="15">+G67</f>
        <v>677457.9</v>
      </c>
      <c r="H66" s="13"/>
    </row>
    <row r="67" spans="1:8" s="11" customFormat="1">
      <c r="A67" s="269"/>
      <c r="B67" s="186"/>
      <c r="C67" s="187"/>
      <c r="D67" s="268"/>
      <c r="E67" s="265"/>
      <c r="F67" s="140" t="s">
        <v>55</v>
      </c>
      <c r="G67" s="144">
        <f>+'Հավելված N 4'!E42</f>
        <v>677457.9</v>
      </c>
      <c r="H67" s="13"/>
    </row>
  </sheetData>
  <mergeCells count="21">
    <mergeCell ref="E60:E67"/>
    <mergeCell ref="D41:D67"/>
    <mergeCell ref="A16:A67"/>
    <mergeCell ref="E41:F41"/>
    <mergeCell ref="E44:E58"/>
    <mergeCell ref="C38:C58"/>
    <mergeCell ref="C16:C17"/>
    <mergeCell ref="B16:B17"/>
    <mergeCell ref="C18:C19"/>
    <mergeCell ref="E24:F24"/>
    <mergeCell ref="E27:E34"/>
    <mergeCell ref="D26:D34"/>
    <mergeCell ref="B18:B34"/>
    <mergeCell ref="C20:C34"/>
    <mergeCell ref="F1:G1"/>
    <mergeCell ref="F3:G3"/>
    <mergeCell ref="A7:G7"/>
    <mergeCell ref="A11:C11"/>
    <mergeCell ref="D11:E11"/>
    <mergeCell ref="F2:G2"/>
    <mergeCell ref="F11:F1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13" zoomScale="85" zoomScaleNormal="85" workbookViewId="0">
      <selection activeCell="C23" sqref="C23"/>
    </sheetView>
  </sheetViews>
  <sheetFormatPr defaultColWidth="9.140625" defaultRowHeight="17.25"/>
  <cols>
    <col min="1" max="1" width="9.140625" style="32"/>
    <col min="2" max="2" width="9.140625" style="32" customWidth="1"/>
    <col min="3" max="3" width="54.28515625" style="32" customWidth="1"/>
    <col min="4" max="4" width="16.42578125" style="32" customWidth="1"/>
    <col min="5" max="8" width="20.42578125" style="32" customWidth="1"/>
    <col min="9" max="9" width="15.42578125" style="32" bestFit="1" customWidth="1"/>
    <col min="10" max="10" width="13.7109375" style="32" bestFit="1" customWidth="1"/>
    <col min="11" max="16384" width="9.140625" style="32"/>
  </cols>
  <sheetData>
    <row r="1" spans="1:10" s="177" customFormat="1" ht="26.65" customHeight="1">
      <c r="A1" s="176"/>
      <c r="B1" s="33"/>
      <c r="C1" s="33"/>
      <c r="D1" s="33"/>
      <c r="E1" s="176"/>
      <c r="F1" s="286" t="s">
        <v>27</v>
      </c>
      <c r="G1" s="286"/>
      <c r="H1" s="286"/>
    </row>
    <row r="2" spans="1:10">
      <c r="A2" s="34"/>
      <c r="B2" s="34"/>
      <c r="C2" s="34"/>
      <c r="D2" s="34"/>
      <c r="E2" s="178"/>
      <c r="F2" s="287" t="s">
        <v>74</v>
      </c>
      <c r="G2" s="287"/>
      <c r="H2" s="287"/>
    </row>
    <row r="3" spans="1:10">
      <c r="A3" s="34"/>
      <c r="B3" s="34"/>
      <c r="C3" s="34"/>
      <c r="D3" s="34"/>
      <c r="E3" s="178"/>
      <c r="F3" s="287" t="s">
        <v>26</v>
      </c>
      <c r="G3" s="287"/>
      <c r="H3" s="287"/>
    </row>
    <row r="4" spans="1:10">
      <c r="A4" s="168"/>
      <c r="B4" s="168"/>
      <c r="C4" s="35"/>
      <c r="D4" s="178"/>
      <c r="E4" s="178"/>
      <c r="F4" s="178"/>
      <c r="G4" s="178"/>
      <c r="H4" s="178"/>
    </row>
    <row r="5" spans="1:10" ht="37.5" customHeight="1">
      <c r="A5" s="288" t="s">
        <v>117</v>
      </c>
      <c r="B5" s="289"/>
      <c r="C5" s="289"/>
      <c r="D5" s="289"/>
      <c r="E5" s="289"/>
      <c r="F5" s="289"/>
      <c r="G5" s="289"/>
      <c r="H5" s="289"/>
    </row>
    <row r="6" spans="1:10" ht="37.5" customHeight="1">
      <c r="A6" s="289"/>
      <c r="B6" s="289"/>
      <c r="C6" s="289"/>
      <c r="D6" s="289"/>
      <c r="E6" s="289"/>
      <c r="F6" s="289"/>
      <c r="G6" s="289"/>
      <c r="H6" s="289"/>
    </row>
    <row r="7" spans="1:10">
      <c r="E7" s="178"/>
      <c r="F7" s="178"/>
      <c r="G7" s="178"/>
    </row>
    <row r="8" spans="1:10">
      <c r="A8" s="179"/>
      <c r="B8" s="179"/>
      <c r="C8" s="179"/>
      <c r="D8" s="170"/>
      <c r="E8" s="178"/>
      <c r="F8" s="178"/>
      <c r="G8" s="290" t="s">
        <v>15</v>
      </c>
      <c r="H8" s="290"/>
    </row>
    <row r="9" spans="1:10" ht="45" customHeight="1">
      <c r="A9" s="291" t="s">
        <v>43</v>
      </c>
      <c r="B9" s="292"/>
      <c r="C9" s="293" t="s">
        <v>44</v>
      </c>
      <c r="D9" s="281" t="s">
        <v>45</v>
      </c>
      <c r="E9" s="283" t="s">
        <v>59</v>
      </c>
      <c r="F9" s="284"/>
      <c r="G9" s="284"/>
      <c r="H9" s="285"/>
    </row>
    <row r="10" spans="1:10" ht="103.5">
      <c r="A10" s="36" t="s">
        <v>20</v>
      </c>
      <c r="B10" s="36" t="s">
        <v>21</v>
      </c>
      <c r="C10" s="294"/>
      <c r="D10" s="282"/>
      <c r="E10" s="37" t="s">
        <v>46</v>
      </c>
      <c r="F10" s="37" t="s">
        <v>47</v>
      </c>
      <c r="G10" s="37" t="s">
        <v>48</v>
      </c>
      <c r="H10" s="37" t="s">
        <v>49</v>
      </c>
    </row>
    <row r="11" spans="1:10">
      <c r="A11" s="36"/>
      <c r="B11" s="36"/>
      <c r="C11" s="38" t="s">
        <v>50</v>
      </c>
      <c r="D11" s="39">
        <f>SUM(E11:H11)</f>
        <v>0</v>
      </c>
      <c r="E11" s="39">
        <f>+E13</f>
        <v>0</v>
      </c>
      <c r="F11" s="39">
        <f>+F13</f>
        <v>0</v>
      </c>
      <c r="G11" s="39">
        <f>+G13</f>
        <v>0</v>
      </c>
      <c r="H11" s="39">
        <f>+H13</f>
        <v>0</v>
      </c>
      <c r="I11" s="70"/>
      <c r="J11" s="70"/>
    </row>
    <row r="12" spans="1:10">
      <c r="A12" s="36"/>
      <c r="B12" s="36"/>
      <c r="C12" s="38" t="s">
        <v>51</v>
      </c>
      <c r="D12" s="174"/>
      <c r="E12" s="39"/>
      <c r="F12" s="39"/>
      <c r="G12" s="39"/>
      <c r="H12" s="39"/>
      <c r="I12" s="70"/>
      <c r="J12" s="180"/>
    </row>
    <row r="13" spans="1:10" ht="51.75">
      <c r="A13" s="40"/>
      <c r="B13" s="41"/>
      <c r="C13" s="41" t="s">
        <v>23</v>
      </c>
      <c r="D13" s="139">
        <f>SUM(E13:H13)</f>
        <v>0</v>
      </c>
      <c r="E13" s="139">
        <f>+E15+E21+E38</f>
        <v>0</v>
      </c>
      <c r="F13" s="139">
        <f t="shared" ref="F13:H13" si="0">+F15+F21+F38</f>
        <v>0</v>
      </c>
      <c r="G13" s="139">
        <f t="shared" si="0"/>
        <v>0</v>
      </c>
      <c r="H13" s="139">
        <f t="shared" si="0"/>
        <v>0</v>
      </c>
      <c r="I13" s="70"/>
    </row>
    <row r="14" spans="1:10">
      <c r="A14" s="40"/>
      <c r="B14" s="40"/>
      <c r="C14" s="40" t="s">
        <v>52</v>
      </c>
      <c r="D14" s="42"/>
      <c r="E14" s="42"/>
      <c r="F14" s="42"/>
      <c r="G14" s="42"/>
      <c r="H14" s="42"/>
    </row>
    <row r="15" spans="1:10" s="133" customFormat="1" ht="34.5">
      <c r="A15" s="130">
        <v>1236</v>
      </c>
      <c r="B15" s="172">
        <v>32002</v>
      </c>
      <c r="C15" s="173" t="s">
        <v>193</v>
      </c>
      <c r="D15" s="131">
        <f>SUM(E15:H15)</f>
        <v>-655794.69999999995</v>
      </c>
      <c r="E15" s="132">
        <f>+E17+E18</f>
        <v>-655794.69999999995</v>
      </c>
      <c r="F15" s="132">
        <f t="shared" ref="F15:H15" si="1">+F17+F18</f>
        <v>0</v>
      </c>
      <c r="G15" s="132">
        <f t="shared" si="1"/>
        <v>0</v>
      </c>
      <c r="H15" s="132">
        <f t="shared" si="1"/>
        <v>0</v>
      </c>
    </row>
    <row r="16" spans="1:10" s="138" customFormat="1">
      <c r="A16" s="134"/>
      <c r="B16" s="134"/>
      <c r="C16" s="135" t="s">
        <v>12</v>
      </c>
      <c r="D16" s="75"/>
      <c r="E16" s="136"/>
      <c r="F16" s="137"/>
      <c r="G16" s="137"/>
      <c r="H16" s="137"/>
    </row>
    <row r="17" spans="1:8" s="79" customFormat="1" ht="34.5">
      <c r="A17" s="76"/>
      <c r="B17" s="76"/>
      <c r="C17" s="58" t="s">
        <v>193</v>
      </c>
      <c r="D17" s="77">
        <f>SUM(E17:H17)</f>
        <v>-509016.1</v>
      </c>
      <c r="E17" s="78">
        <v>-509016.1</v>
      </c>
      <c r="F17" s="78">
        <f t="shared" ref="F17" si="2">+F18+F19</f>
        <v>0</v>
      </c>
      <c r="G17" s="78">
        <f t="shared" ref="G17" si="3">+G18+G19</f>
        <v>0</v>
      </c>
      <c r="H17" s="78">
        <f t="shared" ref="H17" si="4">+H18+H19</f>
        <v>0</v>
      </c>
    </row>
    <row r="18" spans="1:8" s="79" customFormat="1">
      <c r="A18" s="76"/>
      <c r="B18" s="76"/>
      <c r="C18" s="58" t="s">
        <v>194</v>
      </c>
      <c r="D18" s="77">
        <f>SUM(E18:H18)</f>
        <v>-146778.6</v>
      </c>
      <c r="E18" s="78">
        <f>+E19+E20</f>
        <v>-146778.6</v>
      </c>
      <c r="F18" s="78">
        <f t="shared" ref="F18:H18" si="5">+F19+F20</f>
        <v>0</v>
      </c>
      <c r="G18" s="78">
        <f t="shared" si="5"/>
        <v>0</v>
      </c>
      <c r="H18" s="78">
        <f t="shared" si="5"/>
        <v>0</v>
      </c>
    </row>
    <row r="19" spans="1:8" s="84" customFormat="1" ht="34.5">
      <c r="A19" s="278"/>
      <c r="B19" s="278"/>
      <c r="C19" s="80" t="s">
        <v>195</v>
      </c>
      <c r="D19" s="81">
        <f t="shared" ref="D19" si="6">+E19+F19+G19+H19</f>
        <v>-85255.8</v>
      </c>
      <c r="E19" s="82">
        <v>-85255.8</v>
      </c>
      <c r="F19" s="82"/>
      <c r="G19" s="82"/>
      <c r="H19" s="83"/>
    </row>
    <row r="20" spans="1:8" s="84" customFormat="1" ht="34.5">
      <c r="A20" s="280"/>
      <c r="B20" s="280"/>
      <c r="C20" s="80" t="s">
        <v>196</v>
      </c>
      <c r="D20" s="81">
        <f t="shared" ref="D20" si="7">+E20+F20+G20+H20</f>
        <v>-61522.8</v>
      </c>
      <c r="E20" s="82">
        <v>-61522.8</v>
      </c>
      <c r="F20" s="82"/>
      <c r="G20" s="82"/>
      <c r="H20" s="83"/>
    </row>
    <row r="21" spans="1:8" s="133" customFormat="1" ht="34.5">
      <c r="A21" s="130">
        <v>1236</v>
      </c>
      <c r="B21" s="172">
        <v>32003</v>
      </c>
      <c r="C21" s="173" t="s">
        <v>100</v>
      </c>
      <c r="D21" s="131">
        <f>SUM(E21:H21)</f>
        <v>-21663.199999999953</v>
      </c>
      <c r="E21" s="132">
        <f>+E23+E24+E26+E29+E31+E33</f>
        <v>-21663.199999999953</v>
      </c>
      <c r="F21" s="132">
        <f t="shared" ref="F21:H21" si="8">+F23+F24+F26+F29+F31+F33</f>
        <v>0</v>
      </c>
      <c r="G21" s="132">
        <f t="shared" si="8"/>
        <v>0</v>
      </c>
      <c r="H21" s="132">
        <f t="shared" si="8"/>
        <v>0</v>
      </c>
    </row>
    <row r="22" spans="1:8" s="138" customFormat="1">
      <c r="A22" s="134"/>
      <c r="B22" s="134"/>
      <c r="C22" s="135" t="s">
        <v>12</v>
      </c>
      <c r="D22" s="75"/>
      <c r="E22" s="136"/>
      <c r="F22" s="137"/>
      <c r="G22" s="137"/>
      <c r="H22" s="137"/>
    </row>
    <row r="23" spans="1:8" s="79" customFormat="1" ht="34.5">
      <c r="A23" s="76"/>
      <c r="B23" s="76"/>
      <c r="C23" s="154" t="s">
        <v>100</v>
      </c>
      <c r="D23" s="77">
        <f>SUM(E23:H23)</f>
        <v>-1763150.3</v>
      </c>
      <c r="E23" s="197">
        <f>-(E24+E26+E29+E31+E33+E38+E15)</f>
        <v>-1763150.3</v>
      </c>
      <c r="F23" s="78">
        <v>0</v>
      </c>
      <c r="G23" s="78">
        <v>0</v>
      </c>
      <c r="H23" s="78">
        <v>0</v>
      </c>
    </row>
    <row r="24" spans="1:8" s="79" customFormat="1">
      <c r="A24" s="76"/>
      <c r="B24" s="76"/>
      <c r="C24" s="58" t="s">
        <v>134</v>
      </c>
      <c r="D24" s="77">
        <f>SUM(E24:H24)</f>
        <v>212743.8</v>
      </c>
      <c r="E24" s="78">
        <f>+E25</f>
        <v>212743.8</v>
      </c>
      <c r="F24" s="78">
        <f t="shared" ref="F24:H24" si="9">+F25</f>
        <v>0</v>
      </c>
      <c r="G24" s="78">
        <f t="shared" si="9"/>
        <v>0</v>
      </c>
      <c r="H24" s="78">
        <f t="shared" si="9"/>
        <v>0</v>
      </c>
    </row>
    <row r="25" spans="1:8" s="84" customFormat="1">
      <c r="A25" s="190"/>
      <c r="B25" s="190"/>
      <c r="C25" s="80" t="s">
        <v>135</v>
      </c>
      <c r="D25" s="81">
        <f t="shared" ref="D25" si="10">+E25+F25+G25+H25</f>
        <v>212743.8</v>
      </c>
      <c r="E25" s="82">
        <f>+'Հավելված N 8'!I18+'Հավելված N 8'!I25</f>
        <v>212743.8</v>
      </c>
      <c r="F25" s="82"/>
      <c r="G25" s="82"/>
      <c r="H25" s="83"/>
    </row>
    <row r="26" spans="1:8" s="79" customFormat="1">
      <c r="A26" s="76"/>
      <c r="B26" s="76"/>
      <c r="C26" s="58" t="s">
        <v>136</v>
      </c>
      <c r="D26" s="77">
        <f>SUM(E26:H26)</f>
        <v>301170.8</v>
      </c>
      <c r="E26" s="78">
        <f>+E27+E28</f>
        <v>301170.8</v>
      </c>
      <c r="F26" s="78">
        <f t="shared" ref="F26:H26" si="11">+F27+F28</f>
        <v>0</v>
      </c>
      <c r="G26" s="78">
        <f t="shared" si="11"/>
        <v>0</v>
      </c>
      <c r="H26" s="78">
        <f t="shared" si="11"/>
        <v>0</v>
      </c>
    </row>
    <row r="27" spans="1:8" s="84" customFormat="1" ht="34.5">
      <c r="A27" s="278"/>
      <c r="B27" s="278"/>
      <c r="C27" s="80" t="s">
        <v>137</v>
      </c>
      <c r="D27" s="81">
        <f t="shared" ref="D27" si="12">+E27+F27+G27+H27</f>
        <v>52217.2</v>
      </c>
      <c r="E27" s="82">
        <f>+'Հավելված N 8'!I19+'Հավելված N 8'!I26</f>
        <v>52217.2</v>
      </c>
      <c r="F27" s="82"/>
      <c r="G27" s="82"/>
      <c r="H27" s="83"/>
    </row>
    <row r="28" spans="1:8" s="84" customFormat="1">
      <c r="A28" s="280"/>
      <c r="B28" s="280"/>
      <c r="C28" s="80" t="s">
        <v>140</v>
      </c>
      <c r="D28" s="81">
        <f t="shared" ref="D28" si="13">+E28+F28+G28+H28</f>
        <v>248953.60000000001</v>
      </c>
      <c r="E28" s="82">
        <f>+'Հավելված N 8'!I20+'Հավելված N 8'!I27</f>
        <v>248953.60000000001</v>
      </c>
      <c r="F28" s="82"/>
      <c r="G28" s="82"/>
      <c r="H28" s="83"/>
    </row>
    <row r="29" spans="1:8" s="79" customFormat="1">
      <c r="A29" s="76"/>
      <c r="B29" s="76"/>
      <c r="C29" s="58" t="s">
        <v>143</v>
      </c>
      <c r="D29" s="77">
        <f>SUM(E29:H29)</f>
        <v>212328.8</v>
      </c>
      <c r="E29" s="78">
        <f>+E30</f>
        <v>212328.8</v>
      </c>
      <c r="F29" s="78">
        <f t="shared" ref="F29:H29" si="14">+F30</f>
        <v>0</v>
      </c>
      <c r="G29" s="78">
        <f t="shared" si="14"/>
        <v>0</v>
      </c>
      <c r="H29" s="78">
        <f t="shared" si="14"/>
        <v>0</v>
      </c>
    </row>
    <row r="30" spans="1:8" s="84" customFormat="1">
      <c r="A30" s="191"/>
      <c r="B30" s="191"/>
      <c r="C30" s="192" t="s">
        <v>144</v>
      </c>
      <c r="D30" s="81">
        <f t="shared" ref="D30" si="15">+E30+F30+G30+H30</f>
        <v>212328.8</v>
      </c>
      <c r="E30" s="82">
        <f>+'Հավելված N 8'!I21+'Հավելված N 8'!I28</f>
        <v>212328.8</v>
      </c>
      <c r="F30" s="82"/>
      <c r="G30" s="82"/>
      <c r="H30" s="83"/>
    </row>
    <row r="31" spans="1:8" s="79" customFormat="1">
      <c r="A31" s="76"/>
      <c r="B31" s="76"/>
      <c r="C31" s="58" t="s">
        <v>147</v>
      </c>
      <c r="D31" s="77">
        <f>SUM(E31:H31)</f>
        <v>678333.7</v>
      </c>
      <c r="E31" s="78">
        <f>+E32</f>
        <v>678333.7</v>
      </c>
      <c r="F31" s="78">
        <f t="shared" ref="F31" si="16">+F32</f>
        <v>0</v>
      </c>
      <c r="G31" s="78">
        <f t="shared" ref="G31" si="17">+G32</f>
        <v>0</v>
      </c>
      <c r="H31" s="78">
        <f t="shared" ref="H31" si="18">+H32</f>
        <v>0</v>
      </c>
    </row>
    <row r="32" spans="1:8" s="84" customFormat="1">
      <c r="A32" s="191"/>
      <c r="B32" s="191"/>
      <c r="C32" s="192" t="s">
        <v>148</v>
      </c>
      <c r="D32" s="81">
        <f t="shared" ref="D32" si="19">+E32+F32+G32+H32</f>
        <v>678333.7</v>
      </c>
      <c r="E32" s="82">
        <f>+'Հավելված N 8'!I17+'Հավելված N 8'!I24</f>
        <v>678333.7</v>
      </c>
      <c r="F32" s="82"/>
      <c r="G32" s="82"/>
      <c r="H32" s="83"/>
    </row>
    <row r="33" spans="1:8" s="79" customFormat="1">
      <c r="A33" s="76"/>
      <c r="B33" s="76"/>
      <c r="C33" s="58" t="s">
        <v>120</v>
      </c>
      <c r="D33" s="77">
        <f>SUM(E33:H33)</f>
        <v>336910</v>
      </c>
      <c r="E33" s="78">
        <f>+E34+E35+E36+E37</f>
        <v>336910</v>
      </c>
      <c r="F33" s="78">
        <f t="shared" ref="F33:H33" si="20">+F34+F35+F36+F37</f>
        <v>0</v>
      </c>
      <c r="G33" s="78">
        <f t="shared" si="20"/>
        <v>0</v>
      </c>
      <c r="H33" s="78">
        <f t="shared" si="20"/>
        <v>0</v>
      </c>
    </row>
    <row r="34" spans="1:8" s="84" customFormat="1">
      <c r="A34" s="278"/>
      <c r="B34" s="278"/>
      <c r="C34" s="192" t="s">
        <v>149</v>
      </c>
      <c r="D34" s="81">
        <f t="shared" ref="D34" si="21">+E34+F34+G34+H34</f>
        <v>336610</v>
      </c>
      <c r="E34" s="82">
        <f>+'Հավելված N 8'!I22+'Հավելված N 8'!I29</f>
        <v>336610</v>
      </c>
      <c r="F34" s="82"/>
      <c r="G34" s="82"/>
      <c r="H34" s="83"/>
    </row>
    <row r="35" spans="1:8" s="84" customFormat="1">
      <c r="A35" s="279"/>
      <c r="B35" s="279"/>
      <c r="C35" s="192" t="s">
        <v>183</v>
      </c>
      <c r="D35" s="81">
        <f t="shared" ref="D35:D37" si="22">+E35+F35+G35+H35</f>
        <v>100</v>
      </c>
      <c r="E35" s="82">
        <f>+'Հավելված N 8'!I30</f>
        <v>100</v>
      </c>
      <c r="F35" s="82"/>
      <c r="G35" s="82"/>
      <c r="H35" s="83"/>
    </row>
    <row r="36" spans="1:8" s="84" customFormat="1" ht="34.5">
      <c r="A36" s="279"/>
      <c r="B36" s="279"/>
      <c r="C36" s="192" t="s">
        <v>184</v>
      </c>
      <c r="D36" s="81">
        <f t="shared" si="22"/>
        <v>100</v>
      </c>
      <c r="E36" s="82">
        <f>+'Հավելված N 8'!I31</f>
        <v>100</v>
      </c>
      <c r="F36" s="82"/>
      <c r="G36" s="82"/>
      <c r="H36" s="83"/>
    </row>
    <row r="37" spans="1:8" s="84" customFormat="1">
      <c r="A37" s="280"/>
      <c r="B37" s="280"/>
      <c r="C37" s="192" t="s">
        <v>185</v>
      </c>
      <c r="D37" s="81">
        <f t="shared" si="22"/>
        <v>100</v>
      </c>
      <c r="E37" s="82">
        <f>+'Հավելված N 8'!I32</f>
        <v>100</v>
      </c>
      <c r="F37" s="82"/>
      <c r="G37" s="82"/>
      <c r="H37" s="83"/>
    </row>
    <row r="38" spans="1:8" s="133" customFormat="1">
      <c r="A38" s="130">
        <v>1236</v>
      </c>
      <c r="B38" s="172">
        <v>32005</v>
      </c>
      <c r="C38" s="173" t="s">
        <v>101</v>
      </c>
      <c r="D38" s="131">
        <f>SUM(E38:H38)</f>
        <v>677457.9</v>
      </c>
      <c r="E38" s="132">
        <f>+E40+E42+E44+E48+E51+E60</f>
        <v>677457.9</v>
      </c>
      <c r="F38" s="132">
        <f t="shared" ref="F38:H38" si="23">+F40+F42+F44+F48+F51+F60</f>
        <v>0</v>
      </c>
      <c r="G38" s="132">
        <f t="shared" si="23"/>
        <v>0</v>
      </c>
      <c r="H38" s="132">
        <f t="shared" si="23"/>
        <v>0</v>
      </c>
    </row>
    <row r="39" spans="1:8" s="138" customFormat="1">
      <c r="A39" s="134"/>
      <c r="B39" s="134"/>
      <c r="C39" s="135" t="s">
        <v>12</v>
      </c>
      <c r="D39" s="75"/>
      <c r="E39" s="136"/>
      <c r="F39" s="137"/>
      <c r="G39" s="137"/>
      <c r="H39" s="137"/>
    </row>
    <row r="40" spans="1:8" s="79" customFormat="1">
      <c r="A40" s="76"/>
      <c r="B40" s="76"/>
      <c r="C40" s="58" t="s">
        <v>152</v>
      </c>
      <c r="D40" s="77">
        <f>SUM(E40:H40)</f>
        <v>60717.7</v>
      </c>
      <c r="E40" s="78">
        <f>+E41</f>
        <v>60717.7</v>
      </c>
      <c r="F40" s="78">
        <f t="shared" ref="F40:H40" si="24">+F41</f>
        <v>0</v>
      </c>
      <c r="G40" s="78">
        <f t="shared" si="24"/>
        <v>0</v>
      </c>
      <c r="H40" s="78">
        <f t="shared" si="24"/>
        <v>0</v>
      </c>
    </row>
    <row r="41" spans="1:8" s="84" customFormat="1">
      <c r="A41" s="193"/>
      <c r="B41" s="193"/>
      <c r="C41" s="80" t="s">
        <v>153</v>
      </c>
      <c r="D41" s="81">
        <f t="shared" ref="D41" si="25">+E41+F41+G41+H41</f>
        <v>60717.7</v>
      </c>
      <c r="E41" s="82">
        <f>+'Հավելված N 8'!I35+'Հավելված N 8'!I43</f>
        <v>60717.7</v>
      </c>
      <c r="F41" s="82"/>
      <c r="G41" s="82"/>
      <c r="H41" s="83"/>
    </row>
    <row r="42" spans="1:8" s="79" customFormat="1">
      <c r="A42" s="193"/>
      <c r="B42" s="193"/>
      <c r="C42" s="58" t="s">
        <v>147</v>
      </c>
      <c r="D42" s="77">
        <f>SUM(E42:H42)</f>
        <v>218391.1</v>
      </c>
      <c r="E42" s="78">
        <f>+E43</f>
        <v>218391.1</v>
      </c>
      <c r="F42" s="78">
        <f t="shared" ref="F42" si="26">+F43</f>
        <v>0</v>
      </c>
      <c r="G42" s="78">
        <f t="shared" ref="G42" si="27">+G43</f>
        <v>0</v>
      </c>
      <c r="H42" s="78">
        <f t="shared" ref="H42" si="28">+H43</f>
        <v>0</v>
      </c>
    </row>
    <row r="43" spans="1:8" s="84" customFormat="1">
      <c r="A43" s="193"/>
      <c r="B43" s="193"/>
      <c r="C43" s="80" t="s">
        <v>156</v>
      </c>
      <c r="D43" s="81">
        <f t="shared" ref="D43" si="29">+E43+F43+G43+H43</f>
        <v>218391.1</v>
      </c>
      <c r="E43" s="82">
        <f>+'Հավելված N 8'!I36+'Հավելված N 8'!I44</f>
        <v>218391.1</v>
      </c>
      <c r="F43" s="82"/>
      <c r="G43" s="82"/>
      <c r="H43" s="83"/>
    </row>
    <row r="44" spans="1:8" s="79" customFormat="1">
      <c r="A44" s="193"/>
      <c r="B44" s="193"/>
      <c r="C44" s="58" t="s">
        <v>159</v>
      </c>
      <c r="D44" s="77">
        <f>SUM(E44:H44)</f>
        <v>42848</v>
      </c>
      <c r="E44" s="78">
        <f>+E45+E46+E47</f>
        <v>42848</v>
      </c>
      <c r="F44" s="78">
        <f t="shared" ref="F44:H44" si="30">+F45+F46+F47</f>
        <v>0</v>
      </c>
      <c r="G44" s="78">
        <f t="shared" si="30"/>
        <v>0</v>
      </c>
      <c r="H44" s="78">
        <f t="shared" si="30"/>
        <v>0</v>
      </c>
    </row>
    <row r="45" spans="1:8" s="84" customFormat="1">
      <c r="A45" s="193"/>
      <c r="B45" s="193"/>
      <c r="C45" s="80" t="s">
        <v>160</v>
      </c>
      <c r="D45" s="81">
        <f t="shared" ref="D45" si="31">+E45+F45+G45+H45</f>
        <v>42848</v>
      </c>
      <c r="E45" s="82">
        <f>+'Հավելված N 8'!I37+'Հավելված N 8'!I45</f>
        <v>42848</v>
      </c>
      <c r="F45" s="82"/>
      <c r="G45" s="82"/>
      <c r="H45" s="83"/>
    </row>
    <row r="46" spans="1:8" s="84" customFormat="1">
      <c r="A46" s="193"/>
      <c r="B46" s="193"/>
      <c r="C46" s="80" t="s">
        <v>163</v>
      </c>
      <c r="D46" s="81">
        <f t="shared" ref="D46:D47" si="32">+E46+F46+G46+H46</f>
        <v>-250000</v>
      </c>
      <c r="E46" s="82">
        <v>-250000</v>
      </c>
      <c r="F46" s="82"/>
      <c r="G46" s="82"/>
      <c r="H46" s="83"/>
    </row>
    <row r="47" spans="1:8" s="84" customFormat="1">
      <c r="A47" s="193"/>
      <c r="B47" s="193"/>
      <c r="C47" s="80" t="s">
        <v>164</v>
      </c>
      <c r="D47" s="81">
        <f t="shared" si="32"/>
        <v>250000</v>
      </c>
      <c r="E47" s="82">
        <v>250000</v>
      </c>
      <c r="F47" s="82"/>
      <c r="G47" s="82"/>
      <c r="H47" s="83"/>
    </row>
    <row r="48" spans="1:8" s="79" customFormat="1">
      <c r="A48" s="193"/>
      <c r="B48" s="193"/>
      <c r="C48" s="58" t="s">
        <v>167</v>
      </c>
      <c r="D48" s="77">
        <f>SUM(E48:H48)</f>
        <v>129001.1</v>
      </c>
      <c r="E48" s="78">
        <f>+E49+E50</f>
        <v>129001.1</v>
      </c>
      <c r="F48" s="78">
        <f t="shared" ref="F48:H48" si="33">+F49+F50</f>
        <v>0</v>
      </c>
      <c r="G48" s="78">
        <f t="shared" si="33"/>
        <v>0</v>
      </c>
      <c r="H48" s="78">
        <f t="shared" si="33"/>
        <v>0</v>
      </c>
    </row>
    <row r="49" spans="1:8" s="84" customFormat="1">
      <c r="A49" s="193"/>
      <c r="B49" s="193"/>
      <c r="C49" s="80" t="s">
        <v>168</v>
      </c>
      <c r="D49" s="81">
        <f t="shared" ref="D49:D50" si="34">+E49+F49+G49+H49</f>
        <v>78180</v>
      </c>
      <c r="E49" s="82">
        <f>+'Հավելված N 8'!I38+'Հավելված N 8'!I46</f>
        <v>78180</v>
      </c>
      <c r="F49" s="82"/>
      <c r="G49" s="82"/>
      <c r="H49" s="83"/>
    </row>
    <row r="50" spans="1:8" s="84" customFormat="1">
      <c r="A50" s="193"/>
      <c r="B50" s="193"/>
      <c r="C50" s="80" t="s">
        <v>169</v>
      </c>
      <c r="D50" s="81">
        <f t="shared" si="34"/>
        <v>50821.1</v>
      </c>
      <c r="E50" s="82">
        <f>+'Հավելված N 8'!I39+'Հավելված N 8'!I47</f>
        <v>50821.1</v>
      </c>
      <c r="F50" s="82"/>
      <c r="G50" s="82"/>
      <c r="H50" s="83"/>
    </row>
    <row r="51" spans="1:8" s="79" customFormat="1">
      <c r="A51" s="193"/>
      <c r="B51" s="193"/>
      <c r="C51" s="58" t="s">
        <v>120</v>
      </c>
      <c r="D51" s="77">
        <f>SUM(E51:H51)</f>
        <v>165400</v>
      </c>
      <c r="E51" s="78">
        <f>+E52+E53+E54+E55+E56+E57+E58+E59</f>
        <v>165400</v>
      </c>
      <c r="F51" s="78">
        <f t="shared" ref="F51:H51" si="35">+F52+F53+F54+F55+F56+F57+F58+F59</f>
        <v>0</v>
      </c>
      <c r="G51" s="78">
        <f t="shared" si="35"/>
        <v>0</v>
      </c>
      <c r="H51" s="78">
        <f t="shared" si="35"/>
        <v>0</v>
      </c>
    </row>
    <row r="52" spans="1:8" s="84" customFormat="1">
      <c r="A52" s="278"/>
      <c r="B52" s="278"/>
      <c r="C52" s="80" t="s">
        <v>174</v>
      </c>
      <c r="D52" s="81">
        <f t="shared" ref="D52" si="36">+E52+F52+G52+H52</f>
        <v>165100</v>
      </c>
      <c r="E52" s="82">
        <f>+'Հավելված N 8'!I40+'Հավելված N 8'!I48</f>
        <v>165100</v>
      </c>
      <c r="F52" s="82"/>
      <c r="G52" s="82"/>
      <c r="H52" s="83"/>
    </row>
    <row r="53" spans="1:8" s="84" customFormat="1">
      <c r="A53" s="279"/>
      <c r="B53" s="279"/>
      <c r="C53" s="80" t="s">
        <v>179</v>
      </c>
      <c r="D53" s="81">
        <f t="shared" ref="D53:D54" si="37">+E53+F53+G53+H53</f>
        <v>-220000</v>
      </c>
      <c r="E53" s="82">
        <v>-220000</v>
      </c>
      <c r="F53" s="82"/>
      <c r="G53" s="82"/>
      <c r="H53" s="83"/>
    </row>
    <row r="54" spans="1:8" s="84" customFormat="1" ht="34.5">
      <c r="A54" s="279"/>
      <c r="B54" s="279"/>
      <c r="C54" s="80" t="s">
        <v>180</v>
      </c>
      <c r="D54" s="81">
        <f t="shared" si="37"/>
        <v>220000</v>
      </c>
      <c r="E54" s="82">
        <v>220000</v>
      </c>
      <c r="F54" s="82"/>
      <c r="G54" s="82"/>
      <c r="H54" s="83"/>
    </row>
    <row r="55" spans="1:8" s="84" customFormat="1">
      <c r="A55" s="279"/>
      <c r="B55" s="279"/>
      <c r="C55" s="80" t="s">
        <v>181</v>
      </c>
      <c r="D55" s="81">
        <f t="shared" ref="D55:D59" si="38">+E55+F55+G55+H55</f>
        <v>-250000</v>
      </c>
      <c r="E55" s="82">
        <v>-250000</v>
      </c>
      <c r="F55" s="82"/>
      <c r="G55" s="82"/>
      <c r="H55" s="83"/>
    </row>
    <row r="56" spans="1:8" s="84" customFormat="1">
      <c r="A56" s="279"/>
      <c r="B56" s="279"/>
      <c r="C56" s="80" t="s">
        <v>182</v>
      </c>
      <c r="D56" s="81">
        <f t="shared" si="38"/>
        <v>250000</v>
      </c>
      <c r="E56" s="82">
        <v>250000</v>
      </c>
      <c r="F56" s="82"/>
      <c r="G56" s="82"/>
      <c r="H56" s="83"/>
    </row>
    <row r="57" spans="1:8" s="84" customFormat="1">
      <c r="A57" s="279"/>
      <c r="B57" s="279"/>
      <c r="C57" s="192" t="s">
        <v>189</v>
      </c>
      <c r="D57" s="81">
        <f t="shared" si="38"/>
        <v>100</v>
      </c>
      <c r="E57" s="82">
        <f>+'Հավելված N 8'!I50</f>
        <v>100</v>
      </c>
      <c r="F57" s="82"/>
      <c r="G57" s="82"/>
      <c r="H57" s="83"/>
    </row>
    <row r="58" spans="1:8" s="84" customFormat="1">
      <c r="A58" s="279"/>
      <c r="B58" s="279"/>
      <c r="C58" s="192" t="s">
        <v>121</v>
      </c>
      <c r="D58" s="81">
        <f t="shared" si="38"/>
        <v>100</v>
      </c>
      <c r="E58" s="82">
        <f>+'Հավելված N 8'!I51</f>
        <v>100</v>
      </c>
      <c r="F58" s="82"/>
      <c r="G58" s="82"/>
      <c r="H58" s="83"/>
    </row>
    <row r="59" spans="1:8" s="84" customFormat="1">
      <c r="A59" s="280"/>
      <c r="B59" s="280"/>
      <c r="C59" s="192" t="s">
        <v>129</v>
      </c>
      <c r="D59" s="81">
        <f t="shared" si="38"/>
        <v>100</v>
      </c>
      <c r="E59" s="82">
        <f>+'Հավելված N 8'!I52</f>
        <v>100</v>
      </c>
      <c r="F59" s="82"/>
      <c r="G59" s="82"/>
      <c r="H59" s="83"/>
    </row>
    <row r="60" spans="1:8" s="79" customFormat="1">
      <c r="A60" s="193"/>
      <c r="B60" s="193"/>
      <c r="C60" s="58" t="s">
        <v>165</v>
      </c>
      <c r="D60" s="77">
        <f>SUM(E60:H60)</f>
        <v>61100</v>
      </c>
      <c r="E60" s="78">
        <f>+E61</f>
        <v>61100</v>
      </c>
      <c r="F60" s="78">
        <f t="shared" ref="F60" si="39">+F61</f>
        <v>0</v>
      </c>
      <c r="G60" s="78">
        <f t="shared" ref="G60" si="40">+G61</f>
        <v>0</v>
      </c>
      <c r="H60" s="78">
        <f t="shared" ref="H60" si="41">+H61</f>
        <v>0</v>
      </c>
    </row>
    <row r="61" spans="1:8" s="84" customFormat="1">
      <c r="A61" s="193"/>
      <c r="B61" s="193"/>
      <c r="C61" s="80" t="s">
        <v>166</v>
      </c>
      <c r="D61" s="81">
        <f t="shared" ref="D61" si="42">+E61+F61+G61+H61</f>
        <v>61100</v>
      </c>
      <c r="E61" s="82">
        <f>+'Հավելված N 8'!I41+'Հավելված N 8'!I49</f>
        <v>61100</v>
      </c>
      <c r="F61" s="82"/>
      <c r="G61" s="82"/>
      <c r="H61" s="83"/>
    </row>
  </sheetData>
  <mergeCells count="17">
    <mergeCell ref="E9:H9"/>
    <mergeCell ref="F1:H1"/>
    <mergeCell ref="F2:H2"/>
    <mergeCell ref="F3:H3"/>
    <mergeCell ref="A5:H6"/>
    <mergeCell ref="G8:H8"/>
    <mergeCell ref="A9:B9"/>
    <mergeCell ref="C9:C10"/>
    <mergeCell ref="A34:A37"/>
    <mergeCell ref="B34:B37"/>
    <mergeCell ref="B52:B59"/>
    <mergeCell ref="A52:A59"/>
    <mergeCell ref="D9:D10"/>
    <mergeCell ref="B27:B28"/>
    <mergeCell ref="A27:A28"/>
    <mergeCell ref="B19:B20"/>
    <mergeCell ref="A19:A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65"/>
  <sheetViews>
    <sheetView topLeftCell="A9" zoomScale="84" zoomScaleNormal="84" workbookViewId="0">
      <selection activeCell="F45" sqref="F45"/>
    </sheetView>
  </sheetViews>
  <sheetFormatPr defaultColWidth="9.140625" defaultRowHeight="17.25"/>
  <cols>
    <col min="1" max="3" width="9.140625" style="45"/>
    <col min="4" max="4" width="65.7109375" style="45" customWidth="1"/>
    <col min="5" max="5" width="39.85546875" style="128" customWidth="1"/>
    <col min="6" max="6" width="20.7109375" style="45" customWidth="1"/>
    <col min="7" max="7" width="19.28515625" style="45" customWidth="1"/>
    <col min="8" max="8" width="20" style="45" customWidth="1"/>
    <col min="9" max="16384" width="9.140625" style="45"/>
  </cols>
  <sheetData>
    <row r="1" spans="2:5" s="44" customFormat="1" ht="25.5" customHeight="1">
      <c r="E1" s="182" t="s">
        <v>83</v>
      </c>
    </row>
    <row r="2" spans="2:5" ht="17.850000000000001" customHeight="1">
      <c r="E2" s="181" t="s">
        <v>118</v>
      </c>
    </row>
    <row r="3" spans="2:5" ht="17.25" customHeight="1">
      <c r="D3" s="46"/>
      <c r="E3" s="183" t="s">
        <v>26</v>
      </c>
    </row>
    <row r="4" spans="2:5" ht="13.7" customHeight="1">
      <c r="D4" s="46"/>
      <c r="E4" s="121"/>
    </row>
    <row r="5" spans="2:5" ht="13.7" customHeight="1">
      <c r="D5" s="46"/>
      <c r="E5" s="121"/>
    </row>
    <row r="6" spans="2:5" ht="85.7" customHeight="1">
      <c r="B6" s="299" t="s">
        <v>75</v>
      </c>
      <c r="C6" s="299"/>
      <c r="D6" s="299"/>
      <c r="E6" s="299"/>
    </row>
    <row r="8" spans="2:5">
      <c r="E8" s="122" t="s">
        <v>15</v>
      </c>
    </row>
    <row r="9" spans="2:5" ht="74.25" customHeight="1">
      <c r="B9" s="291" t="s">
        <v>43</v>
      </c>
      <c r="C9" s="292"/>
      <c r="D9" s="293" t="s">
        <v>44</v>
      </c>
      <c r="E9" s="189" t="s">
        <v>124</v>
      </c>
    </row>
    <row r="10" spans="2:5" ht="88.5" customHeight="1">
      <c r="B10" s="36" t="s">
        <v>20</v>
      </c>
      <c r="C10" s="36" t="s">
        <v>21</v>
      </c>
      <c r="D10" s="294"/>
      <c r="E10" s="123" t="s">
        <v>9</v>
      </c>
    </row>
    <row r="11" spans="2:5" ht="34.5">
      <c r="B11" s="36"/>
      <c r="C11" s="36"/>
      <c r="D11" s="47" t="s">
        <v>23</v>
      </c>
      <c r="E11" s="39">
        <f>+E13+E21+E40</f>
        <v>0</v>
      </c>
    </row>
    <row r="12" spans="2:5">
      <c r="B12" s="36"/>
      <c r="C12" s="36"/>
      <c r="D12" s="48" t="s">
        <v>53</v>
      </c>
      <c r="E12" s="129"/>
    </row>
    <row r="13" spans="2:5" ht="34.5">
      <c r="B13" s="38">
        <v>1236</v>
      </c>
      <c r="C13" s="38">
        <v>32002</v>
      </c>
      <c r="D13" s="173" t="s">
        <v>193</v>
      </c>
      <c r="E13" s="127">
        <f>+E15+E20</f>
        <v>-655794.69999999995</v>
      </c>
    </row>
    <row r="14" spans="2:5">
      <c r="B14" s="95"/>
      <c r="C14" s="95"/>
      <c r="D14" s="43" t="s">
        <v>22</v>
      </c>
      <c r="E14" s="124"/>
    </row>
    <row r="15" spans="2:5" ht="34.5">
      <c r="B15" s="96"/>
      <c r="C15" s="96"/>
      <c r="D15" s="49" t="s">
        <v>197</v>
      </c>
      <c r="E15" s="125">
        <f>+E17</f>
        <v>-146778.6</v>
      </c>
    </row>
    <row r="16" spans="2:5">
      <c r="B16" s="96"/>
      <c r="C16" s="96"/>
      <c r="D16" s="50" t="s">
        <v>54</v>
      </c>
      <c r="E16" s="126"/>
    </row>
    <row r="17" spans="2:6">
      <c r="B17" s="96"/>
      <c r="C17" s="96"/>
      <c r="D17" s="58" t="s">
        <v>194</v>
      </c>
      <c r="E17" s="97">
        <f>+E18+E19</f>
        <v>-146778.6</v>
      </c>
    </row>
    <row r="18" spans="2:6" ht="34.5">
      <c r="B18" s="164"/>
      <c r="C18" s="164"/>
      <c r="D18" s="166" t="str">
        <f>+'Հավելված N 3'!C19</f>
        <v>Աջափնյակ վարչական շրջանի հ. 47 մանկապարտեզի բակի բարեկարգում</v>
      </c>
      <c r="E18" s="167">
        <f>+'Հավելված N 3'!D19</f>
        <v>-85255.8</v>
      </c>
    </row>
    <row r="19" spans="2:6" ht="34.5">
      <c r="B19" s="164"/>
      <c r="C19" s="164"/>
      <c r="D19" s="166" t="str">
        <f>+'Հավելված N 3'!C20</f>
        <v>Մալաթիա-Սեբաստիա վարչական շրջանի հ. 81 մանկապարտեզի բակի բարեկարգում</v>
      </c>
      <c r="E19" s="167">
        <f>+'Հավելված N 3'!D20</f>
        <v>-61522.8</v>
      </c>
    </row>
    <row r="20" spans="2:6" ht="34.5">
      <c r="B20" s="96"/>
      <c r="C20" s="96"/>
      <c r="D20" s="49" t="s">
        <v>197</v>
      </c>
      <c r="E20" s="125">
        <f>+'Հավելված N 3'!D17</f>
        <v>-509016.1</v>
      </c>
    </row>
    <row r="21" spans="2:6">
      <c r="B21" s="38">
        <v>1236</v>
      </c>
      <c r="C21" s="38">
        <v>32003</v>
      </c>
      <c r="D21" s="52" t="s">
        <v>100</v>
      </c>
      <c r="E21" s="127">
        <f>+E23+E39</f>
        <v>-21663.200000000186</v>
      </c>
    </row>
    <row r="22" spans="2:6">
      <c r="B22" s="95"/>
      <c r="C22" s="95"/>
      <c r="D22" s="43" t="s">
        <v>22</v>
      </c>
      <c r="E22" s="124"/>
    </row>
    <row r="23" spans="2:6" ht="34.5">
      <c r="B23" s="96"/>
      <c r="C23" s="96"/>
      <c r="D23" s="49" t="s">
        <v>18</v>
      </c>
      <c r="E23" s="125">
        <f>+E25+E27+E30+E32+E34</f>
        <v>1741487.0999999999</v>
      </c>
      <c r="F23" s="246"/>
    </row>
    <row r="24" spans="2:6">
      <c r="B24" s="96"/>
      <c r="C24" s="96"/>
      <c r="D24" s="50" t="s">
        <v>54</v>
      </c>
      <c r="E24" s="126"/>
    </row>
    <row r="25" spans="2:6">
      <c r="B25" s="96"/>
      <c r="C25" s="96"/>
      <c r="D25" s="58" t="s">
        <v>134</v>
      </c>
      <c r="E25" s="97">
        <f>+E26</f>
        <v>212743.8</v>
      </c>
    </row>
    <row r="26" spans="2:6">
      <c r="B26" s="200"/>
      <c r="C26" s="200"/>
      <c r="D26" s="166" t="str">
        <f>+'Հավելված N 3'!C25</f>
        <v>գ. Արագածավանի թիվ 2 միջնակարգ դպրոց</v>
      </c>
      <c r="E26" s="167">
        <f>+'Հավելված N 3'!D25</f>
        <v>212743.8</v>
      </c>
    </row>
    <row r="27" spans="2:6">
      <c r="B27" s="200"/>
      <c r="C27" s="200"/>
      <c r="D27" s="58" t="s">
        <v>136</v>
      </c>
      <c r="E27" s="97">
        <f>+E28+E29</f>
        <v>301170.8</v>
      </c>
    </row>
    <row r="28" spans="2:6">
      <c r="B28" s="295"/>
      <c r="C28" s="295"/>
      <c r="D28" s="166" t="str">
        <f>+'Հավելված N 3'!C27</f>
        <v>գ. Ջրառատի Թ.Խաչատրյանի անվ. միջնակարգ դպրոց</v>
      </c>
      <c r="E28" s="167">
        <f>+'Հավելված N 3'!D27</f>
        <v>52217.2</v>
      </c>
    </row>
    <row r="29" spans="2:6">
      <c r="B29" s="297"/>
      <c r="C29" s="297"/>
      <c r="D29" s="166" t="str">
        <f>+'Հավելված N 3'!C28</f>
        <v xml:space="preserve">գ. Վանանդի միջնակարգ դպրոց            </v>
      </c>
      <c r="E29" s="167">
        <f>+'Հավելված N 3'!D28</f>
        <v>248953.60000000001</v>
      </c>
    </row>
    <row r="30" spans="2:6">
      <c r="B30" s="200"/>
      <c r="C30" s="200"/>
      <c r="D30" s="58" t="s">
        <v>143</v>
      </c>
      <c r="E30" s="97">
        <f>+E31</f>
        <v>212328.8</v>
      </c>
    </row>
    <row r="31" spans="2:6">
      <c r="B31" s="199"/>
      <c r="C31" s="199"/>
      <c r="D31" s="166" t="str">
        <f>+'Հավելված N 3'!C30</f>
        <v>Գողթ բնակավայրի միջնակարգ դպրոց</v>
      </c>
      <c r="E31" s="167">
        <f>+'Հավելված N 3'!D30</f>
        <v>212328.8</v>
      </c>
    </row>
    <row r="32" spans="2:6">
      <c r="B32" s="200"/>
      <c r="C32" s="200"/>
      <c r="D32" s="58" t="s">
        <v>147</v>
      </c>
      <c r="E32" s="97">
        <f>+E33</f>
        <v>678333.7</v>
      </c>
    </row>
    <row r="33" spans="2:5">
      <c r="B33" s="199"/>
      <c r="C33" s="199"/>
      <c r="D33" s="166" t="str">
        <f>+'Հավելված N 3'!C32</f>
        <v>ք. Գավառի թիվ 5 հիմնական դպրոց</v>
      </c>
      <c r="E33" s="167">
        <f>+'Հավելված N 3'!D32</f>
        <v>678333.7</v>
      </c>
    </row>
    <row r="34" spans="2:5">
      <c r="B34" s="200"/>
      <c r="C34" s="200"/>
      <c r="D34" s="58" t="s">
        <v>120</v>
      </c>
      <c r="E34" s="97">
        <f>+E35+E36+E37+E38</f>
        <v>336910</v>
      </c>
    </row>
    <row r="35" spans="2:5">
      <c r="B35" s="295"/>
      <c r="C35" s="295"/>
      <c r="D35" s="166" t="str">
        <f>+'Հավելված N 3'!C34</f>
        <v xml:space="preserve">«գ. Խնձորեսկի միջնակարգ դպրոց» ՊՈԱԿ </v>
      </c>
      <c r="E35" s="167">
        <f>+'Հավելված N 3'!D34</f>
        <v>336610</v>
      </c>
    </row>
    <row r="36" spans="2:5">
      <c r="B36" s="296"/>
      <c r="C36" s="296"/>
      <c r="D36" s="166" t="str">
        <f>+'Հավելված N 3'!C35</f>
        <v>«գ. Վերիշենի միջնակարգ դպրոց» ՊՈԱԿ</v>
      </c>
      <c r="E36" s="167">
        <f>+'Հավելված N 3'!D35</f>
        <v>100</v>
      </c>
    </row>
    <row r="37" spans="2:5" ht="34.5">
      <c r="B37" s="296"/>
      <c r="C37" s="296"/>
      <c r="D37" s="166" t="str">
        <f>+'Հավելված N 3'!C36</f>
        <v>«ք. Գորիսի Ս. Խանզադյանի անվան թիվ 6 հիմնական դպրոց» ՊՈԱԿ</v>
      </c>
      <c r="E37" s="167">
        <f>+'Հավելված N 3'!D36</f>
        <v>100</v>
      </c>
    </row>
    <row r="38" spans="2:5">
      <c r="B38" s="297"/>
      <c r="C38" s="297"/>
      <c r="D38" s="166" t="str">
        <f>+'Հավելված N 3'!C37</f>
        <v>«գ․ Իշխանասարի միջնակարգ դպրոց» ՊՈԱԿ</v>
      </c>
      <c r="E38" s="167">
        <f>+'Հավելված N 3'!D37</f>
        <v>100</v>
      </c>
    </row>
    <row r="39" spans="2:5" s="143" customFormat="1">
      <c r="B39" s="96"/>
      <c r="C39" s="96"/>
      <c r="D39" s="49" t="s">
        <v>33</v>
      </c>
      <c r="E39" s="175">
        <f>+'Հավելված N 3'!D23</f>
        <v>-1763150.3</v>
      </c>
    </row>
    <row r="40" spans="2:5">
      <c r="B40" s="38">
        <v>1236</v>
      </c>
      <c r="C40" s="38">
        <v>32005</v>
      </c>
      <c r="D40" s="173" t="s">
        <v>101</v>
      </c>
      <c r="E40" s="127">
        <f>+E42</f>
        <v>677457.9</v>
      </c>
    </row>
    <row r="41" spans="2:5">
      <c r="B41" s="95"/>
      <c r="C41" s="95"/>
      <c r="D41" s="43" t="s">
        <v>22</v>
      </c>
      <c r="E41" s="124"/>
    </row>
    <row r="42" spans="2:5" ht="34.5">
      <c r="B42" s="96"/>
      <c r="C42" s="96"/>
      <c r="D42" s="49" t="s">
        <v>18</v>
      </c>
      <c r="E42" s="125">
        <f>+E44+E46+E48+E52+E55+E64</f>
        <v>677457.9</v>
      </c>
    </row>
    <row r="43" spans="2:5">
      <c r="B43" s="96"/>
      <c r="C43" s="96"/>
      <c r="D43" s="50" t="s">
        <v>54</v>
      </c>
      <c r="E43" s="126"/>
    </row>
    <row r="44" spans="2:5">
      <c r="B44" s="96"/>
      <c r="C44" s="96"/>
      <c r="D44" s="58" t="s">
        <v>152</v>
      </c>
      <c r="E44" s="97">
        <f>+E45</f>
        <v>60717.7</v>
      </c>
    </row>
    <row r="45" spans="2:5">
      <c r="B45" s="200"/>
      <c r="C45" s="200"/>
      <c r="D45" s="166" t="str">
        <f>+'Հավելված N 3'!C41</f>
        <v>գ. Պարույր Սևակի կրթահամալիր</v>
      </c>
      <c r="E45" s="167">
        <f>+'Հավելված N 3'!D41</f>
        <v>60717.7</v>
      </c>
    </row>
    <row r="46" spans="2:5">
      <c r="B46" s="200"/>
      <c r="C46" s="200"/>
      <c r="D46" s="58" t="s">
        <v>147</v>
      </c>
      <c r="E46" s="97">
        <f>+E47</f>
        <v>218391.1</v>
      </c>
    </row>
    <row r="47" spans="2:5">
      <c r="B47" s="200"/>
      <c r="C47" s="200"/>
      <c r="D47" s="166" t="str">
        <f>+'Հավելված N 3'!C43</f>
        <v>գ. Մադինայի  կրթահամալիր</v>
      </c>
      <c r="E47" s="167">
        <f>+'Հավելված N 3'!D43</f>
        <v>218391.1</v>
      </c>
    </row>
    <row r="48" spans="2:5">
      <c r="B48" s="200"/>
      <c r="C48" s="200"/>
      <c r="D48" s="58" t="s">
        <v>159</v>
      </c>
      <c r="E48" s="97">
        <f>+E49+E50+E51</f>
        <v>42848</v>
      </c>
    </row>
    <row r="49" spans="2:5">
      <c r="B49" s="295"/>
      <c r="C49" s="295"/>
      <c r="D49" s="166" t="str">
        <f>+'Հավելված N 3'!C45</f>
        <v>գ․ Գարգառի կրթահամալիր</v>
      </c>
      <c r="E49" s="167">
        <f>+'Հավելված N 3'!D45</f>
        <v>42848</v>
      </c>
    </row>
    <row r="50" spans="2:5">
      <c r="B50" s="296"/>
      <c r="C50" s="296"/>
      <c r="D50" s="166" t="str">
        <f>+'Հավելված N 3'!C46</f>
        <v>գ. Քարինջի կրթահամալիր</v>
      </c>
      <c r="E50" s="167">
        <f>+'Հավելված N 3'!D46</f>
        <v>-250000</v>
      </c>
    </row>
    <row r="51" spans="2:5">
      <c r="B51" s="297"/>
      <c r="C51" s="297"/>
      <c r="D51" s="166" t="str">
        <f>+'Հավելված N 3'!C47</f>
        <v>գ․ Կաթնաղբյուրի կրթահամալիր</v>
      </c>
      <c r="E51" s="167">
        <f>+'Հավելված N 3'!D47</f>
        <v>250000</v>
      </c>
    </row>
    <row r="52" spans="2:5">
      <c r="B52" s="200"/>
      <c r="C52" s="200"/>
      <c r="D52" s="58" t="s">
        <v>167</v>
      </c>
      <c r="E52" s="97">
        <f>+E53+E54</f>
        <v>129001.1</v>
      </c>
    </row>
    <row r="53" spans="2:5">
      <c r="B53" s="298"/>
      <c r="C53" s="298"/>
      <c r="D53" s="166" t="str">
        <f>+'Հավելված N 3'!C49</f>
        <v>գ. Քեթիի կրթահամալիր</v>
      </c>
      <c r="E53" s="167">
        <f>+'Հավելված N 3'!D49</f>
        <v>78180</v>
      </c>
    </row>
    <row r="54" spans="2:5">
      <c r="B54" s="298"/>
      <c r="C54" s="298"/>
      <c r="D54" s="166" t="str">
        <f>+'Հավելված N 3'!C50</f>
        <v>գ․ Բյուրակնի կրթահամալիր</v>
      </c>
      <c r="E54" s="167">
        <f>+'Հավելված N 3'!D50</f>
        <v>50821.1</v>
      </c>
    </row>
    <row r="55" spans="2:5">
      <c r="B55" s="200"/>
      <c r="C55" s="200"/>
      <c r="D55" s="58" t="s">
        <v>120</v>
      </c>
      <c r="E55" s="97">
        <f>+E56+E57+E58+E59+E60+E61+E62+E63</f>
        <v>165400</v>
      </c>
    </row>
    <row r="56" spans="2:5">
      <c r="B56" s="295"/>
      <c r="C56" s="295"/>
      <c r="D56" s="198" t="str">
        <f>+'Հավելված N 3'!C52</f>
        <v>Կապան համայնքի Արծվանիկի կրթահամալիր</v>
      </c>
      <c r="E56" s="167">
        <f>+'Հավելված N 3'!D52</f>
        <v>165100</v>
      </c>
    </row>
    <row r="57" spans="2:5">
      <c r="B57" s="296"/>
      <c r="C57" s="296"/>
      <c r="D57" s="198" t="str">
        <f>+'Հավելված N 3'!C53</f>
        <v>Կապան համայնքի Գեղանուշի կրթահամալիր</v>
      </c>
      <c r="E57" s="167">
        <f>+'Հավելված N 3'!D53</f>
        <v>-220000</v>
      </c>
    </row>
    <row r="58" spans="2:5" ht="16.899999999999999" customHeight="1">
      <c r="B58" s="296"/>
      <c r="C58" s="296"/>
      <c r="D58" s="198" t="str">
        <f>+'Հավելված N 3'!C54</f>
        <v>Կապան համայնքի գ. Բաբիկավան-Կավճուտի կրթահամալիր</v>
      </c>
      <c r="E58" s="167">
        <f>+'Հավելված N 3'!D54</f>
        <v>220000</v>
      </c>
    </row>
    <row r="59" spans="2:5">
      <c r="B59" s="296"/>
      <c r="C59" s="296"/>
      <c r="D59" s="198" t="str">
        <f>+'Հավելված N 3'!C55</f>
        <v>Կապան համայնքի Նորաշենիկի կրթահամալիր</v>
      </c>
      <c r="E59" s="167">
        <f>+'Հավելված N 3'!D55</f>
        <v>-250000</v>
      </c>
    </row>
    <row r="60" spans="2:5">
      <c r="B60" s="296"/>
      <c r="C60" s="296"/>
      <c r="D60" s="198" t="str">
        <f>+'Հավելված N 3'!C56</f>
        <v>գ. Վերին Խոտանանի կրթահամալիր</v>
      </c>
      <c r="E60" s="167">
        <f>+'Հավելված N 3'!D56</f>
        <v>250000</v>
      </c>
    </row>
    <row r="61" spans="2:5">
      <c r="B61" s="296"/>
      <c r="C61" s="296"/>
      <c r="D61" s="198" t="str">
        <f>+'Հավելված N 3'!C57</f>
        <v>գ. Խնածախի կրթահամալիր</v>
      </c>
      <c r="E61" s="167">
        <f>+'Հավելված N 3'!D57</f>
        <v>100</v>
      </c>
    </row>
    <row r="62" spans="2:5">
      <c r="B62" s="296"/>
      <c r="C62" s="296"/>
      <c r="D62" s="198" t="str">
        <f>+'Հավելված N 3'!C58</f>
        <v>գ․ Ակների կրթահամալիր</v>
      </c>
      <c r="E62" s="167">
        <f>+'Հավելված N 3'!D58</f>
        <v>100</v>
      </c>
    </row>
    <row r="63" spans="2:5">
      <c r="B63" s="297"/>
      <c r="C63" s="297"/>
      <c r="D63" s="198" t="str">
        <f>+'Հավելված N 3'!C59</f>
        <v>Տեղի թիվ 2 կրթահամալիր</v>
      </c>
      <c r="E63" s="167">
        <f>+'Հավելված N 3'!D59</f>
        <v>100</v>
      </c>
    </row>
    <row r="64" spans="2:5">
      <c r="B64" s="200"/>
      <c r="C64" s="200"/>
      <c r="D64" s="58" t="s">
        <v>165</v>
      </c>
      <c r="E64" s="97">
        <f>+E65</f>
        <v>61100</v>
      </c>
    </row>
    <row r="65" spans="2:5">
      <c r="B65" s="201"/>
      <c r="C65" s="201"/>
      <c r="D65" s="198" t="str">
        <f>+'Հավելված N 3'!C61</f>
        <v>գ. Լուսաձորի կրթահամալիր</v>
      </c>
      <c r="E65" s="167">
        <f>+'Հավելված N 3'!D61</f>
        <v>61100</v>
      </c>
    </row>
  </sheetData>
  <mergeCells count="13">
    <mergeCell ref="C35:C38"/>
    <mergeCell ref="B35:B38"/>
    <mergeCell ref="B6:E6"/>
    <mergeCell ref="B9:C9"/>
    <mergeCell ref="D9:D10"/>
    <mergeCell ref="C28:C29"/>
    <mergeCell ref="B28:B29"/>
    <mergeCell ref="C49:C51"/>
    <mergeCell ref="B49:B51"/>
    <mergeCell ref="C53:C54"/>
    <mergeCell ref="B53:B54"/>
    <mergeCell ref="C56:C63"/>
    <mergeCell ref="B56:B63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zoomScale="85" zoomScaleNormal="85" workbookViewId="0">
      <selection activeCell="D2" sqref="D2"/>
    </sheetView>
  </sheetViews>
  <sheetFormatPr defaultColWidth="9.140625" defaultRowHeight="17.25"/>
  <cols>
    <col min="1" max="1" width="12.42578125" style="212" customWidth="1"/>
    <col min="2" max="2" width="14" style="212" customWidth="1"/>
    <col min="3" max="3" width="88.7109375" style="212" customWidth="1"/>
    <col min="4" max="4" width="22.7109375" style="212" customWidth="1"/>
    <col min="5" max="16384" width="9.140625" style="212"/>
  </cols>
  <sheetData>
    <row r="1" spans="1:4" s="211" customFormat="1" ht="25.15" customHeight="1">
      <c r="A1" s="208"/>
      <c r="B1" s="209"/>
      <c r="C1" s="210"/>
      <c r="D1" s="210" t="s">
        <v>99</v>
      </c>
    </row>
    <row r="2" spans="1:4" s="211" customFormat="1">
      <c r="A2" s="208"/>
      <c r="B2" s="209"/>
      <c r="C2" s="209"/>
      <c r="D2" s="209" t="s">
        <v>74</v>
      </c>
    </row>
    <row r="3" spans="1:4" s="211" customFormat="1">
      <c r="A3" s="208"/>
      <c r="B3" s="209"/>
      <c r="C3" s="209"/>
      <c r="D3" s="209" t="s">
        <v>6</v>
      </c>
    </row>
    <row r="4" spans="1:4" s="211" customFormat="1" ht="27.4" customHeight="1">
      <c r="A4" s="208"/>
      <c r="B4" s="208"/>
      <c r="C4" s="208"/>
      <c r="D4" s="208"/>
    </row>
    <row r="5" spans="1:4" ht="54.4" customHeight="1">
      <c r="A5" s="300" t="s">
        <v>207</v>
      </c>
      <c r="B5" s="300"/>
      <c r="C5" s="300"/>
      <c r="D5" s="300"/>
    </row>
    <row r="6" spans="1:4">
      <c r="A6" s="213"/>
      <c r="B6" s="213"/>
      <c r="C6" s="213"/>
    </row>
    <row r="7" spans="1:4">
      <c r="A7" s="301"/>
      <c r="B7" s="301"/>
      <c r="C7" s="301"/>
    </row>
    <row r="8" spans="1:4" s="214" customFormat="1">
      <c r="A8" s="213"/>
      <c r="B8" s="213"/>
      <c r="C8" s="213"/>
    </row>
    <row r="9" spans="1:4" ht="109.15" customHeight="1">
      <c r="A9" s="302" t="s">
        <v>208</v>
      </c>
      <c r="B9" s="302"/>
      <c r="C9" s="303" t="s">
        <v>209</v>
      </c>
      <c r="D9" s="304" t="s">
        <v>210</v>
      </c>
    </row>
    <row r="10" spans="1:4" ht="34.5">
      <c r="A10" s="215" t="s">
        <v>20</v>
      </c>
      <c r="B10" s="215" t="s">
        <v>21</v>
      </c>
      <c r="C10" s="303"/>
      <c r="D10" s="304"/>
    </row>
    <row r="11" spans="1:4" s="219" customFormat="1" ht="34.5">
      <c r="A11" s="216">
        <v>1236</v>
      </c>
      <c r="B11" s="216"/>
      <c r="C11" s="217" t="s">
        <v>79</v>
      </c>
      <c r="D11" s="218">
        <f>+D12</f>
        <v>-655794.69999999995</v>
      </c>
    </row>
    <row r="12" spans="1:4" ht="28.9" customHeight="1">
      <c r="A12" s="220"/>
      <c r="B12" s="220">
        <v>32002</v>
      </c>
      <c r="C12" s="221" t="s">
        <v>202</v>
      </c>
      <c r="D12" s="222">
        <f>+'Հավելված N 4'!E13</f>
        <v>-655794.69999999995</v>
      </c>
    </row>
  </sheetData>
  <mergeCells count="5">
    <mergeCell ref="A5:D5"/>
    <mergeCell ref="A7:C7"/>
    <mergeCell ref="A9:B9"/>
    <mergeCell ref="C9:C10"/>
    <mergeCell ref="D9:D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="85" zoomScaleNormal="85" zoomScaleSheetLayoutView="100" workbookViewId="0">
      <selection activeCell="C46" sqref="C46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72.85546875" style="1" customWidth="1"/>
    <col min="4" max="4" width="42.71093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86" t="s">
        <v>42</v>
      </c>
      <c r="D1" s="286"/>
    </row>
    <row r="2" spans="1:4" ht="17.649999999999999" customHeight="1">
      <c r="C2" s="287" t="s">
        <v>74</v>
      </c>
      <c r="D2" s="287"/>
    </row>
    <row r="3" spans="1:4" ht="17.649999999999999" customHeight="1">
      <c r="C3" s="287" t="s">
        <v>26</v>
      </c>
      <c r="D3" s="287"/>
    </row>
    <row r="6" spans="1:4" ht="59.65" customHeight="1">
      <c r="A6" s="24"/>
      <c r="B6" s="314" t="s">
        <v>128</v>
      </c>
      <c r="C6" s="314"/>
      <c r="D6" s="314"/>
    </row>
    <row r="7" spans="1:4" ht="23.65" customHeight="1"/>
    <row r="8" spans="1:4" ht="21.95" customHeight="1">
      <c r="A8" s="313" t="s">
        <v>32</v>
      </c>
      <c r="B8" s="313"/>
      <c r="C8" s="313"/>
      <c r="D8" s="313"/>
    </row>
    <row r="9" spans="1:4" ht="38.65" customHeight="1">
      <c r="C9" s="184" t="s">
        <v>28</v>
      </c>
      <c r="D9" s="6"/>
    </row>
    <row r="10" spans="1:4">
      <c r="B10" s="310" t="s">
        <v>7</v>
      </c>
      <c r="C10" s="311"/>
      <c r="D10" s="312"/>
    </row>
    <row r="11" spans="1:4">
      <c r="B11" s="3"/>
      <c r="C11" s="3"/>
      <c r="D11" s="25"/>
    </row>
    <row r="12" spans="1:4">
      <c r="B12" s="3"/>
      <c r="C12" s="3"/>
    </row>
    <row r="13" spans="1:4" s="3" customFormat="1">
      <c r="B13" s="20" t="s">
        <v>34</v>
      </c>
      <c r="C13" s="20" t="s">
        <v>1</v>
      </c>
      <c r="D13" s="19"/>
    </row>
    <row r="14" spans="1:4" s="3" customFormat="1" ht="34.5">
      <c r="B14" s="21">
        <v>1236</v>
      </c>
      <c r="C14" s="15" t="s">
        <v>81</v>
      </c>
      <c r="D14" s="20"/>
    </row>
    <row r="15" spans="1:4" s="3" customFormat="1"/>
    <row r="16" spans="1:4" s="3" customFormat="1" ht="70.349999999999994" customHeight="1">
      <c r="B16" s="165" t="s">
        <v>3</v>
      </c>
      <c r="C16" s="224">
        <v>1236</v>
      </c>
      <c r="D16" s="225" t="s">
        <v>213</v>
      </c>
    </row>
    <row r="17" spans="2:5" s="3" customFormat="1" ht="34.5">
      <c r="B17" s="165" t="s">
        <v>4</v>
      </c>
      <c r="C17" s="224">
        <v>32002</v>
      </c>
      <c r="D17" s="159" t="s">
        <v>9</v>
      </c>
    </row>
    <row r="18" spans="2:5" s="3" customFormat="1" ht="34.5">
      <c r="B18" s="226" t="s">
        <v>65</v>
      </c>
      <c r="C18" s="227" t="s">
        <v>214</v>
      </c>
      <c r="D18" s="274"/>
    </row>
    <row r="19" spans="2:5" s="3" customFormat="1" ht="51.75">
      <c r="B19" s="165" t="s">
        <v>66</v>
      </c>
      <c r="C19" s="227" t="s">
        <v>215</v>
      </c>
      <c r="D19" s="275"/>
    </row>
    <row r="20" spans="2:5" s="3" customFormat="1" ht="34.5">
      <c r="B20" s="228" t="s">
        <v>67</v>
      </c>
      <c r="C20" s="227" t="s">
        <v>82</v>
      </c>
      <c r="D20" s="275"/>
    </row>
    <row r="21" spans="2:5" s="3" customFormat="1" ht="51.75">
      <c r="B21" s="149" t="s">
        <v>216</v>
      </c>
      <c r="C21" s="227" t="s">
        <v>217</v>
      </c>
      <c r="D21" s="275"/>
    </row>
    <row r="22" spans="2:5" s="3" customFormat="1">
      <c r="B22" s="309" t="s">
        <v>0</v>
      </c>
      <c r="C22" s="308"/>
      <c r="D22" s="276"/>
    </row>
    <row r="23" spans="2:5" s="27" customFormat="1">
      <c r="B23" s="229" t="s">
        <v>5</v>
      </c>
      <c r="C23" s="229"/>
      <c r="D23" s="230">
        <f>+'Հավելված N 1'!D23</f>
        <v>-655794.69999999995</v>
      </c>
      <c r="E23" s="28"/>
    </row>
    <row r="24" spans="2:5" s="3" customFormat="1" ht="7.15" customHeight="1"/>
    <row r="25" spans="2:5" s="3" customFormat="1">
      <c r="B25" s="305" t="s">
        <v>2</v>
      </c>
      <c r="C25" s="306"/>
      <c r="D25" s="26"/>
    </row>
    <row r="26" spans="2:5" s="3" customFormat="1" ht="68.25" customHeight="1">
      <c r="B26" s="15" t="s">
        <v>3</v>
      </c>
      <c r="C26" s="18">
        <v>1236</v>
      </c>
      <c r="D26" s="169" t="s">
        <v>125</v>
      </c>
    </row>
    <row r="27" spans="2:5" s="3" customFormat="1" ht="34.5">
      <c r="B27" s="15" t="s">
        <v>4</v>
      </c>
      <c r="C27" s="18">
        <v>32003</v>
      </c>
      <c r="D27" s="7" t="s">
        <v>9</v>
      </c>
    </row>
    <row r="28" spans="2:5" s="3" customFormat="1" ht="34.5">
      <c r="B28" s="55" t="s">
        <v>65</v>
      </c>
      <c r="C28" s="23" t="s">
        <v>108</v>
      </c>
      <c r="D28" s="274"/>
    </row>
    <row r="29" spans="2:5" s="3" customFormat="1" ht="86.25">
      <c r="B29" s="15" t="s">
        <v>66</v>
      </c>
      <c r="C29" s="23" t="s">
        <v>109</v>
      </c>
      <c r="D29" s="275"/>
    </row>
    <row r="30" spans="2:5" s="3" customFormat="1" ht="34.5">
      <c r="B30" s="22" t="s">
        <v>67</v>
      </c>
      <c r="C30" s="23" t="s">
        <v>82</v>
      </c>
      <c r="D30" s="275"/>
    </row>
    <row r="31" spans="2:5" s="3" customFormat="1" ht="69">
      <c r="B31" s="16" t="s">
        <v>110</v>
      </c>
      <c r="C31" s="23" t="s">
        <v>111</v>
      </c>
      <c r="D31" s="275"/>
    </row>
    <row r="32" spans="2:5" s="3" customFormat="1">
      <c r="B32" s="307" t="s">
        <v>0</v>
      </c>
      <c r="C32" s="308"/>
      <c r="D32" s="276"/>
    </row>
    <row r="33" spans="2:5" s="27" customFormat="1">
      <c r="B33" s="8" t="s">
        <v>5</v>
      </c>
      <c r="C33" s="8"/>
      <c r="D33" s="99">
        <f>+'Հավելված N 1'!D29</f>
        <v>-21663.200000000186</v>
      </c>
      <c r="E33" s="28"/>
    </row>
    <row r="34" spans="2:5" ht="8.1" customHeight="1"/>
    <row r="35" spans="2:5" s="3" customFormat="1">
      <c r="B35" s="305" t="s">
        <v>2</v>
      </c>
      <c r="C35" s="306"/>
      <c r="D35" s="26"/>
    </row>
    <row r="36" spans="2:5" s="3" customFormat="1" ht="70.5" customHeight="1">
      <c r="B36" s="15" t="s">
        <v>3</v>
      </c>
      <c r="C36" s="18">
        <v>1236</v>
      </c>
      <c r="D36" s="169" t="s">
        <v>127</v>
      </c>
    </row>
    <row r="37" spans="2:5" s="3" customFormat="1" ht="34.5">
      <c r="B37" s="15" t="s">
        <v>4</v>
      </c>
      <c r="C37" s="18">
        <v>32005</v>
      </c>
      <c r="D37" s="7" t="s">
        <v>9</v>
      </c>
    </row>
    <row r="38" spans="2:5" s="3" customFormat="1" ht="34.5">
      <c r="B38" s="55" t="s">
        <v>65</v>
      </c>
      <c r="C38" s="23" t="s">
        <v>112</v>
      </c>
      <c r="D38" s="274"/>
    </row>
    <row r="39" spans="2:5" s="3" customFormat="1" ht="86.25">
      <c r="B39" s="15" t="s">
        <v>66</v>
      </c>
      <c r="C39" s="23" t="s">
        <v>109</v>
      </c>
      <c r="D39" s="275"/>
    </row>
    <row r="40" spans="2:5" s="3" customFormat="1" ht="34.5">
      <c r="B40" s="22" t="s">
        <v>67</v>
      </c>
      <c r="C40" s="23" t="s">
        <v>82</v>
      </c>
      <c r="D40" s="275"/>
    </row>
    <row r="41" spans="2:5" s="3" customFormat="1" ht="69">
      <c r="B41" s="16" t="s">
        <v>110</v>
      </c>
      <c r="C41" s="23" t="s">
        <v>113</v>
      </c>
      <c r="D41" s="275"/>
    </row>
    <row r="42" spans="2:5" s="3" customFormat="1">
      <c r="B42" s="307" t="s">
        <v>0</v>
      </c>
      <c r="C42" s="308"/>
      <c r="D42" s="276"/>
    </row>
    <row r="43" spans="2:5" s="27" customFormat="1">
      <c r="B43" s="8" t="s">
        <v>5</v>
      </c>
      <c r="C43" s="8"/>
      <c r="D43" s="99">
        <f>+'Հավելված N 1'!D35</f>
        <v>677457.9</v>
      </c>
      <c r="E43" s="28"/>
    </row>
  </sheetData>
  <mergeCells count="14">
    <mergeCell ref="D18:D22"/>
    <mergeCell ref="B22:C22"/>
    <mergeCell ref="C1:D1"/>
    <mergeCell ref="C2:D2"/>
    <mergeCell ref="C3:D3"/>
    <mergeCell ref="B10:D10"/>
    <mergeCell ref="A8:D8"/>
    <mergeCell ref="B6:D6"/>
    <mergeCell ref="B35:C35"/>
    <mergeCell ref="B42:C42"/>
    <mergeCell ref="D38:D42"/>
    <mergeCell ref="B25:C25"/>
    <mergeCell ref="D28:D32"/>
    <mergeCell ref="B32:C3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opLeftCell="A4" zoomScale="85" zoomScaleNormal="85" zoomScaleSheetLayoutView="100" workbookViewId="0">
      <selection activeCell="F10" sqref="F10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76.42578125" style="1" customWidth="1"/>
    <col min="4" max="4" width="39.1406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86" t="s">
        <v>119</v>
      </c>
      <c r="D1" s="286"/>
    </row>
    <row r="2" spans="1:4" ht="17.649999999999999" customHeight="1">
      <c r="C2" s="287" t="s">
        <v>74</v>
      </c>
      <c r="D2" s="287"/>
    </row>
    <row r="3" spans="1:4" ht="17.649999999999999" customHeight="1">
      <c r="C3" s="287" t="s">
        <v>26</v>
      </c>
      <c r="D3" s="287"/>
    </row>
    <row r="6" spans="1:4" ht="59.65" customHeight="1">
      <c r="A6" s="24"/>
      <c r="B6" s="315" t="s">
        <v>218</v>
      </c>
      <c r="C6" s="315"/>
      <c r="D6" s="315"/>
    </row>
    <row r="7" spans="1:4" ht="23.65" customHeight="1"/>
    <row r="8" spans="1:4" ht="23.65" customHeight="1"/>
    <row r="9" spans="1:4" ht="21.95" customHeight="1">
      <c r="A9" s="313" t="s">
        <v>219</v>
      </c>
      <c r="B9" s="313"/>
      <c r="C9" s="313"/>
      <c r="D9" s="313"/>
    </row>
    <row r="10" spans="1:4" ht="38.65" customHeight="1">
      <c r="C10" s="231" t="s">
        <v>197</v>
      </c>
      <c r="D10" s="232"/>
    </row>
    <row r="11" spans="1:4">
      <c r="B11" s="316" t="s">
        <v>31</v>
      </c>
      <c r="C11" s="316"/>
      <c r="D11" s="316"/>
    </row>
    <row r="12" spans="1:4">
      <c r="B12" s="3"/>
      <c r="C12" s="3"/>
      <c r="D12" s="25"/>
    </row>
    <row r="13" spans="1:4">
      <c r="B13" s="3"/>
      <c r="C13" s="3"/>
    </row>
    <row r="14" spans="1:4" s="3" customFormat="1">
      <c r="B14" s="205" t="s">
        <v>34</v>
      </c>
      <c r="C14" s="205" t="s">
        <v>1</v>
      </c>
      <c r="D14" s="223"/>
    </row>
    <row r="15" spans="1:4" s="3" customFormat="1" ht="34.5">
      <c r="B15" s="233">
        <v>1236</v>
      </c>
      <c r="C15" s="165" t="s">
        <v>81</v>
      </c>
      <c r="D15" s="205"/>
    </row>
    <row r="17" spans="1:5" s="234" customFormat="1" ht="51.75">
      <c r="B17" s="235" t="s">
        <v>3</v>
      </c>
      <c r="C17" s="236">
        <v>1236</v>
      </c>
      <c r="D17" s="237" t="s">
        <v>213</v>
      </c>
    </row>
    <row r="18" spans="1:5" s="234" customFormat="1" ht="34.5">
      <c r="B18" s="235" t="s">
        <v>4</v>
      </c>
      <c r="C18" s="236">
        <v>32002</v>
      </c>
      <c r="D18" s="238" t="s">
        <v>9</v>
      </c>
    </row>
    <row r="19" spans="1:5" s="234" customFormat="1" ht="34.5">
      <c r="B19" s="239" t="s">
        <v>65</v>
      </c>
      <c r="C19" s="236" t="s">
        <v>214</v>
      </c>
      <c r="D19" s="317"/>
    </row>
    <row r="20" spans="1:5" s="234" customFormat="1" ht="51.75">
      <c r="B20" s="235" t="s">
        <v>66</v>
      </c>
      <c r="C20" s="236" t="s">
        <v>215</v>
      </c>
      <c r="D20" s="318"/>
    </row>
    <row r="21" spans="1:5" s="234" customFormat="1" ht="34.5">
      <c r="B21" s="240" t="s">
        <v>67</v>
      </c>
      <c r="C21" s="236" t="s">
        <v>82</v>
      </c>
      <c r="D21" s="318"/>
    </row>
    <row r="22" spans="1:5" s="234" customFormat="1" ht="51.75">
      <c r="B22" s="241" t="s">
        <v>216</v>
      </c>
      <c r="C22" s="236" t="s">
        <v>217</v>
      </c>
      <c r="D22" s="318"/>
    </row>
    <row r="23" spans="1:5" s="234" customFormat="1">
      <c r="B23" s="320" t="s">
        <v>0</v>
      </c>
      <c r="C23" s="321"/>
      <c r="D23" s="319"/>
    </row>
    <row r="24" spans="1:5" s="242" customFormat="1">
      <c r="B24" s="243" t="s">
        <v>5</v>
      </c>
      <c r="C24" s="243"/>
      <c r="D24" s="244">
        <f>+'Հավելված N 2'!G28</f>
        <v>-655794.69999999995</v>
      </c>
      <c r="E24" s="245"/>
    </row>
    <row r="25" spans="1:5" s="3" customFormat="1"/>
    <row r="32" spans="1:5" ht="21.95" customHeight="1">
      <c r="A32" s="313" t="s">
        <v>126</v>
      </c>
      <c r="B32" s="313"/>
      <c r="C32" s="313"/>
      <c r="D32" s="313"/>
    </row>
    <row r="33" spans="2:5" ht="38.65" customHeight="1">
      <c r="C33" s="184" t="s">
        <v>18</v>
      </c>
      <c r="D33" s="6"/>
    </row>
    <row r="34" spans="2:5">
      <c r="B34" s="310" t="s">
        <v>31</v>
      </c>
      <c r="C34" s="311"/>
      <c r="D34" s="312"/>
    </row>
    <row r="35" spans="2:5">
      <c r="B35" s="188"/>
      <c r="C35" s="188"/>
      <c r="D35" s="188"/>
    </row>
    <row r="36" spans="2:5">
      <c r="B36" s="188"/>
      <c r="C36" s="188"/>
      <c r="D36" s="188"/>
    </row>
    <row r="37" spans="2:5" s="3" customFormat="1">
      <c r="B37" s="20" t="s">
        <v>34</v>
      </c>
      <c r="C37" s="20" t="s">
        <v>1</v>
      </c>
      <c r="D37" s="19"/>
    </row>
    <row r="38" spans="2:5" s="3" customFormat="1" ht="34.5">
      <c r="B38" s="21">
        <v>1236</v>
      </c>
      <c r="C38" s="15" t="s">
        <v>81</v>
      </c>
      <c r="D38" s="20"/>
    </row>
    <row r="39" spans="2:5" s="3" customFormat="1"/>
    <row r="40" spans="2:5" s="3" customFormat="1">
      <c r="B40" s="305" t="s">
        <v>2</v>
      </c>
      <c r="C40" s="306"/>
      <c r="D40" s="26"/>
    </row>
    <row r="41" spans="2:5" s="3" customFormat="1" ht="70.5" customHeight="1">
      <c r="B41" s="15" t="s">
        <v>3</v>
      </c>
      <c r="C41" s="18">
        <v>1236</v>
      </c>
      <c r="D41" s="169" t="s">
        <v>127</v>
      </c>
    </row>
    <row r="42" spans="2:5" s="3" customFormat="1" ht="34.5">
      <c r="B42" s="15" t="s">
        <v>4</v>
      </c>
      <c r="C42" s="18">
        <v>32003</v>
      </c>
      <c r="D42" s="7" t="s">
        <v>9</v>
      </c>
    </row>
    <row r="43" spans="2:5" s="3" customFormat="1" ht="34.5">
      <c r="B43" s="55" t="s">
        <v>65</v>
      </c>
      <c r="C43" s="23" t="s">
        <v>108</v>
      </c>
      <c r="D43" s="274"/>
    </row>
    <row r="44" spans="2:5" s="3" customFormat="1" ht="69">
      <c r="B44" s="15" t="s">
        <v>66</v>
      </c>
      <c r="C44" s="23" t="s">
        <v>109</v>
      </c>
      <c r="D44" s="275"/>
    </row>
    <row r="45" spans="2:5" s="3" customFormat="1" ht="34.5">
      <c r="B45" s="22" t="s">
        <v>67</v>
      </c>
      <c r="C45" s="23" t="s">
        <v>82</v>
      </c>
      <c r="D45" s="275"/>
    </row>
    <row r="46" spans="2:5" s="3" customFormat="1" ht="69">
      <c r="B46" s="16" t="s">
        <v>110</v>
      </c>
      <c r="C46" s="23" t="s">
        <v>111</v>
      </c>
      <c r="D46" s="275"/>
    </row>
    <row r="47" spans="2:5" s="3" customFormat="1">
      <c r="B47" s="307" t="s">
        <v>0</v>
      </c>
      <c r="C47" s="308"/>
      <c r="D47" s="276"/>
    </row>
    <row r="48" spans="2:5" s="27" customFormat="1">
      <c r="B48" s="8" t="s">
        <v>5</v>
      </c>
      <c r="C48" s="8"/>
      <c r="D48" s="99">
        <f>+'Հավելված N 2'!G45</f>
        <v>1741487.0999999999</v>
      </c>
      <c r="E48" s="28"/>
    </row>
    <row r="49" spans="1:5" ht="8.1" customHeight="1"/>
    <row r="50" spans="1:5" s="3" customFormat="1">
      <c r="B50" s="305" t="s">
        <v>2</v>
      </c>
      <c r="C50" s="306"/>
      <c r="D50" s="26"/>
    </row>
    <row r="51" spans="1:5" s="3" customFormat="1" ht="75.75" customHeight="1">
      <c r="B51" s="15" t="s">
        <v>3</v>
      </c>
      <c r="C51" s="18">
        <v>1236</v>
      </c>
      <c r="D51" s="169" t="s">
        <v>127</v>
      </c>
    </row>
    <row r="52" spans="1:5" s="3" customFormat="1" ht="34.5">
      <c r="B52" s="15" t="s">
        <v>4</v>
      </c>
      <c r="C52" s="18">
        <v>32005</v>
      </c>
      <c r="D52" s="7" t="s">
        <v>9</v>
      </c>
    </row>
    <row r="53" spans="1:5" s="3" customFormat="1" ht="34.5">
      <c r="B53" s="55" t="s">
        <v>65</v>
      </c>
      <c r="C53" s="23" t="s">
        <v>112</v>
      </c>
      <c r="D53" s="274"/>
    </row>
    <row r="54" spans="1:5" s="3" customFormat="1" ht="69">
      <c r="B54" s="15" t="s">
        <v>66</v>
      </c>
      <c r="C54" s="23" t="s">
        <v>109</v>
      </c>
      <c r="D54" s="275"/>
    </row>
    <row r="55" spans="1:5" s="3" customFormat="1" ht="34.5">
      <c r="B55" s="22" t="s">
        <v>67</v>
      </c>
      <c r="C55" s="23" t="s">
        <v>82</v>
      </c>
      <c r="D55" s="275"/>
    </row>
    <row r="56" spans="1:5" s="3" customFormat="1" ht="69">
      <c r="B56" s="16" t="s">
        <v>110</v>
      </c>
      <c r="C56" s="23" t="s">
        <v>113</v>
      </c>
      <c r="D56" s="275"/>
    </row>
    <row r="57" spans="1:5" s="3" customFormat="1">
      <c r="B57" s="307" t="s">
        <v>0</v>
      </c>
      <c r="C57" s="308"/>
      <c r="D57" s="276"/>
    </row>
    <row r="58" spans="1:5" s="27" customFormat="1">
      <c r="B58" s="8" t="s">
        <v>5</v>
      </c>
      <c r="C58" s="8"/>
      <c r="D58" s="99">
        <f>+'Հավելված N 2'!G61</f>
        <v>677457.9</v>
      </c>
      <c r="E58" s="28"/>
    </row>
    <row r="63" spans="1:5" ht="21.95" customHeight="1">
      <c r="A63" s="313" t="s">
        <v>130</v>
      </c>
      <c r="B63" s="313"/>
      <c r="C63" s="313"/>
      <c r="D63" s="313"/>
    </row>
    <row r="64" spans="1:5" ht="38.65" customHeight="1">
      <c r="C64" s="184" t="s">
        <v>33</v>
      </c>
      <c r="D64" s="6"/>
    </row>
    <row r="65" spans="2:5">
      <c r="B65" s="310" t="s">
        <v>31</v>
      </c>
      <c r="C65" s="311"/>
      <c r="D65" s="312"/>
    </row>
    <row r="66" spans="2:5">
      <c r="B66" s="188"/>
      <c r="C66" s="188"/>
      <c r="D66" s="188"/>
    </row>
    <row r="67" spans="2:5">
      <c r="B67" s="188"/>
      <c r="C67" s="188"/>
      <c r="D67" s="188"/>
    </row>
    <row r="68" spans="2:5" s="3" customFormat="1">
      <c r="B68" s="20" t="s">
        <v>34</v>
      </c>
      <c r="C68" s="20" t="s">
        <v>1</v>
      </c>
      <c r="D68" s="19"/>
    </row>
    <row r="69" spans="2:5" s="3" customFormat="1" ht="34.5">
      <c r="B69" s="21">
        <v>1236</v>
      </c>
      <c r="C69" s="15" t="s">
        <v>81</v>
      </c>
      <c r="D69" s="20"/>
    </row>
    <row r="70" spans="2:5" s="3" customFormat="1"/>
    <row r="71" spans="2:5" s="3" customFormat="1">
      <c r="B71" s="305" t="s">
        <v>2</v>
      </c>
      <c r="C71" s="306"/>
      <c r="D71" s="26"/>
    </row>
    <row r="72" spans="2:5" s="3" customFormat="1" ht="71.25" customHeight="1">
      <c r="B72" s="15" t="s">
        <v>3</v>
      </c>
      <c r="C72" s="18">
        <v>1236</v>
      </c>
      <c r="D72" s="169" t="s">
        <v>125</v>
      </c>
    </row>
    <row r="73" spans="2:5" s="3" customFormat="1" ht="34.5">
      <c r="B73" s="15" t="s">
        <v>4</v>
      </c>
      <c r="C73" s="18">
        <v>32003</v>
      </c>
      <c r="D73" s="7" t="s">
        <v>9</v>
      </c>
    </row>
    <row r="74" spans="2:5" s="3" customFormat="1" ht="34.5">
      <c r="B74" s="55" t="s">
        <v>65</v>
      </c>
      <c r="C74" s="23" t="s">
        <v>108</v>
      </c>
      <c r="D74" s="274"/>
    </row>
    <row r="75" spans="2:5" s="3" customFormat="1" ht="69">
      <c r="B75" s="15" t="s">
        <v>66</v>
      </c>
      <c r="C75" s="23" t="s">
        <v>109</v>
      </c>
      <c r="D75" s="275"/>
    </row>
    <row r="76" spans="2:5" s="3" customFormat="1" ht="34.5">
      <c r="B76" s="22" t="s">
        <v>67</v>
      </c>
      <c r="C76" s="23" t="s">
        <v>82</v>
      </c>
      <c r="D76" s="275"/>
    </row>
    <row r="77" spans="2:5" s="3" customFormat="1" ht="69">
      <c r="B77" s="16" t="s">
        <v>110</v>
      </c>
      <c r="C77" s="23" t="s">
        <v>111</v>
      </c>
      <c r="D77" s="275"/>
    </row>
    <row r="78" spans="2:5" s="3" customFormat="1">
      <c r="B78" s="307" t="s">
        <v>0</v>
      </c>
      <c r="C78" s="308"/>
      <c r="D78" s="276"/>
    </row>
    <row r="79" spans="2:5" s="27" customFormat="1">
      <c r="B79" s="8" t="s">
        <v>5</v>
      </c>
      <c r="C79" s="8"/>
      <c r="D79" s="99">
        <f>+'Հավելված N 2'!G52</f>
        <v>-1763150.3</v>
      </c>
      <c r="E79" s="28"/>
    </row>
  </sheetData>
  <mergeCells count="21">
    <mergeCell ref="D53:D57"/>
    <mergeCell ref="B57:C57"/>
    <mergeCell ref="A9:D9"/>
    <mergeCell ref="B11:D11"/>
    <mergeCell ref="D19:D23"/>
    <mergeCell ref="B23:C23"/>
    <mergeCell ref="B34:D34"/>
    <mergeCell ref="B40:C40"/>
    <mergeCell ref="D43:D47"/>
    <mergeCell ref="B47:C47"/>
    <mergeCell ref="B50:C50"/>
    <mergeCell ref="C1:D1"/>
    <mergeCell ref="C2:D2"/>
    <mergeCell ref="C3:D3"/>
    <mergeCell ref="B6:D6"/>
    <mergeCell ref="A32:D32"/>
    <mergeCell ref="D74:D78"/>
    <mergeCell ref="B78:C78"/>
    <mergeCell ref="B71:C71"/>
    <mergeCell ref="A63:D63"/>
    <mergeCell ref="B65:D6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zoomScale="85" zoomScaleNormal="85" workbookViewId="0">
      <selection activeCell="H2" sqref="H2:I2"/>
    </sheetView>
  </sheetViews>
  <sheetFormatPr defaultColWidth="9.140625" defaultRowHeight="17.25"/>
  <cols>
    <col min="1" max="4" width="18.28515625" style="32" customWidth="1"/>
    <col min="5" max="6" width="14.42578125" style="72" customWidth="1"/>
    <col min="7" max="7" width="18.5703125" style="73" bestFit="1" customWidth="1"/>
    <col min="8" max="8" width="14.42578125" style="73" customWidth="1"/>
    <col min="9" max="9" width="30.28515625" style="72" customWidth="1"/>
    <col min="10" max="10" width="18" style="32" customWidth="1"/>
    <col min="11" max="11" width="37.140625" style="32" customWidth="1"/>
    <col min="12" max="12" width="20.28515625" style="32" customWidth="1"/>
    <col min="13" max="13" width="14" style="32" bestFit="1" customWidth="1"/>
    <col min="14" max="16384" width="9.140625" style="32"/>
  </cols>
  <sheetData>
    <row r="1" spans="1:10" ht="33.4" customHeight="1">
      <c r="A1" s="62"/>
      <c r="B1" s="62"/>
      <c r="C1" s="62"/>
      <c r="D1" s="62"/>
      <c r="E1" s="63"/>
      <c r="F1" s="63"/>
      <c r="G1" s="64"/>
      <c r="H1" s="329" t="s">
        <v>212</v>
      </c>
      <c r="I1" s="329"/>
    </row>
    <row r="2" spans="1:10">
      <c r="A2" s="62"/>
      <c r="B2" s="62"/>
      <c r="C2" s="62"/>
      <c r="D2" s="62"/>
      <c r="E2" s="63"/>
      <c r="F2" s="63"/>
      <c r="G2" s="64"/>
      <c r="H2" s="330" t="s">
        <v>68</v>
      </c>
      <c r="I2" s="330"/>
    </row>
    <row r="3" spans="1:10">
      <c r="A3" s="62"/>
      <c r="B3" s="62"/>
      <c r="C3" s="62"/>
      <c r="D3" s="62"/>
      <c r="E3" s="63"/>
      <c r="F3" s="63"/>
      <c r="G3" s="64"/>
      <c r="H3" s="330" t="s">
        <v>6</v>
      </c>
      <c r="I3" s="330"/>
    </row>
    <row r="4" spans="1:10">
      <c r="A4" s="62"/>
      <c r="B4" s="62"/>
      <c r="C4" s="62"/>
      <c r="D4" s="62"/>
      <c r="E4" s="63"/>
      <c r="F4" s="63"/>
      <c r="G4" s="64"/>
      <c r="H4" s="64"/>
      <c r="I4" s="65"/>
    </row>
    <row r="5" spans="1:10">
      <c r="A5" s="62"/>
      <c r="B5" s="62"/>
      <c r="C5" s="62"/>
      <c r="D5" s="62"/>
      <c r="E5" s="63"/>
      <c r="F5" s="63"/>
      <c r="G5" s="64"/>
      <c r="H5" s="64"/>
      <c r="I5" s="65"/>
    </row>
    <row r="6" spans="1:10" ht="32.25" customHeight="1">
      <c r="A6" s="331" t="s">
        <v>198</v>
      </c>
      <c r="B6" s="331"/>
      <c r="C6" s="331"/>
      <c r="D6" s="331"/>
      <c r="E6" s="331"/>
      <c r="F6" s="331"/>
      <c r="G6" s="331"/>
      <c r="H6" s="331"/>
      <c r="I6" s="331"/>
    </row>
    <row r="7" spans="1:10" ht="21" customHeight="1">
      <c r="A7" s="331"/>
      <c r="B7" s="331"/>
      <c r="C7" s="331"/>
      <c r="D7" s="331"/>
      <c r="E7" s="331"/>
      <c r="F7" s="331"/>
      <c r="G7" s="331"/>
      <c r="H7" s="331"/>
      <c r="I7" s="331"/>
    </row>
    <row r="8" spans="1:10" ht="21" customHeight="1">
      <c r="A8" s="66"/>
      <c r="B8" s="66"/>
      <c r="C8" s="66"/>
      <c r="D8" s="66"/>
      <c r="E8" s="66"/>
      <c r="F8" s="66"/>
      <c r="G8" s="66"/>
      <c r="H8" s="66"/>
      <c r="I8" s="66"/>
    </row>
    <row r="9" spans="1:10" ht="21" customHeight="1">
      <c r="A9" s="66"/>
      <c r="B9" s="66"/>
      <c r="C9" s="66"/>
      <c r="D9" s="66"/>
      <c r="E9" s="66"/>
      <c r="F9" s="66"/>
      <c r="G9" s="66"/>
      <c r="H9" s="66"/>
      <c r="I9" s="66"/>
    </row>
    <row r="10" spans="1:10" ht="73.900000000000006" customHeight="1">
      <c r="A10" s="332" t="s">
        <v>35</v>
      </c>
      <c r="B10" s="332" t="s">
        <v>36</v>
      </c>
      <c r="C10" s="332"/>
      <c r="D10" s="332"/>
      <c r="E10" s="332" t="s">
        <v>37</v>
      </c>
      <c r="F10" s="332" t="s">
        <v>38</v>
      </c>
      <c r="G10" s="332" t="s">
        <v>39</v>
      </c>
      <c r="H10" s="333" t="s">
        <v>199</v>
      </c>
      <c r="I10" s="333"/>
    </row>
    <row r="11" spans="1:10" ht="21" customHeight="1">
      <c r="A11" s="332"/>
      <c r="B11" s="332"/>
      <c r="C11" s="332"/>
      <c r="D11" s="332"/>
      <c r="E11" s="332"/>
      <c r="F11" s="332"/>
      <c r="G11" s="332"/>
      <c r="H11" s="67" t="s">
        <v>40</v>
      </c>
      <c r="I11" s="68" t="s">
        <v>41</v>
      </c>
    </row>
    <row r="12" spans="1:10">
      <c r="A12" s="69">
        <v>1</v>
      </c>
      <c r="B12" s="334">
        <v>2</v>
      </c>
      <c r="C12" s="335"/>
      <c r="D12" s="336"/>
      <c r="E12" s="67">
        <v>3</v>
      </c>
      <c r="F12" s="67">
        <v>4</v>
      </c>
      <c r="G12" s="67">
        <v>5</v>
      </c>
      <c r="H12" s="67">
        <v>6</v>
      </c>
      <c r="I12" s="67">
        <v>7</v>
      </c>
      <c r="J12" s="70"/>
    </row>
    <row r="13" spans="1:10" ht="44.85" customHeight="1">
      <c r="A13" s="325" t="s">
        <v>122</v>
      </c>
      <c r="B13" s="325"/>
      <c r="C13" s="325"/>
      <c r="D13" s="325"/>
      <c r="E13" s="325"/>
      <c r="F13" s="325"/>
      <c r="G13" s="325"/>
      <c r="H13" s="325"/>
      <c r="I13" s="51">
        <f>+I14</f>
        <v>2418945</v>
      </c>
      <c r="J13" s="71"/>
    </row>
    <row r="14" spans="1:10" s="27" customFormat="1" ht="17.649999999999999" customHeight="1">
      <c r="A14" s="185" t="s">
        <v>70</v>
      </c>
      <c r="B14" s="185" t="s">
        <v>114</v>
      </c>
      <c r="C14" s="185" t="s">
        <v>71</v>
      </c>
      <c r="D14" s="338" t="s">
        <v>104</v>
      </c>
      <c r="E14" s="339"/>
      <c r="F14" s="339"/>
      <c r="G14" s="339"/>
      <c r="H14" s="340"/>
      <c r="I14" s="88">
        <f>+I15+I33</f>
        <v>2418945</v>
      </c>
    </row>
    <row r="15" spans="1:10" s="90" customFormat="1" ht="54.95" customHeight="1">
      <c r="A15" s="165" t="s">
        <v>115</v>
      </c>
      <c r="B15" s="337" t="s">
        <v>105</v>
      </c>
      <c r="C15" s="337"/>
      <c r="D15" s="337"/>
      <c r="E15" s="337"/>
      <c r="F15" s="337"/>
      <c r="G15" s="337"/>
      <c r="H15" s="337"/>
      <c r="I15" s="89">
        <f>+I16+I23</f>
        <v>1741487.1</v>
      </c>
      <c r="J15" s="98"/>
    </row>
    <row r="16" spans="1:10" s="27" customFormat="1" ht="21" customHeight="1">
      <c r="A16" s="85"/>
      <c r="B16" s="326" t="s">
        <v>72</v>
      </c>
      <c r="C16" s="327"/>
      <c r="D16" s="328"/>
      <c r="E16" s="86"/>
      <c r="F16" s="86"/>
      <c r="G16" s="86"/>
      <c r="H16" s="87"/>
      <c r="I16" s="57">
        <f>SUM(I17:I22)</f>
        <v>1703597.1</v>
      </c>
    </row>
    <row r="17" spans="1:9" s="93" customFormat="1" ht="18" customHeight="1">
      <c r="A17" s="17">
        <v>45211229</v>
      </c>
      <c r="B17" s="322" t="s">
        <v>123</v>
      </c>
      <c r="C17" s="323"/>
      <c r="D17" s="324"/>
      <c r="E17" s="91" t="s">
        <v>133</v>
      </c>
      <c r="F17" s="91" t="s">
        <v>69</v>
      </c>
      <c r="G17" s="92">
        <v>666667000</v>
      </c>
      <c r="H17" s="56">
        <v>1</v>
      </c>
      <c r="I17" s="171">
        <f>+ROUND(G17*H17/1000,1)</f>
        <v>666667</v>
      </c>
    </row>
    <row r="18" spans="1:9" s="93" customFormat="1" ht="18" customHeight="1">
      <c r="A18" s="17" t="s">
        <v>131</v>
      </c>
      <c r="B18" s="322" t="s">
        <v>123</v>
      </c>
      <c r="C18" s="323"/>
      <c r="D18" s="324"/>
      <c r="E18" s="91" t="s">
        <v>133</v>
      </c>
      <c r="F18" s="91" t="s">
        <v>69</v>
      </c>
      <c r="G18" s="92"/>
      <c r="H18" s="56"/>
      <c r="I18" s="171">
        <v>207554.9</v>
      </c>
    </row>
    <row r="19" spans="1:9" s="93" customFormat="1" ht="18" customHeight="1">
      <c r="A19" s="17" t="s">
        <v>138</v>
      </c>
      <c r="B19" s="322" t="s">
        <v>123</v>
      </c>
      <c r="C19" s="323"/>
      <c r="D19" s="324"/>
      <c r="E19" s="91" t="s">
        <v>133</v>
      </c>
      <c r="F19" s="91" t="s">
        <v>69</v>
      </c>
      <c r="G19" s="92"/>
      <c r="H19" s="56"/>
      <c r="I19" s="171">
        <v>50943.6</v>
      </c>
    </row>
    <row r="20" spans="1:9" s="93" customFormat="1" ht="18" customHeight="1">
      <c r="A20" s="17" t="s">
        <v>141</v>
      </c>
      <c r="B20" s="322" t="s">
        <v>123</v>
      </c>
      <c r="C20" s="323"/>
      <c r="D20" s="324"/>
      <c r="E20" s="91" t="s">
        <v>133</v>
      </c>
      <c r="F20" s="91" t="s">
        <v>69</v>
      </c>
      <c r="G20" s="92"/>
      <c r="H20" s="56"/>
      <c r="I20" s="171">
        <v>242881.6</v>
      </c>
    </row>
    <row r="21" spans="1:9" s="93" customFormat="1" ht="18" customHeight="1">
      <c r="A21" s="17" t="s">
        <v>145</v>
      </c>
      <c r="B21" s="322" t="s">
        <v>123</v>
      </c>
      <c r="C21" s="323"/>
      <c r="D21" s="324"/>
      <c r="E21" s="91" t="s">
        <v>133</v>
      </c>
      <c r="F21" s="91" t="s">
        <v>69</v>
      </c>
      <c r="G21" s="92"/>
      <c r="H21" s="56"/>
      <c r="I21" s="171">
        <v>207150</v>
      </c>
    </row>
    <row r="22" spans="1:9" s="93" customFormat="1" ht="18" customHeight="1">
      <c r="A22" s="17" t="s">
        <v>150</v>
      </c>
      <c r="B22" s="322" t="s">
        <v>123</v>
      </c>
      <c r="C22" s="323"/>
      <c r="D22" s="324"/>
      <c r="E22" s="91" t="s">
        <v>133</v>
      </c>
      <c r="F22" s="91" t="s">
        <v>69</v>
      </c>
      <c r="G22" s="92"/>
      <c r="H22" s="56"/>
      <c r="I22" s="171">
        <v>328400</v>
      </c>
    </row>
    <row r="23" spans="1:9" s="93" customFormat="1" ht="21" customHeight="1">
      <c r="A23" s="17"/>
      <c r="B23" s="326" t="s">
        <v>57</v>
      </c>
      <c r="C23" s="327"/>
      <c r="D23" s="328"/>
      <c r="E23" s="86" t="s">
        <v>73</v>
      </c>
      <c r="F23" s="86" t="s">
        <v>73</v>
      </c>
      <c r="G23" s="86" t="s">
        <v>73</v>
      </c>
      <c r="H23" s="94"/>
      <c r="I23" s="57">
        <f>SUM(I24:I32)</f>
        <v>37890</v>
      </c>
    </row>
    <row r="24" spans="1:9" s="93" customFormat="1" ht="17.649999999999999" customHeight="1">
      <c r="A24" s="194">
        <v>71351540</v>
      </c>
      <c r="B24" s="322" t="s">
        <v>63</v>
      </c>
      <c r="C24" s="323"/>
      <c r="D24" s="324"/>
      <c r="E24" s="91" t="s">
        <v>58</v>
      </c>
      <c r="F24" s="91" t="s">
        <v>56</v>
      </c>
      <c r="G24" s="92">
        <v>11666700</v>
      </c>
      <c r="H24" s="56">
        <v>1</v>
      </c>
      <c r="I24" s="171">
        <f>+ROUND(G24*H24/1000,1)</f>
        <v>11666.7</v>
      </c>
    </row>
    <row r="25" spans="1:9" s="93" customFormat="1" ht="17.649999999999999" customHeight="1">
      <c r="A25" s="194" t="s">
        <v>132</v>
      </c>
      <c r="B25" s="322" t="s">
        <v>63</v>
      </c>
      <c r="C25" s="323"/>
      <c r="D25" s="324"/>
      <c r="E25" s="91" t="s">
        <v>58</v>
      </c>
      <c r="F25" s="91" t="s">
        <v>56</v>
      </c>
      <c r="G25" s="92"/>
      <c r="H25" s="56"/>
      <c r="I25" s="171">
        <v>5188.8999999999996</v>
      </c>
    </row>
    <row r="26" spans="1:9" s="93" customFormat="1" ht="17.649999999999999" customHeight="1">
      <c r="A26" s="194" t="s">
        <v>139</v>
      </c>
      <c r="B26" s="322" t="s">
        <v>63</v>
      </c>
      <c r="C26" s="323"/>
      <c r="D26" s="324"/>
      <c r="E26" s="91" t="s">
        <v>58</v>
      </c>
      <c r="F26" s="91" t="s">
        <v>56</v>
      </c>
      <c r="G26" s="92"/>
      <c r="H26" s="56"/>
      <c r="I26" s="171">
        <v>1273.5999999999999</v>
      </c>
    </row>
    <row r="27" spans="1:9" s="93" customFormat="1" ht="17.649999999999999" customHeight="1">
      <c r="A27" s="194" t="s">
        <v>142</v>
      </c>
      <c r="B27" s="322" t="s">
        <v>63</v>
      </c>
      <c r="C27" s="323"/>
      <c r="D27" s="324"/>
      <c r="E27" s="91" t="s">
        <v>58</v>
      </c>
      <c r="F27" s="91" t="s">
        <v>56</v>
      </c>
      <c r="G27" s="92"/>
      <c r="H27" s="56"/>
      <c r="I27" s="171">
        <v>6072</v>
      </c>
    </row>
    <row r="28" spans="1:9" s="93" customFormat="1" ht="17.649999999999999" customHeight="1">
      <c r="A28" s="194" t="s">
        <v>146</v>
      </c>
      <c r="B28" s="322" t="s">
        <v>63</v>
      </c>
      <c r="C28" s="323"/>
      <c r="D28" s="324"/>
      <c r="E28" s="91" t="s">
        <v>58</v>
      </c>
      <c r="F28" s="91" t="s">
        <v>56</v>
      </c>
      <c r="G28" s="92"/>
      <c r="H28" s="56"/>
      <c r="I28" s="171">
        <v>5178.8</v>
      </c>
    </row>
    <row r="29" spans="1:9" s="93" customFormat="1" ht="17.649999999999999" customHeight="1">
      <c r="A29" s="194" t="s">
        <v>151</v>
      </c>
      <c r="B29" s="322" t="s">
        <v>63</v>
      </c>
      <c r="C29" s="323"/>
      <c r="D29" s="324"/>
      <c r="E29" s="91" t="s">
        <v>58</v>
      </c>
      <c r="F29" s="91" t="s">
        <v>56</v>
      </c>
      <c r="G29" s="92"/>
      <c r="H29" s="56"/>
      <c r="I29" s="171">
        <v>8210</v>
      </c>
    </row>
    <row r="30" spans="1:9" s="93" customFormat="1" ht="17.649999999999999" customHeight="1">
      <c r="A30" s="194" t="s">
        <v>186</v>
      </c>
      <c r="B30" s="322" t="s">
        <v>63</v>
      </c>
      <c r="C30" s="323"/>
      <c r="D30" s="324"/>
      <c r="E30" s="91" t="s">
        <v>58</v>
      </c>
      <c r="F30" s="91" t="s">
        <v>56</v>
      </c>
      <c r="G30" s="92"/>
      <c r="H30" s="56"/>
      <c r="I30" s="171">
        <v>100</v>
      </c>
    </row>
    <row r="31" spans="1:9" s="93" customFormat="1" ht="17.649999999999999" customHeight="1">
      <c r="A31" s="194" t="s">
        <v>187</v>
      </c>
      <c r="B31" s="322" t="s">
        <v>63</v>
      </c>
      <c r="C31" s="323"/>
      <c r="D31" s="324"/>
      <c r="E31" s="91" t="s">
        <v>58</v>
      </c>
      <c r="F31" s="91" t="s">
        <v>56</v>
      </c>
      <c r="G31" s="92"/>
      <c r="H31" s="56"/>
      <c r="I31" s="171">
        <v>100</v>
      </c>
    </row>
    <row r="32" spans="1:9" s="93" customFormat="1" ht="17.649999999999999" customHeight="1">
      <c r="A32" s="194" t="s">
        <v>188</v>
      </c>
      <c r="B32" s="322" t="s">
        <v>63</v>
      </c>
      <c r="C32" s="323"/>
      <c r="D32" s="324"/>
      <c r="E32" s="91" t="s">
        <v>58</v>
      </c>
      <c r="F32" s="91" t="s">
        <v>56</v>
      </c>
      <c r="G32" s="92"/>
      <c r="H32" s="56"/>
      <c r="I32" s="171">
        <v>100</v>
      </c>
    </row>
    <row r="33" spans="1:10" s="90" customFormat="1" ht="54.95" customHeight="1">
      <c r="A33" s="165" t="s">
        <v>116</v>
      </c>
      <c r="B33" s="337" t="s">
        <v>106</v>
      </c>
      <c r="C33" s="337"/>
      <c r="D33" s="337"/>
      <c r="E33" s="337"/>
      <c r="F33" s="337"/>
      <c r="G33" s="337"/>
      <c r="H33" s="337"/>
      <c r="I33" s="89">
        <f>+I34+I42</f>
        <v>677457.9</v>
      </c>
      <c r="J33" s="98"/>
    </row>
    <row r="34" spans="1:10" s="27" customFormat="1" ht="21" customHeight="1">
      <c r="A34" s="85"/>
      <c r="B34" s="326" t="s">
        <v>72</v>
      </c>
      <c r="C34" s="327"/>
      <c r="D34" s="328"/>
      <c r="E34" s="86"/>
      <c r="F34" s="86"/>
      <c r="G34" s="86"/>
      <c r="H34" s="87"/>
      <c r="I34" s="57">
        <f>SUM(I35:I41)</f>
        <v>653913.5</v>
      </c>
    </row>
    <row r="35" spans="1:10" s="93" customFormat="1" ht="18" customHeight="1">
      <c r="A35" s="17" t="s">
        <v>154</v>
      </c>
      <c r="B35" s="322" t="s">
        <v>123</v>
      </c>
      <c r="C35" s="323"/>
      <c r="D35" s="324"/>
      <c r="E35" s="91" t="s">
        <v>133</v>
      </c>
      <c r="F35" s="91" t="s">
        <v>69</v>
      </c>
      <c r="G35" s="92"/>
      <c r="H35" s="56"/>
      <c r="I35" s="171">
        <v>58750</v>
      </c>
    </row>
    <row r="36" spans="1:10" s="93" customFormat="1" ht="18" customHeight="1">
      <c r="A36" s="17" t="s">
        <v>157</v>
      </c>
      <c r="B36" s="322" t="s">
        <v>123</v>
      </c>
      <c r="C36" s="323"/>
      <c r="D36" s="324"/>
      <c r="E36" s="91" t="s">
        <v>133</v>
      </c>
      <c r="F36" s="91" t="s">
        <v>69</v>
      </c>
      <c r="G36" s="92"/>
      <c r="H36" s="56"/>
      <c r="I36" s="171">
        <v>211564.4</v>
      </c>
    </row>
    <row r="37" spans="1:10" s="93" customFormat="1" ht="18" customHeight="1">
      <c r="A37" s="17" t="s">
        <v>161</v>
      </c>
      <c r="B37" s="322" t="s">
        <v>123</v>
      </c>
      <c r="C37" s="323"/>
      <c r="D37" s="324"/>
      <c r="E37" s="91" t="s">
        <v>133</v>
      </c>
      <c r="F37" s="91" t="s">
        <v>69</v>
      </c>
      <c r="G37" s="92"/>
      <c r="H37" s="56"/>
      <c r="I37" s="171">
        <v>41200</v>
      </c>
    </row>
    <row r="38" spans="1:10" s="93" customFormat="1" ht="18" customHeight="1">
      <c r="A38" s="17" t="s">
        <v>170</v>
      </c>
      <c r="B38" s="322" t="s">
        <v>123</v>
      </c>
      <c r="C38" s="323"/>
      <c r="D38" s="324"/>
      <c r="E38" s="91" t="s">
        <v>133</v>
      </c>
      <c r="F38" s="91" t="s">
        <v>69</v>
      </c>
      <c r="G38" s="92"/>
      <c r="H38" s="56"/>
      <c r="I38" s="171">
        <v>75647.399999999994</v>
      </c>
    </row>
    <row r="39" spans="1:10" s="93" customFormat="1" ht="18" customHeight="1">
      <c r="A39" s="17" t="s">
        <v>172</v>
      </c>
      <c r="B39" s="322" t="s">
        <v>123</v>
      </c>
      <c r="C39" s="323"/>
      <c r="D39" s="324"/>
      <c r="E39" s="91" t="s">
        <v>133</v>
      </c>
      <c r="F39" s="91" t="s">
        <v>69</v>
      </c>
      <c r="G39" s="92"/>
      <c r="H39" s="56"/>
      <c r="I39" s="171">
        <v>49251.7</v>
      </c>
    </row>
    <row r="40" spans="1:10" s="93" customFormat="1" ht="18" customHeight="1">
      <c r="A40" s="17" t="s">
        <v>175</v>
      </c>
      <c r="B40" s="322" t="s">
        <v>123</v>
      </c>
      <c r="C40" s="323"/>
      <c r="D40" s="324"/>
      <c r="E40" s="91" t="s">
        <v>133</v>
      </c>
      <c r="F40" s="91" t="s">
        <v>69</v>
      </c>
      <c r="G40" s="92"/>
      <c r="H40" s="56"/>
      <c r="I40" s="171">
        <v>158750</v>
      </c>
    </row>
    <row r="41" spans="1:10" s="93" customFormat="1" ht="18" customHeight="1">
      <c r="A41" s="195" t="s">
        <v>178</v>
      </c>
      <c r="B41" s="322" t="s">
        <v>123</v>
      </c>
      <c r="C41" s="323"/>
      <c r="D41" s="324"/>
      <c r="E41" s="91" t="s">
        <v>133</v>
      </c>
      <c r="F41" s="91" t="s">
        <v>69</v>
      </c>
      <c r="G41" s="92"/>
      <c r="H41" s="56"/>
      <c r="I41" s="171">
        <v>58750</v>
      </c>
    </row>
    <row r="42" spans="1:10" s="93" customFormat="1" ht="21" customHeight="1">
      <c r="A42" s="17"/>
      <c r="B42" s="326" t="s">
        <v>57</v>
      </c>
      <c r="C42" s="327"/>
      <c r="D42" s="328"/>
      <c r="E42" s="86" t="s">
        <v>73</v>
      </c>
      <c r="F42" s="86" t="s">
        <v>73</v>
      </c>
      <c r="G42" s="86" t="s">
        <v>73</v>
      </c>
      <c r="H42" s="94"/>
      <c r="I42" s="57">
        <f>SUM(I43:I52)</f>
        <v>23544.400000000001</v>
      </c>
    </row>
    <row r="43" spans="1:10" s="93" customFormat="1" ht="17.649999999999999" customHeight="1">
      <c r="A43" s="194" t="s">
        <v>155</v>
      </c>
      <c r="B43" s="322" t="s">
        <v>63</v>
      </c>
      <c r="C43" s="323"/>
      <c r="D43" s="324"/>
      <c r="E43" s="91" t="s">
        <v>58</v>
      </c>
      <c r="F43" s="91" t="s">
        <v>56</v>
      </c>
      <c r="G43" s="92"/>
      <c r="H43" s="56"/>
      <c r="I43" s="171">
        <v>1967.7</v>
      </c>
    </row>
    <row r="44" spans="1:10" s="93" customFormat="1" ht="17.649999999999999" customHeight="1">
      <c r="A44" s="194" t="s">
        <v>158</v>
      </c>
      <c r="B44" s="322" t="s">
        <v>63</v>
      </c>
      <c r="C44" s="323"/>
      <c r="D44" s="324"/>
      <c r="E44" s="91" t="s">
        <v>58</v>
      </c>
      <c r="F44" s="91" t="s">
        <v>56</v>
      </c>
      <c r="G44" s="92"/>
      <c r="H44" s="56"/>
      <c r="I44" s="171">
        <v>6826.7</v>
      </c>
    </row>
    <row r="45" spans="1:10" s="93" customFormat="1" ht="17.649999999999999" customHeight="1">
      <c r="A45" s="194" t="s">
        <v>162</v>
      </c>
      <c r="B45" s="322" t="s">
        <v>63</v>
      </c>
      <c r="C45" s="323"/>
      <c r="D45" s="324"/>
      <c r="E45" s="91" t="s">
        <v>58</v>
      </c>
      <c r="F45" s="91" t="s">
        <v>56</v>
      </c>
      <c r="G45" s="92"/>
      <c r="H45" s="56"/>
      <c r="I45" s="171">
        <v>1648</v>
      </c>
    </row>
    <row r="46" spans="1:10" s="93" customFormat="1" ht="17.649999999999999" customHeight="1">
      <c r="A46" s="194" t="s">
        <v>171</v>
      </c>
      <c r="B46" s="322" t="s">
        <v>63</v>
      </c>
      <c r="C46" s="323"/>
      <c r="D46" s="324"/>
      <c r="E46" s="91" t="s">
        <v>58</v>
      </c>
      <c r="F46" s="91" t="s">
        <v>56</v>
      </c>
      <c r="G46" s="92"/>
      <c r="H46" s="56"/>
      <c r="I46" s="171">
        <v>2532.6</v>
      </c>
    </row>
    <row r="47" spans="1:10" s="93" customFormat="1" ht="17.649999999999999" customHeight="1">
      <c r="A47" s="194" t="s">
        <v>173</v>
      </c>
      <c r="B47" s="322" t="s">
        <v>63</v>
      </c>
      <c r="C47" s="323"/>
      <c r="D47" s="324"/>
      <c r="E47" s="91" t="s">
        <v>58</v>
      </c>
      <c r="F47" s="91" t="s">
        <v>56</v>
      </c>
      <c r="G47" s="92"/>
      <c r="H47" s="56"/>
      <c r="I47" s="171">
        <v>1569.4</v>
      </c>
    </row>
    <row r="48" spans="1:10" s="93" customFormat="1" ht="17.649999999999999" customHeight="1">
      <c r="A48" s="194" t="s">
        <v>176</v>
      </c>
      <c r="B48" s="322" t="s">
        <v>63</v>
      </c>
      <c r="C48" s="323"/>
      <c r="D48" s="324"/>
      <c r="E48" s="91" t="s">
        <v>58</v>
      </c>
      <c r="F48" s="91" t="s">
        <v>56</v>
      </c>
      <c r="G48" s="92"/>
      <c r="H48" s="56"/>
      <c r="I48" s="171">
        <v>6350</v>
      </c>
    </row>
    <row r="49" spans="1:9" s="93" customFormat="1" ht="17.649999999999999" customHeight="1">
      <c r="A49" s="196" t="s">
        <v>177</v>
      </c>
      <c r="B49" s="322" t="s">
        <v>63</v>
      </c>
      <c r="C49" s="323"/>
      <c r="D49" s="324"/>
      <c r="E49" s="91" t="s">
        <v>58</v>
      </c>
      <c r="F49" s="91" t="s">
        <v>56</v>
      </c>
      <c r="G49" s="92"/>
      <c r="H49" s="56"/>
      <c r="I49" s="171">
        <v>2350</v>
      </c>
    </row>
    <row r="50" spans="1:9" s="93" customFormat="1" ht="17.649999999999999" customHeight="1">
      <c r="A50" s="194" t="s">
        <v>190</v>
      </c>
      <c r="B50" s="322" t="s">
        <v>63</v>
      </c>
      <c r="C50" s="323"/>
      <c r="D50" s="324"/>
      <c r="E50" s="91" t="s">
        <v>58</v>
      </c>
      <c r="F50" s="91" t="s">
        <v>56</v>
      </c>
      <c r="G50" s="92"/>
      <c r="H50" s="56"/>
      <c r="I50" s="171">
        <v>100</v>
      </c>
    </row>
    <row r="51" spans="1:9" s="93" customFormat="1" ht="17.649999999999999" customHeight="1">
      <c r="A51" s="194" t="s">
        <v>191</v>
      </c>
      <c r="B51" s="322" t="s">
        <v>63</v>
      </c>
      <c r="C51" s="323"/>
      <c r="D51" s="324"/>
      <c r="E51" s="91" t="s">
        <v>58</v>
      </c>
      <c r="F51" s="91" t="s">
        <v>56</v>
      </c>
      <c r="G51" s="92"/>
      <c r="H51" s="56"/>
      <c r="I51" s="171">
        <v>100</v>
      </c>
    </row>
    <row r="52" spans="1:9" s="93" customFormat="1" ht="17.649999999999999" customHeight="1">
      <c r="A52" s="194" t="s">
        <v>192</v>
      </c>
      <c r="B52" s="322" t="s">
        <v>63</v>
      </c>
      <c r="C52" s="323"/>
      <c r="D52" s="324"/>
      <c r="E52" s="91" t="s">
        <v>58</v>
      </c>
      <c r="F52" s="91" t="s">
        <v>56</v>
      </c>
      <c r="G52" s="92"/>
      <c r="H52" s="56"/>
      <c r="I52" s="171">
        <v>100</v>
      </c>
    </row>
  </sheetData>
  <mergeCells count="51">
    <mergeCell ref="B31:D31"/>
    <mergeCell ref="B34:D34"/>
    <mergeCell ref="B36:D36"/>
    <mergeCell ref="B12:D12"/>
    <mergeCell ref="B15:H15"/>
    <mergeCell ref="B32:D32"/>
    <mergeCell ref="D14:H14"/>
    <mergeCell ref="B19:D19"/>
    <mergeCell ref="B33:H33"/>
    <mergeCell ref="B28:D28"/>
    <mergeCell ref="B17:D17"/>
    <mergeCell ref="B24:D24"/>
    <mergeCell ref="B22:D22"/>
    <mergeCell ref="B29:D29"/>
    <mergeCell ref="B18:D18"/>
    <mergeCell ref="B20:D20"/>
    <mergeCell ref="B30:D30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A13:H13"/>
    <mergeCell ref="B23:D23"/>
    <mergeCell ref="B25:D25"/>
    <mergeCell ref="B26:D26"/>
    <mergeCell ref="B27:D27"/>
    <mergeCell ref="B21:D21"/>
    <mergeCell ref="B16:D16"/>
    <mergeCell ref="B51:D51"/>
    <mergeCell ref="B52:D52"/>
    <mergeCell ref="B47:D47"/>
    <mergeCell ref="B40:D40"/>
    <mergeCell ref="B48:D48"/>
    <mergeCell ref="B41:D41"/>
    <mergeCell ref="B49:D49"/>
    <mergeCell ref="B44:D44"/>
    <mergeCell ref="B45:D45"/>
    <mergeCell ref="B42:D42"/>
    <mergeCell ref="B43:D43"/>
    <mergeCell ref="B38:D38"/>
    <mergeCell ref="B46:D46"/>
    <mergeCell ref="B39:D39"/>
    <mergeCell ref="B35:D35"/>
    <mergeCell ref="B50:D50"/>
    <mergeCell ref="B37:D37"/>
  </mergeCells>
  <phoneticPr fontId="10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https://mul2.gov.am/tasks/1079492/oneclick?token=f7f4d4b18c2583c87ea3c7b6635169bc</cp:keywords>
  <cp:lastModifiedBy>Merri Saribekyan</cp:lastModifiedBy>
  <cp:lastPrinted>2024-02-19T11:31:34Z</cp:lastPrinted>
  <dcterms:created xsi:type="dcterms:W3CDTF">2022-01-04T07:12:58Z</dcterms:created>
  <dcterms:modified xsi:type="dcterms:W3CDTF">2024-12-11T12:15:12Z</dcterms:modified>
</cp:coreProperties>
</file>