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va\1\naxagic 14.11.2024\"/>
    </mc:Choice>
  </mc:AlternateContent>
  <xr:revisionPtr revIDLastSave="0" documentId="13_ncr:1_{43E478A7-CA78-449C-9A8C-FE0655BBD6D0}" xr6:coauthVersionLast="47" xr6:coauthVersionMax="47" xr10:uidLastSave="{00000000-0000-0000-0000-000000000000}"/>
  <bookViews>
    <workbookView xWindow="-120" yWindow="-120" windowWidth="29040" windowHeight="15720" tabRatio="423" firstSheet="6" activeTab="16" xr2:uid="{00000000-000D-0000-FFFF-FFFF00000000}"/>
  </bookViews>
  <sheets>
    <sheet name="h1" sheetId="78" r:id="rId1"/>
    <sheet name="h2" sheetId="76" r:id="rId2"/>
    <sheet name="h3" sheetId="89" r:id="rId3"/>
    <sheet name="h4" sheetId="90" r:id="rId4"/>
    <sheet name="h5" sheetId="91" r:id="rId5"/>
    <sheet name="h6" sheetId="92" r:id="rId6"/>
    <sheet name="հ7․" sheetId="98" r:id="rId7"/>
    <sheet name="հ8" sheetId="68" r:id="rId8"/>
    <sheet name="հ9․" sheetId="66" r:id="rId9"/>
    <sheet name="հ10" sheetId="95" r:id="rId10"/>
    <sheet name="h11v" sheetId="84" r:id="rId11"/>
    <sheet name="h12d" sheetId="82" r:id="rId12"/>
    <sheet name="h13" sheetId="94" r:id="rId13"/>
    <sheet name="h14." sheetId="96" r:id="rId14"/>
    <sheet name="h15" sheetId="99" r:id="rId15"/>
    <sheet name="h16" sheetId="67" r:id="rId16"/>
    <sheet name="h17" sheetId="69" r:id="rId17"/>
    <sheet name="h18." sheetId="85" r:id="rId18"/>
    <sheet name="h19" sheetId="93" r:id="rId19"/>
    <sheet name="հ20" sheetId="97" r:id="rId20"/>
  </sheets>
  <externalReferences>
    <externalReference r:id="rId21"/>
    <externalReference r:id="rId22"/>
  </externalReferences>
  <definedNames>
    <definedName name="_xlnm._FilterDatabase" localSheetId="8" hidden="1">'հ9․'!$D$1:$E$11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8">#REF!</definedName>
    <definedName name="AgencyCode">#REF!</definedName>
    <definedName name="AgencyName" localSheetId="8">#REF!</definedName>
    <definedName name="AgencyName">#REF!</definedName>
    <definedName name="åû" localSheetId="8">#REF!</definedName>
    <definedName name="åû">#REF!</definedName>
    <definedName name="davit" localSheetId="8">#REF!</definedName>
    <definedName name="davit">#REF!</definedName>
    <definedName name="Functional1" localSheetId="8">#REF!</definedName>
    <definedName name="Functional1">#REF!</definedName>
    <definedName name="ggg" localSheetId="8">#REF!</definedName>
    <definedName name="ggg">#REF!</definedName>
    <definedName name="hav">#REF!</definedName>
    <definedName name="havelvac">#REF!</definedName>
    <definedName name="mas" localSheetId="8">#REF!</definedName>
    <definedName name="mas">#REF!</definedName>
    <definedName name="mass" localSheetId="8">#REF!</definedName>
    <definedName name="mass">#REF!</definedName>
    <definedName name="PANature" localSheetId="8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8">#REF!</definedName>
    <definedName name="PAType">#REF!</definedName>
    <definedName name="Performance2" localSheetId="8">#REF!</definedName>
    <definedName name="Performance2">#REF!</definedName>
    <definedName name="PerformanceType" localSheetId="8">#REF!</definedName>
    <definedName name="PerformanceType">#REF!</definedName>
    <definedName name="_xlnm.Print_Area" localSheetId="0">'h1'!$A$1:$C$17</definedName>
    <definedName name="_xlnm.Print_Area" localSheetId="10">h11v!$B$1:$G$245</definedName>
    <definedName name="_xlnm.Print_Area" localSheetId="11">h12d!$A$1:$F$146</definedName>
    <definedName name="_xlnm.Print_Area" localSheetId="12">'h13'!$A$1:$E$24</definedName>
    <definedName name="_xlnm.Print_Area" localSheetId="15">'h16'!$A$1:$D$24</definedName>
    <definedName name="_xlnm.Print_Area" localSheetId="16">'h17'!$A$1:$D$454</definedName>
    <definedName name="_xlnm.Print_Area" localSheetId="17">'h18.'!$A$1:$D$503</definedName>
    <definedName name="_xlnm.Print_Area" localSheetId="5">'h6'!$A$1:$D$56</definedName>
    <definedName name="_xlnm.Print_Area" localSheetId="6">'հ7․'!$A$1:$D$23</definedName>
    <definedName name="_xlnm.Print_Area" localSheetId="7">հ8!$B$1:$E$313</definedName>
    <definedName name="_xlnm.Print_Area" localSheetId="8">'հ9․'!$A$1:$G$478</definedName>
    <definedName name="program">#REF!,#REF!,#REF!,#REF!,#REF!,#REF!,#REF!,#REF!,#REF!,#REF!,#REF!,#REF!,#REF!,#REF!,#REF!,#REF!,#REF!,#REF!,#REF!,#REF!</definedName>
    <definedName name="x" localSheetId="8">#REF!</definedName>
    <definedName name="x">#REF!</definedName>
    <definedName name="Հավելված" localSheetId="8">#REF!</definedName>
    <definedName name="Հավելված">#REF!</definedName>
    <definedName name="Մաս" localSheetId="8">#REF!</definedName>
    <definedName name="Մաս">#REF!</definedName>
    <definedName name="շախմատիստ" localSheetId="8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89" l="1"/>
  <c r="C22" i="89"/>
  <c r="C20" i="89" s="1"/>
  <c r="C18" i="89" s="1"/>
  <c r="G91" i="97"/>
  <c r="G90" i="97" s="1"/>
  <c r="G89" i="97" s="1"/>
  <c r="G88" i="97" s="1"/>
  <c r="G87" i="97" s="1"/>
  <c r="G85" i="97" s="1"/>
  <c r="G83" i="97" s="1"/>
  <c r="G81" i="97" s="1"/>
  <c r="G79" i="97" s="1"/>
  <c r="G77" i="97" s="1"/>
  <c r="G75" i="97" s="1"/>
  <c r="D242" i="69"/>
  <c r="D175" i="85" s="1"/>
  <c r="G435" i="66"/>
  <c r="G434" i="66" s="1"/>
  <c r="G433" i="66" s="1"/>
  <c r="G432" i="66" s="1"/>
  <c r="G431" i="66" s="1"/>
  <c r="G429" i="66" s="1"/>
  <c r="G427" i="66" s="1"/>
  <c r="E173" i="68" s="1"/>
  <c r="G12" i="99"/>
  <c r="G11" i="99" s="1"/>
  <c r="G10" i="99" s="1"/>
  <c r="F18" i="95"/>
  <c r="D18" i="95" s="1"/>
  <c r="D16" i="95" s="1"/>
  <c r="F21" i="95"/>
  <c r="F19" i="95" s="1"/>
  <c r="E23" i="94"/>
  <c r="G54" i="66" s="1"/>
  <c r="G25" i="95"/>
  <c r="D25" i="95" s="1"/>
  <c r="G44" i="84"/>
  <c r="G43" i="84"/>
  <c r="G46" i="84"/>
  <c r="E46" i="84" s="1"/>
  <c r="G122" i="66" s="1"/>
  <c r="G84" i="84"/>
  <c r="G83" i="84"/>
  <c r="G82" i="84" s="1"/>
  <c r="G92" i="84"/>
  <c r="G91" i="84"/>
  <c r="G90" i="84" s="1"/>
  <c r="G88" i="84" s="1"/>
  <c r="G86" i="84" s="1"/>
  <c r="G27" i="84"/>
  <c r="E27" i="84" s="1"/>
  <c r="G26" i="84"/>
  <c r="E26" i="84" s="1"/>
  <c r="G35" i="84"/>
  <c r="G34" i="84" s="1"/>
  <c r="G33" i="84" s="1"/>
  <c r="G31" i="84" s="1"/>
  <c r="G29" i="84" s="1"/>
  <c r="G212" i="84"/>
  <c r="G211" i="84" s="1"/>
  <c r="G215" i="84"/>
  <c r="G214" i="84" s="1"/>
  <c r="G217" i="84"/>
  <c r="F174" i="84"/>
  <c r="F173" i="84"/>
  <c r="E173" i="84" s="1"/>
  <c r="F172" i="84"/>
  <c r="F73" i="84"/>
  <c r="E73" i="84" s="1"/>
  <c r="F72" i="84"/>
  <c r="E72" i="84" s="1"/>
  <c r="F71" i="84"/>
  <c r="F106" i="84"/>
  <c r="F105" i="84" s="1"/>
  <c r="F92" i="84"/>
  <c r="E92" i="84" s="1"/>
  <c r="G371" i="66" s="1"/>
  <c r="F91" i="84"/>
  <c r="F90" i="84" s="1"/>
  <c r="F119" i="84"/>
  <c r="F117" i="84"/>
  <c r="F130" i="84"/>
  <c r="F128" i="84"/>
  <c r="F127" i="84"/>
  <c r="F126" i="84"/>
  <c r="F125" i="84" s="1"/>
  <c r="F123" i="84" s="1"/>
  <c r="F121" i="84" s="1"/>
  <c r="F141" i="84"/>
  <c r="F139" i="84"/>
  <c r="F138" i="84"/>
  <c r="E138" i="84" s="1"/>
  <c r="F137" i="84"/>
  <c r="F152" i="84"/>
  <c r="F149" i="84" s="1"/>
  <c r="F150" i="84"/>
  <c r="F163" i="84"/>
  <c r="F161" i="84"/>
  <c r="F185" i="84"/>
  <c r="E185" i="84" s="1"/>
  <c r="F184" i="84"/>
  <c r="F183" i="84"/>
  <c r="F182" i="84" s="1"/>
  <c r="F226" i="84"/>
  <c r="F228" i="84"/>
  <c r="F225" i="84"/>
  <c r="E225" i="84" s="1"/>
  <c r="F224" i="84"/>
  <c r="F239" i="84"/>
  <c r="E239" i="84" s="1"/>
  <c r="F241" i="84"/>
  <c r="E241" i="84" s="1"/>
  <c r="F238" i="84"/>
  <c r="E238" i="84" s="1"/>
  <c r="F237" i="84"/>
  <c r="F194" i="84"/>
  <c r="E194" i="84" s="1"/>
  <c r="F193" i="84"/>
  <c r="F203" i="84"/>
  <c r="F202" i="84" s="1"/>
  <c r="F201" i="84" s="1"/>
  <c r="F27" i="84"/>
  <c r="F26" i="84"/>
  <c r="F35" i="84"/>
  <c r="F34" i="84"/>
  <c r="F33" i="84" s="1"/>
  <c r="F44" i="84"/>
  <c r="F43" i="84" s="1"/>
  <c r="F42" i="84" s="1"/>
  <c r="F41" i="84" s="1"/>
  <c r="F39" i="84" s="1"/>
  <c r="F37" i="84" s="1"/>
  <c r="F212" i="84"/>
  <c r="F211" i="84"/>
  <c r="F215" i="84"/>
  <c r="F214" i="84" s="1"/>
  <c r="F217" i="84"/>
  <c r="G174" i="84"/>
  <c r="G173" i="84"/>
  <c r="G172" i="84"/>
  <c r="G171" i="84"/>
  <c r="G169" i="84" s="1"/>
  <c r="G167" i="84" s="1"/>
  <c r="G165" i="84" s="1"/>
  <c r="E57" i="82"/>
  <c r="E56" i="82"/>
  <c r="E55" i="82"/>
  <c r="F57" i="82"/>
  <c r="D57" i="82" s="1"/>
  <c r="G399" i="66" s="1"/>
  <c r="F56" i="82"/>
  <c r="D56" i="82" s="1"/>
  <c r="G398" i="66" s="1"/>
  <c r="E66" i="82"/>
  <c r="E65" i="82"/>
  <c r="E64" i="82"/>
  <c r="E63" i="82"/>
  <c r="E61" i="82" s="1"/>
  <c r="F66" i="82"/>
  <c r="F65" i="82"/>
  <c r="F64" i="82"/>
  <c r="F63" i="82" s="1"/>
  <c r="E107" i="84"/>
  <c r="G418" i="66" s="1"/>
  <c r="E111" i="68" s="1"/>
  <c r="G174" i="66"/>
  <c r="G173" i="66" s="1"/>
  <c r="G172" i="66" s="1"/>
  <c r="G176" i="66"/>
  <c r="G175" i="66" s="1"/>
  <c r="D139" i="82"/>
  <c r="G75" i="66"/>
  <c r="G74" i="66" s="1"/>
  <c r="D141" i="82"/>
  <c r="G77" i="66"/>
  <c r="G76" i="66"/>
  <c r="G157" i="66"/>
  <c r="G156" i="66" s="1"/>
  <c r="G155" i="66" s="1"/>
  <c r="G154" i="66" s="1"/>
  <c r="G152" i="66" s="1"/>
  <c r="G150" i="66" s="1"/>
  <c r="G31" i="66"/>
  <c r="G30" i="66"/>
  <c r="G29" i="66" s="1"/>
  <c r="G28" i="66" s="1"/>
  <c r="G27" i="66" s="1"/>
  <c r="G25" i="66" s="1"/>
  <c r="G73" i="84"/>
  <c r="G72" i="84"/>
  <c r="G71" i="84"/>
  <c r="G70" i="84" s="1"/>
  <c r="G68" i="84" s="1"/>
  <c r="G66" i="84" s="1"/>
  <c r="G106" i="84"/>
  <c r="G105" i="84"/>
  <c r="G104" i="84"/>
  <c r="G103" i="84" s="1"/>
  <c r="G101" i="84" s="1"/>
  <c r="G99" i="84" s="1"/>
  <c r="G97" i="84" s="1"/>
  <c r="G119" i="84"/>
  <c r="G117" i="84"/>
  <c r="G116" i="84"/>
  <c r="G115" i="84" s="1"/>
  <c r="G114" i="84" s="1"/>
  <c r="G112" i="84" s="1"/>
  <c r="G110" i="84" s="1"/>
  <c r="G130" i="84"/>
  <c r="G127" i="84" s="1"/>
  <c r="G128" i="84"/>
  <c r="G141" i="84"/>
  <c r="G139" i="84"/>
  <c r="G138" i="84"/>
  <c r="G137" i="84" s="1"/>
  <c r="G136" i="84" s="1"/>
  <c r="G134" i="84" s="1"/>
  <c r="G132" i="84" s="1"/>
  <c r="G152" i="84"/>
  <c r="G150" i="84"/>
  <c r="G149" i="84"/>
  <c r="G148" i="84"/>
  <c r="G147" i="84" s="1"/>
  <c r="G145" i="84" s="1"/>
  <c r="G143" i="84" s="1"/>
  <c r="G163" i="84"/>
  <c r="G161" i="84"/>
  <c r="G160" i="84"/>
  <c r="G159" i="84" s="1"/>
  <c r="G158" i="84" s="1"/>
  <c r="G156" i="84" s="1"/>
  <c r="G154" i="84" s="1"/>
  <c r="G185" i="84"/>
  <c r="G184" i="84"/>
  <c r="G183" i="84" s="1"/>
  <c r="G182" i="84" s="1"/>
  <c r="G180" i="84" s="1"/>
  <c r="G178" i="84" s="1"/>
  <c r="G226" i="84"/>
  <c r="G228" i="84"/>
  <c r="G225" i="84" s="1"/>
  <c r="G224" i="84" s="1"/>
  <c r="G223" i="84" s="1"/>
  <c r="G239" i="84"/>
  <c r="G241" i="84"/>
  <c r="G238" i="84"/>
  <c r="G237" i="84" s="1"/>
  <c r="G236" i="84" s="1"/>
  <c r="G232" i="84" s="1"/>
  <c r="G194" i="84"/>
  <c r="G193" i="84"/>
  <c r="G192" i="84"/>
  <c r="G191" i="84" s="1"/>
  <c r="G203" i="84"/>
  <c r="E203" i="84" s="1"/>
  <c r="G202" i="84"/>
  <c r="E202" i="84" s="1"/>
  <c r="G201" i="84"/>
  <c r="E201" i="84" s="1"/>
  <c r="F105" i="82"/>
  <c r="F104" i="82" s="1"/>
  <c r="F103" i="82" s="1"/>
  <c r="F101" i="82" s="1"/>
  <c r="F99" i="82" s="1"/>
  <c r="F88" i="82" s="1"/>
  <c r="F25" i="82"/>
  <c r="F24" i="82"/>
  <c r="F47" i="82"/>
  <c r="F46" i="82"/>
  <c r="F45" i="82"/>
  <c r="F44" i="82" s="1"/>
  <c r="F42" i="82" s="1"/>
  <c r="F40" i="82" s="1"/>
  <c r="F27" i="82" s="1"/>
  <c r="F77" i="82"/>
  <c r="F76" i="82"/>
  <c r="F75" i="82"/>
  <c r="F74" i="82" s="1"/>
  <c r="F72" i="82" s="1"/>
  <c r="F70" i="82" s="1"/>
  <c r="F86" i="82"/>
  <c r="F85" i="82"/>
  <c r="F84" i="82"/>
  <c r="F83" i="82" s="1"/>
  <c r="F81" i="82" s="1"/>
  <c r="F79" i="82" s="1"/>
  <c r="F114" i="82"/>
  <c r="F113" i="82" s="1"/>
  <c r="F112" i="82" s="1"/>
  <c r="F111" i="82" s="1"/>
  <c r="F109" i="82" s="1"/>
  <c r="F107" i="82" s="1"/>
  <c r="F97" i="82"/>
  <c r="D97" i="82" s="1"/>
  <c r="F96" i="82"/>
  <c r="D96" i="82" s="1"/>
  <c r="F95" i="82"/>
  <c r="F94" i="82" s="1"/>
  <c r="F92" i="82" s="1"/>
  <c r="F90" i="82" s="1"/>
  <c r="F138" i="82"/>
  <c r="F140" i="82"/>
  <c r="F137" i="82"/>
  <c r="F136" i="82"/>
  <c r="F25" i="84"/>
  <c r="F23" i="84"/>
  <c r="F21" i="84"/>
  <c r="E48" i="84"/>
  <c r="E44" i="68" s="1"/>
  <c r="D57" i="69" s="1"/>
  <c r="D376" i="85" s="1"/>
  <c r="E57" i="84"/>
  <c r="E50" i="68"/>
  <c r="D66" i="69"/>
  <c r="D385" i="85" s="1"/>
  <c r="E105" i="82"/>
  <c r="E36" i="82"/>
  <c r="D36" i="82" s="1"/>
  <c r="G361" i="66" s="1"/>
  <c r="E35" i="82"/>
  <c r="D35" i="82" s="1"/>
  <c r="G360" i="66" s="1"/>
  <c r="E38" i="82"/>
  <c r="D38" i="82" s="1"/>
  <c r="G363" i="66" s="1"/>
  <c r="E34" i="82"/>
  <c r="E33" i="82" s="1"/>
  <c r="E47" i="82"/>
  <c r="D47" i="82" s="1"/>
  <c r="G383" i="66" s="1"/>
  <c r="E46" i="82"/>
  <c r="E45" i="82" s="1"/>
  <c r="E77" i="82"/>
  <c r="E76" i="82"/>
  <c r="D76" i="82" s="1"/>
  <c r="E75" i="82"/>
  <c r="E74" i="82"/>
  <c r="D74" i="82" s="1"/>
  <c r="E86" i="82"/>
  <c r="D86" i="82" s="1"/>
  <c r="E85" i="82"/>
  <c r="E84" i="82"/>
  <c r="E83" i="82" s="1"/>
  <c r="E114" i="82"/>
  <c r="D114" i="82" s="1"/>
  <c r="E113" i="82"/>
  <c r="D113" i="82" s="1"/>
  <c r="E25" i="82"/>
  <c r="D25" i="82" s="1"/>
  <c r="E24" i="82"/>
  <c r="D24" i="82" s="1"/>
  <c r="E23" i="82"/>
  <c r="D23" i="82" s="1"/>
  <c r="E21" i="82"/>
  <c r="D21" i="82" s="1"/>
  <c r="E19" i="82"/>
  <c r="E17" i="82" s="1"/>
  <c r="F23" i="82"/>
  <c r="F21" i="82"/>
  <c r="F19" i="82"/>
  <c r="F17" i="82" s="1"/>
  <c r="D19" i="82"/>
  <c r="G131" i="66" s="1"/>
  <c r="G130" i="66" s="1"/>
  <c r="G129" i="66" s="1"/>
  <c r="G128" i="66" s="1"/>
  <c r="G126" i="66" s="1"/>
  <c r="G124" i="66" s="1"/>
  <c r="E32" i="68"/>
  <c r="D39" i="69"/>
  <c r="D357" i="85" s="1"/>
  <c r="E138" i="82"/>
  <c r="D138" i="82" s="1"/>
  <c r="E140" i="82"/>
  <c r="F135" i="82"/>
  <c r="F131" i="82"/>
  <c r="F129" i="82" s="1"/>
  <c r="D385" i="69"/>
  <c r="E17" i="94"/>
  <c r="E15" i="94" s="1"/>
  <c r="E20" i="94"/>
  <c r="E18" i="94" s="1"/>
  <c r="E24" i="94"/>
  <c r="E175" i="84"/>
  <c r="G444" i="66"/>
  <c r="G443" i="66" s="1"/>
  <c r="G442" i="66" s="1"/>
  <c r="G441" i="66" s="1"/>
  <c r="G440" i="66" s="1"/>
  <c r="G438" i="66" s="1"/>
  <c r="G436" i="66" s="1"/>
  <c r="E240" i="84"/>
  <c r="G86" i="66"/>
  <c r="G85" i="66"/>
  <c r="E242" i="84"/>
  <c r="G88" i="66"/>
  <c r="G87" i="66" s="1"/>
  <c r="E28" i="84"/>
  <c r="G104" i="66"/>
  <c r="G103" i="66" s="1"/>
  <c r="G102" i="66" s="1"/>
  <c r="G101" i="66" s="1"/>
  <c r="G99" i="66" s="1"/>
  <c r="G97" i="66" s="1"/>
  <c r="E36" i="84"/>
  <c r="G112" i="66"/>
  <c r="G111" i="66"/>
  <c r="G110" i="66" s="1"/>
  <c r="G109" i="66" s="1"/>
  <c r="G107" i="66" s="1"/>
  <c r="G105" i="66" s="1"/>
  <c r="E56" i="84"/>
  <c r="G140" i="66"/>
  <c r="G139" i="66"/>
  <c r="G138" i="66" s="1"/>
  <c r="G137" i="66" s="1"/>
  <c r="G136" i="66" s="1"/>
  <c r="G134" i="66" s="1"/>
  <c r="G132" i="66" s="1"/>
  <c r="E65" i="84"/>
  <c r="G149" i="66"/>
  <c r="G148" i="66" s="1"/>
  <c r="G147" i="66" s="1"/>
  <c r="G146" i="66" s="1"/>
  <c r="G145" i="66" s="1"/>
  <c r="G143" i="66" s="1"/>
  <c r="G141" i="66" s="1"/>
  <c r="E118" i="84"/>
  <c r="E117" i="84" s="1"/>
  <c r="G191" i="66"/>
  <c r="G190" i="66"/>
  <c r="E120" i="84"/>
  <c r="E119" i="84" s="1"/>
  <c r="E129" i="84"/>
  <c r="G202" i="66" s="1"/>
  <c r="G201" i="66" s="1"/>
  <c r="E131" i="84"/>
  <c r="G204" i="66"/>
  <c r="G203" i="66" s="1"/>
  <c r="E140" i="84"/>
  <c r="E139" i="84" s="1"/>
  <c r="E142" i="84"/>
  <c r="E141" i="84" s="1"/>
  <c r="G224" i="66"/>
  <c r="G223" i="66" s="1"/>
  <c r="E151" i="84"/>
  <c r="E150" i="84" s="1"/>
  <c r="G233" i="66"/>
  <c r="G232" i="66" s="1"/>
  <c r="E153" i="84"/>
  <c r="G235" i="66" s="1"/>
  <c r="G234" i="66" s="1"/>
  <c r="E162" i="84"/>
  <c r="G244" i="66" s="1"/>
  <c r="G243" i="66" s="1"/>
  <c r="E164" i="84"/>
  <c r="E163" i="84" s="1"/>
  <c r="G246" i="66"/>
  <c r="G245" i="66" s="1"/>
  <c r="D78" i="82"/>
  <c r="G213" i="66"/>
  <c r="G212" i="66"/>
  <c r="G211" i="66" s="1"/>
  <c r="G210" i="66" s="1"/>
  <c r="G209" i="66" s="1"/>
  <c r="G207" i="66" s="1"/>
  <c r="G205" i="66" s="1"/>
  <c r="D87" i="82"/>
  <c r="G255" i="66" s="1"/>
  <c r="G254" i="66" s="1"/>
  <c r="G253" i="66" s="1"/>
  <c r="G252" i="66" s="1"/>
  <c r="G251" i="66" s="1"/>
  <c r="G249" i="66" s="1"/>
  <c r="G247" i="66" s="1"/>
  <c r="D106" i="82"/>
  <c r="G265" i="66"/>
  <c r="G264" i="66" s="1"/>
  <c r="G263" i="66" s="1"/>
  <c r="G262" i="66" s="1"/>
  <c r="G260" i="66" s="1"/>
  <c r="G258" i="66" s="1"/>
  <c r="E186" i="84"/>
  <c r="G274" i="66"/>
  <c r="G273" i="66"/>
  <c r="G272" i="66" s="1"/>
  <c r="G271" i="66" s="1"/>
  <c r="G270" i="66" s="1"/>
  <c r="G268" i="66" s="1"/>
  <c r="G266" i="66" s="1"/>
  <c r="D115" i="82"/>
  <c r="G283" i="66"/>
  <c r="G282" i="66" s="1"/>
  <c r="G281" i="66" s="1"/>
  <c r="G280" i="66" s="1"/>
  <c r="G279" i="66" s="1"/>
  <c r="G277" i="66" s="1"/>
  <c r="G275" i="66" s="1"/>
  <c r="G323" i="66"/>
  <c r="G325" i="66"/>
  <c r="G291" i="66"/>
  <c r="G290" i="66"/>
  <c r="G289" i="66"/>
  <c r="G288" i="66"/>
  <c r="G284" i="66" s="1"/>
  <c r="G300" i="66"/>
  <c r="G299" i="66"/>
  <c r="G298" i="66"/>
  <c r="G297" i="66" s="1"/>
  <c r="G333" i="66"/>
  <c r="G331" i="66" s="1"/>
  <c r="G329" i="66" s="1"/>
  <c r="G327" i="66" s="1"/>
  <c r="E97" i="82"/>
  <c r="E96" i="82"/>
  <c r="E95" i="82"/>
  <c r="E94" i="82" s="1"/>
  <c r="E125" i="82"/>
  <c r="E127" i="82"/>
  <c r="E124" i="82"/>
  <c r="E123" i="82" s="1"/>
  <c r="E122" i="82" s="1"/>
  <c r="E120" i="82" s="1"/>
  <c r="E118" i="82" s="1"/>
  <c r="E116" i="82" s="1"/>
  <c r="E84" i="84"/>
  <c r="G352" i="66"/>
  <c r="E85" i="84"/>
  <c r="G353" i="66" s="1"/>
  <c r="E45" i="84"/>
  <c r="G121" i="66" s="1"/>
  <c r="F46" i="84"/>
  <c r="E47" i="84"/>
  <c r="G123" i="66" s="1"/>
  <c r="F84" i="84"/>
  <c r="F83" i="84"/>
  <c r="F82" i="84"/>
  <c r="F80" i="84"/>
  <c r="F78" i="84" s="1"/>
  <c r="C16" i="89"/>
  <c r="C13" i="89" s="1"/>
  <c r="C11" i="89" s="1"/>
  <c r="F223" i="84"/>
  <c r="F221" i="84" s="1"/>
  <c r="F219" i="84"/>
  <c r="F200" i="84"/>
  <c r="F196" i="84"/>
  <c r="F198" i="84" s="1"/>
  <c r="G187" i="84"/>
  <c r="G189" i="84" s="1"/>
  <c r="D125" i="82"/>
  <c r="D127" i="82"/>
  <c r="D124" i="82"/>
  <c r="D123" i="82"/>
  <c r="D122" i="82"/>
  <c r="D120" i="82"/>
  <c r="D118" i="82"/>
  <c r="D116" i="82" s="1"/>
  <c r="E247" i="68"/>
  <c r="E240" i="68"/>
  <c r="D17" i="98"/>
  <c r="H18" i="93"/>
  <c r="H19" i="93"/>
  <c r="H20" i="93"/>
  <c r="H21" i="93"/>
  <c r="H23" i="93"/>
  <c r="H26" i="93"/>
  <c r="H27" i="93"/>
  <c r="H28" i="93"/>
  <c r="H32" i="93"/>
  <c r="E213" i="84"/>
  <c r="G310" i="66" s="1"/>
  <c r="E216" i="84"/>
  <c r="E215" i="84" s="1"/>
  <c r="E212" i="84"/>
  <c r="E211" i="84" s="1"/>
  <c r="G308" i="66" s="1"/>
  <c r="E218" i="84"/>
  <c r="E217" i="84"/>
  <c r="G314" i="66"/>
  <c r="G315" i="66"/>
  <c r="E53" i="82"/>
  <c r="E51" i="82"/>
  <c r="D48" i="82"/>
  <c r="G384" i="66"/>
  <c r="D37" i="82"/>
  <c r="G362" i="66"/>
  <c r="F38" i="82"/>
  <c r="D39" i="82"/>
  <c r="G364" i="66"/>
  <c r="F93" i="84"/>
  <c r="G93" i="84"/>
  <c r="E93" i="84" s="1"/>
  <c r="G372" i="66" s="1"/>
  <c r="E94" i="84"/>
  <c r="G373" i="66"/>
  <c r="F95" i="84"/>
  <c r="E95" i="84" s="1"/>
  <c r="G374" i="66" s="1"/>
  <c r="G95" i="84"/>
  <c r="E96" i="84"/>
  <c r="G375" i="66"/>
  <c r="E55" i="84"/>
  <c r="E50" i="84"/>
  <c r="E52" i="84"/>
  <c r="E53" i="84"/>
  <c r="E54" i="84"/>
  <c r="E59" i="84"/>
  <c r="E61" i="84"/>
  <c r="E62" i="84"/>
  <c r="E63" i="84"/>
  <c r="E64" i="84"/>
  <c r="E174" i="84"/>
  <c r="D26" i="82"/>
  <c r="G49" i="97"/>
  <c r="G48" i="97"/>
  <c r="G47" i="97"/>
  <c r="G46" i="97"/>
  <c r="G45" i="97"/>
  <c r="G43" i="97" s="1"/>
  <c r="G41" i="97" s="1"/>
  <c r="H15" i="93"/>
  <c r="E19" i="96"/>
  <c r="E17" i="96"/>
  <c r="E15" i="96"/>
  <c r="E13" i="96"/>
  <c r="E11" i="96"/>
  <c r="E9" i="96"/>
  <c r="F24" i="95"/>
  <c r="D24" i="95" s="1"/>
  <c r="H22" i="95"/>
  <c r="E22" i="95"/>
  <c r="H19" i="95"/>
  <c r="G19" i="95"/>
  <c r="E19" i="95"/>
  <c r="H16" i="95"/>
  <c r="G16" i="95"/>
  <c r="E16" i="95"/>
  <c r="H36" i="93"/>
  <c r="H35" i="93"/>
  <c r="F34" i="93"/>
  <c r="F33" i="93"/>
  <c r="H31" i="93"/>
  <c r="H30" i="93"/>
  <c r="H29" i="93"/>
  <c r="F25" i="93"/>
  <c r="H24" i="93"/>
  <c r="F22" i="93"/>
  <c r="F17" i="93"/>
  <c r="F16" i="93"/>
  <c r="H13" i="93"/>
  <c r="C52" i="92"/>
  <c r="D13" i="91"/>
  <c r="H12" i="93"/>
  <c r="H11" i="93"/>
  <c r="H10" i="93"/>
  <c r="E14" i="95"/>
  <c r="E12" i="95"/>
  <c r="E10" i="95"/>
  <c r="H14" i="95"/>
  <c r="H12" i="95"/>
  <c r="H10" i="95"/>
  <c r="D48" i="91"/>
  <c r="E47" i="91"/>
  <c r="D47" i="91"/>
  <c r="H9" i="93"/>
  <c r="E46" i="91"/>
  <c r="D46" i="91"/>
  <c r="E45" i="91"/>
  <c r="D45" i="91"/>
  <c r="E43" i="91"/>
  <c r="D43" i="91"/>
  <c r="E41" i="91"/>
  <c r="D41" i="91"/>
  <c r="E32" i="90"/>
  <c r="D58" i="82"/>
  <c r="G400" i="66" s="1"/>
  <c r="D67" i="82"/>
  <c r="G409" i="66"/>
  <c r="D293" i="85"/>
  <c r="D370" i="69"/>
  <c r="E130" i="84"/>
  <c r="E128" i="84"/>
  <c r="D75" i="82"/>
  <c r="D85" i="82"/>
  <c r="C25" i="92"/>
  <c r="D40" i="91"/>
  <c r="F39" i="91"/>
  <c r="F38" i="91"/>
  <c r="F37" i="91"/>
  <c r="E39" i="91"/>
  <c r="D32" i="91"/>
  <c r="F31" i="91"/>
  <c r="F30" i="91"/>
  <c r="F29" i="91"/>
  <c r="F27" i="91"/>
  <c r="F25" i="91"/>
  <c r="E31" i="91"/>
  <c r="E30" i="91"/>
  <c r="E29" i="91"/>
  <c r="D23" i="91"/>
  <c r="F22" i="91"/>
  <c r="F21" i="91"/>
  <c r="F20" i="91"/>
  <c r="F18" i="91"/>
  <c r="E22" i="91"/>
  <c r="E21" i="91"/>
  <c r="E20" i="91"/>
  <c r="D7" i="91"/>
  <c r="D22" i="91"/>
  <c r="D21" i="91"/>
  <c r="C18" i="92"/>
  <c r="D39" i="91"/>
  <c r="E38" i="91"/>
  <c r="E37" i="91"/>
  <c r="E35" i="91"/>
  <c r="E33" i="91"/>
  <c r="E27" i="91"/>
  <c r="D29" i="91"/>
  <c r="F35" i="91"/>
  <c r="D31" i="91"/>
  <c r="D30" i="91"/>
  <c r="D20" i="91"/>
  <c r="E18" i="91"/>
  <c r="E16" i="91"/>
  <c r="E14" i="91"/>
  <c r="F16" i="91"/>
  <c r="F14" i="91"/>
  <c r="D18" i="91"/>
  <c r="D16" i="91"/>
  <c r="E15" i="90"/>
  <c r="E11" i="90"/>
  <c r="D38" i="91"/>
  <c r="D37" i="91"/>
  <c r="E25" i="91"/>
  <c r="E24" i="91"/>
  <c r="E13" i="91"/>
  <c r="E11" i="91"/>
  <c r="D27" i="91"/>
  <c r="F33" i="91"/>
  <c r="F24" i="91"/>
  <c r="F13" i="91"/>
  <c r="F11" i="91"/>
  <c r="D35" i="91"/>
  <c r="D14" i="91"/>
  <c r="D25" i="91"/>
  <c r="D33" i="91"/>
  <c r="D24" i="91"/>
  <c r="E27" i="90"/>
  <c r="C42" i="92"/>
  <c r="E23" i="90"/>
  <c r="C32" i="92"/>
  <c r="D11" i="91"/>
  <c r="E19" i="90"/>
  <c r="E10" i="90"/>
  <c r="E9" i="90"/>
  <c r="E75" i="84"/>
  <c r="E74" i="84"/>
  <c r="E204" i="84"/>
  <c r="E195" i="84"/>
  <c r="E229" i="84"/>
  <c r="E227" i="84"/>
  <c r="D140" i="82"/>
  <c r="E228" i="84"/>
  <c r="E226" i="84"/>
  <c r="E224" i="84"/>
  <c r="D98" i="82"/>
  <c r="G230" i="84" l="1"/>
  <c r="G234" i="84"/>
  <c r="E105" i="84"/>
  <c r="G416" i="66" s="1"/>
  <c r="F104" i="84"/>
  <c r="E104" i="84" s="1"/>
  <c r="G415" i="66" s="1"/>
  <c r="E137" i="84"/>
  <c r="E91" i="84"/>
  <c r="G370" i="66" s="1"/>
  <c r="E44" i="84"/>
  <c r="G120" i="66" s="1"/>
  <c r="G309" i="66"/>
  <c r="E161" i="84"/>
  <c r="G222" i="66"/>
  <c r="G221" i="66" s="1"/>
  <c r="G220" i="66" s="1"/>
  <c r="G219" i="66" s="1"/>
  <c r="G218" i="66" s="1"/>
  <c r="G216" i="66" s="1"/>
  <c r="G214" i="66" s="1"/>
  <c r="F116" i="84"/>
  <c r="E23" i="84"/>
  <c r="E25" i="84"/>
  <c r="E83" i="84"/>
  <c r="G351" i="66" s="1"/>
  <c r="E172" i="84"/>
  <c r="E90" i="84"/>
  <c r="G193" i="66"/>
  <c r="G192" i="66" s="1"/>
  <c r="F160" i="84"/>
  <c r="E184" i="84"/>
  <c r="G25" i="84"/>
  <c r="G23" i="84" s="1"/>
  <c r="G21" i="84" s="1"/>
  <c r="E106" i="84"/>
  <c r="G417" i="66" s="1"/>
  <c r="D45" i="82"/>
  <c r="G381" i="66" s="1"/>
  <c r="E44" i="82"/>
  <c r="D46" i="82"/>
  <c r="G382" i="66" s="1"/>
  <c r="D64" i="82"/>
  <c r="G406" i="66" s="1"/>
  <c r="D65" i="82"/>
  <c r="G407" i="66" s="1"/>
  <c r="D66" i="82"/>
  <c r="G408" i="66" s="1"/>
  <c r="D77" i="82"/>
  <c r="E137" i="82"/>
  <c r="E112" i="82"/>
  <c r="E111" i="82" s="1"/>
  <c r="E109" i="82" s="1"/>
  <c r="E107" i="82" s="1"/>
  <c r="D107" i="82" s="1"/>
  <c r="E210" i="68" s="1"/>
  <c r="F14" i="82"/>
  <c r="D105" i="82"/>
  <c r="G73" i="66"/>
  <c r="G72" i="66" s="1"/>
  <c r="G71" i="66" s="1"/>
  <c r="G67" i="66" s="1"/>
  <c r="D310" i="85" s="1"/>
  <c r="G242" i="66"/>
  <c r="G241" i="66" s="1"/>
  <c r="G240" i="66" s="1"/>
  <c r="G238" i="66" s="1"/>
  <c r="G236" i="66" s="1"/>
  <c r="G322" i="66"/>
  <c r="G321" i="66" s="1"/>
  <c r="G320" i="66" s="1"/>
  <c r="G318" i="66" s="1"/>
  <c r="F16" i="82"/>
  <c r="D17" i="82"/>
  <c r="E59" i="82"/>
  <c r="F61" i="82"/>
  <c r="F59" i="82" s="1"/>
  <c r="F15" i="82"/>
  <c r="E92" i="82"/>
  <c r="E90" i="82" s="1"/>
  <c r="D94" i="82"/>
  <c r="D92" i="82" s="1"/>
  <c r="D90" i="82" s="1"/>
  <c r="F68" i="82"/>
  <c r="D109" i="82"/>
  <c r="D111" i="82"/>
  <c r="D112" i="82"/>
  <c r="D55" i="82"/>
  <c r="E81" i="82"/>
  <c r="D83" i="82"/>
  <c r="D33" i="82"/>
  <c r="G358" i="66" s="1"/>
  <c r="E31" i="82"/>
  <c r="F133" i="82"/>
  <c r="D95" i="82"/>
  <c r="D63" i="82"/>
  <c r="G405" i="66" s="1"/>
  <c r="E72" i="82"/>
  <c r="E104" i="82"/>
  <c r="E14" i="82" s="1"/>
  <c r="F55" i="82"/>
  <c r="F53" i="82" s="1"/>
  <c r="F51" i="82" s="1"/>
  <c r="F49" i="82" s="1"/>
  <c r="D84" i="82"/>
  <c r="D34" i="82"/>
  <c r="G359" i="66" s="1"/>
  <c r="E152" i="84"/>
  <c r="E149" i="84"/>
  <c r="F148" i="84"/>
  <c r="F147" i="84" s="1"/>
  <c r="F145" i="84" s="1"/>
  <c r="G200" i="84"/>
  <c r="G196" i="84" s="1"/>
  <c r="G198" i="84" s="1"/>
  <c r="F210" i="84"/>
  <c r="F15" i="84" s="1"/>
  <c r="E214" i="84"/>
  <c r="G311" i="66" s="1"/>
  <c r="G312" i="66"/>
  <c r="G42" i="84"/>
  <c r="G41" i="84" s="1"/>
  <c r="E200" i="84"/>
  <c r="E21" i="84"/>
  <c r="E20" i="68" s="1"/>
  <c r="D21" i="69" s="1"/>
  <c r="D339" i="85" s="1"/>
  <c r="G210" i="84"/>
  <c r="G209" i="84" s="1"/>
  <c r="G207" i="84" s="1"/>
  <c r="G205" i="84" s="1"/>
  <c r="G176" i="84" s="1"/>
  <c r="G126" i="84"/>
  <c r="G16" i="84" s="1"/>
  <c r="E127" i="84"/>
  <c r="E198" i="84"/>
  <c r="F180" i="84"/>
  <c r="E182" i="84"/>
  <c r="F31" i="84"/>
  <c r="E33" i="84"/>
  <c r="D154" i="69"/>
  <c r="D86" i="85"/>
  <c r="E35" i="84"/>
  <c r="F159" i="84"/>
  <c r="E160" i="84"/>
  <c r="G221" i="84"/>
  <c r="E221" i="84" s="1"/>
  <c r="E223" i="84"/>
  <c r="G219" i="84"/>
  <c r="E219" i="84" s="1"/>
  <c r="F192" i="84"/>
  <c r="E193" i="84"/>
  <c r="F236" i="84"/>
  <c r="E237" i="84"/>
  <c r="F88" i="84"/>
  <c r="F86" i="84" s="1"/>
  <c r="F76" i="84" s="1"/>
  <c r="G425" i="66"/>
  <c r="G423" i="66" s="1"/>
  <c r="G421" i="66" s="1"/>
  <c r="G419" i="66" s="1"/>
  <c r="G80" i="84"/>
  <c r="E82" i="84"/>
  <c r="G350" i="66" s="1"/>
  <c r="F136" i="84"/>
  <c r="E71" i="84"/>
  <c r="F70" i="84"/>
  <c r="E183" i="84"/>
  <c r="E34" i="84"/>
  <c r="G313" i="66"/>
  <c r="F171" i="84"/>
  <c r="G84" i="66"/>
  <c r="G83" i="66" s="1"/>
  <c r="G82" i="66" s="1"/>
  <c r="G78" i="66" s="1"/>
  <c r="G65" i="66" s="1"/>
  <c r="G63" i="66" s="1"/>
  <c r="G61" i="66" s="1"/>
  <c r="G59" i="66" s="1"/>
  <c r="E43" i="84"/>
  <c r="G119" i="66" s="1"/>
  <c r="G23" i="66"/>
  <c r="E260" i="68" s="1"/>
  <c r="D443" i="85"/>
  <c r="G295" i="66"/>
  <c r="G293" i="66"/>
  <c r="G200" i="66"/>
  <c r="G199" i="66" s="1"/>
  <c r="G198" i="66" s="1"/>
  <c r="G196" i="66" s="1"/>
  <c r="G194" i="66" s="1"/>
  <c r="G171" i="66"/>
  <c r="G170" i="66" s="1"/>
  <c r="G168" i="66" s="1"/>
  <c r="G166" i="66" s="1"/>
  <c r="D371" i="69" s="1"/>
  <c r="G189" i="66"/>
  <c r="G188" i="66" s="1"/>
  <c r="G187" i="66" s="1"/>
  <c r="G185" i="66" s="1"/>
  <c r="G183" i="66" s="1"/>
  <c r="D76" i="69"/>
  <c r="D394" i="85" s="1"/>
  <c r="G231" i="66"/>
  <c r="G230" i="66" s="1"/>
  <c r="G229" i="66" s="1"/>
  <c r="G227" i="66" s="1"/>
  <c r="G225" i="66" s="1"/>
  <c r="G286" i="66"/>
  <c r="G69" i="66"/>
  <c r="G72" i="97"/>
  <c r="G71" i="97" s="1"/>
  <c r="G53" i="66"/>
  <c r="D22" i="95"/>
  <c r="G40" i="66"/>
  <c r="G47" i="66"/>
  <c r="E21" i="94"/>
  <c r="E13" i="94" s="1"/>
  <c r="F22" i="95"/>
  <c r="D21" i="95"/>
  <c r="D19" i="95" s="1"/>
  <c r="G56" i="66"/>
  <c r="G22" i="95"/>
  <c r="G14" i="95" s="1"/>
  <c r="G12" i="95" s="1"/>
  <c r="G10" i="95" s="1"/>
  <c r="F16" i="95"/>
  <c r="D14" i="95" l="1"/>
  <c r="E148" i="84"/>
  <c r="E88" i="84"/>
  <c r="G369" i="66"/>
  <c r="F115" i="84"/>
  <c r="E116" i="84"/>
  <c r="F103" i="84"/>
  <c r="E103" i="84" s="1"/>
  <c r="G414" i="66" s="1"/>
  <c r="E136" i="82"/>
  <c r="D137" i="82"/>
  <c r="D61" i="82"/>
  <c r="G403" i="66" s="1"/>
  <c r="D44" i="82"/>
  <c r="E42" i="82"/>
  <c r="E40" i="82" s="1"/>
  <c r="D14" i="82"/>
  <c r="E42" i="84"/>
  <c r="G118" i="66" s="1"/>
  <c r="G15" i="84"/>
  <c r="G13" i="84" s="1"/>
  <c r="F12" i="82"/>
  <c r="G316" i="66"/>
  <c r="E29" i="82"/>
  <c r="D31" i="82"/>
  <c r="G356" i="66" s="1"/>
  <c r="D309" i="69"/>
  <c r="D233" i="85"/>
  <c r="E49" i="82"/>
  <c r="D59" i="82"/>
  <c r="G401" i="66" s="1"/>
  <c r="E105" i="68" s="1"/>
  <c r="E79" i="82"/>
  <c r="D79" i="82" s="1"/>
  <c r="E160" i="68" s="1"/>
  <c r="D228" i="69" s="1"/>
  <c r="D161" i="85" s="1"/>
  <c r="D81" i="82"/>
  <c r="G397" i="66"/>
  <c r="D53" i="82"/>
  <c r="E103" i="82"/>
  <c r="D104" i="82"/>
  <c r="D72" i="82"/>
  <c r="E70" i="82"/>
  <c r="F143" i="84"/>
  <c r="E143" i="84" s="1"/>
  <c r="E148" i="68" s="1"/>
  <c r="D209" i="69" s="1"/>
  <c r="D142" i="85" s="1"/>
  <c r="E145" i="84"/>
  <c r="E147" i="84"/>
  <c r="F14" i="95"/>
  <c r="F12" i="95" s="1"/>
  <c r="D12" i="95" s="1"/>
  <c r="E126" i="84"/>
  <c r="G125" i="84"/>
  <c r="E80" i="84"/>
  <c r="G348" i="66" s="1"/>
  <c r="G78" i="84"/>
  <c r="E159" i="84"/>
  <c r="F158" i="84"/>
  <c r="F16" i="84"/>
  <c r="E16" i="84" s="1"/>
  <c r="E236" i="84"/>
  <c r="F234" i="84"/>
  <c r="E234" i="84" s="1"/>
  <c r="F232" i="84"/>
  <c r="F169" i="84"/>
  <c r="F167" i="84" s="1"/>
  <c r="F165" i="84" s="1"/>
  <c r="E165" i="84" s="1"/>
  <c r="E171" i="84"/>
  <c r="E169" i="84" s="1"/>
  <c r="E167" i="84" s="1"/>
  <c r="E179" i="68" s="1"/>
  <c r="E166" i="68" s="1"/>
  <c r="F29" i="84"/>
  <c r="E31" i="84"/>
  <c r="E192" i="84"/>
  <c r="F191" i="84"/>
  <c r="F178" i="84"/>
  <c r="E180" i="84"/>
  <c r="F68" i="84"/>
  <c r="F66" i="84" s="1"/>
  <c r="E70" i="84"/>
  <c r="E68" i="84" s="1"/>
  <c r="E66" i="84" s="1"/>
  <c r="G80" i="66"/>
  <c r="E210" i="84"/>
  <c r="F209" i="84"/>
  <c r="F207" i="84" s="1"/>
  <c r="E136" i="84"/>
  <c r="F134" i="84"/>
  <c r="E196" i="84"/>
  <c r="G39" i="84"/>
  <c r="E41" i="84"/>
  <c r="G117" i="66" s="1"/>
  <c r="D294" i="85"/>
  <c r="G164" i="66"/>
  <c r="G162" i="66" s="1"/>
  <c r="G160" i="66" s="1"/>
  <c r="G181" i="66"/>
  <c r="D395" i="69"/>
  <c r="E11" i="94"/>
  <c r="E9" i="94" s="1"/>
  <c r="G55" i="66"/>
  <c r="G52" i="66" s="1"/>
  <c r="G51" i="66" s="1"/>
  <c r="G50" i="66" s="1"/>
  <c r="G48" i="66" s="1"/>
  <c r="D473" i="85" s="1"/>
  <c r="G74" i="97"/>
  <c r="G73" i="97" s="1"/>
  <c r="G70" i="97" s="1"/>
  <c r="G69" i="97" s="1"/>
  <c r="G68" i="97" s="1"/>
  <c r="G66" i="97" s="1"/>
  <c r="G65" i="97"/>
  <c r="G64" i="97" s="1"/>
  <c r="G63" i="97" s="1"/>
  <c r="G62" i="97" s="1"/>
  <c r="G61" i="97" s="1"/>
  <c r="G59" i="97" s="1"/>
  <c r="G46" i="66"/>
  <c r="G45" i="66" s="1"/>
  <c r="G44" i="66" s="1"/>
  <c r="G43" i="66" s="1"/>
  <c r="G41" i="66" s="1"/>
  <c r="D454" i="85" s="1"/>
  <c r="G39" i="66"/>
  <c r="G38" i="66" s="1"/>
  <c r="G37" i="66" s="1"/>
  <c r="G36" i="66" s="1"/>
  <c r="G34" i="66" s="1"/>
  <c r="G58" i="97"/>
  <c r="G57" i="97" s="1"/>
  <c r="G56" i="97" s="1"/>
  <c r="G55" i="97" s="1"/>
  <c r="G54" i="97" s="1"/>
  <c r="G52" i="97" s="1"/>
  <c r="F114" i="84" l="1"/>
  <c r="E115" i="84"/>
  <c r="E15" i="84"/>
  <c r="G367" i="66"/>
  <c r="E86" i="84"/>
  <c r="F101" i="84"/>
  <c r="F99" i="84" s="1"/>
  <c r="G380" i="66"/>
  <c r="D42" i="82"/>
  <c r="E135" i="82"/>
  <c r="D136" i="82"/>
  <c r="E15" i="82"/>
  <c r="E27" i="82"/>
  <c r="D29" i="82"/>
  <c r="E68" i="82"/>
  <c r="D70" i="82"/>
  <c r="D103" i="82"/>
  <c r="E101" i="82"/>
  <c r="G395" i="66"/>
  <c r="D51" i="82"/>
  <c r="G393" i="66" s="1"/>
  <c r="E99" i="68" s="1"/>
  <c r="D142" i="69"/>
  <c r="D74" i="85"/>
  <c r="D49" i="82"/>
  <c r="F10" i="95"/>
  <c r="D10" i="95" s="1"/>
  <c r="F132" i="84"/>
  <c r="E132" i="84" s="1"/>
  <c r="E142" i="68" s="1"/>
  <c r="D198" i="69" s="1"/>
  <c r="D131" i="85" s="1"/>
  <c r="E134" i="84"/>
  <c r="D15" i="98"/>
  <c r="D251" i="69"/>
  <c r="D407" i="85" s="1"/>
  <c r="E207" i="84"/>
  <c r="G304" i="66" s="1"/>
  <c r="F205" i="84"/>
  <c r="E205" i="84" s="1"/>
  <c r="F230" i="84"/>
  <c r="E230" i="84" s="1"/>
  <c r="E232" i="84"/>
  <c r="E209" i="84"/>
  <c r="G306" i="66" s="1"/>
  <c r="G307" i="66"/>
  <c r="E178" i="84"/>
  <c r="E204" i="68" s="1"/>
  <c r="F13" i="84"/>
  <c r="E191" i="84"/>
  <c r="F187" i="84"/>
  <c r="E158" i="84"/>
  <c r="F156" i="84"/>
  <c r="E78" i="84"/>
  <c r="G76" i="84"/>
  <c r="E29" i="84"/>
  <c r="E26" i="68" s="1"/>
  <c r="D30" i="69" s="1"/>
  <c r="D348" i="85" s="1"/>
  <c r="F19" i="84"/>
  <c r="G123" i="84"/>
  <c r="E125" i="84"/>
  <c r="E101" i="84"/>
  <c r="G412" i="66" s="1"/>
  <c r="G37" i="84"/>
  <c r="E39" i="84"/>
  <c r="G115" i="66" s="1"/>
  <c r="G464" i="66"/>
  <c r="G463" i="66" s="1"/>
  <c r="G462" i="66" s="1"/>
  <c r="G461" i="66" s="1"/>
  <c r="G459" i="66" s="1"/>
  <c r="G457" i="66" s="1"/>
  <c r="E13" i="84"/>
  <c r="G50" i="97"/>
  <c r="G39" i="97" s="1"/>
  <c r="G37" i="97" s="1"/>
  <c r="G35" i="97" s="1"/>
  <c r="G33" i="97" s="1"/>
  <c r="G31" i="97" s="1"/>
  <c r="D425" i="85"/>
  <c r="G32" i="66"/>
  <c r="G365" i="66" l="1"/>
  <c r="E81" i="68"/>
  <c r="D107" i="69" s="1"/>
  <c r="D40" i="85" s="1"/>
  <c r="F176" i="84"/>
  <c r="E176" i="84" s="1"/>
  <c r="E114" i="84"/>
  <c r="F112" i="84"/>
  <c r="E12" i="82"/>
  <c r="D15" i="82"/>
  <c r="E131" i="82"/>
  <c r="D135" i="82"/>
  <c r="E133" i="82"/>
  <c r="D133" i="82" s="1"/>
  <c r="G378" i="66"/>
  <c r="D40" i="82"/>
  <c r="G30" i="97"/>
  <c r="G29" i="97" s="1"/>
  <c r="G28" i="97" s="1"/>
  <c r="G27" i="97" s="1"/>
  <c r="G26" i="97" s="1"/>
  <c r="G24" i="97" s="1"/>
  <c r="G22" i="97" s="1"/>
  <c r="G20" i="97" s="1"/>
  <c r="G18" i="97" s="1"/>
  <c r="G16" i="97" s="1"/>
  <c r="G14" i="97" s="1"/>
  <c r="G12" i="97" s="1"/>
  <c r="G11" i="97" s="1"/>
  <c r="G9" i="97" s="1"/>
  <c r="D132" i="69"/>
  <c r="D64" i="85"/>
  <c r="E93" i="68"/>
  <c r="D13" i="98" s="1"/>
  <c r="D101" i="82"/>
  <c r="E99" i="82"/>
  <c r="E136" i="68"/>
  <c r="D187" i="69" s="1"/>
  <c r="D120" i="85" s="1"/>
  <c r="D68" i="82"/>
  <c r="G354" i="66"/>
  <c r="E75" i="68"/>
  <c r="D98" i="69" s="1"/>
  <c r="D31" i="85" s="1"/>
  <c r="D219" i="85"/>
  <c r="D295" i="69"/>
  <c r="F97" i="84"/>
  <c r="E99" i="84"/>
  <c r="G121" i="84"/>
  <c r="E123" i="84"/>
  <c r="E285" i="68"/>
  <c r="D18" i="67"/>
  <c r="D321" i="85"/>
  <c r="D425" i="69"/>
  <c r="E228" i="68"/>
  <c r="D14" i="67"/>
  <c r="D264" i="85"/>
  <c r="G302" i="66"/>
  <c r="G256" i="66" s="1"/>
  <c r="G179" i="66" s="1"/>
  <c r="G177" i="66" s="1"/>
  <c r="D341" i="69"/>
  <c r="E76" i="84"/>
  <c r="G346" i="66"/>
  <c r="E156" i="84"/>
  <c r="F154" i="84"/>
  <c r="F189" i="84"/>
  <c r="E189" i="84" s="1"/>
  <c r="E187" i="84"/>
  <c r="D12" i="67" s="1"/>
  <c r="D442" i="69"/>
  <c r="E299" i="68"/>
  <c r="D491" i="85"/>
  <c r="E37" i="84"/>
  <c r="G113" i="66" s="1"/>
  <c r="G19" i="84"/>
  <c r="E266" i="68"/>
  <c r="E253" i="68" s="1"/>
  <c r="G21" i="66"/>
  <c r="G472" i="66" s="1"/>
  <c r="F110" i="84" l="1"/>
  <c r="E110" i="84" s="1"/>
  <c r="E124" i="68" s="1"/>
  <c r="D167" i="69" s="1"/>
  <c r="D100" i="85" s="1"/>
  <c r="E112" i="84"/>
  <c r="G376" i="66"/>
  <c r="E87" i="68"/>
  <c r="D117" i="69" s="1"/>
  <c r="D49" i="85" s="1"/>
  <c r="E129" i="82"/>
  <c r="D129" i="82" s="1"/>
  <c r="D131" i="82"/>
  <c r="D27" i="82"/>
  <c r="D12" i="82"/>
  <c r="C10" i="78"/>
  <c r="C12" i="76"/>
  <c r="C10" i="76" s="1"/>
  <c r="E88" i="82"/>
  <c r="D99" i="82"/>
  <c r="E198" i="68" s="1"/>
  <c r="D10" i="67"/>
  <c r="G108" i="84"/>
  <c r="G17" i="84" s="1"/>
  <c r="E121" i="84"/>
  <c r="E130" i="68" s="1"/>
  <c r="E154" i="84"/>
  <c r="E154" i="68" s="1"/>
  <c r="D218" i="69" s="1"/>
  <c r="D151" i="85" s="1"/>
  <c r="E69" i="68"/>
  <c r="D22" i="85"/>
  <c r="G344" i="66"/>
  <c r="G342" i="66" s="1"/>
  <c r="G340" i="66" s="1"/>
  <c r="E97" i="84"/>
  <c r="G410" i="66"/>
  <c r="G391" i="66" s="1"/>
  <c r="G389" i="66" s="1"/>
  <c r="G387" i="66" s="1"/>
  <c r="G385" i="66" s="1"/>
  <c r="E38" i="68"/>
  <c r="G95" i="66"/>
  <c r="G93" i="66" s="1"/>
  <c r="G91" i="66" s="1"/>
  <c r="G89" i="66" s="1"/>
  <c r="G57" i="66" s="1"/>
  <c r="E19" i="84"/>
  <c r="G19" i="66"/>
  <c r="G17" i="66" s="1"/>
  <c r="G15" i="66" s="1"/>
  <c r="G13" i="66" s="1"/>
  <c r="D18" i="98"/>
  <c r="F108" i="84" l="1"/>
  <c r="E108" i="84" s="1"/>
  <c r="E279" i="68"/>
  <c r="E272" i="68" s="1"/>
  <c r="D19" i="98" s="1"/>
  <c r="D412" i="69"/>
  <c r="D17" i="67"/>
  <c r="D16" i="67" s="1"/>
  <c r="D9" i="67" s="1"/>
  <c r="D282" i="69"/>
  <c r="D206" i="85"/>
  <c r="D88" i="82"/>
  <c r="E16" i="82"/>
  <c r="D16" i="82" s="1"/>
  <c r="E185" i="68"/>
  <c r="D16" i="98" s="1"/>
  <c r="D88" i="69"/>
  <c r="E62" i="68"/>
  <c r="D12" i="98" s="1"/>
  <c r="D178" i="69"/>
  <c r="D111" i="85" s="1"/>
  <c r="E117" i="68"/>
  <c r="E13" i="68"/>
  <c r="D366" i="85"/>
  <c r="D48" i="69"/>
  <c r="G11" i="66"/>
  <c r="G471" i="66"/>
  <c r="G470" i="66" s="1"/>
  <c r="G469" i="66" s="1"/>
  <c r="G467" i="66" s="1"/>
  <c r="G465" i="66" s="1"/>
  <c r="E305" i="68" s="1"/>
  <c r="D451" i="69"/>
  <c r="D500" i="85" s="1"/>
  <c r="F17" i="84" l="1"/>
  <c r="E17" i="84" s="1"/>
  <c r="D14" i="98"/>
  <c r="E12" i="68"/>
  <c r="D11" i="98"/>
  <c r="E292" i="68"/>
  <c r="E291" i="68" s="1"/>
  <c r="G455" i="66"/>
  <c r="E10" i="68" l="1"/>
  <c r="D10" i="98"/>
  <c r="G453" i="66"/>
  <c r="G451" i="66"/>
  <c r="G449" i="66" s="1"/>
  <c r="G447" i="66" s="1"/>
  <c r="G445" i="66" s="1"/>
  <c r="G9" i="66" s="1"/>
  <c r="C11" i="78" l="1"/>
  <c r="C12" i="78" s="1"/>
</calcChain>
</file>

<file path=xl/sharedStrings.xml><?xml version="1.0" encoding="utf-8"?>
<sst xmlns="http://schemas.openxmlformats.org/spreadsheetml/2006/main" count="3329" uniqueCount="759">
  <si>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</si>
  <si>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</si>
  <si>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</si>
  <si>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</si>
  <si>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</si>
  <si>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</si>
  <si>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</si>
  <si>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</si>
  <si>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ԸՆԴԱՄԵՆԸ 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</si>
  <si>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</si>
  <si>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</si>
  <si>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</si>
  <si>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</si>
  <si>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</si>
  <si>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</si>
  <si>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</si>
  <si>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ՀՀ կառավարության 2024 թվականի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</si>
  <si>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</si>
  <si>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</si>
  <si>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</si>
  <si>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</si>
  <si>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</si>
  <si>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</si>
  <si>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</si>
  <si>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</si>
  <si>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</si>
  <si>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>Հավելված N 3</t>
  </si>
  <si>
    <t>ՀՀ կառավարության 2024 թվականի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</si>
  <si>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</si>
  <si>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</si>
  <si>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</si>
  <si>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Ծրագրի միջոցառումներ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</si>
  <si>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</si>
  <si>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</si>
  <si>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</si>
  <si>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</si>
  <si>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</si>
  <si>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</si>
  <si>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</si>
  <si>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Ցուցանիշների փոփոխությունը 
(ավելացումները նշված են դրական նշանով)</t>
  </si>
  <si>
    <t>ՀՀ կառավարության  2024 թվականի</t>
  </si>
  <si>
    <t xml:space="preserve"> ՄԱՍ 2. ՊԵՏԱԿԱՆ ՄԱՐՄՆԻ ԳԾՈՎ ԱՐԴՅՈՒՆՔԱՅԻՆ (ԿԱՏԱՐՈՂԱԿԱՆ) ՑՈՒՑԱՆԻՇՆԵՐԸ </t>
  </si>
  <si>
    <t xml:space="preserve">Ծրագրի միջոցառումները </t>
  </si>
  <si>
    <t>Ծրագրի դասիչը՝</t>
  </si>
  <si>
    <t>Միջոցառման դասիչը՝</t>
  </si>
  <si>
    <t xml:space="preserve"> Ծրագրի դասիչը </t>
  </si>
  <si>
    <t xml:space="preserve"> Ծրագրի անվանումը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</si>
  <si>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</si>
  <si>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</si>
  <si>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</si>
  <si>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</si>
  <si>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</si>
  <si>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</si>
  <si>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</si>
  <si>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ԸՆԴԱՄԵՆԸ</t>
  </si>
  <si>
    <t>ՀԱՅԱՍՏԱՆԻ ՀԱՆՐԱՊԵՏՈՒԹՅԱՆ           ՎԱՐՉԱՊԵՏԻ ԱՇԽԱՏԱԿԱԶՄԻ ՂԵԿԱՎԱՐ</t>
  </si>
  <si>
    <t>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</si>
  <si>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</si>
  <si>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</si>
  <si>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</si>
  <si>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</si>
  <si>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</si>
  <si>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</si>
  <si>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Քաղաքային զարգացում </t>
  </si>
  <si>
    <t xml:space="preserve"> Շահառուների ընտրության չափանիշները </t>
  </si>
  <si>
    <t xml:space="preserve">  ՀՀ բնակչություն </t>
  </si>
  <si>
    <t xml:space="preserve"> ՀՀ  տարածքային կառավարման և ենթակառուցվածքների նախարարություն</t>
  </si>
  <si>
    <t xml:space="preserve">  ԸՆԴԱՄԵՆԸ</t>
  </si>
  <si>
    <t>1. Փոխառու զուտ միջոցներ</t>
  </si>
  <si>
    <t>Բ. Արտաքին աղբյուրներ - ընդամենը</t>
  </si>
  <si>
    <t>1.1. Վարկերի և փոխատվությունների ստացում</t>
  </si>
  <si>
    <t xml:space="preserve">Տարի </t>
  </si>
  <si>
    <t>Ընդամենը</t>
  </si>
  <si>
    <t>համաֆինանսավորում</t>
  </si>
  <si>
    <t>Միջոցառման վրա կատարվող ծախսը (հազար դրամ)</t>
  </si>
  <si>
    <t>Հավելված N 4</t>
  </si>
  <si>
    <t>Եկամտատեսակ</t>
  </si>
  <si>
    <t xml:space="preserve">ՊԵՏԱԿԱՆ ԲՅՈՒՋԵԻ  ԵԿԱՄՈՒՏՆԵՐ </t>
  </si>
  <si>
    <t>Պաշտոնական դրամաշնորհներ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</si>
  <si>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</si>
  <si>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</si>
  <si>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Դրամաշնորհային միջոցներ</t>
  </si>
  <si>
    <t xml:space="preserve">       ՀԱՅԱՍՏԱՆԻ ՀԱՆՐԱՊԵՏՈՒԹՅԱՆ                        ՎԱՐՉԱՊԵՏԻ ԱՇԽԱՏԱԿԱԶՄԻ ՂԵԿԱՎԱՐ</t>
  </si>
  <si>
    <t xml:space="preserve">       ՀԱՅԱՍՏԱՆԻ ՀԱՆՐԱՊԵՏՈՒԹՅԱՆ                   ՎԱՐՉԱՊԵՏԻ ԱՇԽԱՏԱԿԱԶՄԻ ՂԵԿԱՎԱՐ</t>
  </si>
  <si>
    <t xml:space="preserve">ՂԵԿԱՎԱՐ    </t>
  </si>
  <si>
    <t xml:space="preserve">ՎԱՐՉԱՊԵՏԻ  ԱՇԽԱՏԱԿԱԶՄԻ ՂԵԿԱՎԱՐ </t>
  </si>
  <si>
    <t xml:space="preserve">    </t>
  </si>
  <si>
    <t>Հավելված N 2</t>
  </si>
  <si>
    <t>1.  Եկամուտների գծով</t>
  </si>
  <si>
    <t>2.  Ծախսերի գծով</t>
  </si>
  <si>
    <t>3. Դեֆիցիտը (պակասուրդը)</t>
  </si>
  <si>
    <t>Ցուցանիշների փոփոխությունը 
(նվազեցումները նշված են փակագծերում)</t>
  </si>
  <si>
    <t xml:space="preserve">       ՀԱՅԱՍՏԱՆԻ ՀԱՆՐԱՊԵՏՈՒԹՅԱՆ              ՎԱՐՉԱՊԵՏԻ ԱՇԽԱՏԱԿԱԶՄԻ ՂԵԿԱՎԱՐ</t>
  </si>
  <si>
    <t xml:space="preserve"> ՀԱՅԱՍՏԱՆԻ ՀԱՆՐԱՊԵՏՈՒԹՅԱՆ ԿԱՌԱՎԱՐՈՒԹՅԱՆ 2023 ԹՎԱԿԱՆԻ ԴԵԿՏԵՄԲԵՐԻ 28-Ի N 2323-Ն ՈՐՈՇՄԱՆ NN 3  ԵՎ 4  ՀԱՎԵԼՎԱԾՆԵՐՈՒՄ ԿԱՏԱՐՎՈՂ ՓՈՓՈԽՈՒԹՅՈՒՆՆԵՐԸ ԵՎ ԼՐԱՑՈՒՄՆԵՐԸ</t>
  </si>
  <si>
    <t>Ցուցանիշների փոփոխությունը 
(ավելացումները նշված են դրական նշանով,  նվազեցումները՝ փակագծերում)</t>
  </si>
  <si>
    <t>որից`</t>
  </si>
  <si>
    <t xml:space="preserve"> ԸՆԹԱՑԻԿ ԾԱԽՍԵՐ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</si>
  <si>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</si>
  <si>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</si>
  <si>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</si>
  <si>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</si>
  <si>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փոփոխությունը 
(ավելացումները նշված են դրական նշանով, նվազեցումները` փակագծերում)</t>
  </si>
  <si>
    <t>Ծրագրային դասիչը</t>
  </si>
  <si>
    <t xml:space="preserve"> 1157</t>
  </si>
  <si>
    <t xml:space="preserve"> Քաղաքային զարգացում</t>
  </si>
  <si>
    <t>Ցուցանիշների փոփոխությունը 
(ավելացումները նշված են դրական նշանով,  նվազեցումները` փակագծերում)</t>
  </si>
  <si>
    <t>Հավելված N 8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</si>
  <si>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ԼՐԱՑՈՒՄՆԵՐԸ ԵՎ ՓՈՓՈԽՈՒԹՅՈՒՆՆԵՐԸ</t>
  </si>
  <si>
    <t xml:space="preserve">«ՀԱՅԱՍՏԱՆԻ ՀԱՆՐԱՊԵՏՈՒԹՅԱՆ 2024 ԹՎԱԿԱՆԻ ՊԵՏԱԿԱՆ ԲՅՈՒՋԵԻ ՄԱՍԻՆ» ՕՐԵՆՔԻ 2-ՐԴ ՀՈԴՎԱԾԻ ԱՂՅՈՒՍԱԿՈՒՄ ԿԱՏԱՐՎՈՂ ՓՈՓՈԽՈՒԹՅՈՒՆՆԵՐԸ </t>
  </si>
  <si>
    <t>Ա. ՀԱՐՈՒԹՅՈՒՆՅԱՆ</t>
  </si>
  <si>
    <t>«ՀԱՅԱՍՏԱՆԻ ՀԱՆՐԱՊԵՏՈՒԹՅԱՆ 2024 ԹՎԱԿԱՆԻ ՊԵՏԱԿԱՆ ԲՅՈՒՋԵԻ ՄԱՍԻՆ»
ՕՐԵՆՔԻ 6-ՐԴ ՀՈԴՎԱԾԻ ԱՂՅՈՒՍԱԿՈՒՄ ԵՎ ՀԱՅԱՍՏԱՆԻ ՀԱՆՐԱՊԵՏՈՒԹՅԱՆ ԿԱՌԱՎԱՐՈՒԹՅԱՆ 2023 ԹՎԱԿԱՆԻ ԴԵԿՏԵՄԲԵՐԻ 28-Ի N 2323-Ն ՈՐՈՇՄԱՆ N 2 ՀԱՎԵԼՎԱԾՈՒՄ ԿԱՏԱՐՎՈՂ ՓՈՓՈԽՈՒԹՅՈՒՆՆԵՐԸ</t>
  </si>
  <si>
    <t xml:space="preserve"> Ասիական զարգացման բանկի աջակցությամբ իրականացվող քաղաքային զարգացման ներդրումային ծրագրի համակարգում և կառավարում</t>
  </si>
  <si>
    <t xml:space="preserve"> Քաղաքային զարգացման ներդրումային ծրագրի շրջանակներում համակարգում և կառավարում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</si>
  <si>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</si>
  <si>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Երևանի մետրոպոլիտենի վերակառուցում</t>
  </si>
  <si>
    <t xml:space="preserve"> 12030</t>
  </si>
  <si>
    <t xml:space="preserve"> Ասիական զարգացման բանկի աջակցությամբ իրականացվող քաղաքային զարգացման ներդրումային ծրագրի շրջանակներում ճանապարհային շինարարություն</t>
  </si>
  <si>
    <t xml:space="preserve"> Քաղաքային զարգացման ներդրումային ծրագրի շրջանակներում ճանապարհային շինարարություն</t>
  </si>
  <si>
    <t xml:space="preserve"> 12020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</si>
  <si>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</si>
  <si>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</si>
  <si>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</si>
  <si>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1232</t>
  </si>
  <si>
    <t xml:space="preserve"> Էներգաարդյունավետության ծրագիր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</si>
  <si>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</si>
  <si>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</si>
  <si>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>Ծրագրի միջոցառումներ</t>
  </si>
  <si>
    <t xml:space="preserve"> 12001</t>
  </si>
  <si>
    <t xml:space="preserve"> 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</t>
  </si>
  <si>
    <t xml:space="preserve"> Էներգաարդյունավետության և էներգախնայողությանն ուղղված միջոցառումների իրականացում հանրային (այդ թվում` մանկապարտեզների) շենքերում</t>
  </si>
  <si>
    <t xml:space="preserve"> 12003</t>
  </si>
  <si>
    <t xml:space="preserve"> 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</t>
  </si>
  <si>
    <t>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</si>
  <si>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</si>
  <si>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</si>
  <si>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</si>
  <si>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</si>
  <si>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</si>
  <si>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</si>
  <si>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այդ թվում՝ </t>
  </si>
  <si>
    <t xml:space="preserve"> ԱՅԼ ՀԻՄՆԱԿԱՆ ՄԻՋՈՑՆԵՐ</t>
  </si>
  <si>
    <t xml:space="preserve"> - Նախագծահետազոտական ծախսեր</t>
  </si>
  <si>
    <t>05</t>
  </si>
  <si>
    <t xml:space="preserve"> Տրանսպորտ</t>
  </si>
  <si>
    <t xml:space="preserve"> Ճանապարհային տրանսպորտ</t>
  </si>
  <si>
    <t xml:space="preserve"> ԱՅԼ  ԾԱԽՍԵՐ</t>
  </si>
  <si>
    <t xml:space="preserve"> Այլ ծախսեր</t>
  </si>
  <si>
    <t xml:space="preserve"> 12021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</si>
  <si>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</si>
  <si>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</si>
  <si>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</si>
  <si>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</si>
  <si>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Պահուստային միջոցներ</t>
  </si>
  <si>
    <t>Հավելված N 5</t>
  </si>
  <si>
    <t xml:space="preserve"> Խողովակաշարային և այլ տրանսպորտ</t>
  </si>
  <si>
    <t>1157</t>
  </si>
  <si>
    <t>12014</t>
  </si>
  <si>
    <t>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</si>
  <si>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ՀՀ ԿԱՌԱՎԱՐՈՒԹՅՈՒՆ</t>
  </si>
  <si>
    <t xml:space="preserve"> ՀՀ ՏԱՐԱԾՔԱՅԻՆ ԿԱՌԱՎԱՐՄԱՆ ԵՎ ԵՆԹԱԿԱՌՈՒՑՎԱԾՔՆԵՐԻ ՆԱԽԱՐԱՐՈՒԹՅՈՒՆ</t>
  </si>
  <si>
    <t xml:space="preserve">ՀՀ կառավարության  2024 թվականի </t>
  </si>
  <si>
    <t>______________ ի    ___Ն  որոշման</t>
  </si>
  <si>
    <t xml:space="preserve"> «ՀԱՅԱՍՏԱՆԻ ՀԱՆՐԱՊԵՏՈՒԹՅԱՆ 2024 ԹՎԱԿԱՆԻ ՊԵՏԱԿԱՆ ԲՅՈՒՋԵԻ ՄԱՍԻՆ» ՀԱՅԱՍՏԱՆԻ ՀԱՆՐԱՊԵՏՈՒԹՅԱՆ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ՓՈՓՈԽՈՒԹՅՈՒՆՆԵՐԸ ԵՎ ԼՐԱՑՈՒՄՆԵՐԸ</t>
  </si>
  <si>
    <t>հազ. դրամ</t>
  </si>
  <si>
    <t xml:space="preserve">Ցուցանիշների փոփոխությունը (ավելացումները նշված են դրական նշանով, իսկ նվազեցումները` փակագծերում)  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</si>
  <si>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</si>
  <si>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</si>
  <si>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</si>
  <si>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</si>
  <si>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</si>
  <si>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</si>
  <si>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- ԸՆԹԱՑԻԿ ԾԱԽՍԵՐ </t>
  </si>
  <si>
    <t xml:space="preserve"> - ՈՉ ՖԻՆԱՆՍԱԿԱՆ ԱԿՏԻՎՆԵՐԻ ԳԾՈՎ ԾԱԽՍԵՐ </t>
  </si>
  <si>
    <t xml:space="preserve"> 12029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</si>
  <si>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 </t>
  </si>
  <si>
    <t xml:space="preserve"> Երևանի մետրոպոլիտենի վերակառուցում </t>
  </si>
  <si>
    <t xml:space="preserve">  Մետրոպոլիտենից օգտվող ՀՀ բնակչություն </t>
  </si>
  <si>
    <t xml:space="preserve"> Կապալառուից պահված երաշխիքային գումարի հետվճարում /5%/ </t>
  </si>
  <si>
    <t xml:space="preserve"> Ծրագրի ավարտից հետո աուդիտ իրականացնելու գումար </t>
  </si>
  <si>
    <t xml:space="preserve"> Պայմանագրի վերջնական արժեքի 10%-ից ավելի հաշվարկված և  պահված տույժերի, տուգանքների գումարի հետ վերադարձ 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</si>
  <si>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</si>
  <si>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</si>
  <si>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</si>
  <si>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Միջոցառման անվանումը` </t>
  </si>
  <si>
    <t xml:space="preserve">Նկարագրությունը` </t>
  </si>
  <si>
    <t xml:space="preserve">Շահառուների ընտրության չափանիշները </t>
  </si>
  <si>
    <t xml:space="preserve">Միջոցառման տեսակը` </t>
  </si>
  <si>
    <t xml:space="preserve"> Ծրագրի դասիչը` </t>
  </si>
  <si>
    <t xml:space="preserve"> 1157 </t>
  </si>
  <si>
    <t xml:space="preserve"> Միջոցառման դասիչը` </t>
  </si>
  <si>
    <t xml:space="preserve"> 12029 </t>
  </si>
  <si>
    <t xml:space="preserve"> Տարի </t>
  </si>
  <si>
    <t xml:space="preserve"> Ասիական զարգացման բանկի աջակցությամբ իրականացվող քաղաքային զարգացման ներդրումային ծրագրի համակարգում և կառավարում </t>
  </si>
  <si>
    <t xml:space="preserve"> Քաղաքային զարգացման ներդրումային ծրագրի շրջանակներում համակարգում և կառավարում </t>
  </si>
  <si>
    <t xml:space="preserve"> ՀՀ բնակչություն </t>
  </si>
  <si>
    <t xml:space="preserve"> Ֆինանսական աուդիտ, հատ </t>
  </si>
  <si>
    <t xml:space="preserve"> Միջոցառման շրջանակներում իրականացվող ծախսերի կատարման տոկոս (ծրագրի սկզբից ներառյալ հաշվետու տարին) </t>
  </si>
  <si>
    <t xml:space="preserve"> 12030 </t>
  </si>
  <si>
    <t xml:space="preserve"> Ասիական զարգացման բանկի աջակցությամբ իրականացվող քաղաքային զարգացման ներդրումային ծրագրի շրջանակներում ճանապարհային շինարարություն </t>
  </si>
  <si>
    <t xml:space="preserve"> Քաղաքային զարգացման ներդրումային ծրագրի շրջանակներում ճանապարհային շինարարություն </t>
  </si>
  <si>
    <t xml:space="preserve"> Իսակով-Արշակունյաց  ճանապարհահատվածի կառուցման տեխնիկական հսկողություն, ամիս </t>
  </si>
  <si>
    <t xml:space="preserve"> Իսակով-Արշակունյաց  ճանապարհահատվածի կառուցում, տոկոս </t>
  </si>
  <si>
    <t>Ծրագրի դասիչը</t>
  </si>
  <si>
    <t>Ծրագրի անվանումը</t>
  </si>
  <si>
    <t>Էներգաարդյունավետության ծրագիր</t>
  </si>
  <si>
    <t xml:space="preserve"> 1232 </t>
  </si>
  <si>
    <t xml:space="preserve"> 12001 </t>
  </si>
  <si>
    <t xml:space="preserve"> 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 </t>
  </si>
  <si>
    <t xml:space="preserve"> Էներգաարդյունավետության և էներգախնայողությանն ուղղված միջոցառումների իրականացում հանրային (այդ թվում` մանկապարտեզների) շենքերում </t>
  </si>
  <si>
    <t xml:space="preserve"> Շահառուների ընտրության չափանիշները` </t>
  </si>
  <si>
    <t xml:space="preserve"> Երևան քաղաքի հանրային (այդ թվում՛ մանկապարտեզների) շենքերի օգտվողներ </t>
  </si>
  <si>
    <t xml:space="preserve">  Մանկապարտեզների և և այլ հանրային շենքերի էներգաարդյունավետության բարձրացման շինարարական աշխատանքներ (կանխավճարի տրամադրում), տոկոս  </t>
  </si>
  <si>
    <t xml:space="preserve">  Մանկապարտեզների և և այլ հանրային շենքերի էներգաարդյունավետության բարձրացման շինարարական աշխատանքներ, տոկոս  </t>
  </si>
  <si>
    <t xml:space="preserve"> Տեխնիկական հսկողություն, ամիս </t>
  </si>
  <si>
    <t xml:space="preserve"> 12003 </t>
  </si>
  <si>
    <t xml:space="preserve"> 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</si>
  <si>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</si>
  <si>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</si>
  <si>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</si>
  <si>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</si>
  <si>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</si>
  <si>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</si>
  <si>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</si>
  <si>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</si>
  <si>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Աղյուսակ 9.48</t>
  </si>
  <si>
    <t>ՀԱՅԱՍՏԱՆԻ ՀԱՆՐԱՊԵՏՈՒԹՅԱՆ ԿԱՌԱՎԱՐՈՒԹՅԱՆ 2023 ԹՎԱԿԱՆԻ ԴԵԿՏԵՄԲԵՐԻ 28-Ի N 2323-Ն ՈՐՈՇՄԱՆ
N 9 ՀԱՎԵԼՎԱԾԻ  N 9.7  ԵՎ N 9.48 ԱՂՅՈՒՍԱԿՆԵՐՈՒՄ ԿԱՏԱՐՎՈՂ ՓՈՓՈԽՈՒԹՅՈՒՆՆԵՐԸ ԵՎ ԼՐԱՑՈՒՄՆԵՐԸ</t>
  </si>
  <si>
    <t xml:space="preserve">Աղյուսակ N 9.1.7  </t>
  </si>
  <si>
    <t>Աղյուսակ 9.1.58</t>
  </si>
  <si>
    <t xml:space="preserve"> ՀԱՅԱՍՏԱՆԻ ՀԱՆՐԱՊԵՏՈՒԹՅԱՆ ԿԱՌԱՎԱՐՈՒԹՅԱՆ 2023 ԹՎԱԿԱՆԻ ԴԵԿՏԵՄԲԵՐԻ 28-Ի N 2323-Ն ՈՐՈՇՄԱՆ N 8 ՀԱՎԵԼՎԱԾՈՒՄ ԿԱՏԱՐՎՈՂ ՓՈՓՈԽՈՒԹՅՈՒՆՆԵՐԸ ԵՎ ԼՐԱՑՈՒՄՆԵՐԸ</t>
  </si>
  <si>
    <t xml:space="preserve">Բյուջետային հատակացումների ծրագրերի, միջոցառումների անվանումները </t>
  </si>
  <si>
    <t xml:space="preserve">ԸՆԴԱՄԵՆԸ
</t>
  </si>
  <si>
    <t>այդ թվում`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</si>
  <si>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</si>
  <si>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</si>
  <si>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</si>
  <si>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</si>
  <si>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Պետական մարմինների կողմից օգտագործվող ոչ ֆինանսական ակտիվների հետ գործառնություններ</t>
  </si>
  <si>
    <t>.</t>
  </si>
  <si>
    <t xml:space="preserve"> Համաշխարհային բանկի աջակցության շրջանակներում ոռոգման, ջրամատակարարման և ջրահետացման ծրագրերի իրականացում</t>
  </si>
  <si>
    <t xml:space="preserve"> Համաշխարհային բանկի աջակցության շրջանակներում ոռոգման, ջրամատակարարման և ջրահեռացման ծրագրերի իրականացման խորհրդատվական ծառայությունների ձեռքբերում, վերակառուցման աշխատանքների իրականացում</t>
  </si>
  <si>
    <t>Ծրագրային դասիչ</t>
  </si>
  <si>
    <t>ՀՀ ՏԱՐԱԾՔԱՅԻՆ ԿԱՌԱՎԱՐՄԱՆ ԵՎ ԵՆԹԱԿԱՌՈՒՑՎԱԾՔՆԵՐԻ ՆԱԽԱՐԱՐՈՒԹՅՈՒՆ</t>
  </si>
  <si>
    <t xml:space="preserve"> ՀՀ  տարածքային կառավարման և ենթակառուցվածքների նախարարության ջրային կոմիտե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</si>
  <si>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</si>
  <si>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</si>
  <si>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</si>
  <si>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</si>
  <si>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- Շենքերի և շինությունների կապիտալ վերանորոգում</t>
  </si>
  <si>
    <t xml:space="preserve"> Ջրամատակարարաման և ջրահեռացման բարելավում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</si>
  <si>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</si>
  <si>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</si>
  <si>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Համաշխարհային բանկի աջակցության շրջանակներում ոռոգման, ջրամատակարարման և ջրահետացման ծրագրերի իրականացում </t>
  </si>
  <si>
    <t xml:space="preserve"> Համաշխարհային բանկի աջակցության շրջանակներում ոռոգման, ջրամատակարարման և ջրահեռացման ծրագրերի իրականացման խորհրդատվական ծառայությունների ձեռքբերում, վերակառուցման աշխատանքների իրականացում </t>
  </si>
  <si>
    <t xml:space="preserve"> Մասնագիտացված միավոր </t>
  </si>
  <si>
    <t xml:space="preserve"> 1004 </t>
  </si>
  <si>
    <t xml:space="preserve"> 31022 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</si>
  <si>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</si>
  <si>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</si>
  <si>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 xml:space="preserve">ՄԱՍ 1. ՊԵՏԱԿԱՆ ՄԱՐՄՆԻ ԳԾՈՎ ԱՐԴՅՈՒՆՔԱՅԻՆ (ԿԱՏԱՐՈՂԱԿԱՆ) ՑՈՒՑԱՆԻՇՆԵՐԸ 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</si>
  <si>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</si>
  <si>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</si>
  <si>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Գյումրու ճանապարհների վերակառուցմանը և փողոցային լուսավորության արդիականացմանը խորհրդատվական աջակցություն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</si>
  <si>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</si>
  <si>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</si>
  <si>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</si>
  <si>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</si>
  <si>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>Գյումրու Անի և Ավստրիական թաղամասերի փողոցների (ներառյալ հետիոտնային անցումների ցանցը և ջրահեռացման համակարգը) հիմնանորոգում</t>
  </si>
  <si>
    <t xml:space="preserve"> ՄԵՔԵՆԱՆԵՐ  ԵՎ  ՍԱՐՔԱՎՈՐՈՒՄՆԵՐ</t>
  </si>
  <si>
    <t xml:space="preserve"> - Այլ մեքենաներ և սարքավորումներ</t>
  </si>
  <si>
    <t xml:space="preserve"> 12016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</si>
  <si>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</si>
  <si>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</si>
  <si>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Ընտրված փողոցների մշակվող նախագծանախահաշվային փաստաթղթերի թիվը՛ հատ </t>
  </si>
  <si>
    <t xml:space="preserve">  Ընտրված փողոցների համար կազմակերպվող մրցութային և գնման գործընթացների թիվը՛ հատ </t>
  </si>
  <si>
    <t xml:space="preserve">  Կատարվող աշխատանքների անվտանգության վերաբերյալ կազմվող հաշվետվությունների թիվը՛ հատ </t>
  </si>
  <si>
    <t xml:space="preserve"> Գյումրի քաղաքի շարժականության ակտիվների կառավարման և բարելավման պլանի մշակման խորհրդատվական ծառայություն ՛տոկոս </t>
  </si>
  <si>
    <t xml:space="preserve">  Բնապահպանական և սոցիալական ազդեցությունների վերաբերյալ կազմվող հաշվետվությունների թիվը՛ հատ </t>
  </si>
  <si>
    <t xml:space="preserve">   Գյումրի քաղաքի հարակից մայթերով (միջինում 5մ լայնությամբ) հիմնանորոգման ենթակա փողոցներ՛ մ </t>
  </si>
  <si>
    <t xml:space="preserve">   Գյումրի քաղաքի հարակից մայթերով (միջինում 6մ լայնությամբ) հիմնանորոգման ենթակա փողոցներ՛ մ </t>
  </si>
  <si>
    <t xml:space="preserve">   Գյումրի քաղաքի հարակից մայթերով (միջինում 14-20մ լայնությամբ) հիմնանորոգման ենթակա փողոցներ՛ մ </t>
  </si>
  <si>
    <t xml:space="preserve">   Գյումրի քաղաքի փողոցների անձրևաջրերի հեռացման համակարգի հիմնանորոգում° փողոցներ, հատ </t>
  </si>
  <si>
    <t xml:space="preserve">   Գյումրի քաղաքի հարակից մայթերով (միջինում 5մ լայնությամբ) հիմնանորոգման ենթակա փողոցներ, մ </t>
  </si>
  <si>
    <t xml:space="preserve">   Գյումրի քաղաքի հարակից մայթերով (միջինում 6մ լայնությամբ) հիմնանորոգման ենթակա փողոցներ՛, մ </t>
  </si>
  <si>
    <t xml:space="preserve">   Գյումրի քաղաքի հարակից մայթերով (միջինում 14-20մ լայնությամբ) հիմնանորոգման ենթակա փողոցներ մ </t>
  </si>
  <si>
    <t xml:space="preserve"> 1167</t>
  </si>
  <si>
    <t xml:space="preserve"> Էլեկտրաէներգետիկ համակարգի զարգացման ծրագիր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</si>
  <si>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</si>
  <si>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</si>
  <si>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</si>
  <si>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32006</t>
  </si>
  <si>
    <t xml:space="preserve"> Հայաստան-Վրաստան 400կՎլարման էլեկտրահաղորդման օդային գծի և համապատասխան ենթակայանների կառուցում</t>
  </si>
  <si>
    <t xml:space="preserve"> Այլ պետական կազմակերպությունների կողմից օգտագործվող ոչ ֆինանսական ակտիվների հետ գործառնություններ</t>
  </si>
  <si>
    <t>03</t>
  </si>
  <si>
    <t xml:space="preserve"> Վառելիք և էներգետիկա</t>
  </si>
  <si>
    <t xml:space="preserve"> Էլեկտրաէներգիա</t>
  </si>
  <si>
    <t xml:space="preserve"> 1049</t>
  </si>
  <si>
    <t xml:space="preserve"> Ճանապարհային ցանցի բարելավում</t>
  </si>
  <si>
    <t xml:space="preserve"> Եվրոպական ներդրումային բանկի աջակցությամբ իրականացվող Հյուսիս-հարավ միջանցքի զարգացման դրամաշնորհային ծրագիր, Տրանշ 3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</si>
  <si>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</si>
  <si>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</si>
  <si>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Ա.Ներքին աղբյուրներ-ընդամենը</t>
  </si>
  <si>
    <t>2. Ֆինանսական զուտ ակտիվներ</t>
  </si>
  <si>
    <t>2.3. Ելքերի ֆինանսավորմանն ուղղվող միջոցներ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</si>
  <si>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</si>
  <si>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</si>
  <si>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 xml:space="preserve"> այդ թվում</t>
  </si>
  <si>
    <t>նպատակային վարկերի գծով</t>
  </si>
  <si>
    <t>Բյուջետային գլխավոր կարգադրիչների, ծրագրերի և միջոցառումների անվանումները</t>
  </si>
  <si>
    <t>ԸՆԴԱՄԵՆԸ 
այդ թվում</t>
  </si>
  <si>
    <t xml:space="preserve">ՀՀ տարածքային կառավարման և ենթակառուցվածքների նախարարություն </t>
  </si>
  <si>
    <t>1040</t>
  </si>
  <si>
    <t>Ֆինանսական ակտիվների կառավարման միջոցառումներ</t>
  </si>
  <si>
    <t>42001</t>
  </si>
  <si>
    <t xml:space="preserve">Միջոցառման տեսակը՝ </t>
  </si>
  <si>
    <t>Վարկերի տրամադրում</t>
  </si>
  <si>
    <t>1167</t>
  </si>
  <si>
    <t xml:space="preserve">                                        Ֆինանսական ակտիվների կառավարման միջոցառումներ</t>
  </si>
  <si>
    <t>42003</t>
  </si>
  <si>
    <t>42008</t>
  </si>
  <si>
    <t>Միջոցառման անվանումը՝ 
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</si>
  <si>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Միջոցառման նկարագրությունը՝
Հայաստան-Վրաստան 400 կՎ լարման էլեկտրահաղորդման օդային գծի և համապատասխան ենթակայանների կառուցում</t>
  </si>
  <si>
    <t xml:space="preserve"> Ընդամենը </t>
  </si>
  <si>
    <t xml:space="preserve"> այդ թվում </t>
  </si>
  <si>
    <t xml:space="preserve"> Վարկային միջոցներ </t>
  </si>
  <si>
    <t>Համաֆինանսավորում</t>
  </si>
  <si>
    <t>Կոշտ թափոնների կառավարում</t>
  </si>
  <si>
    <t xml:space="preserve"> այդ թվում` </t>
  </si>
  <si>
    <t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</si>
  <si>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</si>
  <si>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</si>
  <si>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</si>
  <si>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</si>
  <si>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</si>
  <si>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</si>
  <si>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Էլեկտրաէներգետիկ համակարգի զարգացման ծրագիր</t>
  </si>
  <si>
    <t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</si>
  <si>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</si>
  <si>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Ծրագրի միջոցառումները</t>
  </si>
  <si>
    <t>Միջոցառման անվանումը՝</t>
  </si>
  <si>
    <t>Վերակառուցման և զարգացման եվրոպական բանկի աջակցությամբ իրականացվող «Կոտայքի և Գեղարքունիքի մարզերի կոշտ թափոնների կառավարման» ծրագիր</t>
  </si>
  <si>
    <t>Նկարագրությունը՝</t>
  </si>
  <si>
    <t xml:space="preserve"> Կոշտ թափոննրի կառավարման համակարգի բարելավում և նոր աղբավայրի ստեղծում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</si>
  <si>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</si>
  <si>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</si>
  <si>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</si>
  <si>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</si>
  <si>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 xml:space="preserve">Վերակառուցման և զարգացման 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</si>
  <si>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«Հաղթանակ» 220 կՎ, «Չարենցավան-3», «Վանաձոր-1» 110 կՎ ենթակայանների և 40 և ավելի և տարիներ շահագործման մեջ գտվող «Զովունի» 220 կՎ ենթակայանի ֆիզիկապես և բարոյապես մաշված սարքավորումները</t>
  </si>
  <si>
    <t>«Բարձրավոլտ էլեկտրացանցեր» ՓԲԸ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</si>
  <si>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ՓԲԸ-ին</t>
  </si>
  <si>
    <t>Հայաստան-Վրաստան 400 կՎ լարման էլեկտրահաղորդման օդային գծի և համապատասխան ենթակայանների կառուցում</t>
  </si>
  <si>
    <t>ՀԱՅԱՍՏԱՆԻ ՀԱՆՐԱՊԵՏՈՒԹՅԱՆ    ՎԱՐՉԱՊԵՏԻ ԱՇԽԱՏԱԿԱԶՄԻ</t>
  </si>
  <si>
    <t>ՂԵԿԱՎԱՐ</t>
  </si>
  <si>
    <t>Ա.ՀԱՐՈՒԹՅՈՒՆՅԱՆ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</si>
  <si>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</si>
  <si>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</si>
  <si>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</si>
  <si>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Ճանապարհաշինական աշխատանքներ</t>
  </si>
  <si>
    <t xml:space="preserve"> Հանրության կողմից անմիջականորեն օգտագործվող ակտիվների հետ կապված միջոցառումներ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</si>
  <si>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</si>
  <si>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</si>
  <si>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</si>
  <si>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Լանջիկ-Գյումրի 27.47 կմ երկարությամբ ճանապարհային հատվածի կառուցում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</si>
  <si>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</si>
  <si>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Հատված Թալին-Լանջիկ 71+500 կմ-90+200 կմ կառուցման շինարարական աշխատանքներ</t>
  </si>
  <si>
    <t xml:space="preserve"> 21012</t>
  </si>
  <si>
    <t>Եվրասիական զարգացման բանկի աջակցությամբ իրականացվող Հյուսիս-հարավ միջանցքի զարգացման ծրագիր, Տրանշ 4</t>
  </si>
  <si>
    <t xml:space="preserve"> Լանջիկ-Գյումրի 2.75 կմ երկարությամբ ճանապարհային հատվածի կառուցում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</si>
  <si>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</si>
  <si>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</si>
  <si>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21009</t>
  </si>
  <si>
    <t>Ասիական զարգացման բանկի աջակցությամբ իրականացվող Հյուսիս-հարավ միջանցքի զարգացման վարկային ծրագիր, Տրանշ 3</t>
  </si>
  <si>
    <t xml:space="preserve">Եվրոպական ներդրումային բանկի աջակցությամբ իրականացվող Հյուսիս-հարավ միջանցքի զարգացման դրամաշնորհային ծրագիր, Տրանշ 3, Լանջիկ-Գյումրի </t>
  </si>
  <si>
    <t xml:space="preserve"> 21004</t>
  </si>
  <si>
    <t xml:space="preserve"> 21006</t>
  </si>
  <si>
    <t xml:space="preserve"> 21011</t>
  </si>
  <si>
    <t xml:space="preserve"> Եվրասիական զարգացման բանկի աջակցությամբ իրականացվող Հյուսիս-հարավ միջանցքի զարգացման ծրագիր</t>
  </si>
  <si>
    <t xml:space="preserve"> 21007</t>
  </si>
  <si>
    <t>հազար դրամով</t>
  </si>
  <si>
    <t xml:space="preserve"> 1049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</si>
  <si>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</si>
  <si>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</si>
  <si>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</si>
  <si>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</si>
  <si>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</si>
  <si>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</si>
  <si>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</si>
  <si>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</si>
  <si>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21009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</si>
  <si>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</si>
  <si>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Լանջիկ-Գյումրի 27.47 կմ երկարությամբ ճանապարհային հատվածի կառուցում </t>
  </si>
  <si>
    <t xml:space="preserve"> 21012 </t>
  </si>
  <si>
    <t xml:space="preserve"> Եվրոպական ներդրումային բանկի աջակցությամբ իրականացվող Հյուսիս-հարավ միջանցքի զարգացման դրամաշնորհային ծրագիր, Տրանշ 3 </t>
  </si>
  <si>
    <t xml:space="preserve"> Լանջիկ-Գյումրի 2.75 կմ երկարությամբ ճանապարհային հատվածի կառուցում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</si>
  <si>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</si>
  <si>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Միջոցառման վրա կատարվող ծախսը (հազար դրամ) </t>
  </si>
  <si>
    <t xml:space="preserve"> 21004 </t>
  </si>
  <si>
    <t xml:space="preserve"> 21006 </t>
  </si>
  <si>
    <t xml:space="preserve"> 21007 </t>
  </si>
  <si>
    <t xml:space="preserve"> 21011 </t>
  </si>
  <si>
    <t xml:space="preserve"> Եվրասիական զարգացման բանկի աջակցությամբ իրականացվող Հյուսիս-հարավ միջանցքի զարգացման ծրագիր </t>
  </si>
  <si>
    <t xml:space="preserve">Գյումրի քաղաքի հարակից մայթերով (միջինում 5մ լայնությամբ) հիմնանորոգման ենթակա փողոցներ՛ մ </t>
  </si>
  <si>
    <t xml:space="preserve">Գյումրի քաղաքի հարակից մայթերով (միջինում 6մ լայնությամբ) հիմնանորոգման ենթակա փողոցներ՛ մ </t>
  </si>
  <si>
    <t xml:space="preserve">Գյումրի քաղաքի հարակից մայթերով (միջինում 14-20մ լայնությամբ) հիմնանորոգման ենթակա փողոցներ՛ մ </t>
  </si>
  <si>
    <t xml:space="preserve">Գյումրի քաղաքի փողոցների անձրևաջրերի հեռացման համակարգի հիմնանորոգում° փողոցներ, հատ </t>
  </si>
  <si>
    <t xml:space="preserve">Գյումրի քաղաքի հարակից մայթերով (միջինում 5մ լայնությամբ) հիմնանորոգման ենթակա փողոցներ, մ </t>
  </si>
  <si>
    <t xml:space="preserve">Գյումրի քաղաքի հարակից մայթերով (միջինում 6մ լայնությամբ) հիմնանորոգման ենթակա փողոցներ՛, մ </t>
  </si>
  <si>
    <t xml:space="preserve">Գյումրի քաղաքի հարակից մայթերով (միջինում 14-20մ լայնությամբ) հիմնանորոգման ենթակա փողոցներ մ </t>
  </si>
  <si>
    <t xml:space="preserve">Գյումրի քաղաքի շարժականության ակտիվների կառավարման և բարելավման պլանի մշակման խորհրդատվական ծառայություն ՛տոկոս </t>
  </si>
  <si>
    <t xml:space="preserve">Բնապահպանական և սոցիալական ազդեցությունների վերաբերյալ կազմվող հաշվետվությունների թիվը՛ հատ </t>
  </si>
  <si>
    <t xml:space="preserve">Կատարվող աշխատանքների անվտանգության վերաբերյալ կազմվող հաշվետվությունների թիվը՛ հատ </t>
  </si>
  <si>
    <t xml:space="preserve">Ընտրված փողոցների համար կազմակերպվող մրցութային և գնման գործընթացների թիվը՛ հատ </t>
  </si>
  <si>
    <t xml:space="preserve">Ընտրված փողոցների մշակվող նախագծանախահաշվային փաստաթղթերի թիվը՛ հատ </t>
  </si>
  <si>
    <t xml:space="preserve"> Էլեկտրաէներգետիկ համակարգի զարգացման ծրագիր </t>
  </si>
  <si>
    <t xml:space="preserve"> 1167 </t>
  </si>
  <si>
    <t xml:space="preserve"> 32006 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</si>
  <si>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 </t>
  </si>
  <si>
    <t xml:space="preserve"> Հայաստան-Վրաստան 400կՎլարման էլեկտրահաղորդման օդային գծի և համապատասխան ենթակայանների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</si>
  <si>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</si>
  <si>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անվանումը՛ </t>
  </si>
  <si>
    <t xml:space="preserve"> «Բարձրավոլտ էլեկտրացանցեր» ՓԲԸ </t>
  </si>
  <si>
    <t xml:space="preserve"> Տրամադրվող ենթադրամաշնորհի քանակ, հատ </t>
  </si>
  <si>
    <t xml:space="preserve"> Կառուցվող ենթակայանների քանակը, հատ </t>
  </si>
  <si>
    <t xml:space="preserve"> 220 կՎ էլեկտրահաղորդման օդային գծի կառուցում, կմ </t>
  </si>
  <si>
    <t xml:space="preserve"> 400 կՎ էլեկտրահաղորդման օդային գծի կառուցում, կմ </t>
  </si>
  <si>
    <t xml:space="preserve"> 500 կՎ էլեկտրահաղորդման օդային գծի կառուցում, կմ </t>
  </si>
  <si>
    <t xml:space="preserve"> Ըստ կապալի պայմանագրի հետավարտական աշխատանքների իրականացում (Հետ երաշխիքային գումարիների վճարում), հատ </t>
  </si>
  <si>
    <t xml:space="preserve"> 1-ին հատված (կմ 29+600-կմ 37+545), ընդհանուր ծավալի մեջ, տոկոս </t>
  </si>
  <si>
    <t xml:space="preserve">  2-րդ հատված (37+545-կմ 71+500), ընդհանուր ծավալի մեջ, տոկոս </t>
  </si>
  <si>
    <t xml:space="preserve">Աղյուսակ N 9.7  </t>
  </si>
  <si>
    <t xml:space="preserve"> 1040</t>
  </si>
  <si>
    <t xml:space="preserve"> Կոշտ թափոնների կառավարում</t>
  </si>
  <si>
    <t xml:space="preserve"> 32009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</si>
  <si>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</t>
  </si>
  <si>
    <t xml:space="preserve"> 12002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</si>
  <si>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</si>
  <si>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</si>
  <si>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</si>
  <si>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05</t>
  </si>
  <si>
    <t xml:space="preserve"> ՇՐՋԱԿԱ  ՄԻՋԱՎԱՅՐԻ ՊԱՇՏՊԱՆՈՒԹՅՈՒՆ</t>
  </si>
  <si>
    <t xml:space="preserve"> Աղբահանում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</si>
  <si>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</si>
  <si>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</si>
  <si>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</si>
  <si>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ՀՀ 8 մարզերում աղբահանության և կոշտ թափոնների ինտեգրված համակարգ (4 սանիտարական աղբավայր, 16 փոխբեռնման կայան)</t>
  </si>
  <si>
    <t xml:space="preserve"> 1040 </t>
  </si>
  <si>
    <t xml:space="preserve"> 12002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</si>
  <si>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 </t>
  </si>
  <si>
    <t xml:space="preserve"> Կոշտ թափոննրի կառավարման համակարգի բարելավում և նոր աղբավայրի ստեղծում </t>
  </si>
  <si>
    <t xml:space="preserve">   Շահառուների ընտրության չափանիշները </t>
  </si>
  <si>
    <t xml:space="preserve"> Աղբահանության ծառայությունների մատուցման պայմանագրեր համայնքների հետ, հատ </t>
  </si>
  <si>
    <t xml:space="preserve"> 32004 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</si>
  <si>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</si>
  <si>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</si>
  <si>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 ՀՀ տարածքային կառավարման և ենթակառուցվածքների նախարարություն </t>
  </si>
  <si>
    <t xml:space="preserve"> 32009 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</si>
  <si>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 </t>
  </si>
  <si>
    <t xml:space="preserve"> ՀՀ 8 մարզերում աղբահանության և կոշտ թափոնների ինտեգրված համակարգ (4 սանիտարական աղբավայր, 16 փոխբեռնման կայան) </t>
  </si>
  <si>
    <t xml:space="preserve"> Նախագծանախահաշվային փաստաթղթերի մշակում, հատ </t>
  </si>
  <si>
    <t xml:space="preserve">  Նոր ստեղծվող աղբավայրերի թիվ, հատ </t>
  </si>
  <si>
    <t xml:space="preserve"> Փոխաբեռնման կայանների նախագիծ , հատ </t>
  </si>
  <si>
    <t xml:space="preserve">Աղբամաների տեղադրման համար հարթակների կառուցում/հատ </t>
  </si>
  <si>
    <t xml:space="preserve">Ցուցանիշների փոփոխությունը (ավելացումները նշված են դրական նշանով)     </t>
  </si>
  <si>
    <t xml:space="preserve">Հավելված N6 </t>
  </si>
  <si>
    <t xml:space="preserve"> ՀԱՅԱՍՏԱՆԻ ՀԱՆՐԱՊԵՏՈՒԹՅԱՆ ԿԱՌԱՎԱՐՈՒԹՅԱՆ 2023 ԹՎԱԿԱՆԻ ԴԵԿՏԵՄԲԵՐԻ 28-Ի N 2323-Ն ՈՐՈՇՄԱՆ N 1 ՀԱՎԵԼՎԱԾԻ N 5 ԱՂՅՈՒՍԱԿՈՒՄ ԿԱՏԱՐՎՈՂ ՓՈՓՈԽՈՒԹՅՈՒՆՆԵՐԸ</t>
  </si>
  <si>
    <t>Հավելված N 10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</si>
  <si>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</si>
  <si>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Էլեկտրամատակարարման հուսալիության ծրագրի լրացուցիչ ֆինանսավորման ծրագրի շրջանակներում «Հաղթանակ» 220կՎ, «Չարենցավան-3», «Վանաձոր-1» 110կՎ, «Զովունի» 220կՎ ենթակայանների ֆիզիկապես և բարոյապես մաշված սարքավորումների փոխարինում</t>
    </r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</si>
  <si>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</si>
  <si>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</si>
  <si>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</si>
  <si>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>42012</t>
  </si>
  <si>
    <t>«Հայկական ատոմային էլեկտրակայան» ՓԲԸ-ի 2-րդ էներգաբլոկի շահագործման նախագծային ժամկետի կրկնակի երկարաձգում</t>
  </si>
  <si>
    <t xml:space="preserve">Միջոցառման նկարագրությունը՝
Հայկական ԱԷԿ-ի N 2 էներգաբլոկի շահագործման նախագծային ժամկետի  երկարացում-2 գործընթացի շրջանակներում էներգաբլոկի անվտանգ շահագործման շարունակականության ապահովում </t>
  </si>
  <si>
    <t xml:space="preserve"> ՀՀ տարածքային կառավարման և ենթակառուցվածքների նախարարություն </t>
  </si>
  <si>
    <t>«Հայկական ատոմային էլեկտրակայան» ՓԲԸ-ի 2-րդ էներգաբլոկի շահագործման նախագծային ժամկետի կրկնակի երարացձգում</t>
  </si>
  <si>
    <t xml:space="preserve">Հայկական ԱԷԿ-ի N 2 էներգաբլոկի շահագործման նախագծային ժամկետի  երկարացում-2 գործընթացի շրջանակներում էներգաբլոկի անվտանգ շահագործման շարունակականության ապահովում </t>
  </si>
  <si>
    <t>Վարկի տրամադրում</t>
  </si>
  <si>
    <t xml:space="preserve">ՀՀ ֆինանսների նախարարություն </t>
  </si>
  <si>
    <t>Ժամկետային</t>
  </si>
  <si>
    <t>ԱԷԿ-ի երկրորդ էներգաբլոկի արդիականացման և 
շահագործման ժամկետի երկարաձգման ծրագրի աշխատանքների իրականացման ժամանակահատվածը</t>
  </si>
  <si>
    <t>«ՀԱՅԱՍՏԱՆԻ ՀԱՆՐԱՊԵՏՈՒԹՅԱՆ 2024 ԹՎԱԿԱՆԻ ՊԵՏԱԿԱՆ ԲՅՈՒՋԵԻ ՄԱՍԻՆ» ՀԱՅԱՍՏԱՆԻ ՀԱՆՐԱՊԵՏՈՒԹՅԱՆ
ՕՐԵՆՔԻ N 1 ՀԱՎԵԼՎԱԾԻ N 5 ԱՂՅՈՒՍԱԿՈՒՄ ԵՎ ՀԱՅԱՍՏԱՆԻ ՀԱՆՐԱՊԵՏՈՒԹՅԱՆ ԿԱՌԱՎԱՐՈՒԹՅԱՆ 2023 ԹՎԱԿԱՆԻ
ԴԵԿՏԵՄԲԵՐԻ 28-Ի N 2323-Ն ՈՐՈՇՄԱՆ N 5 ՀԱՎԵԼՎԱԾԻ N 4 ԱՂՅՈՒՍԱԿՈՒՄ ԿԱՏԱՐՎՈՂ ՓՈՓՈԽՈՒԹՅՈՒՆՆԵՐԸ ԵՎ ԼՐԱՑՈՒՄՆԵՐԸ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</si>
  <si>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Կոշտ թափոնների կառավարում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</si>
  <si>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Կենցաղային թափոնների արդյունավետ կառավարում սոցիալական և բնապահպանական խնդիրների լուծում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</si>
  <si>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Կենցաղային թափոնների արդյունավետ կառավարում</t>
    </r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</si>
  <si>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 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</si>
  <si>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Կոշտ թափոննրի կառավարման համակարգի բարելավում և նոր աղբավայրի ստեղծում
</t>
    </r>
  </si>
  <si>
    <t>ՎԱՐՉԱՊԵՏԻ  ԱՇԽԱՏԱԿԱԶՄԻ ՂԵԿԱՎԱՐ ՝ Ա. ՀԱՐՈՒԹՅՈՒՆՅԱՆ</t>
  </si>
  <si>
    <t xml:space="preserve">«ՀԱՅԱUՏԱՆԻ ՀԱՆՐԱՊԵՏՈՒԹՅԱՆ 2024 ԹՎԱԿԱՆԻ ՊԵՏԱԿԱՆ ԲՅՈՒՋԵԻ ՄԱUԻՆ» ՕՐԵՆՔԻ 3-ՐԴ ՀՈԴՎԱԾԻ ԱՂՅՈՒՍԱԿՈՒՄ, 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ՓՈՓՈԽՈՒԹՅՈՒՆՆԵՐԸ </t>
  </si>
  <si>
    <t xml:space="preserve"> «ՀԱՅԱՍՏԱՆԻ ՀԱՆՐԱՊԵՏՈՒԹՅԱՆ 2024 ԹՎԱԿԱՆԻ ՊԵՏԱԿԱՆ ԲՅՈՒՋԵԻ ՄԱՍԻՆ» ՕՐԵՆՔԻ N 3 ՀԱՎԵԼՎԱԾԻ N 1․1 ԱՂՅՈՒՍԱԿՈՒՄ ԵՎ ՀԱՅԱՍՏԱՆԻ ՀԱՆՐԱՊԵՏՈՒԹՅԱՆ ԿԱՌԱՎԱՐՈՒԹՅԱՆ 2023 ԹՎԱԿԱՆԻ ԴԵԿՏԵՄԲԵՐԻ 28-Ի N 2323-Ն ՈՐՈՇՄԱՆ N 1 ՀԱՎԵԼՎԱԾԻ N 2 ԱՂՅՈՒՍԱԿՈՒՄ ԿԱՏԱՐՎՈՂ ՓՈՓՈԽՈՒԹՅՈՒՆՆԵՐԸ </t>
  </si>
  <si>
    <t xml:space="preserve"> «ՀԱՅԱՍՏԱՆԻ ՀԱՆՐԱՊԵՏՈՒԹՅԱՆ 2024 ԹՎԱԿԱՆԻ ՊԵՏԱԿԱՆ ԲՅՈՒՋԵԻ ՄԱՍԻՆ» ՕՐԵՆՔԻ N 3 ՀԱՎԵԼՎԱԾԻ N 1․1․1 ԱՂՅՈՒՍԱԿՈՒՄ ԵՎ  ՀԱՅԱՍՏԱՆԻ ՀԱՆՐԱՊԵՏՈՒԹՅԱՆ ԿԱՌԱՎԱՐՈՒԹՅԱՆ 2023 ԹՎԱԿԱՆԻ ԴԵԿՏԵՄԲԵՐԻ 28-Ի N 2323-Ն ՈՐՈՇՄԱՆ N 1 ՀԱՎԵԼՎԱԾԻ N 3 ԱՂՅՈՒՍԱԿՈՒՄ ԿԱՏԱՐՎՈՂ ՓՈՓՈԽՈՒԹՅՈՒՆՆԵՐԸ </t>
  </si>
  <si>
    <t>(2026-2036թթ.)</t>
  </si>
  <si>
    <t>-ի  N       -Ն որոշման</t>
  </si>
  <si>
    <t>ՀՀ ԿԱՌԱՎԱՐՈՒԹՅԱՆ 2023 ԹՎԱԿԱՆԻ ԴԵԿՏԵՄԲԵՐԻ 28-Ի N 2323-Ն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</si>
  <si>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</si>
  <si>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</si>
  <si>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</si>
  <si>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</si>
  <si>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</si>
  <si>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</si>
  <si>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</si>
  <si>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>ՀՀ Լոռու մարզպետի աշխատակազմ</t>
  </si>
  <si>
    <t>Բաժին N 01</t>
  </si>
  <si>
    <t>Խումբ N 08</t>
  </si>
  <si>
    <t>Դաս N 01</t>
  </si>
  <si>
    <t>Կառավարության տարբեր մակարդակների միջև իրականացվող ընդհանուր բնույթի տրանսֆերտներ</t>
  </si>
  <si>
    <t>ՀՀ մարզերում առաջնահերթ լուծում պահանջող անհետաձգելի ծրագրերի իրականացում</t>
  </si>
  <si>
    <t>ՄԱՍ II ԱՇԽԱՏԱՆՔՆԵՐ</t>
  </si>
  <si>
    <t>45211229/1</t>
  </si>
  <si>
    <t>շինարարական աշխատանքներ դպրոցների համար</t>
  </si>
  <si>
    <t>ՀՄԱ</t>
  </si>
  <si>
    <t>դրամ</t>
  </si>
  <si>
    <t>ՄԱՍ III. ԾԱՌԱՅՈՒԹՅՈՒՆՆԵՐ</t>
  </si>
  <si>
    <t>71351540/4</t>
  </si>
  <si>
    <t>տեխնիկական հսկողության ծառայություններ</t>
  </si>
  <si>
    <t>98111140/3</t>
  </si>
  <si>
    <t>հեղինակային հսկողության ծառայություններ</t>
  </si>
  <si>
    <t>ՄԱ</t>
  </si>
  <si>
    <t>ՀՀ Շիրակի մարզպետի աշխատակազմ</t>
  </si>
  <si>
    <t>45611300/501</t>
  </si>
  <si>
    <t>այլ շենքերի, շինությունների հիմնանորոգում</t>
  </si>
  <si>
    <t>ԲՄ</t>
  </si>
  <si>
    <t>71351540/501</t>
  </si>
  <si>
    <t>ԳՀ</t>
  </si>
  <si>
    <t>ՀՀ Սյունիքի մարզպետի աշխատակազմ</t>
  </si>
  <si>
    <t>45261124/505</t>
  </si>
  <si>
    <t>տանիքների վերանորոգման աշխատանքներ</t>
  </si>
  <si>
    <t>45261124/512</t>
  </si>
  <si>
    <t>71351540</t>
  </si>
  <si>
    <t>98111140</t>
  </si>
  <si>
    <t>նախագծերի պատրաստում, ծախսերի գնահատում</t>
  </si>
  <si>
    <t>փորձաքննության ծառայություններ</t>
  </si>
  <si>
    <t xml:space="preserve">                   -ի N        -Ն որոշման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</si>
  <si>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</si>
  <si>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 Լոռու մարզպետի աշխատակազմ</t>
  </si>
  <si>
    <t>Այդ թվում՝ ըստ ուղղությունների</t>
  </si>
  <si>
    <t>«ՀՀ Լոռու մարզի Քարկոփի միջնակարգ դպրոց» ՊՈԱԿ-ի մասնակի վերանորոգում</t>
  </si>
  <si>
    <t>ՀՀ  Շիրակի մարզպետի աշխատակազմ</t>
  </si>
  <si>
    <t>ՀՀ Շիրակի մարզի Գյումրի քաղաքի Տիգրան Մեծ № 5 շենքի անբավարար տեխնիկական վիճակում գտնվող թվով 3 մուտքերի ուժեղացման-վերականգնման (ամրացման) աշխատանքների իրականացում</t>
  </si>
  <si>
    <t>Մեղրի քաղաքի Ադելյան 5 հասցեում գտնվող մանկապարտեզի շրջակա տարածքի դրենաժային համակարգի կառուցման նախագծային փաստատթղթերի մշակման և ծախսերի գնահատման խորհրդատվական ծառայությունների մատուցման աշխատանքներ</t>
  </si>
  <si>
    <t>Հավելված N 9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</si>
  <si>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</si>
  <si>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</si>
  <si>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</si>
  <si>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</si>
  <si>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</si>
  <si>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</si>
  <si>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</t>
  </si>
  <si>
    <t>-------------- ի № ---- -Ն որոշման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</si>
  <si>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 ԼՐԱՑՈՒՄՆԵՐԸ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</si>
  <si>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</si>
  <si>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</si>
  <si>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</si>
  <si>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>այդ թվում</t>
  </si>
  <si>
    <t xml:space="preserve"> Կապիտալ սուբվենցիաներ համայնքներին</t>
  </si>
  <si>
    <t xml:space="preserve"> Տարածքային զարգացում</t>
  </si>
  <si>
    <t>12025</t>
  </si>
  <si>
    <t>Մարզերում առաջնահերթ լուծում պահանջող հիմնախնդիրների լուծում</t>
  </si>
  <si>
    <t xml:space="preserve">ՀՀ Շիրակի մարզպետի աշխատակազմ </t>
  </si>
  <si>
    <t>այդ թվում` ըստ ուղղությունների</t>
  </si>
  <si>
    <t>ՀՀ Շիրակի մարզի Անի համայնքի Սարակապ բնակավայրի խմելու ջրի ջրատարի կառուցման և ՀՀ Շիրակի մարզի Անի համայնքի սահմանամերձ Լուսաղբյուր բնակավայրի ջրամատակարարման ներքին ցանցի վերանորոգման աշխատանքներ</t>
  </si>
  <si>
    <t>ՂԵԿԱՎԱՐ՝</t>
  </si>
  <si>
    <t>01</t>
  </si>
  <si>
    <t xml:space="preserve"> ԸՆԴՀԱՆՈՒՐ ԲՆՈՒՅԹԻ ՀԱՆՐԱՅԻՆ ԾԱՌԱՅՈՒԹՅՈՒՆՆԵՐ</t>
  </si>
  <si>
    <t>08</t>
  </si>
  <si>
    <t xml:space="preserve">այդ թվում` 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</si>
  <si>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</si>
  <si>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</si>
  <si>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</si>
  <si>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</si>
  <si>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</si>
  <si>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>ՈՉ ՖԻՆԱՆՍԱԿԱՆ ԱԿՏԻՎՆԵՐԻ ԳԾՈՎ ԾԱԽՍԵՐ</t>
  </si>
  <si>
    <t>ՀԻՄՆԱԿԱՆ ՄԻՋՈՑՆԵՐ</t>
  </si>
  <si>
    <t>ՇԵՆՔԵՐ ԵՎ ՇԻՆՈՒԹՅՈՒՆՆԵՐ</t>
  </si>
  <si>
    <t xml:space="preserve">ՀՀ Սյունիքի մարզպետի աշխատակազմ </t>
  </si>
  <si>
    <t>այդ թվում`բյուջետային ծախսերի տնտեսագիտական դասակարգման հոդվածներ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</si>
  <si>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</si>
  <si>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</si>
  <si>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</si>
  <si>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Միջոցառման անվանումը`</t>
  </si>
  <si>
    <t>Միջոցառման նկարագրությունը`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</si>
  <si>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</si>
  <si>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Միջոցառման տեսակը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</si>
  <si>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</si>
  <si>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Տարածքային զարգացում </t>
  </si>
  <si>
    <t>Ցուցանիշների փոփոխությունը (ավելացումները նշված են դրական նշանով)</t>
  </si>
  <si>
    <t xml:space="preserve">Շահառուների ընտրության չափանիշները` </t>
  </si>
  <si>
    <t>Համայնքներ</t>
  </si>
  <si>
    <t xml:space="preserve"> 1212 </t>
  </si>
  <si>
    <t>Աղյուսակ 9.1.52</t>
  </si>
  <si>
    <t>Տարածքային զարգացում</t>
  </si>
  <si>
    <t>Աղյուսակ 9.1.54</t>
  </si>
  <si>
    <t>Աղյուսակ 9.1.55</t>
  </si>
  <si>
    <t>ՀՀ  Սյունիքի մարզպետի աշխատակազմ</t>
  </si>
  <si>
    <t>ՀԱՅԱՍՏԱՆԻ ՀԱՆՐԱՊԵՏՈՒԹՅԱՆ ԿԱՌԱՎԱՐՈՒԹՅԱՆ 2023 ԹՎԱԿԱՆԻ ԴԵԿՏԵՄԲԵՐԻ 28-Ի N 2323-Ն ՈՐՈՇՄԱՆ
N 9.1 ՀԱՎԵԼՎԱԾԻ  N 9.1.7,9.1.25,9.1.52,9.1.57,9.1.55 ԵՎ N 9.1.58 ԱՂՅՈՒՍԱԿՆԵՐՈՒՄ ԿԱՏԱՐՎՈՂ ՓՈՓՈԽՈՒԹՅՈՒՆՆԵՐԸ ԵՎ ԼՐԱՑՈՒՄՆԵՐԸ</t>
  </si>
  <si>
    <t xml:space="preserve">ՎԱՐՉԱՊԵՏԻ  ԱՇԽԱՏԱԿԱԶՄԻ ՂԵԿԱՎԱՐ    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</si>
  <si>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</si>
  <si>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</si>
  <si>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</si>
  <si>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</si>
  <si>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Տարի</t>
  </si>
  <si>
    <t xml:space="preserve"> Բաժին</t>
  </si>
  <si>
    <t xml:space="preserve"> Խումբ</t>
  </si>
  <si>
    <t xml:space="preserve"> Դաս</t>
  </si>
  <si>
    <t xml:space="preserve"> 1139</t>
  </si>
  <si>
    <t xml:space="preserve"> 11001</t>
  </si>
  <si>
    <t>ՀԱՅԱՍՏԱՆԻ ՀԱՆՐԱՊԵՏՈՒԹՅԱՆ                                                                                                     ՎԱՐՉԱՊԵՏԻ ԱՇԽԱՏԱԿԱԶՄԻ ՂԵԿԱՎԱՐ   Ա. ՀԱՐՈՒԹՅՈՒՆՅԱՆ</t>
  </si>
  <si>
    <t>ՀԱՅԱՍՏԱՆԻ ՀԱՆՐԱՊԵՏՈՒԹՅԱՆ                                                                                ՎԱՐՉԱՊԵՏԻ ԱՇԽԱՏԱԿԱԶՄԻ ՂԵԿԱՎԱՐ   Ա. ՀԱՐՈՒԹՅՈՒՆՅԱՆ</t>
  </si>
  <si>
    <t xml:space="preserve">  ՀԱՅԱՍՏԱՆԻ ՀԱՆՐԱՊԵՏՈՒԹՅԱՆ ԿԱՌԱՎԱՐՈՒԹՅԱՆ 2023 ԹՎԱԿԱՆԻ ԴԵԿՏԵՄԲԵՐԻ 28-Ի N 2323-Ն ՈՐՈՇՄԱՆ N 5 ՀԱՎԵԼՎԱԾԻ N 2 ԱՂՅՈՒՍԱԿՈՒՄ ԿԱՏԱՐՎՈՂ ԼՐԱՑՈՒՄՆԵՐԸ</t>
  </si>
  <si>
    <t>«ՀԱՅԱՍՏԱՆԻ ՀԱՆՐԱՊԵՏՈՒԹՅԱՆ 2024 ԹՎԱԿԱՆԻ ՊԵՏԱԿԱՆ ԲՅՈՒՋԵԻ ՄԱՍԻՆ» ՀԱՅԱՍՏԱՆԻ ՀԱՆՐԱՊԵՏՈՒԹՅԱՆ ՕՐԵՆՔԻ N 1 ՀԱՎԵԼՎԱԾԻ N 3 ԱՂՅՈՒՍԱԿՈՒՄ ԿԱՏԱՐՎՈՂ ԼՐԱՑՈՒՄՆԵՐԸ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</si>
  <si>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</si>
  <si>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</si>
  <si>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31006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</si>
  <si>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</si>
  <si>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Սոցիալական ներդրումների և տեղական զարգացման ծրագիր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</si>
  <si>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</si>
  <si>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ԱՄՆ ՄԶԳ աջակցությամբ իրականացվող Տեղականինքնակառավարման և ապակենտրոնացման բարեփոխումների դրամաշնորհային ծրագրի կառավարում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</si>
  <si>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</si>
  <si>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</si>
  <si>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</si>
  <si>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-Այլ ծախսեր</t>
  </si>
  <si>
    <t xml:space="preserve"> 31001</t>
  </si>
  <si>
    <t xml:space="preserve"> Ֆրանսիայի Հանրապետության կառավարության աջակցությամբ իրականացվող Վեդու ջրամբարի  և ոռոգման համակարգի կառուցում</t>
  </si>
  <si>
    <t xml:space="preserve"> 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</si>
  <si>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</si>
  <si>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</si>
  <si>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12005</t>
  </si>
  <si>
    <t xml:space="preserve"> ԱՄՆ ՄԶԳ աջակցությամբ իրականացվող Տեղականինքնակառավարման և ապակենտրոնացման բարեփոխումների դրամաշնորհային ծրագրի շրջանակներումՏեղական կառավարման համակարգերի հզորացում,ապակենտրոնացման գործընթացներին աջակցություն,պիլոտային ծրագրերի իրականացում</t>
  </si>
  <si>
    <t xml:space="preserve"> - Վարչական սարքավորումներ</t>
  </si>
  <si>
    <t xml:space="preserve"> 11005</t>
  </si>
  <si>
    <t xml:space="preserve"> Եվրասիական զարգացման բանկի աջակցությամբ իրականացվող ոռոգման համակարգերի զարգացման ծրագրի համակարգում և ղեկավարում</t>
  </si>
  <si>
    <t xml:space="preserve"> 11007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</si>
  <si>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</si>
  <si>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 xml:space="preserve"> 11009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</si>
  <si>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</si>
  <si>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 xml:space="preserve"> Ֆրանսիայի Հանրապետության կառավարության աջակցությամբ իրականացվող Վեդու ջրամբարի  և ոռոգման համակարգի կառուցման ծրագիր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</si>
  <si>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</t>
  </si>
  <si>
    <t xml:space="preserve"> 1019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</si>
  <si>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</si>
  <si>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</si>
  <si>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11004</t>
  </si>
  <si>
    <t xml:space="preserve"> ԱՄՆ ՄԶԳ աջակց. իրականաց. Տեղականինքնակառավար. և ապակենտրոնաց. բարեփոխումների դրամաշնորհային ծրագրի իրականաց.նպատակով ծր. կառ. ծախսեր ևՏեղ. կառ. համակարգերի հզորացման,ապակենտրոնաց. գործընթացներին աջակց.նպատակով խորհրդատվ. և ուսուցում</t>
  </si>
  <si>
    <t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մակարդակիենթակառուցվածքների կառուցում և վերականգնում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</si>
  <si>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</si>
  <si>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</si>
  <si>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 xml:space="preserve"> 1072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</si>
  <si>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</si>
  <si>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</si>
  <si>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</si>
  <si>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09</t>
  </si>
  <si>
    <t xml:space="preserve"> Տնտեսական հարաբերություններ (այլ դասերին չպատկանող)</t>
  </si>
  <si>
    <t>Սոցիալական ներդրումների և տեղական զարգացման ծրագիր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</si>
  <si>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</si>
  <si>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</si>
  <si>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</si>
  <si>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</si>
  <si>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11005 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</si>
  <si>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</si>
  <si>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</si>
  <si>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Ծառայությունը մատուցող կազմակերպության անվանումը </t>
  </si>
  <si>
    <t xml:space="preserve"> Մասնագիտատացված միավոր </t>
  </si>
  <si>
    <t xml:space="preserve"> 11007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</si>
  <si>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</si>
  <si>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</si>
  <si>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11009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</si>
  <si>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</si>
  <si>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</si>
  <si>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31001 </t>
  </si>
  <si>
    <t xml:space="preserve"> Ֆրանսիայի Հանրապետության կառավարության աջակցությամբ իրականացվող Վեդու ջրամբարի  և ոռոգման համակարգի կառուցում </t>
  </si>
  <si>
    <t xml:space="preserve"> Ֆրանսիայի Հանրապետության կառավարության աջակցությամբ իրականացվող Վեդու ջրամբարի  և ոռոգման համակարգի կառուցման ծրագիր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</si>
  <si>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</si>
  <si>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t>
  </si>
  <si>
    <t xml:space="preserve"> 31006 </t>
  </si>
  <si>
    <t xml:space="preserve"> 1019 </t>
  </si>
  <si>
    <t xml:space="preserve"> 11004 </t>
  </si>
  <si>
    <t xml:space="preserve"> ԱՄՆ ՄԶԳ աջակցությամբ իրականացվող Տեղականինքնակառավարման և ապակենտրոնացման բարեփոխումների դրամաշնորհային ծրագրի կառավարում </t>
  </si>
  <si>
    <t xml:space="preserve"> ԱՄՆ ՄԶԳ աջակց. իրականաց. Տեղականինքնակառավար. և ապակենտրոնաց. բարեփոխումների դրամաշնորհային ծրագրի իրականաց.նպատակով ծր. կառ. ծախսեր ևՏեղ. կառ. համակարգերի հզորացման,ապակենտրոնաց. գործընթացներին աջակց.նպատակով խորհրդատվ. և ուսուցում </t>
  </si>
  <si>
    <t xml:space="preserve"> 12004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</si>
  <si>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</si>
  <si>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</si>
  <si>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12005 </t>
  </si>
  <si>
    <t xml:space="preserve"> ԱՄՆ ՄԶԳ աջակցությամբ իրականացվող Տեղականինքնակառավարման և ապակենտրոնացման բարեփոխումների դրամաշնորհային ծրագրի շրջանակներումՏեղական կառավարման համակարգերի հզորացում,ապակենտրոնացման գործընթացներին աջակցություն,պիլոտային ծրագրերի իրականացում </t>
  </si>
  <si>
    <t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մակարդակիենթակառուցվածքների կառուցում և վերականգնում </t>
  </si>
  <si>
    <t xml:space="preserve"> 1072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</si>
  <si>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</si>
  <si>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</si>
  <si>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ՀՀ 2024 թվականի պետական բյուջեի ծախսերն ըստ պետական մարմինների կողմից իրականացվող ծրագրերի </t>
  </si>
  <si>
    <t xml:space="preserve"> Ծրագրային դասիչը </t>
  </si>
  <si>
    <t>Ցուցանիշների փոփոխությունը 
(ավելացումները նշված են դրական նշանով, նվազեցումները՝ փակագծերում)</t>
  </si>
  <si>
    <t xml:space="preserve"> Էներգաարդյունավետության ծրագիր </t>
  </si>
  <si>
    <t xml:space="preserve"> Ճանապարհային ցանցի բարելավում </t>
  </si>
  <si>
    <t xml:space="preserve"> Ոռոգման համակարգի առողջացում </t>
  </si>
  <si>
    <t xml:space="preserve"> Սոցիալական ներդրումների և տեղական զարգացման ծրագիր </t>
  </si>
  <si>
    <t xml:space="preserve"> Կոշտ թափոնների կառավարում </t>
  </si>
  <si>
    <t xml:space="preserve"> Ջրամատակարարաման և ջրահեռացման բարելավում </t>
  </si>
  <si>
    <t xml:space="preserve"> Քաղաքային զարգացում </t>
  </si>
  <si>
    <t>«ՀԱՅԱUՏԱՆԻ ՀԱՆՐԱՊԵՏՈՒԹՅԱՆ 2024 ԹՎԱԿԱՆԻ ՊԵՏԱԿԱՆ ԲՅՈՒՋԵԻ ՄԱUԻՆ» ՀԱՅԱUՏԱՆԻ ՀԱՆՐԱՊԵՏՈՒԹՅԱՆ OՐԵՆՔԻ N 1 ՀԱՎԵԼՎԱԾԻ N 1 ԱՂՅՈՒՍԱԿՈՒՄ ԿԱՏԱՐՎՈՂ ՓՈՓՈԽՈՒԹՅՈՒՆԵՐԸ ԵՎ ԼՐԱՑՈՒՄՆԵՐԸ</t>
  </si>
  <si>
    <t xml:space="preserve"> Հավելված N 17</t>
  </si>
  <si>
    <t>Հավելված № 14</t>
  </si>
  <si>
    <t>Հավելված N 13</t>
  </si>
  <si>
    <t>Հավելված 12</t>
  </si>
  <si>
    <t>Հավելված N 11</t>
  </si>
  <si>
    <t xml:space="preserve"> Հավելված N 7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</si>
  <si>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</si>
  <si>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</si>
  <si>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</si>
  <si>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Այլ կապիտալ դրամաշնորհներ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</si>
  <si>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</si>
  <si>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</si>
  <si>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</si>
  <si>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</si>
  <si>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</si>
  <si>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11003</t>
  </si>
  <si>
    <t xml:space="preserve"> Համաշխարհային բանկի աջակցությամբ իրականացվող Սոցիալական ներդրումների և տեղական զարգացման ծրագրի լրացուցիչ ֆինանսավորման ծրագրի կառավարում</t>
  </si>
  <si>
    <t>Այլ ծախսեր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</si>
  <si>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</si>
  <si>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Սոցիալական ներդրումների և տեղական զարգացման  լրացուցիչ ֆինանսավորման ծրագիր` ՀՀ աղքատ և  խոցելի խմբերի կյանքի ստանդարտների բարձրացման նպատակով</t>
  </si>
  <si>
    <t xml:space="preserve"> 11003 </t>
  </si>
  <si>
    <t xml:space="preserve"> Համաշխարհային բանկի աջակցությամբ իրականացվող Սոցիալական ներդրումների և տեղական զարգացման ծրագրի լրացուցիչ ֆինանսավորման ծրագրի կառավարում </t>
  </si>
  <si>
    <t xml:space="preserve"> Սոցիալական ներդրումների և տեղական զարգացման  լրացուցիչ ֆինանսավորման ծրագիր` ՀՀ աղքատ և  խոցելի խմբերի կյանքի ստանդարտների բարձրացման նպատակով 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</si>
  <si>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</si>
  <si>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</si>
  <si>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</si>
  <si>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>Սիսիան համայնքի թվով 2 բազմաբնակարան բնակելի շենքերի տանիքների վերանորոգման աշխատանքներ</t>
  </si>
  <si>
    <t>1212/32001</t>
  </si>
  <si>
    <t>Համայնքների թիվ</t>
  </si>
  <si>
    <t>Համայնքերի թիվ</t>
  </si>
  <si>
    <t xml:space="preserve">Նոր ստեղծվող աղբավայրերի թիվ, հատ </t>
  </si>
  <si>
    <t xml:space="preserve">Փոխաբեռնման կայանների նախագիծ , հատ </t>
  </si>
  <si>
    <t xml:space="preserve">Նախագծանախահաշվային փաստաթղթերի մշակում, հատ </t>
  </si>
  <si>
    <t xml:space="preserve">ՀՀ կառավարության պահուստային ֆոնդ </t>
  </si>
  <si>
    <t>Հավելված 20</t>
  </si>
  <si>
    <t>Հավելված  N 19</t>
  </si>
  <si>
    <t xml:space="preserve"> Հավելված N 18</t>
  </si>
  <si>
    <t>Հավելված N 16</t>
  </si>
  <si>
    <t xml:space="preserve"> ՀԱՅԱՍՏԱՆԻ ՀԱՆՐԱՊԵՏՈՒԹՅԱՆ ԿԱՌԱՎԱՐՈՒԹՅԱՆ 2023 ԹՎԱԿԱՆԻ ԴԵԿՏԵՄԲԵՐԻ 28-Ի N 2323-Ն ՈՐՈՇՄԱՆ N 5 ՀԱՎԵԼՎԱԾԻ N 7 ԱՂՅՈՒՍԱԿՈՒՄ ԿԱՏԱՐՎՈՂ ԼՐԱՑՈՒՄԸ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</si>
  <si>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</si>
  <si>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</si>
  <si>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</si>
  <si>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Ջրամատակարարման և ջրահեռացման համակարգերի հրատապ լուծում պահանջող աշխատանքներ</t>
  </si>
  <si>
    <t>Հայաստանի տարածքային զարգացման հիմնադրամ</t>
  </si>
  <si>
    <t xml:space="preserve">Հայաստանի Հանրապետության վարչապետի                                                </t>
  </si>
  <si>
    <t>աշխատակազմի ղեկավար</t>
  </si>
  <si>
    <t>հազ․ դրամ</t>
  </si>
  <si>
    <t>12003</t>
  </si>
  <si>
    <t xml:space="preserve"> Ջրամատակարարման և ջրահեռացման համակարգերի հիմնանորոգման աշխատանքների իրականացում</t>
  </si>
  <si>
    <t xml:space="preserve"> Միջոցառման տեսակը՝</t>
  </si>
  <si>
    <t>Տրանսֆերտների տրամադրում</t>
  </si>
  <si>
    <t xml:space="preserve"> Միջոցառումն իրականացնողի անվանումը`</t>
  </si>
  <si>
    <t>Համայնքների թիվ/հատ</t>
  </si>
  <si>
    <t>Հավելված N 15</t>
  </si>
  <si>
    <t>Պայամանագրերի քանակ</t>
  </si>
  <si>
    <t xml:space="preserve">    ՀԱՅԱՍՏԱՆԻ ՀԱՆՐԱՊԵՏՈՒԹՅԱՆ               ՎԱՐՉԱՊԵՏԻ ԱՇԽԱՏԱԿԱԶՄԻ ՂԵԿԱՎԱՐ</t>
  </si>
  <si>
    <t>Քայքայված խողովակաշարերի վերականգնում (նախնական հաշվարկով), մետր</t>
  </si>
  <si>
    <t>Միջոցառման անվանումը՝                                               «Հայկական ատոմային էլեկտրակայան» ՓԲԸ-ի 2-րդ էներգաբլոկի շահագործման նախագծային ժամկետի կրկնակի երկարաձգում</t>
  </si>
  <si>
    <t>ՀԱՅԱՍՏԱՆԻ ՀԱՆՐԱՊԵՏՈՒԹՅԱՆ     ՎԱՐՉԱՊԵՏԻ ԱՇԽԱՏԱԿԱԶՄԻ ՂԵԿԱՎԱՐ   Ա. ՀԱՐՈՒԹՅՈՒՆՅԱՆ</t>
  </si>
  <si>
    <t>ՀՀ  Լոռու մարզ</t>
  </si>
  <si>
    <t>ՀՀ  Շիրակի մարզ</t>
  </si>
  <si>
    <t>ՀՀ Սյունիքի մարզ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</si>
</sst>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_(* #,##0.00_);_(* \(#,##0.00\);_(* &quot;-&quot;?_);_(@_)"/>
    <numFmt numFmtId="178" formatCode="0_);\(0\)"/>
    <numFmt numFmtId="179" formatCode="_(* #,##0_);_(* \(#,##0\);_(* &quot;-&quot;??_);_(@_)"/>
    <numFmt numFmtId="180" formatCode="_(&quot; &quot;* #,##0.00_);_(&quot; &quot;* \(#,##0.00\);_(&quot; &quot;* &quot;-&quot;??_);_(@_)"/>
    <numFmt numFmtId="181" formatCode="[&lt;=9999999]###\-####;\(###\)\ ###\-####"/>
  </numFmts>
  <fonts count="17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i/>
      <sz val="8"/>
      <name val="GHEA Grapalat"/>
      <family val="2"/>
    </font>
    <font>
      <sz val="11"/>
      <name val="Calibri"/>
      <family val="2"/>
      <charset val="1"/>
      <scheme val="minor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sz val="11"/>
      <name val="Times Armenian"/>
      <family val="1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theme="0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  <scheme val="minor"/>
    </font>
    <font>
      <b/>
      <i/>
      <sz val="11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b/>
      <sz val="12"/>
      <color rgb="FF333333"/>
      <name val="GHEA Grapalat"/>
      <family val="3"/>
    </font>
    <font>
      <sz val="12"/>
      <color rgb="FF333333"/>
      <name val="GHEA Grapalat"/>
      <family val="3"/>
    </font>
    <font>
      <b/>
      <u/>
      <sz val="12"/>
      <color indexed="8"/>
      <name val="GHEA Grapalat"/>
      <family val="3"/>
    </font>
    <font>
      <b/>
      <sz val="12"/>
      <name val="GHEA Grapalat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i/>
      <sz val="12"/>
      <color rgb="FF00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9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57">
    <xf numFmtId="0" fontId="0" fillId="0" borderId="0"/>
    <xf numFmtId="0" fontId="20" fillId="0" borderId="0"/>
    <xf numFmtId="9" fontId="21" fillId="0" borderId="0" applyFont="0" applyFill="0" applyBorder="0" applyAlignment="0" applyProtection="0"/>
    <xf numFmtId="0" fontId="22" fillId="0" borderId="0"/>
    <xf numFmtId="0" fontId="23" fillId="0" borderId="0">
      <alignment horizontal="left" vertical="top" wrapText="1"/>
    </xf>
    <xf numFmtId="0" fontId="24" fillId="0" borderId="0"/>
    <xf numFmtId="168" fontId="25" fillId="0" borderId="0" applyFill="0" applyBorder="0" applyProtection="0">
      <alignment horizontal="right" vertical="top"/>
    </xf>
    <xf numFmtId="0" fontId="25" fillId="0" borderId="0">
      <alignment horizontal="left" vertical="top" wrapText="1"/>
    </xf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0" fontId="28" fillId="0" borderId="0"/>
    <xf numFmtId="0" fontId="29" fillId="0" borderId="0"/>
    <xf numFmtId="167" fontId="28" fillId="0" borderId="0" applyFont="0" applyFill="0" applyBorder="0" applyAlignment="0" applyProtection="0"/>
    <xf numFmtId="0" fontId="24" fillId="0" borderId="0"/>
    <xf numFmtId="43" fontId="31" fillId="0" borderId="0" applyFon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4" fillId="3" borderId="0" applyNumberFormat="0" applyBorder="0" applyAlignment="0" applyProtection="0"/>
    <xf numFmtId="0" fontId="35" fillId="6" borderId="4" applyNumberFormat="0" applyAlignment="0" applyProtection="0"/>
    <xf numFmtId="0" fontId="36" fillId="7" borderId="7" applyNumberFormat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0" borderId="1" applyNumberFormat="0" applyFill="0" applyAlignment="0" applyProtection="0"/>
    <xf numFmtId="0" fontId="40" fillId="0" borderId="2" applyNumberFormat="0" applyFill="0" applyAlignment="0" applyProtection="0"/>
    <xf numFmtId="0" fontId="41" fillId="0" borderId="3" applyNumberFormat="0" applyFill="0" applyAlignment="0" applyProtection="0"/>
    <xf numFmtId="0" fontId="41" fillId="0" borderId="0" applyNumberFormat="0" applyFill="0" applyBorder="0" applyAlignment="0" applyProtection="0"/>
    <xf numFmtId="0" fontId="42" fillId="5" borderId="4" applyNumberFormat="0" applyAlignment="0" applyProtection="0"/>
    <xf numFmtId="0" fontId="43" fillId="0" borderId="6" applyNumberFormat="0" applyFill="0" applyAlignment="0" applyProtection="0"/>
    <xf numFmtId="0" fontId="44" fillId="4" borderId="0" applyNumberFormat="0" applyBorder="0" applyAlignment="0" applyProtection="0"/>
    <xf numFmtId="0" fontId="45" fillId="0" borderId="0"/>
    <xf numFmtId="0" fontId="25" fillId="0" borderId="0">
      <alignment horizontal="left" vertical="top" wrapText="1"/>
    </xf>
    <xf numFmtId="0" fontId="22" fillId="0" borderId="0"/>
    <xf numFmtId="0" fontId="32" fillId="8" borderId="8" applyNumberFormat="0" applyFont="0" applyAlignment="0" applyProtection="0"/>
    <xf numFmtId="0" fontId="28" fillId="8" borderId="8" applyNumberFormat="0" applyFont="0" applyAlignment="0" applyProtection="0"/>
    <xf numFmtId="0" fontId="47" fillId="6" borderId="5" applyNumberFormat="0" applyAlignment="0" applyProtection="0"/>
    <xf numFmtId="9" fontId="20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/>
    <xf numFmtId="43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52" fillId="0" borderId="0"/>
    <xf numFmtId="0" fontId="27" fillId="0" borderId="0"/>
    <xf numFmtId="0" fontId="53" fillId="4" borderId="0" applyNumberFormat="0" applyBorder="0" applyAlignment="0" applyProtection="0"/>
    <xf numFmtId="0" fontId="30" fillId="0" borderId="0"/>
    <xf numFmtId="0" fontId="46" fillId="33" borderId="0" applyNumberFormat="0" applyBorder="0" applyAlignment="0" applyProtection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37" borderId="0" applyNumberFormat="0" applyBorder="0" applyAlignment="0" applyProtection="0"/>
    <xf numFmtId="0" fontId="46" fillId="36" borderId="0" applyNumberFormat="0" applyBorder="0" applyAlignment="0" applyProtection="0"/>
    <xf numFmtId="0" fontId="46" fillId="42" borderId="0" applyNumberFormat="0" applyBorder="0" applyAlignment="0" applyProtection="0"/>
    <xf numFmtId="0" fontId="46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0" applyNumberFormat="0" applyAlignment="0" applyProtection="0"/>
    <xf numFmtId="0" fontId="57" fillId="52" borderId="11" applyNumberFormat="0" applyAlignment="0" applyProtection="0"/>
    <xf numFmtId="43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2" applyNumberFormat="0" applyFill="0" applyAlignment="0" applyProtection="0"/>
    <xf numFmtId="0" fontId="61" fillId="0" borderId="13" applyNumberFormat="0" applyFill="0" applyAlignment="0" applyProtection="0"/>
    <xf numFmtId="0" fontId="62" fillId="0" borderId="14" applyNumberFormat="0" applyFill="0" applyAlignment="0" applyProtection="0"/>
    <xf numFmtId="0" fontId="62" fillId="0" borderId="0" applyNumberFormat="0" applyFill="0" applyBorder="0" applyAlignment="0" applyProtection="0"/>
    <xf numFmtId="0" fontId="63" fillId="41" borderId="10" applyNumberFormat="0" applyAlignment="0" applyProtection="0"/>
    <xf numFmtId="0" fontId="64" fillId="0" borderId="15" applyNumberFormat="0" applyFill="0" applyAlignment="0" applyProtection="0"/>
    <xf numFmtId="0" fontId="65" fillId="53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28" fillId="0" borderId="0"/>
    <xf numFmtId="0" fontId="22" fillId="0" borderId="0"/>
    <xf numFmtId="0" fontId="22" fillId="0" borderId="0"/>
    <xf numFmtId="0" fontId="27" fillId="54" borderId="16" applyNumberFormat="0" applyFont="0" applyAlignment="0" applyProtection="0"/>
    <xf numFmtId="0" fontId="66" fillId="51" borderId="1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22" fillId="0" borderId="0"/>
    <xf numFmtId="0" fontId="28" fillId="0" borderId="0"/>
    <xf numFmtId="0" fontId="25" fillId="0" borderId="0">
      <alignment horizontal="left" vertical="top" wrapText="1"/>
    </xf>
    <xf numFmtId="0" fontId="30" fillId="0" borderId="0"/>
    <xf numFmtId="0" fontId="73" fillId="0" borderId="0"/>
    <xf numFmtId="0" fontId="22" fillId="0" borderId="0"/>
    <xf numFmtId="0" fontId="22" fillId="0" borderId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170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25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1" fontId="4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3" fillId="4" borderId="0" applyNumberFormat="0" applyBorder="0" applyAlignment="0" applyProtection="0"/>
    <xf numFmtId="0" fontId="53" fillId="4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2" fillId="0" borderId="0"/>
    <xf numFmtId="0" fontId="3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9" fontId="27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76" fillId="12" borderId="0" applyNumberFormat="0" applyBorder="0" applyAlignment="0" applyProtection="0"/>
    <xf numFmtId="0" fontId="76" fillId="16" borderId="0" applyNumberFormat="0" applyBorder="0" applyAlignment="0" applyProtection="0"/>
    <xf numFmtId="0" fontId="76" fillId="20" borderId="0" applyNumberFormat="0" applyBorder="0" applyAlignment="0" applyProtection="0"/>
    <xf numFmtId="0" fontId="76" fillId="24" borderId="0" applyNumberFormat="0" applyBorder="0" applyAlignment="0" applyProtection="0"/>
    <xf numFmtId="0" fontId="76" fillId="28" borderId="0" applyNumberFormat="0" applyBorder="0" applyAlignment="0" applyProtection="0"/>
    <xf numFmtId="0" fontId="76" fillId="32" borderId="0" applyNumberFormat="0" applyBorder="0" applyAlignment="0" applyProtection="0"/>
    <xf numFmtId="0" fontId="76" fillId="9" borderId="0" applyNumberFormat="0" applyBorder="0" applyAlignment="0" applyProtection="0"/>
    <xf numFmtId="0" fontId="76" fillId="13" borderId="0" applyNumberFormat="0" applyBorder="0" applyAlignment="0" applyProtection="0"/>
    <xf numFmtId="0" fontId="76" fillId="17" borderId="0" applyNumberFormat="0" applyBorder="0" applyAlignment="0" applyProtection="0"/>
    <xf numFmtId="0" fontId="76" fillId="21" borderId="0" applyNumberFormat="0" applyBorder="0" applyAlignment="0" applyProtection="0"/>
    <xf numFmtId="0" fontId="76" fillId="25" borderId="0" applyNumberFormat="0" applyBorder="0" applyAlignment="0" applyProtection="0"/>
    <xf numFmtId="0" fontId="76" fillId="29" borderId="0" applyNumberFormat="0" applyBorder="0" applyAlignment="0" applyProtection="0"/>
    <xf numFmtId="0" fontId="77" fillId="3" borderId="0" applyNumberFormat="0" applyBorder="0" applyAlignment="0" applyProtection="0"/>
    <xf numFmtId="0" fontId="78" fillId="6" borderId="4" applyNumberFormat="0" applyAlignment="0" applyProtection="0"/>
    <xf numFmtId="0" fontId="79" fillId="7" borderId="7" applyNumberFormat="0" applyAlignment="0" applyProtection="0"/>
    <xf numFmtId="0" fontId="80" fillId="0" borderId="0" applyNumberFormat="0" applyFill="0" applyBorder="0" applyAlignment="0" applyProtection="0"/>
    <xf numFmtId="0" fontId="81" fillId="2" borderId="0" applyNumberFormat="0" applyBorder="0" applyAlignment="0" applyProtection="0"/>
    <xf numFmtId="0" fontId="82" fillId="0" borderId="1" applyNumberFormat="0" applyFill="0" applyAlignment="0" applyProtection="0"/>
    <xf numFmtId="0" fontId="83" fillId="0" borderId="2" applyNumberFormat="0" applyFill="0" applyAlignment="0" applyProtection="0"/>
    <xf numFmtId="0" fontId="84" fillId="0" borderId="3" applyNumberFormat="0" applyFill="0" applyAlignment="0" applyProtection="0"/>
    <xf numFmtId="0" fontId="84" fillId="0" borderId="0" applyNumberFormat="0" applyFill="0" applyBorder="0" applyAlignment="0" applyProtection="0"/>
    <xf numFmtId="0" fontId="85" fillId="5" borderId="4" applyNumberFormat="0" applyAlignment="0" applyProtection="0"/>
    <xf numFmtId="0" fontId="86" fillId="0" borderId="6" applyNumberFormat="0" applyFill="0" applyAlignment="0" applyProtection="0"/>
    <xf numFmtId="0" fontId="53" fillId="4" borderId="0" applyNumberFormat="0" applyBorder="0" applyAlignment="0" applyProtection="0"/>
    <xf numFmtId="0" fontId="87" fillId="6" borderId="5" applyNumberFormat="0" applyAlignment="0" applyProtection="0"/>
    <xf numFmtId="0" fontId="75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89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9" fillId="8" borderId="8" applyNumberFormat="0" applyFont="0" applyAlignment="0" applyProtection="0"/>
    <xf numFmtId="43" fontId="19" fillId="0" borderId="0" applyFont="0" applyFill="0" applyBorder="0" applyAlignment="0" applyProtection="0"/>
    <xf numFmtId="0" fontId="56" fillId="51" borderId="20" applyNumberFormat="0" applyAlignment="0" applyProtection="0"/>
    <xf numFmtId="43" fontId="19" fillId="0" borderId="0" applyFont="0" applyFill="0" applyBorder="0" applyAlignment="0" applyProtection="0"/>
    <xf numFmtId="0" fontId="63" fillId="41" borderId="20" applyNumberFormat="0" applyAlignment="0" applyProtection="0"/>
    <xf numFmtId="0" fontId="19" fillId="0" borderId="0"/>
    <xf numFmtId="0" fontId="27" fillId="54" borderId="21" applyNumberFormat="0" applyFont="0" applyAlignment="0" applyProtection="0"/>
    <xf numFmtId="0" fontId="66" fillId="51" borderId="22" applyNumberFormat="0" applyAlignment="0" applyProtection="0"/>
    <xf numFmtId="0" fontId="68" fillId="0" borderId="23" applyNumberFormat="0" applyFill="0" applyAlignment="0" applyProtection="0"/>
    <xf numFmtId="0" fontId="19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8" fillId="0" borderId="0"/>
    <xf numFmtId="167" fontId="18" fillId="0" borderId="0" applyFont="0" applyFill="0" applyBorder="0" applyAlignment="0" applyProtection="0"/>
    <xf numFmtId="0" fontId="18" fillId="8" borderId="8" applyNumberFormat="0" applyFont="0" applyAlignment="0" applyProtection="0"/>
    <xf numFmtId="43" fontId="18" fillId="0" borderId="0" applyFont="0" applyFill="0" applyBorder="0" applyAlignment="0" applyProtection="0"/>
    <xf numFmtId="0" fontId="63" fillId="41" borderId="24" applyNumberFormat="0" applyAlignment="0" applyProtection="0"/>
    <xf numFmtId="0" fontId="66" fillId="51" borderId="26" applyNumberFormat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56" fillId="51" borderId="24" applyNumberFormat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68" fillId="0" borderId="27" applyNumberFormat="0" applyFill="0" applyAlignment="0" applyProtection="0"/>
    <xf numFmtId="0" fontId="27" fillId="54" borderId="25" applyNumberFormat="0" applyFont="0" applyAlignment="0" applyProtection="0"/>
    <xf numFmtId="0" fontId="25" fillId="0" borderId="0">
      <alignment horizontal="left" vertical="top" wrapText="1"/>
    </xf>
    <xf numFmtId="165" fontId="24" fillId="0" borderId="0" applyFont="0" applyFill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0" borderId="0" applyNumberFormat="0" applyBorder="0" applyAlignment="0" applyProtection="0"/>
    <xf numFmtId="0" fontId="24" fillId="10" borderId="0" applyNumberFormat="0" applyBorder="0" applyAlignment="0" applyProtection="0"/>
    <xf numFmtId="0" fontId="18" fillId="14" borderId="0" applyNumberFormat="0" applyBorder="0" applyAlignment="0" applyProtection="0"/>
    <xf numFmtId="0" fontId="24" fillId="14" borderId="0" applyNumberFormat="0" applyBorder="0" applyAlignment="0" applyProtection="0"/>
    <xf numFmtId="0" fontId="18" fillId="18" borderId="0" applyNumberFormat="0" applyBorder="0" applyAlignment="0" applyProtection="0"/>
    <xf numFmtId="0" fontId="24" fillId="18" borderId="0" applyNumberFormat="0" applyBorder="0" applyAlignment="0" applyProtection="0"/>
    <xf numFmtId="0" fontId="18" fillId="22" borderId="0" applyNumberFormat="0" applyBorder="0" applyAlignment="0" applyProtection="0"/>
    <xf numFmtId="0" fontId="24" fillId="22" borderId="0" applyNumberFormat="0" applyBorder="0" applyAlignment="0" applyProtection="0"/>
    <xf numFmtId="0" fontId="18" fillId="26" borderId="0" applyNumberFormat="0" applyBorder="0" applyAlignment="0" applyProtection="0"/>
    <xf numFmtId="0" fontId="24" fillId="26" borderId="0" applyNumberFormat="0" applyBorder="0" applyAlignment="0" applyProtection="0"/>
    <xf numFmtId="0" fontId="18" fillId="30" borderId="0" applyNumberFormat="0" applyBorder="0" applyAlignment="0" applyProtection="0"/>
    <xf numFmtId="0" fontId="24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1" borderId="0" applyNumberFormat="0" applyBorder="0" applyAlignment="0" applyProtection="0"/>
    <xf numFmtId="0" fontId="24" fillId="11" borderId="0" applyNumberFormat="0" applyBorder="0" applyAlignment="0" applyProtection="0"/>
    <xf numFmtId="0" fontId="18" fillId="15" borderId="0" applyNumberFormat="0" applyBorder="0" applyAlignment="0" applyProtection="0"/>
    <xf numFmtId="0" fontId="24" fillId="15" borderId="0" applyNumberFormat="0" applyBorder="0" applyAlignment="0" applyProtection="0"/>
    <xf numFmtId="0" fontId="18" fillId="19" borderId="0" applyNumberFormat="0" applyBorder="0" applyAlignment="0" applyProtection="0"/>
    <xf numFmtId="0" fontId="24" fillId="19" borderId="0" applyNumberFormat="0" applyBorder="0" applyAlignment="0" applyProtection="0"/>
    <xf numFmtId="0" fontId="18" fillId="23" borderId="0" applyNumberFormat="0" applyBorder="0" applyAlignment="0" applyProtection="0"/>
    <xf numFmtId="0" fontId="24" fillId="23" borderId="0" applyNumberFormat="0" applyBorder="0" applyAlignment="0" applyProtection="0"/>
    <xf numFmtId="0" fontId="18" fillId="27" borderId="0" applyNumberFormat="0" applyBorder="0" applyAlignment="0" applyProtection="0"/>
    <xf numFmtId="0" fontId="24" fillId="27" borderId="0" applyNumberFormat="0" applyBorder="0" applyAlignment="0" applyProtection="0"/>
    <xf numFmtId="0" fontId="18" fillId="31" borderId="0" applyNumberFormat="0" applyBorder="0" applyAlignment="0" applyProtection="0"/>
    <xf numFmtId="0" fontId="24" fillId="31" borderId="0" applyNumberFormat="0" applyBorder="0" applyAlignment="0" applyProtection="0"/>
    <xf numFmtId="0" fontId="76" fillId="12" borderId="0" applyNumberFormat="0" applyBorder="0" applyAlignment="0" applyProtection="0"/>
    <xf numFmtId="0" fontId="92" fillId="12" borderId="0" applyNumberFormat="0" applyBorder="0" applyAlignment="0" applyProtection="0"/>
    <xf numFmtId="0" fontId="76" fillId="16" borderId="0" applyNumberFormat="0" applyBorder="0" applyAlignment="0" applyProtection="0"/>
    <xf numFmtId="0" fontId="92" fillId="16" borderId="0" applyNumberFormat="0" applyBorder="0" applyAlignment="0" applyProtection="0"/>
    <xf numFmtId="0" fontId="76" fillId="20" borderId="0" applyNumberFormat="0" applyBorder="0" applyAlignment="0" applyProtection="0"/>
    <xf numFmtId="0" fontId="92" fillId="20" borderId="0" applyNumberFormat="0" applyBorder="0" applyAlignment="0" applyProtection="0"/>
    <xf numFmtId="0" fontId="76" fillId="24" borderId="0" applyNumberFormat="0" applyBorder="0" applyAlignment="0" applyProtection="0"/>
    <xf numFmtId="0" fontId="92" fillId="24" borderId="0" applyNumberFormat="0" applyBorder="0" applyAlignment="0" applyProtection="0"/>
    <xf numFmtId="0" fontId="76" fillId="28" borderId="0" applyNumberFormat="0" applyBorder="0" applyAlignment="0" applyProtection="0"/>
    <xf numFmtId="0" fontId="92" fillId="28" borderId="0" applyNumberFormat="0" applyBorder="0" applyAlignment="0" applyProtection="0"/>
    <xf numFmtId="0" fontId="76" fillId="32" borderId="0" applyNumberFormat="0" applyBorder="0" applyAlignment="0" applyProtection="0"/>
    <xf numFmtId="0" fontId="92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18" fillId="8" borderId="8" applyNumberFormat="0" applyFont="0" applyAlignment="0" applyProtection="0"/>
    <xf numFmtId="0" fontId="70" fillId="0" borderId="0"/>
    <xf numFmtId="0" fontId="76" fillId="9" borderId="0" applyNumberFormat="0" applyBorder="0" applyAlignment="0" applyProtection="0"/>
    <xf numFmtId="0" fontId="92" fillId="9" borderId="0" applyNumberFormat="0" applyBorder="0" applyAlignment="0" applyProtection="0"/>
    <xf numFmtId="0" fontId="76" fillId="13" borderId="0" applyNumberFormat="0" applyBorder="0" applyAlignment="0" applyProtection="0"/>
    <xf numFmtId="0" fontId="92" fillId="13" borderId="0" applyNumberFormat="0" applyBorder="0" applyAlignment="0" applyProtection="0"/>
    <xf numFmtId="0" fontId="76" fillId="17" borderId="0" applyNumberFormat="0" applyBorder="0" applyAlignment="0" applyProtection="0"/>
    <xf numFmtId="0" fontId="92" fillId="17" borderId="0" applyNumberFormat="0" applyBorder="0" applyAlignment="0" applyProtection="0"/>
    <xf numFmtId="0" fontId="76" fillId="21" borderId="0" applyNumberFormat="0" applyBorder="0" applyAlignment="0" applyProtection="0"/>
    <xf numFmtId="0" fontId="92" fillId="21" borderId="0" applyNumberFormat="0" applyBorder="0" applyAlignment="0" applyProtection="0"/>
    <xf numFmtId="0" fontId="76" fillId="25" borderId="0" applyNumberFormat="0" applyBorder="0" applyAlignment="0" applyProtection="0"/>
    <xf numFmtId="0" fontId="92" fillId="25" borderId="0" applyNumberFormat="0" applyBorder="0" applyAlignment="0" applyProtection="0"/>
    <xf numFmtId="0" fontId="76" fillId="29" borderId="0" applyNumberFormat="0" applyBorder="0" applyAlignment="0" applyProtection="0"/>
    <xf numFmtId="0" fontId="92" fillId="29" borderId="0" applyNumberFormat="0" applyBorder="0" applyAlignment="0" applyProtection="0"/>
    <xf numFmtId="0" fontId="85" fillId="5" borderId="4" applyNumberFormat="0" applyAlignment="0" applyProtection="0"/>
    <xf numFmtId="0" fontId="93" fillId="5" borderId="4" applyNumberFormat="0" applyAlignment="0" applyProtection="0"/>
    <xf numFmtId="0" fontId="87" fillId="6" borderId="5" applyNumberFormat="0" applyAlignment="0" applyProtection="0"/>
    <xf numFmtId="0" fontId="94" fillId="6" borderId="5" applyNumberFormat="0" applyAlignment="0" applyProtection="0"/>
    <xf numFmtId="0" fontId="78" fillId="6" borderId="4" applyNumberFormat="0" applyAlignment="0" applyProtection="0"/>
    <xf numFmtId="0" fontId="95" fillId="6" borderId="4" applyNumberFormat="0" applyAlignment="0" applyProtection="0"/>
    <xf numFmtId="0" fontId="82" fillId="0" borderId="1" applyNumberFormat="0" applyFill="0" applyAlignment="0" applyProtection="0"/>
    <xf numFmtId="0" fontId="96" fillId="0" borderId="1" applyNumberFormat="0" applyFill="0" applyAlignment="0" applyProtection="0"/>
    <xf numFmtId="0" fontId="83" fillId="0" borderId="2" applyNumberFormat="0" applyFill="0" applyAlignment="0" applyProtection="0"/>
    <xf numFmtId="0" fontId="97" fillId="0" borderId="2" applyNumberFormat="0" applyFill="0" applyAlignment="0" applyProtection="0"/>
    <xf numFmtId="0" fontId="84" fillId="0" borderId="3" applyNumberFormat="0" applyFill="0" applyAlignment="0" applyProtection="0"/>
    <xf numFmtId="0" fontId="98" fillId="0" borderId="3" applyNumberFormat="0" applyFill="0" applyAlignment="0" applyProtection="0"/>
    <xf numFmtId="0" fontId="84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99" fillId="0" borderId="9" applyNumberFormat="0" applyFill="0" applyAlignment="0" applyProtection="0"/>
    <xf numFmtId="0" fontId="79" fillId="7" borderId="7" applyNumberFormat="0" applyAlignment="0" applyProtection="0"/>
    <xf numFmtId="0" fontId="100" fillId="7" borderId="7" applyNumberFormat="0" applyAlignment="0" applyProtection="0"/>
    <xf numFmtId="0" fontId="101" fillId="4" borderId="0" applyNumberFormat="0" applyBorder="0" applyAlignment="0" applyProtection="0"/>
    <xf numFmtId="0" fontId="102" fillId="4" borderId="0" applyNumberFormat="0" applyBorder="0" applyAlignment="0" applyProtection="0"/>
    <xf numFmtId="0" fontId="27" fillId="0" borderId="0"/>
    <xf numFmtId="0" fontId="77" fillId="3" borderId="0" applyNumberFormat="0" applyBorder="0" applyAlignment="0" applyProtection="0"/>
    <xf numFmtId="0" fontId="103" fillId="3" borderId="0" applyNumberFormat="0" applyBorder="0" applyAlignment="0" applyProtection="0"/>
    <xf numFmtId="0" fontId="80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86" fillId="0" borderId="6" applyNumberFormat="0" applyFill="0" applyAlignment="0" applyProtection="0"/>
    <xf numFmtId="0" fontId="105" fillId="0" borderId="6" applyNumberFormat="0" applyFill="0" applyAlignment="0" applyProtection="0"/>
    <xf numFmtId="0" fontId="8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70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0" fontId="81" fillId="2" borderId="0" applyNumberFormat="0" applyBorder="0" applyAlignment="0" applyProtection="0"/>
    <xf numFmtId="0" fontId="107" fillId="2" borderId="0" applyNumberFormat="0" applyBorder="0" applyAlignment="0" applyProtection="0"/>
    <xf numFmtId="43" fontId="30" fillId="0" borderId="0" applyFont="0" applyFill="0" applyBorder="0" applyAlignment="0" applyProtection="0"/>
    <xf numFmtId="0" fontId="101" fillId="4" borderId="0" applyNumberFormat="0" applyBorder="0" applyAlignment="0" applyProtection="0"/>
    <xf numFmtId="0" fontId="18" fillId="8" borderId="8" applyNumberFormat="0" applyFont="0" applyAlignment="0" applyProtection="0"/>
    <xf numFmtId="0" fontId="22" fillId="0" borderId="0"/>
    <xf numFmtId="0" fontId="109" fillId="0" borderId="0"/>
    <xf numFmtId="0" fontId="46" fillId="33" borderId="0" applyNumberFormat="0" applyBorder="0" applyAlignment="0" applyProtection="0"/>
    <xf numFmtId="0" fontId="110" fillId="33" borderId="0" applyNumberFormat="0" applyBorder="0" applyAlignment="0" applyProtection="0"/>
    <xf numFmtId="0" fontId="24" fillId="10" borderId="0" applyNumberFormat="0" applyBorder="0" applyAlignment="0" applyProtection="0"/>
    <xf numFmtId="0" fontId="46" fillId="34" borderId="0" applyNumberFormat="0" applyBorder="0" applyAlignment="0" applyProtection="0"/>
    <xf numFmtId="0" fontId="110" fillId="34" borderId="0" applyNumberFormat="0" applyBorder="0" applyAlignment="0" applyProtection="0"/>
    <xf numFmtId="0" fontId="24" fillId="14" borderId="0" applyNumberFormat="0" applyBorder="0" applyAlignment="0" applyProtection="0"/>
    <xf numFmtId="0" fontId="46" fillId="35" borderId="0" applyNumberFormat="0" applyBorder="0" applyAlignment="0" applyProtection="0"/>
    <xf numFmtId="0" fontId="110" fillId="35" borderId="0" applyNumberFormat="0" applyBorder="0" applyAlignment="0" applyProtection="0"/>
    <xf numFmtId="0" fontId="24" fillId="18" borderId="0" applyNumberFormat="0" applyBorder="0" applyAlignment="0" applyProtection="0"/>
    <xf numFmtId="0" fontId="46" fillId="36" borderId="0" applyNumberFormat="0" applyBorder="0" applyAlignment="0" applyProtection="0"/>
    <xf numFmtId="0" fontId="110" fillId="36" borderId="0" applyNumberFormat="0" applyBorder="0" applyAlignment="0" applyProtection="0"/>
    <xf numFmtId="0" fontId="24" fillId="22" borderId="0" applyNumberFormat="0" applyBorder="0" applyAlignment="0" applyProtection="0"/>
    <xf numFmtId="0" fontId="46" fillId="40" borderId="0" applyNumberFormat="0" applyBorder="0" applyAlignment="0" applyProtection="0"/>
    <xf numFmtId="0" fontId="110" fillId="40" borderId="0" applyNumberFormat="0" applyBorder="0" applyAlignment="0" applyProtection="0"/>
    <xf numFmtId="0" fontId="24" fillId="26" borderId="0" applyNumberFormat="0" applyBorder="0" applyAlignment="0" applyProtection="0"/>
    <xf numFmtId="0" fontId="46" fillId="41" borderId="0" applyNumberFormat="0" applyBorder="0" applyAlignment="0" applyProtection="0"/>
    <xf numFmtId="0" fontId="110" fillId="41" borderId="0" applyNumberFormat="0" applyBorder="0" applyAlignment="0" applyProtection="0"/>
    <xf numFmtId="0" fontId="24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46" fillId="42" borderId="0" applyNumberFormat="0" applyBorder="0" applyAlignment="0" applyProtection="0"/>
    <xf numFmtId="0" fontId="110" fillId="42" borderId="0" applyNumberFormat="0" applyBorder="0" applyAlignment="0" applyProtection="0"/>
    <xf numFmtId="0" fontId="24" fillId="11" borderId="0" applyNumberFormat="0" applyBorder="0" applyAlignment="0" applyProtection="0"/>
    <xf numFmtId="0" fontId="46" fillId="43" borderId="0" applyNumberFormat="0" applyBorder="0" applyAlignment="0" applyProtection="0"/>
    <xf numFmtId="0" fontId="110" fillId="43" borderId="0" applyNumberFormat="0" applyBorder="0" applyAlignment="0" applyProtection="0"/>
    <xf numFmtId="0" fontId="24" fillId="15" borderId="0" applyNumberFormat="0" applyBorder="0" applyAlignment="0" applyProtection="0"/>
    <xf numFmtId="0" fontId="46" fillId="37" borderId="0" applyNumberFormat="0" applyBorder="0" applyAlignment="0" applyProtection="0"/>
    <xf numFmtId="0" fontId="110" fillId="37" borderId="0" applyNumberFormat="0" applyBorder="0" applyAlignment="0" applyProtection="0"/>
    <xf numFmtId="0" fontId="24" fillId="19" borderId="0" applyNumberFormat="0" applyBorder="0" applyAlignment="0" applyProtection="0"/>
    <xf numFmtId="0" fontId="46" fillId="36" borderId="0" applyNumberFormat="0" applyBorder="0" applyAlignment="0" applyProtection="0"/>
    <xf numFmtId="0" fontId="110" fillId="36" borderId="0" applyNumberFormat="0" applyBorder="0" applyAlignment="0" applyProtection="0"/>
    <xf numFmtId="0" fontId="24" fillId="23" borderId="0" applyNumberFormat="0" applyBorder="0" applyAlignment="0" applyProtection="0"/>
    <xf numFmtId="0" fontId="46" fillId="42" borderId="0" applyNumberFormat="0" applyBorder="0" applyAlignment="0" applyProtection="0"/>
    <xf numFmtId="0" fontId="110" fillId="42" borderId="0" applyNumberFormat="0" applyBorder="0" applyAlignment="0" applyProtection="0"/>
    <xf numFmtId="0" fontId="24" fillId="27" borderId="0" applyNumberFormat="0" applyBorder="0" applyAlignment="0" applyProtection="0"/>
    <xf numFmtId="0" fontId="46" fillId="44" borderId="0" applyNumberFormat="0" applyBorder="0" applyAlignment="0" applyProtection="0"/>
    <xf numFmtId="0" fontId="110" fillId="44" borderId="0" applyNumberFormat="0" applyBorder="0" applyAlignment="0" applyProtection="0"/>
    <xf numFmtId="0" fontId="24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54" fillId="45" borderId="0" applyNumberFormat="0" applyBorder="0" applyAlignment="0" applyProtection="0"/>
    <xf numFmtId="0" fontId="92" fillId="12" borderId="0" applyNumberFormat="0" applyBorder="0" applyAlignment="0" applyProtection="0"/>
    <xf numFmtId="0" fontId="54" fillId="43" borderId="0" applyNumberFormat="0" applyBorder="0" applyAlignment="0" applyProtection="0"/>
    <xf numFmtId="0" fontId="92" fillId="16" borderId="0" applyNumberFormat="0" applyBorder="0" applyAlignment="0" applyProtection="0"/>
    <xf numFmtId="0" fontId="54" fillId="37" borderId="0" applyNumberFormat="0" applyBorder="0" applyAlignment="0" applyProtection="0"/>
    <xf numFmtId="0" fontId="92" fillId="20" borderId="0" applyNumberFormat="0" applyBorder="0" applyAlignment="0" applyProtection="0"/>
    <xf numFmtId="0" fontId="54" fillId="38" borderId="0" applyNumberFormat="0" applyBorder="0" applyAlignment="0" applyProtection="0"/>
    <xf numFmtId="0" fontId="92" fillId="24" borderId="0" applyNumberFormat="0" applyBorder="0" applyAlignment="0" applyProtection="0"/>
    <xf numFmtId="0" fontId="54" fillId="46" borderId="0" applyNumberFormat="0" applyBorder="0" applyAlignment="0" applyProtection="0"/>
    <xf numFmtId="0" fontId="92" fillId="28" borderId="0" applyNumberFormat="0" applyBorder="0" applyAlignment="0" applyProtection="0"/>
    <xf numFmtId="0" fontId="54" fillId="39" borderId="0" applyNumberFormat="0" applyBorder="0" applyAlignment="0" applyProtection="0"/>
    <xf numFmtId="0" fontId="92" fillId="32" borderId="0" applyNumberFormat="0" applyBorder="0" applyAlignment="0" applyProtection="0"/>
    <xf numFmtId="0" fontId="54" fillId="47" borderId="0" applyNumberFormat="0" applyBorder="0" applyAlignment="0" applyProtection="0"/>
    <xf numFmtId="0" fontId="92" fillId="9" borderId="0" applyNumberFormat="0" applyBorder="0" applyAlignment="0" applyProtection="0"/>
    <xf numFmtId="0" fontId="54" fillId="48" borderId="0" applyNumberFormat="0" applyBorder="0" applyAlignment="0" applyProtection="0"/>
    <xf numFmtId="0" fontId="92" fillId="13" borderId="0" applyNumberFormat="0" applyBorder="0" applyAlignment="0" applyProtection="0"/>
    <xf numFmtId="0" fontId="54" fillId="49" borderId="0" applyNumberFormat="0" applyBorder="0" applyAlignment="0" applyProtection="0"/>
    <xf numFmtId="0" fontId="92" fillId="17" borderId="0" applyNumberFormat="0" applyBorder="0" applyAlignment="0" applyProtection="0"/>
    <xf numFmtId="0" fontId="54" fillId="38" borderId="0" applyNumberFormat="0" applyBorder="0" applyAlignment="0" applyProtection="0"/>
    <xf numFmtId="0" fontId="92" fillId="21" borderId="0" applyNumberFormat="0" applyBorder="0" applyAlignment="0" applyProtection="0"/>
    <xf numFmtId="0" fontId="54" fillId="46" borderId="0" applyNumberFormat="0" applyBorder="0" applyAlignment="0" applyProtection="0"/>
    <xf numFmtId="0" fontId="92" fillId="25" borderId="0" applyNumberFormat="0" applyBorder="0" applyAlignment="0" applyProtection="0"/>
    <xf numFmtId="0" fontId="54" fillId="50" borderId="0" applyNumberFormat="0" applyBorder="0" applyAlignment="0" applyProtection="0"/>
    <xf numFmtId="0" fontId="92" fillId="29" borderId="0" applyNumberFormat="0" applyBorder="0" applyAlignment="0" applyProtection="0"/>
    <xf numFmtId="0" fontId="55" fillId="34" borderId="0" applyNumberFormat="0" applyBorder="0" applyAlignment="0" applyProtection="0"/>
    <xf numFmtId="0" fontId="103" fillId="3" borderId="0" applyNumberFormat="0" applyBorder="0" applyAlignment="0" applyProtection="0"/>
    <xf numFmtId="0" fontId="56" fillId="51" borderId="24" applyNumberFormat="0" applyAlignment="0" applyProtection="0"/>
    <xf numFmtId="0" fontId="56" fillId="51" borderId="24" applyNumberFormat="0" applyAlignment="0" applyProtection="0"/>
    <xf numFmtId="0" fontId="56" fillId="51" borderId="24" applyNumberFormat="0" applyAlignment="0" applyProtection="0"/>
    <xf numFmtId="0" fontId="56" fillId="51" borderId="24" applyNumberFormat="0" applyAlignment="0" applyProtection="0"/>
    <xf numFmtId="0" fontId="56" fillId="51" borderId="24" applyNumberFormat="0" applyAlignment="0" applyProtection="0"/>
    <xf numFmtId="0" fontId="95" fillId="6" borderId="4" applyNumberFormat="0" applyAlignment="0" applyProtection="0"/>
    <xf numFmtId="0" fontId="57" fillId="52" borderId="11" applyNumberFormat="0" applyAlignment="0" applyProtection="0"/>
    <xf numFmtId="0" fontId="100" fillId="7" borderId="7" applyNumberFormat="0" applyAlignment="0" applyProtection="0"/>
    <xf numFmtId="43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25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107" fillId="2" borderId="0" applyNumberFormat="0" applyBorder="0" applyAlignment="0" applyProtection="0"/>
    <xf numFmtId="0" fontId="60" fillId="0" borderId="12" applyNumberFormat="0" applyFill="0" applyAlignment="0" applyProtection="0"/>
    <xf numFmtId="0" fontId="96" fillId="0" borderId="1" applyNumberFormat="0" applyFill="0" applyAlignment="0" applyProtection="0"/>
    <xf numFmtId="0" fontId="61" fillId="0" borderId="13" applyNumberFormat="0" applyFill="0" applyAlignment="0" applyProtection="0"/>
    <xf numFmtId="0" fontId="97" fillId="0" borderId="2" applyNumberFormat="0" applyFill="0" applyAlignment="0" applyProtection="0"/>
    <xf numFmtId="0" fontId="62" fillId="0" borderId="14" applyNumberFormat="0" applyFill="0" applyAlignment="0" applyProtection="0"/>
    <xf numFmtId="0" fontId="98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63" fillId="41" borderId="24" applyNumberFormat="0" applyAlignment="0" applyProtection="0"/>
    <xf numFmtId="0" fontId="63" fillId="41" borderId="24" applyNumberFormat="0" applyAlignment="0" applyProtection="0"/>
    <xf numFmtId="0" fontId="63" fillId="41" borderId="24" applyNumberFormat="0" applyAlignment="0" applyProtection="0"/>
    <xf numFmtId="0" fontId="63" fillId="41" borderId="24" applyNumberFormat="0" applyAlignment="0" applyProtection="0"/>
    <xf numFmtId="0" fontId="63" fillId="41" borderId="24" applyNumberFormat="0" applyAlignment="0" applyProtection="0"/>
    <xf numFmtId="0" fontId="93" fillId="5" borderId="4" applyNumberFormat="0" applyAlignment="0" applyProtection="0"/>
    <xf numFmtId="38" fontId="111" fillId="0" borderId="0"/>
    <xf numFmtId="38" fontId="112" fillId="0" borderId="0"/>
    <xf numFmtId="38" fontId="113" fillId="0" borderId="0"/>
    <xf numFmtId="38" fontId="114" fillId="0" borderId="0"/>
    <xf numFmtId="0" fontId="115" fillId="0" borderId="0"/>
    <xf numFmtId="0" fontId="115" fillId="0" borderId="0"/>
    <xf numFmtId="0" fontId="116" fillId="0" borderId="0"/>
    <xf numFmtId="0" fontId="64" fillId="0" borderId="15" applyNumberFormat="0" applyFill="0" applyAlignment="0" applyProtection="0"/>
    <xf numFmtId="0" fontId="105" fillId="0" borderId="6" applyNumberFormat="0" applyFill="0" applyAlignment="0" applyProtection="0"/>
    <xf numFmtId="0" fontId="53" fillId="4" borderId="0" applyNumberFormat="0" applyBorder="0" applyAlignment="0" applyProtection="0"/>
    <xf numFmtId="0" fontId="117" fillId="53" borderId="0" applyNumberFormat="0" applyBorder="0" applyAlignment="0" applyProtection="0"/>
    <xf numFmtId="0" fontId="102" fillId="4" borderId="0" applyNumberFormat="0" applyBorder="0" applyAlignment="0" applyProtection="0"/>
    <xf numFmtId="0" fontId="65" fillId="53" borderId="0" applyNumberFormat="0" applyBorder="0" applyAlignment="0" applyProtection="0"/>
    <xf numFmtId="0" fontId="23" fillId="0" borderId="0">
      <alignment horizontal="left" vertical="top" wrapText="1"/>
    </xf>
    <xf numFmtId="0" fontId="18" fillId="0" borderId="0"/>
    <xf numFmtId="0" fontId="18" fillId="0" borderId="0"/>
    <xf numFmtId="0" fontId="7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" fontId="71" fillId="0" borderId="0"/>
    <xf numFmtId="1" fontId="71" fillId="0" borderId="0"/>
    <xf numFmtId="0" fontId="20" fillId="0" borderId="0"/>
    <xf numFmtId="1" fontId="71" fillId="0" borderId="0"/>
    <xf numFmtId="0" fontId="22" fillId="0" borderId="0"/>
    <xf numFmtId="0" fontId="24" fillId="0" borderId="0"/>
    <xf numFmtId="0" fontId="27" fillId="0" borderId="0"/>
    <xf numFmtId="0" fontId="22" fillId="0" borderId="0"/>
    <xf numFmtId="0" fontId="52" fillId="0" borderId="0"/>
    <xf numFmtId="0" fontId="18" fillId="0" borderId="0"/>
    <xf numFmtId="0" fontId="30" fillId="0" borderId="0"/>
    <xf numFmtId="0" fontId="22" fillId="0" borderId="0"/>
    <xf numFmtId="0" fontId="22" fillId="0" borderId="0"/>
    <xf numFmtId="0" fontId="72" fillId="0" borderId="0"/>
    <xf numFmtId="0" fontId="18" fillId="0" borderId="0"/>
    <xf numFmtId="0" fontId="27" fillId="54" borderId="25" applyNumberFormat="0" applyFont="0" applyAlignment="0" applyProtection="0"/>
    <xf numFmtId="0" fontId="27" fillId="54" borderId="25" applyNumberFormat="0" applyFont="0" applyAlignment="0" applyProtection="0"/>
    <xf numFmtId="0" fontId="27" fillId="54" borderId="25" applyNumberFormat="0" applyFont="0" applyAlignment="0" applyProtection="0"/>
    <xf numFmtId="0" fontId="27" fillId="54" borderId="25" applyNumberFormat="0" applyFont="0" applyAlignment="0" applyProtection="0"/>
    <xf numFmtId="0" fontId="27" fillId="54" borderId="25" applyNumberFormat="0" applyFon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66" fillId="51" borderId="26" applyNumberFormat="0" applyAlignment="0" applyProtection="0"/>
    <xf numFmtId="0" fontId="94" fillId="6" borderId="5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9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74" fontId="109" fillId="0" borderId="28">
      <protection locked="0"/>
    </xf>
    <xf numFmtId="174" fontId="118" fillId="56" borderId="28"/>
    <xf numFmtId="0" fontId="4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1" fontId="71" fillId="0" borderId="0"/>
    <xf numFmtId="0" fontId="3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46" fillId="0" borderId="0"/>
    <xf numFmtId="0" fontId="24" fillId="0" borderId="0"/>
    <xf numFmtId="0" fontId="27" fillId="0" borderId="0"/>
    <xf numFmtId="0" fontId="27" fillId="0" borderId="0"/>
    <xf numFmtId="0" fontId="24" fillId="8" borderId="8" applyNumberFormat="0" applyFont="0" applyAlignment="0" applyProtection="0"/>
    <xf numFmtId="166" fontId="30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19" fillId="0" borderId="0"/>
    <xf numFmtId="0" fontId="48" fillId="0" borderId="0" applyNumberFormat="0" applyFill="0" applyBorder="0" applyAlignment="0" applyProtection="0"/>
    <xf numFmtId="0" fontId="82" fillId="0" borderId="1" applyNumberFormat="0" applyFill="0" applyAlignment="0" applyProtection="0"/>
    <xf numFmtId="0" fontId="83" fillId="0" borderId="2" applyNumberFormat="0" applyFill="0" applyAlignment="0" applyProtection="0"/>
    <xf numFmtId="0" fontId="84" fillId="0" borderId="3" applyNumberFormat="0" applyFill="0" applyAlignment="0" applyProtection="0"/>
    <xf numFmtId="0" fontId="84" fillId="0" borderId="0" applyNumberFormat="0" applyFill="0" applyBorder="0" applyAlignment="0" applyProtection="0"/>
    <xf numFmtId="0" fontId="81" fillId="2" borderId="0" applyNumberFormat="0" applyBorder="0" applyAlignment="0" applyProtection="0"/>
    <xf numFmtId="0" fontId="77" fillId="3" borderId="0" applyNumberFormat="0" applyBorder="0" applyAlignment="0" applyProtection="0"/>
    <xf numFmtId="0" fontId="85" fillId="5" borderId="4" applyNumberFormat="0" applyAlignment="0" applyProtection="0"/>
    <xf numFmtId="0" fontId="87" fillId="6" borderId="5" applyNumberFormat="0" applyAlignment="0" applyProtection="0"/>
    <xf numFmtId="0" fontId="78" fillId="6" borderId="4" applyNumberFormat="0" applyAlignment="0" applyProtection="0"/>
    <xf numFmtId="0" fontId="86" fillId="0" borderId="6" applyNumberFormat="0" applyFill="0" applyAlignment="0" applyProtection="0"/>
    <xf numFmtId="0" fontId="79" fillId="7" borderId="7" applyNumberFormat="0" applyAlignment="0" applyProtection="0"/>
    <xf numFmtId="0" fontId="8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76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76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7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76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76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76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56" fillId="51" borderId="31" applyNumberFormat="0" applyAlignment="0" applyProtection="0"/>
    <xf numFmtId="43" fontId="15" fillId="0" borderId="0" applyFont="0" applyFill="0" applyBorder="0" applyAlignment="0" applyProtection="0"/>
    <xf numFmtId="0" fontId="63" fillId="41" borderId="31" applyNumberFormat="0" applyAlignment="0" applyProtection="0"/>
    <xf numFmtId="0" fontId="15" fillId="0" borderId="0"/>
    <xf numFmtId="0" fontId="27" fillId="54" borderId="32" applyNumberFormat="0" applyFont="0" applyAlignment="0" applyProtection="0"/>
    <xf numFmtId="0" fontId="66" fillId="51" borderId="33" applyNumberFormat="0" applyAlignment="0" applyProtection="0"/>
    <xf numFmtId="0" fontId="68" fillId="0" borderId="34" applyNumberFormat="0" applyFill="0" applyAlignment="0" applyProtection="0"/>
    <xf numFmtId="0" fontId="15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43" fontId="27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24" fillId="0" borderId="0"/>
    <xf numFmtId="43" fontId="24" fillId="0" borderId="0" applyFont="0" applyFill="0" applyBorder="0" applyAlignment="0" applyProtection="0"/>
    <xf numFmtId="0" fontId="25" fillId="0" borderId="0">
      <alignment horizontal="left" vertical="top" wrapText="1"/>
    </xf>
    <xf numFmtId="0" fontId="27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01" fillId="4" borderId="0" applyNumberFormat="0" applyBorder="0" applyAlignment="0" applyProtection="0"/>
    <xf numFmtId="0" fontId="76" fillId="12" borderId="0" applyNumberFormat="0" applyBorder="0" applyAlignment="0" applyProtection="0"/>
    <xf numFmtId="0" fontId="76" fillId="16" borderId="0" applyNumberFormat="0" applyBorder="0" applyAlignment="0" applyProtection="0"/>
    <xf numFmtId="0" fontId="76" fillId="20" borderId="0" applyNumberFormat="0" applyBorder="0" applyAlignment="0" applyProtection="0"/>
    <xf numFmtId="0" fontId="76" fillId="24" borderId="0" applyNumberFormat="0" applyBorder="0" applyAlignment="0" applyProtection="0"/>
    <xf numFmtId="0" fontId="76" fillId="28" borderId="0" applyNumberFormat="0" applyBorder="0" applyAlignment="0" applyProtection="0"/>
    <xf numFmtId="0" fontId="76" fillId="32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5" fillId="0" borderId="0">
      <alignment horizontal="left" vertical="top" wrapText="1"/>
    </xf>
    <xf numFmtId="0" fontId="22" fillId="0" borderId="0"/>
    <xf numFmtId="0" fontId="30" fillId="0" borderId="0">
      <alignment vertical="center"/>
    </xf>
    <xf numFmtId="43" fontId="24" fillId="0" borderId="0" applyFont="0" applyFill="0" applyBorder="0" applyAlignment="0" applyProtection="0"/>
    <xf numFmtId="168" fontId="129" fillId="0" borderId="0" applyFill="0" applyBorder="0" applyProtection="0">
      <alignment horizontal="right" vertical="top"/>
    </xf>
    <xf numFmtId="168" fontId="127" fillId="0" borderId="0" applyFill="0" applyBorder="0" applyProtection="0">
      <alignment horizontal="right" vertical="top"/>
    </xf>
    <xf numFmtId="43" fontId="24" fillId="0" borderId="0" applyFont="0" applyFill="0" applyBorder="0" applyAlignment="0" applyProtection="0"/>
    <xf numFmtId="0" fontId="22" fillId="0" borderId="0"/>
    <xf numFmtId="0" fontId="131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36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8" borderId="0" applyNumberFormat="0" applyBorder="0" applyAlignment="0" applyProtection="0"/>
    <xf numFmtId="0" fontId="11" fillId="20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2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43" fontId="25" fillId="0" borderId="0" applyFont="0" applyFill="0" applyBorder="0" applyAlignment="0" applyProtection="0"/>
    <xf numFmtId="0" fontId="11" fillId="24" borderId="0" applyNumberFormat="0" applyBorder="0" applyAlignment="0" applyProtection="0"/>
    <xf numFmtId="0" fontId="11" fillId="12" borderId="0" applyNumberFormat="0" applyBorder="0" applyAlignment="0" applyProtection="0"/>
    <xf numFmtId="0" fontId="101" fillId="4" borderId="0" applyNumberFormat="0" applyBorder="0" applyAlignment="0" applyProtection="0"/>
    <xf numFmtId="0" fontId="76" fillId="12" borderId="0" applyNumberFormat="0" applyBorder="0" applyAlignment="0" applyProtection="0"/>
    <xf numFmtId="0" fontId="76" fillId="16" borderId="0" applyNumberFormat="0" applyBorder="0" applyAlignment="0" applyProtection="0"/>
    <xf numFmtId="0" fontId="76" fillId="20" borderId="0" applyNumberFormat="0" applyBorder="0" applyAlignment="0" applyProtection="0"/>
    <xf numFmtId="0" fontId="76" fillId="24" borderId="0" applyNumberFormat="0" applyBorder="0" applyAlignment="0" applyProtection="0"/>
    <xf numFmtId="0" fontId="76" fillId="28" borderId="0" applyNumberFormat="0" applyBorder="0" applyAlignment="0" applyProtection="0"/>
    <xf numFmtId="0" fontId="76" fillId="32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0" fillId="0" borderId="0"/>
    <xf numFmtId="43" fontId="24" fillId="0" borderId="0" applyFont="0" applyFill="0" applyBorder="0" applyAlignment="0" applyProtection="0"/>
    <xf numFmtId="0" fontId="27" fillId="0" borderId="0"/>
    <xf numFmtId="0" fontId="25" fillId="0" borderId="0">
      <alignment horizontal="left" vertical="top" wrapText="1"/>
    </xf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5" fillId="0" borderId="0">
      <alignment horizontal="left" vertical="top" wrapText="1"/>
    </xf>
    <xf numFmtId="0" fontId="141" fillId="0" borderId="0"/>
    <xf numFmtId="0" fontId="119" fillId="0" borderId="0"/>
    <xf numFmtId="0" fontId="141" fillId="0" borderId="0"/>
    <xf numFmtId="0" fontId="119" fillId="0" borderId="0"/>
    <xf numFmtId="0" fontId="24" fillId="0" borderId="0"/>
    <xf numFmtId="0" fontId="25" fillId="0" borderId="0">
      <alignment horizontal="left" vertical="top" wrapText="1"/>
    </xf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46" fillId="0" borderId="0"/>
    <xf numFmtId="0" fontId="5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4" fillId="0" borderId="0"/>
    <xf numFmtId="0" fontId="24" fillId="0" borderId="0"/>
    <xf numFmtId="0" fontId="27" fillId="0" borderId="0"/>
    <xf numFmtId="43" fontId="30" fillId="0" borderId="0" applyFont="0" applyFill="0" applyBorder="0" applyAlignment="0" applyProtection="0"/>
    <xf numFmtId="0" fontId="24" fillId="0" borderId="0"/>
    <xf numFmtId="0" fontId="30" fillId="0" borderId="0"/>
    <xf numFmtId="0" fontId="27" fillId="0" borderId="0"/>
    <xf numFmtId="9" fontId="27" fillId="0" borderId="0" applyFont="0" applyFill="0" applyBorder="0" applyAlignment="0" applyProtection="0"/>
    <xf numFmtId="0" fontId="25" fillId="0" borderId="0">
      <alignment horizontal="left" vertical="top" wrapText="1"/>
    </xf>
    <xf numFmtId="0" fontId="22" fillId="0" borderId="0"/>
    <xf numFmtId="0" fontId="22" fillId="0" borderId="0"/>
    <xf numFmtId="0" fontId="22" fillId="0" borderId="0"/>
    <xf numFmtId="0" fontId="150" fillId="0" borderId="0"/>
    <xf numFmtId="43" fontId="150" fillId="0" borderId="0" applyFont="0" applyFill="0" applyBorder="0" applyAlignment="0" applyProtection="0"/>
    <xf numFmtId="0" fontId="27" fillId="0" borderId="0"/>
    <xf numFmtId="43" fontId="2" fillId="0" borderId="0" applyFont="0" applyFill="0" applyBorder="0" applyAlignment="0" applyProtection="0"/>
    <xf numFmtId="0" fontId="23" fillId="0" borderId="0"/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51" fillId="0" borderId="0"/>
    <xf numFmtId="43" fontId="151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52" fillId="0" borderId="0"/>
    <xf numFmtId="0" fontId="73" fillId="0" borderId="0"/>
    <xf numFmtId="0" fontId="27" fillId="0" borderId="0"/>
    <xf numFmtId="43" fontId="2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0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>
      <alignment horizontal="left" vertical="top" wrapText="1"/>
    </xf>
    <xf numFmtId="0" fontId="136" fillId="4" borderId="0" applyNumberFormat="0" applyBorder="0" applyAlignment="0" applyProtection="0"/>
    <xf numFmtId="0" fontId="2" fillId="8" borderId="8" applyNumberFormat="0" applyFont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01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0" borderId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1" fillId="54" borderId="0" applyNumberFormat="0" applyBorder="0" applyAlignment="0" applyProtection="0"/>
    <xf numFmtId="0" fontId="31" fillId="41" borderId="0" applyNumberFormat="0" applyBorder="0" applyAlignment="0" applyProtection="0"/>
    <xf numFmtId="0" fontId="31" fillId="40" borderId="0" applyNumberFormat="0" applyBorder="0" applyAlignment="0" applyProtection="0"/>
    <xf numFmtId="0" fontId="31" fillId="54" borderId="0" applyNumberFormat="0" applyBorder="0" applyAlignment="0" applyProtection="0"/>
    <xf numFmtId="0" fontId="31" fillId="51" borderId="0" applyNumberFormat="0" applyBorder="0" applyAlignment="0" applyProtection="0"/>
    <xf numFmtId="0" fontId="31" fillId="43" borderId="0" applyNumberFormat="0" applyBorder="0" applyAlignment="0" applyProtection="0"/>
    <xf numFmtId="0" fontId="31" fillId="53" borderId="0" applyNumberFormat="0" applyBorder="0" applyAlignment="0" applyProtection="0"/>
    <xf numFmtId="0" fontId="31" fillId="51" borderId="0" applyNumberFormat="0" applyBorder="0" applyAlignment="0" applyProtection="0"/>
    <xf numFmtId="0" fontId="31" fillId="42" borderId="0" applyNumberFormat="0" applyBorder="0" applyAlignment="0" applyProtection="0"/>
    <xf numFmtId="0" fontId="31" fillId="53" borderId="0" applyNumberFormat="0" applyBorder="0" applyAlignment="0" applyProtection="0"/>
    <xf numFmtId="0" fontId="153" fillId="46" borderId="0" applyNumberFormat="0" applyBorder="0" applyAlignment="0" applyProtection="0"/>
    <xf numFmtId="0" fontId="153" fillId="43" borderId="0" applyNumberFormat="0" applyBorder="0" applyAlignment="0" applyProtection="0"/>
    <xf numFmtId="0" fontId="153" fillId="53" borderId="0" applyNumberFormat="0" applyBorder="0" applyAlignment="0" applyProtection="0"/>
    <xf numFmtId="0" fontId="153" fillId="51" borderId="0" applyNumberFormat="0" applyBorder="0" applyAlignment="0" applyProtection="0"/>
    <xf numFmtId="0" fontId="153" fillId="46" borderId="0" applyNumberFormat="0" applyBorder="0" applyAlignment="0" applyProtection="0"/>
    <xf numFmtId="0" fontId="153" fillId="43" borderId="0" applyNumberFormat="0" applyBorder="0" applyAlignment="0" applyProtection="0"/>
    <xf numFmtId="0" fontId="153" fillId="46" borderId="0" applyNumberFormat="0" applyBorder="0" applyAlignment="0" applyProtection="0"/>
    <xf numFmtId="0" fontId="153" fillId="48" borderId="0" applyNumberFormat="0" applyBorder="0" applyAlignment="0" applyProtection="0"/>
    <xf numFmtId="0" fontId="153" fillId="49" borderId="0" applyNumberFormat="0" applyBorder="0" applyAlignment="0" applyProtection="0"/>
    <xf numFmtId="0" fontId="153" fillId="58" borderId="0" applyNumberFormat="0" applyBorder="0" applyAlignment="0" applyProtection="0"/>
    <xf numFmtId="0" fontId="153" fillId="46" borderId="0" applyNumberFormat="0" applyBorder="0" applyAlignment="0" applyProtection="0"/>
    <xf numFmtId="0" fontId="153" fillId="50" borderId="0" applyNumberFormat="0" applyBorder="0" applyAlignment="0" applyProtection="0"/>
    <xf numFmtId="0" fontId="154" fillId="34" borderId="0" applyNumberFormat="0" applyBorder="0" applyAlignment="0" applyProtection="0"/>
    <xf numFmtId="0" fontId="155" fillId="59" borderId="70" applyNumberFormat="0" applyAlignment="0" applyProtection="0"/>
    <xf numFmtId="0" fontId="156" fillId="52" borderId="11" applyNumberFormat="0" applyAlignment="0" applyProtection="0"/>
    <xf numFmtId="43" fontId="22" fillId="0" borderId="0" applyFont="0" applyFill="0" applyBorder="0" applyAlignment="0" applyProtection="0"/>
    <xf numFmtId="170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8" fillId="35" borderId="0" applyNumberFormat="0" applyBorder="0" applyAlignment="0" applyProtection="0"/>
    <xf numFmtId="0" fontId="159" fillId="0" borderId="71" applyNumberFormat="0" applyFill="0" applyAlignment="0" applyProtection="0"/>
    <xf numFmtId="0" fontId="160" fillId="0" borderId="13" applyNumberFormat="0" applyFill="0" applyAlignment="0" applyProtection="0"/>
    <xf numFmtId="0" fontId="161" fillId="0" borderId="72" applyNumberFormat="0" applyFill="0" applyAlignment="0" applyProtection="0"/>
    <xf numFmtId="0" fontId="161" fillId="0" borderId="0" applyNumberFormat="0" applyFill="0" applyBorder="0" applyAlignment="0" applyProtection="0"/>
    <xf numFmtId="0" fontId="162" fillId="53" borderId="70" applyNumberFormat="0" applyAlignment="0" applyProtection="0"/>
    <xf numFmtId="0" fontId="163" fillId="0" borderId="15" applyNumberFormat="0" applyFill="0" applyAlignment="0" applyProtection="0"/>
    <xf numFmtId="0" fontId="164" fillId="53" borderId="0" applyNumberFormat="0" applyBorder="0" applyAlignment="0" applyProtection="0"/>
    <xf numFmtId="0" fontId="27" fillId="0" borderId="0"/>
    <xf numFmtId="0" fontId="27" fillId="0" borderId="0"/>
    <xf numFmtId="0" fontId="2" fillId="0" borderId="0"/>
    <xf numFmtId="0" fontId="22" fillId="0" borderId="0"/>
    <xf numFmtId="0" fontId="22" fillId="0" borderId="0"/>
    <xf numFmtId="0" fontId="22" fillId="54" borderId="73" applyNumberFormat="0" applyFont="0" applyAlignment="0" applyProtection="0"/>
    <xf numFmtId="0" fontId="165" fillId="59" borderId="74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52" fillId="0" borderId="0"/>
    <xf numFmtId="0" fontId="166" fillId="0" borderId="0" applyNumberFormat="0" applyFill="0" applyBorder="0" applyAlignment="0" applyProtection="0"/>
    <xf numFmtId="0" fontId="167" fillId="0" borderId="75" applyNumberFormat="0" applyFill="0" applyAlignment="0" applyProtection="0"/>
    <xf numFmtId="0" fontId="168" fillId="0" borderId="0" applyNumberFormat="0" applyFill="0" applyBorder="0" applyAlignment="0" applyProtection="0"/>
    <xf numFmtId="0" fontId="52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94">
    <xf numFmtId="0" fontId="0" fillId="0" borderId="0" xfId="0"/>
    <xf numFmtId="0" fontId="91" fillId="0" borderId="0" xfId="0" applyFont="1"/>
    <xf numFmtId="0" fontId="26" fillId="0" borderId="0" xfId="0" applyFont="1" applyAlignment="1">
      <alignment vertical="center" wrapText="1"/>
    </xf>
    <xf numFmtId="0" fontId="91" fillId="0" borderId="0" xfId="0" applyFont="1" applyAlignment="1">
      <alignment horizontal="right"/>
    </xf>
    <xf numFmtId="0" fontId="26" fillId="55" borderId="19" xfId="0" applyFont="1" applyFill="1" applyBorder="1" applyAlignment="1">
      <alignment horizontal="center" vertical="center" wrapText="1"/>
    </xf>
    <xf numFmtId="0" fontId="108" fillId="0" borderId="0" xfId="0" applyFont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49" fontId="26" fillId="0" borderId="19" xfId="1363" applyNumberFormat="1" applyFont="1" applyBorder="1" applyAlignment="1">
      <alignment horizontal="left" vertical="center" wrapText="1"/>
    </xf>
    <xf numFmtId="49" fontId="121" fillId="0" borderId="0" xfId="1363" applyNumberFormat="1" applyFont="1" applyAlignment="1">
      <alignment horizontal="left" vertical="center" wrapText="1" indent="1"/>
    </xf>
    <xf numFmtId="49" fontId="26" fillId="0" borderId="19" xfId="1363" applyNumberFormat="1" applyFont="1" applyBorder="1" applyAlignment="1">
      <alignment horizontal="left" vertical="center" wrapText="1" indent="1"/>
    </xf>
    <xf numFmtId="0" fontId="128" fillId="0" borderId="0" xfId="0" applyFont="1"/>
    <xf numFmtId="0" fontId="26" fillId="0" borderId="0" xfId="0" applyFont="1" applyAlignment="1">
      <alignment horizontal="right"/>
    </xf>
    <xf numFmtId="0" fontId="26" fillId="57" borderId="19" xfId="0" applyFont="1" applyFill="1" applyBorder="1" applyAlignment="1">
      <alignment vertical="center" wrapText="1"/>
    </xf>
    <xf numFmtId="0" fontId="26" fillId="57" borderId="19" xfId="0" applyFont="1" applyFill="1" applyBorder="1" applyAlignment="1">
      <alignment horizontal="center" vertical="center" wrapText="1"/>
    </xf>
    <xf numFmtId="43" fontId="128" fillId="0" borderId="0" xfId="1364" applyFont="1"/>
    <xf numFmtId="172" fontId="128" fillId="0" borderId="0" xfId="0" applyNumberFormat="1" applyFont="1"/>
    <xf numFmtId="169" fontId="26" fillId="0" borderId="19" xfId="0" applyNumberFormat="1" applyFont="1" applyBorder="1" applyAlignment="1">
      <alignment horizontal="center" vertical="center" wrapText="1"/>
    </xf>
    <xf numFmtId="169" fontId="26" fillId="0" borderId="19" xfId="0" applyNumberFormat="1" applyFont="1" applyBorder="1" applyAlignment="1">
      <alignment horizontal="center" vertical="center"/>
    </xf>
    <xf numFmtId="172" fontId="26" fillId="0" borderId="19" xfId="0" applyNumberFormat="1" applyFont="1" applyBorder="1" applyAlignment="1">
      <alignment horizontal="center" vertical="center"/>
    </xf>
    <xf numFmtId="172" fontId="26" fillId="0" borderId="0" xfId="0" applyNumberFormat="1" applyFont="1" applyAlignment="1">
      <alignment horizontal="center" vertical="center"/>
    </xf>
    <xf numFmtId="168" fontId="26" fillId="0" borderId="19" xfId="6" applyFont="1" applyFill="1" applyBorder="1">
      <alignment horizontal="right" vertical="top"/>
    </xf>
    <xf numFmtId="0" fontId="120" fillId="0" borderId="0" xfId="0" applyFont="1"/>
    <xf numFmtId="176" fontId="26" fillId="55" borderId="19" xfId="351" applyNumberFormat="1" applyFont="1" applyFill="1" applyBorder="1" applyAlignment="1">
      <alignment horizontal="center"/>
    </xf>
    <xf numFmtId="176" fontId="26" fillId="0" borderId="19" xfId="1364" applyNumberFormat="1" applyFont="1" applyFill="1" applyBorder="1" applyAlignment="1">
      <alignment vertical="center" wrapText="1"/>
    </xf>
    <xf numFmtId="176" fontId="26" fillId="0" borderId="19" xfId="1364" applyNumberFormat="1" applyFont="1" applyFill="1" applyBorder="1" applyAlignment="1">
      <alignment horizontal="center" vertical="center" wrapText="1"/>
    </xf>
    <xf numFmtId="169" fontId="108" fillId="0" borderId="19" xfId="6" applyNumberFormat="1" applyFont="1" applyFill="1" applyBorder="1" applyAlignment="1">
      <alignment horizontal="center" vertical="center"/>
    </xf>
    <xf numFmtId="176" fontId="26" fillId="0" borderId="19" xfId="1364" applyNumberFormat="1" applyFont="1" applyFill="1" applyBorder="1" applyAlignment="1">
      <alignment vertical="center"/>
    </xf>
    <xf numFmtId="168" fontId="90" fillId="0" borderId="19" xfId="1366" applyFont="1" applyFill="1" applyBorder="1">
      <alignment horizontal="right" vertical="top"/>
    </xf>
    <xf numFmtId="168" fontId="91" fillId="0" borderId="19" xfId="6" applyFont="1" applyFill="1" applyBorder="1">
      <alignment horizontal="right" vertical="top"/>
    </xf>
    <xf numFmtId="0" fontId="26" fillId="0" borderId="0" xfId="0" applyFont="1"/>
    <xf numFmtId="176" fontId="108" fillId="0" borderId="19" xfId="1364" applyNumberFormat="1" applyFont="1" applyFill="1" applyBorder="1" applyAlignment="1">
      <alignment horizontal="center" vertical="center" wrapText="1"/>
    </xf>
    <xf numFmtId="176" fontId="133" fillId="0" borderId="19" xfId="1364" applyNumberFormat="1" applyFont="1" applyFill="1" applyBorder="1" applyAlignment="1">
      <alignment horizontal="center" vertical="center" wrapText="1"/>
    </xf>
    <xf numFmtId="43" fontId="133" fillId="0" borderId="19" xfId="1364" applyFont="1" applyFill="1" applyBorder="1" applyAlignment="1">
      <alignment horizontal="center" vertical="center" wrapText="1"/>
    </xf>
    <xf numFmtId="43" fontId="108" fillId="0" borderId="19" xfId="1364" applyFont="1" applyFill="1" applyBorder="1" applyAlignment="1">
      <alignment horizontal="center" vertical="center" wrapText="1"/>
    </xf>
    <xf numFmtId="176" fontId="26" fillId="0" borderId="0" xfId="1364" applyNumberFormat="1" applyFont="1" applyFill="1" applyBorder="1" applyAlignment="1">
      <alignment horizontal="center" vertical="center" wrapText="1"/>
    </xf>
    <xf numFmtId="179" fontId="26" fillId="0" borderId="19" xfId="1364" applyNumberFormat="1" applyFont="1" applyFill="1" applyBorder="1" applyAlignment="1">
      <alignment horizontal="center" vertical="center" wrapText="1"/>
    </xf>
    <xf numFmtId="179" fontId="90" fillId="0" borderId="19" xfId="1364" applyNumberFormat="1" applyFont="1" applyFill="1" applyBorder="1" applyAlignment="1">
      <alignment horizontal="center" vertical="center" wrapText="1"/>
    </xf>
    <xf numFmtId="37" fontId="90" fillId="0" borderId="19" xfId="1364" applyNumberFormat="1" applyFont="1" applyFill="1" applyBorder="1" applyAlignment="1">
      <alignment horizontal="right" vertical="center" wrapText="1"/>
    </xf>
    <xf numFmtId="169" fontId="108" fillId="0" borderId="38" xfId="6" applyNumberFormat="1" applyFont="1" applyFill="1" applyBorder="1" applyAlignment="1">
      <alignment horizontal="center" vertical="center"/>
    </xf>
    <xf numFmtId="0" fontId="26" fillId="0" borderId="52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left" vertical="top" wrapText="1"/>
    </xf>
    <xf numFmtId="176" fontId="26" fillId="0" borderId="52" xfId="1364" applyNumberFormat="1" applyFont="1" applyFill="1" applyBorder="1" applyAlignment="1">
      <alignment vertical="center"/>
    </xf>
    <xf numFmtId="0" fontId="90" fillId="0" borderId="52" xfId="0" applyFont="1" applyBorder="1" applyAlignment="1">
      <alignment horizontal="left" vertical="top" wrapText="1"/>
    </xf>
    <xf numFmtId="175" fontId="26" fillId="0" borderId="19" xfId="1364" applyNumberFormat="1" applyFont="1" applyFill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top" wrapText="1"/>
    </xf>
    <xf numFmtId="0" fontId="26" fillId="0" borderId="52" xfId="0" applyFont="1" applyBorder="1" applyAlignment="1">
      <alignment horizontal="left" vertical="center" wrapText="1"/>
    </xf>
    <xf numFmtId="168" fontId="108" fillId="0" borderId="19" xfId="6" applyFont="1" applyFill="1" applyBorder="1" applyAlignment="1">
      <alignment horizontal="right" vertical="center"/>
    </xf>
    <xf numFmtId="168" fontId="108" fillId="0" borderId="19" xfId="6" applyFont="1" applyFill="1" applyBorder="1">
      <alignment horizontal="right" vertical="top"/>
    </xf>
    <xf numFmtId="168" fontId="108" fillId="0" borderId="52" xfId="6" applyFont="1" applyFill="1" applyBorder="1">
      <alignment horizontal="right" vertical="top"/>
    </xf>
    <xf numFmtId="168" fontId="26" fillId="0" borderId="52" xfId="6" applyFont="1" applyFill="1" applyBorder="1">
      <alignment horizontal="right" vertical="top"/>
    </xf>
    <xf numFmtId="168" fontId="108" fillId="0" borderId="0" xfId="6" applyFont="1" applyFill="1" applyBorder="1">
      <alignment horizontal="right" vertical="top"/>
    </xf>
    <xf numFmtId="168" fontId="26" fillId="0" borderId="0" xfId="6" applyFont="1" applyFill="1" applyBorder="1">
      <alignment horizontal="right" vertical="top"/>
    </xf>
    <xf numFmtId="176" fontId="133" fillId="0" borderId="52" xfId="1364" applyNumberFormat="1" applyFont="1" applyFill="1" applyBorder="1" applyAlignment="1">
      <alignment horizontal="center" vertical="center" wrapText="1"/>
    </xf>
    <xf numFmtId="168" fontId="26" fillId="0" borderId="19" xfId="6" applyFont="1" applyFill="1" applyBorder="1" applyAlignment="1">
      <alignment horizontal="right" vertical="center"/>
    </xf>
    <xf numFmtId="176" fontId="108" fillId="0" borderId="52" xfId="1364" applyNumberFormat="1" applyFont="1" applyFill="1" applyBorder="1" applyAlignment="1">
      <alignment horizontal="center" vertical="center" wrapText="1"/>
    </xf>
    <xf numFmtId="176" fontId="26" fillId="55" borderId="52" xfId="1082" applyNumberFormat="1" applyFont="1" applyFill="1" applyBorder="1" applyAlignment="1">
      <alignment horizontal="left" vertical="center"/>
    </xf>
    <xf numFmtId="176" fontId="26" fillId="0" borderId="52" xfId="1082" applyNumberFormat="1" applyFont="1" applyFill="1" applyBorder="1" applyAlignment="1">
      <alignment horizontal="left" vertical="center" wrapText="1"/>
    </xf>
    <xf numFmtId="43" fontId="26" fillId="0" borderId="0" xfId="1082" applyFont="1" applyFill="1"/>
    <xf numFmtId="49" fontId="26" fillId="0" borderId="52" xfId="1082" applyNumberFormat="1" applyFont="1" applyFill="1" applyBorder="1" applyAlignment="1">
      <alignment horizontal="left" vertical="center" wrapText="1"/>
    </xf>
    <xf numFmtId="176" fontId="26" fillId="0" borderId="52" xfId="1082" applyNumberFormat="1" applyFont="1" applyFill="1" applyBorder="1" applyAlignment="1">
      <alignment horizontal="center" vertical="center"/>
    </xf>
    <xf numFmtId="176" fontId="26" fillId="0" borderId="52" xfId="1082" applyNumberFormat="1" applyFont="1" applyFill="1" applyBorder="1" applyAlignment="1">
      <alignment horizontal="center" vertical="center" wrapText="1"/>
    </xf>
    <xf numFmtId="176" fontId="26" fillId="0" borderId="47" xfId="9" applyNumberFormat="1" applyFont="1" applyFill="1" applyBorder="1" applyAlignment="1">
      <alignment horizontal="center" vertical="center"/>
    </xf>
    <xf numFmtId="176" fontId="26" fillId="0" borderId="50" xfId="9" applyNumberFormat="1" applyFont="1" applyFill="1" applyBorder="1" applyAlignment="1">
      <alignment horizontal="center" vertical="center" wrapText="1"/>
    </xf>
    <xf numFmtId="0" fontId="26" fillId="0" borderId="0" xfId="7" applyFont="1">
      <alignment horizontal="left" vertical="top" wrapText="1"/>
    </xf>
    <xf numFmtId="43" fontId="26" fillId="0" borderId="0" xfId="1082" applyFont="1" applyFill="1" applyAlignment="1">
      <alignment horizontal="center" wrapText="1"/>
    </xf>
    <xf numFmtId="43" fontId="26" fillId="0" borderId="52" xfId="1082" applyFont="1" applyFill="1" applyBorder="1" applyAlignment="1">
      <alignment vertical="center" wrapText="1"/>
    </xf>
    <xf numFmtId="176" fontId="26" fillId="0" borderId="52" xfId="1082" applyNumberFormat="1" applyFont="1" applyFill="1" applyBorder="1" applyAlignment="1">
      <alignment horizontal="left" vertical="center"/>
    </xf>
    <xf numFmtId="176" fontId="91" fillId="0" borderId="0" xfId="1082" applyNumberFormat="1" applyFont="1" applyFill="1" applyAlignment="1">
      <alignment horizontal="right"/>
    </xf>
    <xf numFmtId="175" fontId="26" fillId="0" borderId="52" xfId="106" applyNumberFormat="1" applyFont="1" applyFill="1" applyBorder="1" applyAlignment="1">
      <alignment horizontal="left" vertical="center" wrapText="1"/>
    </xf>
    <xf numFmtId="0" fontId="26" fillId="0" borderId="0" xfId="7" applyFont="1" applyAlignment="1">
      <alignment horizontal="right" vertical="center"/>
    </xf>
    <xf numFmtId="175" fontId="26" fillId="0" borderId="52" xfId="299" applyNumberFormat="1" applyFont="1" applyFill="1" applyBorder="1" applyAlignment="1">
      <alignment horizontal="center" vertical="center" wrapText="1"/>
    </xf>
    <xf numFmtId="175" fontId="26" fillId="0" borderId="52" xfId="1087" applyNumberFormat="1" applyFont="1" applyFill="1" applyBorder="1" applyAlignment="1">
      <alignment horizontal="center" vertical="center" wrapText="1"/>
    </xf>
    <xf numFmtId="169" fontId="108" fillId="0" borderId="47" xfId="6" applyNumberFormat="1" applyFont="1" applyFill="1" applyBorder="1" applyAlignment="1">
      <alignment horizontal="center" vertical="center"/>
    </xf>
    <xf numFmtId="2" fontId="26" fillId="0" borderId="52" xfId="6" applyNumberFormat="1" applyFont="1" applyFill="1" applyBorder="1">
      <alignment horizontal="right" vertical="top"/>
    </xf>
    <xf numFmtId="176" fontId="26" fillId="0" borderId="52" xfId="1364" applyNumberFormat="1" applyFont="1" applyFill="1" applyBorder="1" applyAlignment="1">
      <alignment vertical="center" wrapText="1"/>
    </xf>
    <xf numFmtId="176" fontId="26" fillId="0" borderId="47" xfId="1364" applyNumberFormat="1" applyFont="1" applyFill="1" applyBorder="1" applyAlignment="1">
      <alignment vertical="center" wrapText="1"/>
    </xf>
    <xf numFmtId="168" fontId="90" fillId="0" borderId="52" xfId="1366" applyFont="1" applyFill="1" applyBorder="1">
      <alignment horizontal="right" vertical="top"/>
    </xf>
    <xf numFmtId="176" fontId="26" fillId="0" borderId="19" xfId="73" applyNumberFormat="1" applyFont="1" applyFill="1" applyBorder="1" applyAlignment="1">
      <alignment horizontal="center" vertical="center" wrapText="1"/>
    </xf>
    <xf numFmtId="43" fontId="140" fillId="0" borderId="19" xfId="73" applyFont="1" applyFill="1" applyBorder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168" fontId="26" fillId="0" borderId="52" xfId="6" applyFont="1" applyFill="1" applyBorder="1" applyAlignment="1">
      <alignment horizontal="right" vertical="center"/>
    </xf>
    <xf numFmtId="168" fontId="108" fillId="0" borderId="52" xfId="6" applyFont="1" applyFill="1" applyBorder="1" applyAlignment="1">
      <alignment horizontal="right" vertical="center"/>
    </xf>
    <xf numFmtId="169" fontId="108" fillId="0" borderId="52" xfId="6" applyNumberFormat="1" applyFont="1" applyFill="1" applyBorder="1" applyAlignment="1">
      <alignment horizontal="center" vertical="center"/>
    </xf>
    <xf numFmtId="172" fontId="108" fillId="0" borderId="0" xfId="0" applyNumberFormat="1" applyFont="1" applyAlignment="1">
      <alignment vertical="center" wrapText="1"/>
    </xf>
    <xf numFmtId="0" fontId="99" fillId="0" borderId="0" xfId="0" applyFont="1"/>
    <xf numFmtId="168" fontId="26" fillId="0" borderId="19" xfId="6" applyFont="1" applyFill="1" applyBorder="1" applyAlignment="1">
      <alignment horizontal="center" vertical="center"/>
    </xf>
    <xf numFmtId="168" fontId="108" fillId="0" borderId="52" xfId="6" applyFont="1" applyFill="1" applyBorder="1" applyAlignment="1">
      <alignment horizontal="center" vertical="center"/>
    </xf>
    <xf numFmtId="43" fontId="108" fillId="0" borderId="52" xfId="1082" applyFont="1" applyFill="1" applyBorder="1" applyAlignment="1">
      <alignment vertical="center" wrapText="1"/>
    </xf>
    <xf numFmtId="176" fontId="108" fillId="0" borderId="52" xfId="1082" applyNumberFormat="1" applyFont="1" applyFill="1" applyBorder="1" applyAlignment="1">
      <alignment horizontal="left" vertical="center"/>
    </xf>
    <xf numFmtId="43" fontId="108" fillId="0" borderId="0" xfId="1082" applyFont="1" applyFill="1" applyBorder="1"/>
    <xf numFmtId="43" fontId="108" fillId="0" borderId="0" xfId="1082" applyFont="1" applyFill="1"/>
    <xf numFmtId="0" fontId="142" fillId="0" borderId="0" xfId="0" applyFont="1"/>
    <xf numFmtId="175" fontId="26" fillId="0" borderId="52" xfId="74" applyNumberFormat="1" applyFont="1" applyFill="1" applyBorder="1" applyAlignment="1">
      <alignment horizontal="center" vertical="center" wrapText="1"/>
    </xf>
    <xf numFmtId="175" fontId="26" fillId="0" borderId="52" xfId="299" applyNumberFormat="1" applyFont="1" applyFill="1" applyBorder="1" applyAlignment="1">
      <alignment horizontal="center" wrapText="1"/>
    </xf>
    <xf numFmtId="175" fontId="108" fillId="0" borderId="52" xfId="299" applyNumberFormat="1" applyFont="1" applyFill="1" applyBorder="1" applyAlignment="1">
      <alignment horizontal="center" vertical="center" wrapText="1"/>
    </xf>
    <xf numFmtId="0" fontId="91" fillId="0" borderId="52" xfId="0" applyFont="1" applyBorder="1"/>
    <xf numFmtId="0" fontId="26" fillId="0" borderId="52" xfId="0" applyFont="1" applyBorder="1" applyAlignment="1">
      <alignment horizontal="center" wrapText="1"/>
    </xf>
    <xf numFmtId="176" fontId="26" fillId="0" borderId="52" xfId="1364" applyNumberFormat="1" applyFont="1" applyFill="1" applyBorder="1" applyAlignment="1">
      <alignment horizontal="center" vertical="center" wrapText="1"/>
    </xf>
    <xf numFmtId="168" fontId="108" fillId="0" borderId="56" xfId="6" applyFont="1" applyFill="1" applyBorder="1" applyAlignment="1">
      <alignment horizontal="center" vertical="center"/>
    </xf>
    <xf numFmtId="168" fontId="26" fillId="0" borderId="56" xfId="6" applyFont="1" applyFill="1" applyBorder="1" applyAlignment="1">
      <alignment horizontal="center" vertical="center"/>
    </xf>
    <xf numFmtId="169" fontId="108" fillId="0" borderId="56" xfId="6" applyNumberFormat="1" applyFont="1" applyFill="1" applyBorder="1" applyAlignment="1">
      <alignment horizontal="center" vertical="center"/>
    </xf>
    <xf numFmtId="168" fontId="26" fillId="0" borderId="52" xfId="6" applyFont="1" applyFill="1" applyBorder="1" applyAlignment="1">
      <alignment horizontal="center" vertical="center"/>
    </xf>
    <xf numFmtId="179" fontId="90" fillId="0" borderId="56" xfId="1364" applyNumberFormat="1" applyFont="1" applyFill="1" applyBorder="1" applyAlignment="1">
      <alignment horizontal="center" vertical="center" wrapText="1"/>
    </xf>
    <xf numFmtId="176" fontId="26" fillId="0" borderId="56" xfId="1364" applyNumberFormat="1" applyFont="1" applyFill="1" applyBorder="1" applyAlignment="1">
      <alignment horizontal="center" vertical="center" wrapText="1"/>
    </xf>
    <xf numFmtId="176" fontId="120" fillId="0" borderId="52" xfId="1364" applyNumberFormat="1" applyFont="1" applyFill="1" applyBorder="1" applyAlignment="1">
      <alignment horizontal="left" vertical="center" wrapText="1"/>
    </xf>
    <xf numFmtId="176" fontId="26" fillId="0" borderId="19" xfId="6" applyNumberFormat="1" applyFont="1" applyFill="1" applyBorder="1" applyAlignment="1">
      <alignment horizontal="center" vertical="top"/>
    </xf>
    <xf numFmtId="176" fontId="90" fillId="0" borderId="19" xfId="1366" applyNumberFormat="1" applyFont="1" applyFill="1" applyBorder="1" applyAlignment="1">
      <alignment horizontal="center" vertical="top"/>
    </xf>
    <xf numFmtId="168" fontId="108" fillId="0" borderId="56" xfId="6" applyFont="1" applyFill="1" applyBorder="1" applyAlignment="1">
      <alignment vertical="center"/>
    </xf>
    <xf numFmtId="168" fontId="26" fillId="0" borderId="56" xfId="6" applyFont="1" applyFill="1" applyBorder="1" applyAlignment="1">
      <alignment vertical="center"/>
    </xf>
    <xf numFmtId="176" fontId="108" fillId="0" borderId="19" xfId="1364" applyNumberFormat="1" applyFont="1" applyFill="1" applyBorder="1" applyAlignment="1">
      <alignment vertical="center" wrapText="1"/>
    </xf>
    <xf numFmtId="168" fontId="26" fillId="0" borderId="19" xfId="6" applyFont="1" applyFill="1" applyBorder="1" applyAlignment="1">
      <alignment vertical="top"/>
    </xf>
    <xf numFmtId="168" fontId="90" fillId="0" borderId="19" xfId="1366" applyFont="1" applyFill="1" applyBorder="1" applyAlignment="1">
      <alignment vertical="top"/>
    </xf>
    <xf numFmtId="168" fontId="108" fillId="0" borderId="19" xfId="6" applyFont="1" applyFill="1" applyBorder="1" applyAlignment="1">
      <alignment vertical="top"/>
    </xf>
    <xf numFmtId="168" fontId="124" fillId="0" borderId="19" xfId="6" applyFont="1" applyFill="1" applyBorder="1" applyAlignment="1">
      <alignment vertical="top"/>
    </xf>
    <xf numFmtId="168" fontId="26" fillId="0" borderId="52" xfId="6" applyFont="1" applyFill="1" applyBorder="1" applyAlignment="1">
      <alignment vertical="top"/>
    </xf>
    <xf numFmtId="176" fontId="133" fillId="0" borderId="52" xfId="1364" applyNumberFormat="1" applyFont="1" applyFill="1" applyBorder="1" applyAlignment="1">
      <alignment vertical="center" wrapText="1"/>
    </xf>
    <xf numFmtId="168" fontId="120" fillId="0" borderId="19" xfId="1365" applyFont="1" applyFill="1" applyBorder="1" applyAlignment="1">
      <alignment vertical="top"/>
    </xf>
    <xf numFmtId="168" fontId="91" fillId="0" borderId="19" xfId="6" applyFont="1" applyFill="1" applyBorder="1" applyAlignment="1">
      <alignment vertical="top"/>
    </xf>
    <xf numFmtId="168" fontId="125" fillId="0" borderId="19" xfId="1366" applyFont="1" applyFill="1" applyBorder="1" applyAlignment="1">
      <alignment vertical="top"/>
    </xf>
    <xf numFmtId="179" fontId="108" fillId="0" borderId="52" xfId="1364" applyNumberFormat="1" applyFont="1" applyFill="1" applyBorder="1" applyAlignment="1">
      <alignment vertical="center" wrapText="1"/>
    </xf>
    <xf numFmtId="176" fontId="108" fillId="0" borderId="52" xfId="1364" applyNumberFormat="1" applyFont="1" applyFill="1" applyBorder="1" applyAlignment="1">
      <alignment vertical="center" wrapText="1"/>
    </xf>
    <xf numFmtId="179" fontId="90" fillId="0" borderId="52" xfId="1364" applyNumberFormat="1" applyFont="1" applyFill="1" applyBorder="1" applyAlignment="1">
      <alignment horizontal="right" vertical="top" wrapText="1"/>
    </xf>
    <xf numFmtId="176" fontId="26" fillId="0" borderId="52" xfId="71" applyNumberFormat="1" applyFont="1" applyFill="1" applyBorder="1" applyAlignment="1">
      <alignment horizontal="right" vertical="center" wrapText="1"/>
    </xf>
    <xf numFmtId="179" fontId="26" fillId="0" borderId="52" xfId="1364" applyNumberFormat="1" applyFont="1" applyFill="1" applyBorder="1" applyAlignment="1">
      <alignment horizontal="center" vertical="top" wrapText="1"/>
    </xf>
    <xf numFmtId="179" fontId="91" fillId="0" borderId="52" xfId="1364" applyNumberFormat="1" applyFont="1" applyFill="1" applyBorder="1" applyAlignment="1">
      <alignment horizontal="left" vertical="top" wrapText="1"/>
    </xf>
    <xf numFmtId="176" fontId="26" fillId="0" borderId="19" xfId="1364" applyNumberFormat="1" applyFont="1" applyFill="1" applyBorder="1" applyAlignment="1">
      <alignment horizontal="right" vertical="top" wrapText="1"/>
    </xf>
    <xf numFmtId="179" fontId="26" fillId="0" borderId="19" xfId="1364" applyNumberFormat="1" applyFont="1" applyFill="1" applyBorder="1" applyAlignment="1">
      <alignment horizontal="right" vertical="top" wrapText="1"/>
    </xf>
    <xf numFmtId="176" fontId="90" fillId="0" borderId="0" xfId="1364" applyNumberFormat="1" applyFont="1" applyFill="1" applyBorder="1" applyAlignment="1">
      <alignment horizontal="right" vertical="top" wrapText="1"/>
    </xf>
    <xf numFmtId="179" fontId="124" fillId="0" borderId="52" xfId="1364" applyNumberFormat="1" applyFont="1" applyFill="1" applyBorder="1" applyAlignment="1">
      <alignment horizontal="left" vertical="top" wrapText="1"/>
    </xf>
    <xf numFmtId="176" fontId="91" fillId="0" borderId="52" xfId="1364" applyNumberFormat="1" applyFont="1" applyFill="1" applyBorder="1"/>
    <xf numFmtId="176" fontId="91" fillId="0" borderId="19" xfId="1364" applyNumberFormat="1" applyFont="1" applyFill="1" applyBorder="1" applyAlignment="1">
      <alignment horizontal="left" vertical="top" wrapText="1"/>
    </xf>
    <xf numFmtId="176" fontId="120" fillId="0" borderId="19" xfId="1364" applyNumberFormat="1" applyFont="1" applyFill="1" applyBorder="1" applyAlignment="1">
      <alignment horizontal="left" vertical="top" wrapText="1"/>
    </xf>
    <xf numFmtId="179" fontId="26" fillId="0" borderId="52" xfId="1364" applyNumberFormat="1" applyFont="1" applyFill="1" applyBorder="1" applyAlignment="1">
      <alignment horizontal="right" vertical="top" wrapText="1"/>
    </xf>
    <xf numFmtId="0" fontId="108" fillId="0" borderId="0" xfId="0" applyFont="1" applyAlignment="1">
      <alignment vertical="top" wrapText="1"/>
    </xf>
    <xf numFmtId="0" fontId="26" fillId="0" borderId="0" xfId="7" applyFont="1" applyAlignment="1">
      <alignment vertical="top" wrapText="1"/>
    </xf>
    <xf numFmtId="0" fontId="26" fillId="0" borderId="0" xfId="7" applyFont="1" applyAlignment="1">
      <alignment horizontal="right" vertical="top"/>
    </xf>
    <xf numFmtId="0" fontId="26" fillId="0" borderId="0" xfId="7" applyFont="1" applyAlignment="1">
      <alignment horizontal="right" vertical="top" wrapText="1"/>
    </xf>
    <xf numFmtId="49" fontId="108" fillId="0" borderId="0" xfId="53" applyNumberFormat="1" applyFont="1" applyAlignment="1">
      <alignment horizontal="center" vertical="center" wrapText="1"/>
    </xf>
    <xf numFmtId="0" fontId="26" fillId="0" borderId="52" xfId="53" applyFont="1" applyBorder="1" applyAlignment="1">
      <alignment horizontal="center" vertical="center" wrapText="1"/>
    </xf>
    <xf numFmtId="0" fontId="26" fillId="0" borderId="0" xfId="53" applyFont="1"/>
    <xf numFmtId="0" fontId="26" fillId="0" borderId="52" xfId="53" applyFont="1" applyBorder="1" applyAlignment="1">
      <alignment wrapText="1"/>
    </xf>
    <xf numFmtId="176" fontId="26" fillId="0" borderId="52" xfId="53" applyNumberFormat="1" applyFont="1" applyBorder="1" applyAlignment="1">
      <alignment horizontal="center" vertical="center" wrapText="1"/>
    </xf>
    <xf numFmtId="176" fontId="26" fillId="0" borderId="0" xfId="53" applyNumberFormat="1" applyFont="1"/>
    <xf numFmtId="175" fontId="108" fillId="0" borderId="52" xfId="1369" applyNumberFormat="1" applyFont="1" applyBorder="1" applyAlignment="1">
      <alignment vertical="center" wrapText="1"/>
    </xf>
    <xf numFmtId="175" fontId="26" fillId="0" borderId="52" xfId="1369" applyNumberFormat="1" applyFont="1" applyBorder="1" applyAlignment="1">
      <alignment vertical="center" wrapText="1"/>
    </xf>
    <xf numFmtId="175" fontId="26" fillId="0" borderId="0" xfId="53" applyNumberFormat="1" applyFont="1"/>
    <xf numFmtId="49" fontId="121" fillId="0" borderId="56" xfId="1369" applyNumberFormat="1" applyFont="1" applyBorder="1" applyAlignment="1">
      <alignment horizontal="left" vertical="center" wrapText="1"/>
    </xf>
    <xf numFmtId="49" fontId="144" fillId="0" borderId="56" xfId="1369" applyNumberFormat="1" applyFont="1" applyBorder="1" applyAlignment="1">
      <alignment horizontal="left" vertical="center" wrapText="1"/>
    </xf>
    <xf numFmtId="49" fontId="121" fillId="0" borderId="52" xfId="1369" applyNumberFormat="1" applyFont="1" applyBorder="1" applyAlignment="1">
      <alignment horizontal="left" vertical="center" wrapText="1"/>
    </xf>
    <xf numFmtId="49" fontId="26" fillId="0" borderId="52" xfId="1369" applyNumberFormat="1" applyFont="1" applyBorder="1" applyAlignment="1">
      <alignment horizontal="center" vertical="center" wrapText="1"/>
    </xf>
    <xf numFmtId="175" fontId="26" fillId="0" borderId="52" xfId="53" applyNumberFormat="1" applyFont="1" applyBorder="1"/>
    <xf numFmtId="49" fontId="143" fillId="0" borderId="52" xfId="1369" applyNumberFormat="1" applyFont="1" applyBorder="1" applyAlignment="1">
      <alignment horizontal="left" vertical="center" wrapText="1"/>
    </xf>
    <xf numFmtId="0" fontId="145" fillId="0" borderId="0" xfId="0" applyFont="1"/>
    <xf numFmtId="0" fontId="123" fillId="0" borderId="0" xfId="0" applyFont="1"/>
    <xf numFmtId="175" fontId="26" fillId="0" borderId="52" xfId="55" applyNumberFormat="1" applyFont="1" applyBorder="1" applyAlignment="1">
      <alignment horizontal="center" vertical="center" wrapText="1"/>
    </xf>
    <xf numFmtId="175" fontId="26" fillId="0" borderId="0" xfId="55" applyNumberFormat="1" applyFont="1"/>
    <xf numFmtId="175" fontId="26" fillId="0" borderId="52" xfId="55" applyNumberFormat="1" applyFont="1" applyBorder="1" applyAlignment="1">
      <alignment vertical="center" wrapText="1"/>
    </xf>
    <xf numFmtId="175" fontId="26" fillId="0" borderId="52" xfId="3" applyNumberFormat="1" applyFont="1" applyBorder="1" applyAlignment="1">
      <alignment horizontal="left" vertical="center" wrapText="1"/>
    </xf>
    <xf numFmtId="175" fontId="137" fillId="0" borderId="52" xfId="0" applyNumberFormat="1" applyFont="1" applyBorder="1"/>
    <xf numFmtId="49" fontId="26" fillId="0" borderId="52" xfId="55" applyNumberFormat="1" applyFont="1" applyBorder="1"/>
    <xf numFmtId="175" fontId="26" fillId="0" borderId="52" xfId="55" applyNumberFormat="1" applyFont="1" applyBorder="1"/>
    <xf numFmtId="175" fontId="26" fillId="0" borderId="52" xfId="1369" applyNumberFormat="1" applyFont="1" applyBorder="1" applyAlignment="1">
      <alignment horizontal="left" vertical="center" wrapText="1"/>
    </xf>
    <xf numFmtId="49" fontId="108" fillId="0" borderId="52" xfId="55" applyNumberFormat="1" applyFont="1" applyBorder="1" applyAlignment="1" applyProtection="1">
      <alignment horizontal="center" vertical="top" wrapText="1"/>
      <protection locked="0"/>
    </xf>
    <xf numFmtId="175" fontId="108" fillId="0" borderId="52" xfId="55" applyNumberFormat="1" applyFont="1" applyBorder="1" applyAlignment="1">
      <alignment horizontal="center"/>
    </xf>
    <xf numFmtId="175" fontId="108" fillId="0" borderId="52" xfId="55" applyNumberFormat="1" applyFont="1" applyBorder="1" applyAlignment="1">
      <alignment vertical="center" wrapText="1"/>
    </xf>
    <xf numFmtId="175" fontId="108" fillId="0" borderId="0" xfId="55" applyNumberFormat="1" applyFont="1"/>
    <xf numFmtId="49" fontId="26" fillId="0" borderId="47" xfId="55" applyNumberFormat="1" applyFont="1" applyBorder="1" applyAlignment="1" applyProtection="1">
      <alignment vertical="top" wrapText="1"/>
      <protection locked="0"/>
    </xf>
    <xf numFmtId="49" fontId="26" fillId="0" borderId="52" xfId="55" applyNumberFormat="1" applyFont="1" applyBorder="1" applyAlignment="1" applyProtection="1">
      <alignment horizontal="center" vertical="center" wrapText="1"/>
      <protection locked="0"/>
    </xf>
    <xf numFmtId="49" fontId="26" fillId="0" borderId="52" xfId="55" applyNumberFormat="1" applyFont="1" applyBorder="1" applyAlignment="1" applyProtection="1">
      <alignment vertical="top" wrapText="1"/>
      <protection locked="0"/>
    </xf>
    <xf numFmtId="49" fontId="26" fillId="0" borderId="52" xfId="1369" applyNumberFormat="1" applyFont="1" applyBorder="1" applyAlignment="1">
      <alignment horizontal="left" vertical="center" wrapText="1"/>
    </xf>
    <xf numFmtId="175" fontId="26" fillId="0" borderId="52" xfId="3" applyNumberFormat="1" applyFont="1" applyBorder="1" applyAlignment="1">
      <alignment horizontal="left" vertical="center"/>
    </xf>
    <xf numFmtId="49" fontId="108" fillId="0" borderId="52" xfId="55" applyNumberFormat="1" applyFont="1" applyBorder="1" applyAlignment="1" applyProtection="1">
      <alignment horizontal="center" vertical="center" wrapText="1"/>
      <protection locked="0"/>
    </xf>
    <xf numFmtId="175" fontId="108" fillId="0" borderId="52" xfId="55" applyNumberFormat="1" applyFont="1" applyBorder="1" applyAlignment="1">
      <alignment horizontal="center" vertical="center"/>
    </xf>
    <xf numFmtId="175" fontId="91" fillId="0" borderId="52" xfId="0" applyNumberFormat="1" applyFont="1" applyBorder="1"/>
    <xf numFmtId="176" fontId="91" fillId="0" borderId="52" xfId="0" applyNumberFormat="1" applyFont="1" applyBorder="1"/>
    <xf numFmtId="175" fontId="90" fillId="0" borderId="52" xfId="3" applyNumberFormat="1" applyFont="1" applyBorder="1" applyAlignment="1">
      <alignment horizontal="left" vertical="center" wrapText="1"/>
    </xf>
    <xf numFmtId="0" fontId="26" fillId="0" borderId="0" xfId="7" applyFont="1" applyAlignment="1">
      <alignment horizontal="right" vertical="center" wrapText="1"/>
    </xf>
    <xf numFmtId="49" fontId="26" fillId="0" borderId="0" xfId="53" applyNumberFormat="1" applyFont="1" applyAlignment="1">
      <alignment vertical="center" wrapText="1"/>
    </xf>
    <xf numFmtId="0" fontId="26" fillId="0" borderId="0" xfId="1209" applyFont="1"/>
    <xf numFmtId="0" fontId="108" fillId="0" borderId="52" xfId="0" applyFont="1" applyBorder="1" applyAlignment="1">
      <alignment vertical="top" wrapText="1"/>
    </xf>
    <xf numFmtId="169" fontId="108" fillId="0" borderId="0" xfId="0" applyNumberFormat="1" applyFont="1"/>
    <xf numFmtId="0" fontId="108" fillId="0" borderId="0" xfId="0" applyFont="1"/>
    <xf numFmtId="0" fontId="26" fillId="0" borderId="52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175" fontId="108" fillId="0" borderId="0" xfId="55" applyNumberFormat="1" applyFont="1" applyAlignment="1">
      <alignment horizontal="right" vertical="center" wrapText="1"/>
    </xf>
    <xf numFmtId="175" fontId="108" fillId="0" borderId="0" xfId="55" applyNumberFormat="1" applyFont="1" applyAlignment="1">
      <alignment vertical="center" wrapText="1"/>
    </xf>
    <xf numFmtId="0" fontId="26" fillId="0" borderId="48" xfId="0" applyFont="1" applyBorder="1" applyAlignment="1">
      <alignment horizontal="left" vertical="top" wrapText="1"/>
    </xf>
    <xf numFmtId="0" fontId="26" fillId="0" borderId="52" xfId="1209" applyFont="1" applyBorder="1" applyAlignment="1">
      <alignment horizontal="center" vertical="center" wrapText="1"/>
    </xf>
    <xf numFmtId="0" fontId="26" fillId="0" borderId="0" xfId="1209" applyFont="1" applyAlignment="1">
      <alignment vertical="center" wrapText="1"/>
    </xf>
    <xf numFmtId="0" fontId="26" fillId="0" borderId="52" xfId="0" applyFont="1" applyBorder="1" applyAlignment="1">
      <alignment wrapText="1"/>
    </xf>
    <xf numFmtId="43" fontId="26" fillId="0" borderId="0" xfId="0" applyNumberFormat="1" applyFont="1"/>
    <xf numFmtId="0" fontId="26" fillId="0" borderId="48" xfId="0" applyFont="1" applyBorder="1" applyAlignment="1">
      <alignment vertical="top" wrapText="1"/>
    </xf>
    <xf numFmtId="0" fontId="26" fillId="0" borderId="52" xfId="0" applyFont="1" applyBorder="1" applyAlignment="1">
      <alignment horizontal="left" vertical="top"/>
    </xf>
    <xf numFmtId="0" fontId="26" fillId="0" borderId="48" xfId="0" applyFont="1" applyBorder="1" applyAlignment="1">
      <alignment horizontal="left" vertical="top"/>
    </xf>
    <xf numFmtId="169" fontId="26" fillId="0" borderId="52" xfId="1209" applyNumberFormat="1" applyFont="1" applyBorder="1" applyAlignment="1">
      <alignment horizontal="center" wrapText="1"/>
    </xf>
    <xf numFmtId="180" fontId="26" fillId="0" borderId="0" xfId="0" applyNumberFormat="1" applyFont="1"/>
    <xf numFmtId="0" fontId="26" fillId="0" borderId="0" xfId="0" applyFont="1" applyAlignment="1">
      <alignment horizontal="center" vertical="top" wrapText="1"/>
    </xf>
    <xf numFmtId="172" fontId="26" fillId="0" borderId="0" xfId="0" applyNumberFormat="1" applyFont="1"/>
    <xf numFmtId="0" fontId="26" fillId="0" borderId="52" xfId="1458" applyFont="1" applyBorder="1" applyAlignment="1">
      <alignment vertical="top" wrapText="1"/>
    </xf>
    <xf numFmtId="0" fontId="90" fillId="0" borderId="52" xfId="1458" applyFont="1" applyBorder="1" applyAlignment="1">
      <alignment horizontal="left" vertical="top" wrapText="1"/>
    </xf>
    <xf numFmtId="0" fontId="26" fillId="0" borderId="52" xfId="1458" applyFont="1" applyBorder="1" applyAlignment="1">
      <alignment horizontal="center" vertical="center" wrapText="1"/>
    </xf>
    <xf numFmtId="0" fontId="26" fillId="0" borderId="0" xfId="1458" applyFont="1" applyAlignment="1">
      <alignment vertical="center" wrapText="1"/>
    </xf>
    <xf numFmtId="0" fontId="90" fillId="0" borderId="52" xfId="1458" applyFont="1" applyBorder="1" applyAlignment="1">
      <alignment horizontal="left" vertical="center" wrapText="1"/>
    </xf>
    <xf numFmtId="0" fontId="90" fillId="0" borderId="30" xfId="1458" applyFont="1" applyBorder="1" applyAlignment="1">
      <alignment vertical="top" wrapText="1"/>
    </xf>
    <xf numFmtId="0" fontId="26" fillId="0" borderId="52" xfId="1458" applyFont="1" applyBorder="1" applyAlignment="1">
      <alignment horizontal="left" vertical="center" wrapText="1"/>
    </xf>
    <xf numFmtId="0" fontId="90" fillId="0" borderId="52" xfId="1458" applyFont="1" applyBorder="1" applyAlignment="1">
      <alignment vertical="top" wrapText="1"/>
    </xf>
    <xf numFmtId="0" fontId="26" fillId="0" borderId="48" xfId="1458" applyFont="1" applyBorder="1" applyAlignment="1">
      <alignment horizontal="left" vertical="top"/>
    </xf>
    <xf numFmtId="0" fontId="26" fillId="0" borderId="50" xfId="1458" applyFont="1" applyBorder="1" applyAlignment="1">
      <alignment horizontal="left" vertical="top"/>
    </xf>
    <xf numFmtId="0" fontId="26" fillId="0" borderId="30" xfId="0" applyFont="1" applyBorder="1" applyAlignment="1">
      <alignment vertical="top" wrapText="1"/>
    </xf>
    <xf numFmtId="0" fontId="26" fillId="0" borderId="52" xfId="0" applyFont="1" applyBorder="1" applyAlignment="1">
      <alignment horizontal="left" wrapText="1"/>
    </xf>
    <xf numFmtId="0" fontId="26" fillId="0" borderId="30" xfId="0" applyFont="1" applyBorder="1" applyAlignment="1">
      <alignment horizontal="left" vertical="center" wrapText="1"/>
    </xf>
    <xf numFmtId="0" fontId="26" fillId="0" borderId="50" xfId="0" applyFont="1" applyBorder="1" applyAlignment="1">
      <alignment vertical="top" wrapText="1"/>
    </xf>
    <xf numFmtId="0" fontId="26" fillId="0" borderId="52" xfId="0" applyFont="1" applyBorder="1" applyAlignment="1">
      <alignment horizontal="left" vertical="center"/>
    </xf>
    <xf numFmtId="175" fontId="26" fillId="0" borderId="0" xfId="0" applyNumberFormat="1" applyFont="1"/>
    <xf numFmtId="0" fontId="90" fillId="0" borderId="52" xfId="0" applyFont="1" applyBorder="1" applyAlignment="1">
      <alignment vertical="center" wrapText="1"/>
    </xf>
    <xf numFmtId="0" fontId="90" fillId="0" borderId="52" xfId="0" applyFont="1" applyBorder="1" applyAlignment="1">
      <alignment vertical="top" wrapText="1"/>
    </xf>
    <xf numFmtId="43" fontId="26" fillId="0" borderId="52" xfId="1364" applyFont="1" applyFill="1" applyBorder="1" applyAlignment="1">
      <alignment horizontal="center" wrapText="1"/>
    </xf>
    <xf numFmtId="168" fontId="108" fillId="0" borderId="52" xfId="6" applyFont="1" applyFill="1" applyBorder="1" applyAlignment="1">
      <alignment vertical="top"/>
    </xf>
    <xf numFmtId="0" fontId="26" fillId="0" borderId="56" xfId="0" applyFont="1" applyBorder="1" applyAlignment="1">
      <alignment horizontal="center" vertical="center" wrapText="1"/>
    </xf>
    <xf numFmtId="0" fontId="91" fillId="0" borderId="56" xfId="0" applyFont="1" applyBorder="1" applyAlignment="1">
      <alignment horizontal="left" vertical="top" wrapText="1"/>
    </xf>
    <xf numFmtId="176" fontId="108" fillId="0" borderId="56" xfId="1082" applyNumberFormat="1" applyFont="1" applyFill="1" applyBorder="1" applyAlignment="1">
      <alignment horizontal="center" vertical="center"/>
    </xf>
    <xf numFmtId="176" fontId="108" fillId="0" borderId="56" xfId="1414" applyNumberFormat="1" applyFont="1" applyFill="1" applyBorder="1" applyAlignment="1">
      <alignment horizontal="right" vertical="center" wrapText="1"/>
    </xf>
    <xf numFmtId="176" fontId="120" fillId="0" borderId="0" xfId="1364" applyNumberFormat="1" applyFont="1" applyFill="1" applyAlignment="1">
      <alignment vertical="center"/>
    </xf>
    <xf numFmtId="168" fontId="26" fillId="0" borderId="0" xfId="6" applyFont="1" applyFill="1" applyBorder="1" applyAlignment="1">
      <alignment horizontal="center" vertical="center"/>
    </xf>
    <xf numFmtId="168" fontId="91" fillId="0" borderId="56" xfId="6" applyFont="1" applyFill="1" applyBorder="1" applyAlignment="1">
      <alignment vertical="top"/>
    </xf>
    <xf numFmtId="168" fontId="125" fillId="0" borderId="56" xfId="1366" applyFont="1" applyFill="1" applyBorder="1" applyAlignment="1">
      <alignment vertical="top"/>
    </xf>
    <xf numFmtId="168" fontId="108" fillId="0" borderId="56" xfId="6" applyFont="1" applyFill="1" applyBorder="1" applyAlignment="1">
      <alignment horizontal="right" vertical="center"/>
    </xf>
    <xf numFmtId="168" fontId="26" fillId="0" borderId="56" xfId="6" applyFont="1" applyFill="1" applyBorder="1">
      <alignment horizontal="right" vertical="top"/>
    </xf>
    <xf numFmtId="168" fontId="26" fillId="0" borderId="56" xfId="6" applyFont="1" applyFill="1" applyBorder="1" applyAlignment="1">
      <alignment horizontal="right" vertical="center"/>
    </xf>
    <xf numFmtId="168" fontId="26" fillId="0" borderId="56" xfId="6" applyFont="1" applyFill="1" applyBorder="1" applyAlignment="1">
      <alignment vertical="top"/>
    </xf>
    <xf numFmtId="0" fontId="26" fillId="55" borderId="0" xfId="1133" applyFont="1" applyFill="1" applyAlignment="1">
      <alignment vertical="top"/>
    </xf>
    <xf numFmtId="0" fontId="91" fillId="0" borderId="0" xfId="0" applyFont="1" applyAlignment="1">
      <alignment vertical="top"/>
    </xf>
    <xf numFmtId="0" fontId="26" fillId="0" borderId="0" xfId="891" applyFont="1">
      <alignment horizontal="left" vertical="top" wrapText="1"/>
    </xf>
    <xf numFmtId="0" fontId="91" fillId="0" borderId="0" xfId="0" applyFont="1" applyAlignment="1">
      <alignment horizontal="right" vertical="top"/>
    </xf>
    <xf numFmtId="0" fontId="91" fillId="55" borderId="0" xfId="0" applyFont="1" applyFill="1" applyAlignment="1">
      <alignment horizontal="center" vertical="top"/>
    </xf>
    <xf numFmtId="0" fontId="26" fillId="0" borderId="0" xfId="891" applyFont="1" applyAlignment="1">
      <alignment horizontal="right" vertical="top" wrapText="1"/>
    </xf>
    <xf numFmtId="0" fontId="26" fillId="0" borderId="0" xfId="891" applyFont="1" applyAlignment="1">
      <alignment horizontal="center" vertical="top" wrapText="1"/>
    </xf>
    <xf numFmtId="0" fontId="26" fillId="0" borderId="0" xfId="0" applyFont="1" applyAlignment="1">
      <alignment horizontal="right" vertical="top"/>
    </xf>
    <xf numFmtId="0" fontId="26" fillId="0" borderId="67" xfId="891" applyFont="1" applyBorder="1" applyAlignment="1">
      <alignment horizontal="center" vertical="top" wrapText="1"/>
    </xf>
    <xf numFmtId="172" fontId="26" fillId="0" borderId="67" xfId="0" applyNumberFormat="1" applyFont="1" applyBorder="1" applyAlignment="1">
      <alignment horizontal="center" vertical="top" wrapText="1"/>
    </xf>
    <xf numFmtId="0" fontId="108" fillId="0" borderId="69" xfId="891" applyFont="1" applyBorder="1">
      <alignment horizontal="left" vertical="top" wrapText="1"/>
    </xf>
    <xf numFmtId="168" fontId="108" fillId="0" borderId="67" xfId="1365" applyFont="1" applyBorder="1" applyAlignment="1">
      <alignment horizontal="center" vertical="top"/>
    </xf>
    <xf numFmtId="0" fontId="108" fillId="0" borderId="67" xfId="891" applyFont="1" applyBorder="1" applyAlignment="1">
      <alignment horizontal="center" vertical="top" wrapText="1"/>
    </xf>
    <xf numFmtId="0" fontId="120" fillId="0" borderId="0" xfId="0" applyFont="1" applyAlignment="1">
      <alignment horizontal="left" vertical="top"/>
    </xf>
    <xf numFmtId="0" fontId="108" fillId="0" borderId="0" xfId="1133" applyFont="1" applyAlignment="1">
      <alignment vertical="top"/>
    </xf>
    <xf numFmtId="0" fontId="108" fillId="55" borderId="0" xfId="1133" applyFont="1" applyFill="1" applyAlignment="1">
      <alignment vertical="top"/>
    </xf>
    <xf numFmtId="0" fontId="108" fillId="0" borderId="0" xfId="891" applyFont="1">
      <alignment horizontal="left" vertical="top" wrapText="1"/>
    </xf>
    <xf numFmtId="168" fontId="26" fillId="0" borderId="67" xfId="6" applyFont="1" applyFill="1" applyBorder="1">
      <alignment horizontal="right" vertical="top"/>
    </xf>
    <xf numFmtId="168" fontId="26" fillId="0" borderId="67" xfId="6" applyFont="1" applyFill="1" applyBorder="1" applyAlignment="1">
      <alignment vertical="top"/>
    </xf>
    <xf numFmtId="168" fontId="121" fillId="0" borderId="56" xfId="6" applyFont="1" applyFill="1" applyBorder="1">
      <alignment horizontal="right" vertical="top"/>
    </xf>
    <xf numFmtId="0" fontId="108" fillId="0" borderId="56" xfId="0" applyFont="1" applyBorder="1" applyAlignment="1">
      <alignment horizontal="left" vertical="center" wrapText="1"/>
    </xf>
    <xf numFmtId="0" fontId="26" fillId="0" borderId="56" xfId="0" applyFont="1" applyBorder="1" applyAlignment="1">
      <alignment horizontal="left" vertical="top" wrapText="1"/>
    </xf>
    <xf numFmtId="0" fontId="26" fillId="0" borderId="56" xfId="0" applyFont="1" applyBorder="1" applyAlignment="1">
      <alignment horizontal="left" vertical="center" wrapText="1"/>
    </xf>
    <xf numFmtId="176" fontId="108" fillId="0" borderId="19" xfId="6" applyNumberFormat="1" applyFont="1" applyFill="1" applyBorder="1" applyAlignment="1">
      <alignment horizontal="center" vertical="top"/>
    </xf>
    <xf numFmtId="0" fontId="9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90" fillId="0" borderId="56" xfId="0" applyFont="1" applyBorder="1" applyAlignment="1">
      <alignment horizontal="left" vertical="center" wrapText="1"/>
    </xf>
    <xf numFmtId="0" fontId="124" fillId="0" borderId="56" xfId="0" applyFont="1" applyBorder="1" applyAlignment="1">
      <alignment horizontal="left" vertical="top" wrapText="1"/>
    </xf>
    <xf numFmtId="0" fontId="91" fillId="0" borderId="56" xfId="0" applyFont="1" applyBorder="1" applyAlignment="1">
      <alignment vertical="top" wrapText="1"/>
    </xf>
    <xf numFmtId="176" fontId="108" fillId="0" borderId="56" xfId="1364" applyNumberFormat="1" applyFont="1" applyFill="1" applyBorder="1" applyAlignment="1">
      <alignment vertical="top" wrapText="1"/>
    </xf>
    <xf numFmtId="176" fontId="26" fillId="0" borderId="56" xfId="1364" applyNumberFormat="1" applyFont="1" applyFill="1" applyBorder="1" applyAlignment="1">
      <alignment vertical="top" wrapText="1"/>
    </xf>
    <xf numFmtId="176" fontId="108" fillId="0" borderId="56" xfId="992" applyNumberFormat="1" applyFont="1" applyFill="1" applyBorder="1" applyAlignment="1">
      <alignment vertical="center" wrapText="1"/>
    </xf>
    <xf numFmtId="176" fontId="91" fillId="0" borderId="56" xfId="1364" applyNumberFormat="1" applyFont="1" applyFill="1" applyBorder="1" applyAlignment="1">
      <alignment vertical="top" wrapText="1"/>
    </xf>
    <xf numFmtId="176" fontId="91" fillId="0" borderId="56" xfId="1364" applyNumberFormat="1" applyFont="1" applyFill="1" applyBorder="1"/>
    <xf numFmtId="0" fontId="91" fillId="0" borderId="56" xfId="0" applyFont="1" applyBorder="1" applyAlignment="1">
      <alignment horizontal="left" vertical="center" wrapText="1"/>
    </xf>
    <xf numFmtId="0" fontId="26" fillId="0" borderId="56" xfId="945" applyFont="1" applyBorder="1" applyAlignment="1">
      <alignment horizontal="center" vertical="center" wrapText="1"/>
    </xf>
    <xf numFmtId="0" fontId="26" fillId="0" borderId="56" xfId="0" applyFont="1" applyBorder="1"/>
    <xf numFmtId="176" fontId="26" fillId="0" borderId="56" xfId="1364" applyNumberFormat="1" applyFont="1" applyFill="1" applyBorder="1" applyAlignment="1">
      <alignment vertical="center"/>
    </xf>
    <xf numFmtId="176" fontId="26" fillId="0" borderId="56" xfId="1082" applyNumberFormat="1" applyFont="1" applyFill="1" applyBorder="1" applyAlignment="1">
      <alignment horizontal="center" vertical="center" wrapText="1"/>
    </xf>
    <xf numFmtId="176" fontId="26" fillId="0" borderId="56" xfId="1082" applyNumberFormat="1" applyFont="1" applyFill="1" applyBorder="1" applyAlignment="1">
      <alignment horizontal="center" vertical="center"/>
    </xf>
    <xf numFmtId="43" fontId="91" fillId="0" borderId="0" xfId="1364" applyFont="1" applyFill="1"/>
    <xf numFmtId="176" fontId="108" fillId="0" borderId="67" xfId="1364" applyNumberFormat="1" applyFont="1" applyFill="1" applyBorder="1" applyAlignment="1">
      <alignment vertical="center" wrapText="1"/>
    </xf>
    <xf numFmtId="0" fontId="26" fillId="0" borderId="0" xfId="1565" applyFont="1"/>
    <xf numFmtId="0" fontId="26" fillId="0" borderId="0" xfId="1565" applyFont="1" applyAlignment="1">
      <alignment vertical="center"/>
    </xf>
    <xf numFmtId="49" fontId="26" fillId="0" borderId="0" xfId="0" applyNumberFormat="1" applyFont="1" applyAlignment="1">
      <alignment horizontal="right"/>
    </xf>
    <xf numFmtId="0" fontId="26" fillId="0" borderId="0" xfId="1565" applyFont="1" applyAlignment="1">
      <alignment horizontal="left" vertical="center"/>
    </xf>
    <xf numFmtId="0" fontId="26" fillId="0" borderId="0" xfId="1565" applyFont="1" applyAlignment="1">
      <alignment horizontal="center" wrapText="1"/>
    </xf>
    <xf numFmtId="0" fontId="26" fillId="0" borderId="0" xfId="945" applyFont="1" applyAlignment="1">
      <alignment horizontal="left" vertical="top" wrapText="1"/>
    </xf>
    <xf numFmtId="169" fontId="108" fillId="0" borderId="56" xfId="1565" applyNumberFormat="1" applyFont="1" applyBorder="1" applyAlignment="1">
      <alignment horizontal="center" vertical="center" wrapText="1"/>
    </xf>
    <xf numFmtId="169" fontId="108" fillId="0" borderId="50" xfId="1565" applyNumberFormat="1" applyFont="1" applyBorder="1" applyAlignment="1">
      <alignment horizontal="center" vertical="center" wrapText="1"/>
    </xf>
    <xf numFmtId="0" fontId="108" fillId="0" borderId="0" xfId="945" applyFont="1" applyAlignment="1">
      <alignment horizontal="left" vertical="top" wrapText="1"/>
    </xf>
    <xf numFmtId="169" fontId="26" fillId="0" borderId="56" xfId="1565" applyNumberFormat="1" applyFont="1" applyBorder="1" applyAlignment="1">
      <alignment horizontal="center" vertical="center" wrapText="1"/>
    </xf>
    <xf numFmtId="169" fontId="26" fillId="0" borderId="50" xfId="1565" applyNumberFormat="1" applyFont="1" applyBorder="1" applyAlignment="1">
      <alignment horizontal="center" vertical="center" wrapText="1"/>
    </xf>
    <xf numFmtId="176" fontId="26" fillId="0" borderId="50" xfId="1565" applyNumberFormat="1" applyFont="1" applyBorder="1" applyAlignment="1">
      <alignment horizontal="right" vertical="center" wrapText="1"/>
    </xf>
    <xf numFmtId="0" fontId="108" fillId="0" borderId="56" xfId="0" applyFont="1" applyBorder="1"/>
    <xf numFmtId="0" fontId="108" fillId="0" borderId="56" xfId="1565" applyFont="1" applyBorder="1"/>
    <xf numFmtId="0" fontId="108" fillId="0" borderId="0" xfId="1565" applyFont="1"/>
    <xf numFmtId="0" fontId="26" fillId="0" borderId="56" xfId="1565" applyFont="1" applyBorder="1"/>
    <xf numFmtId="49" fontId="108" fillId="0" borderId="56" xfId="1565" applyNumberFormat="1" applyFont="1" applyBorder="1" applyAlignment="1">
      <alignment horizontal="center" vertical="center" wrapText="1"/>
    </xf>
    <xf numFmtId="0" fontId="130" fillId="0" borderId="56" xfId="0" applyFont="1" applyBorder="1" applyAlignment="1">
      <alignment horizontal="left" vertical="center" wrapText="1"/>
    </xf>
    <xf numFmtId="0" fontId="26" fillId="0" borderId="56" xfId="1565" applyFont="1" applyBorder="1" applyAlignment="1">
      <alignment horizontal="left" vertical="center" wrapText="1"/>
    </xf>
    <xf numFmtId="0" fontId="108" fillId="0" borderId="56" xfId="1565" applyFont="1" applyBorder="1" applyAlignment="1">
      <alignment horizontal="center" vertical="center" wrapText="1"/>
    </xf>
    <xf numFmtId="0" fontId="26" fillId="0" borderId="56" xfId="1565" applyFont="1" applyBorder="1" applyAlignment="1">
      <alignment wrapText="1"/>
    </xf>
    <xf numFmtId="0" fontId="120" fillId="0" borderId="0" xfId="0" applyFont="1" applyAlignment="1">
      <alignment vertical="center"/>
    </xf>
    <xf numFmtId="0" fontId="91" fillId="0" borderId="0" xfId="0" applyFont="1" applyAlignment="1">
      <alignment vertical="center"/>
    </xf>
    <xf numFmtId="43" fontId="26" fillId="0" borderId="0" xfId="1093" applyNumberFormat="1" applyFont="1" applyFill="1" applyAlignment="1">
      <alignment vertical="center" wrapText="1"/>
    </xf>
    <xf numFmtId="43" fontId="26" fillId="0" borderId="0" xfId="1093" applyNumberFormat="1" applyFont="1" applyFill="1" applyAlignment="1">
      <alignment horizontal="center" vertical="center" wrapText="1"/>
    </xf>
    <xf numFmtId="43" fontId="108" fillId="0" borderId="0" xfId="1093" applyNumberFormat="1" applyFont="1" applyFill="1" applyAlignment="1">
      <alignment vertical="center" wrapText="1"/>
    </xf>
    <xf numFmtId="176" fontId="91" fillId="0" borderId="0" xfId="1364" applyNumberFormat="1" applyFont="1" applyFill="1"/>
    <xf numFmtId="176" fontId="26" fillId="0" borderId="30" xfId="1364" applyNumberFormat="1" applyFont="1" applyFill="1" applyBorder="1" applyAlignment="1">
      <alignment vertical="top" wrapText="1"/>
    </xf>
    <xf numFmtId="172" fontId="26" fillId="0" borderId="56" xfId="1565" applyNumberFormat="1" applyFont="1" applyBorder="1" applyAlignment="1">
      <alignment horizontal="right"/>
    </xf>
    <xf numFmtId="172" fontId="26" fillId="0" borderId="50" xfId="1565" applyNumberFormat="1" applyFont="1" applyBorder="1" applyAlignment="1">
      <alignment horizontal="right" vertical="center" wrapText="1"/>
    </xf>
    <xf numFmtId="0" fontId="108" fillId="0" borderId="56" xfId="0" applyFont="1" applyBorder="1" applyAlignment="1">
      <alignment horizontal="center" vertical="center" wrapText="1"/>
    </xf>
    <xf numFmtId="176" fontId="91" fillId="0" borderId="67" xfId="1364" applyNumberFormat="1" applyFont="1" applyFill="1" applyBorder="1"/>
    <xf numFmtId="1" fontId="108" fillId="0" borderId="0" xfId="118" applyFont="1" applyAlignment="1">
      <alignment horizontal="right" vertical="center"/>
    </xf>
    <xf numFmtId="1" fontId="108" fillId="0" borderId="0" xfId="118" applyFont="1" applyAlignment="1">
      <alignment vertical="center"/>
    </xf>
    <xf numFmtId="49" fontId="108" fillId="0" borderId="0" xfId="0" applyNumberFormat="1" applyFont="1" applyAlignment="1">
      <alignment horizontal="center" vertical="center" wrapText="1"/>
    </xf>
    <xf numFmtId="169" fontId="26" fillId="0" borderId="0" xfId="0" applyNumberFormat="1" applyFont="1" applyAlignment="1">
      <alignment horizontal="right" vertical="center" wrapText="1"/>
    </xf>
    <xf numFmtId="169" fontId="108" fillId="0" borderId="56" xfId="0" applyNumberFormat="1" applyFont="1" applyBorder="1" applyAlignment="1">
      <alignment horizontal="center" vertical="center" wrapText="1"/>
    </xf>
    <xf numFmtId="49" fontId="133" fillId="0" borderId="30" xfId="0" applyNumberFormat="1" applyFont="1" applyBorder="1" applyAlignment="1">
      <alignment horizontal="center" vertical="center" textRotation="90" wrapText="1"/>
    </xf>
    <xf numFmtId="0" fontId="26" fillId="0" borderId="0" xfId="0" applyFont="1" applyAlignment="1">
      <alignment horizontal="center" vertical="center" wrapText="1"/>
    </xf>
    <xf numFmtId="49" fontId="133" fillId="0" borderId="56" xfId="0" applyNumberFormat="1" applyFont="1" applyBorder="1" applyAlignment="1">
      <alignment horizontal="center" vertical="center" textRotation="90" wrapText="1"/>
    </xf>
    <xf numFmtId="0" fontId="133" fillId="0" borderId="56" xfId="0" applyFont="1" applyBorder="1" applyAlignment="1">
      <alignment horizontal="center" vertical="center" wrapText="1"/>
    </xf>
    <xf numFmtId="176" fontId="108" fillId="0" borderId="56" xfId="0" applyNumberFormat="1" applyFont="1" applyBorder="1" applyAlignment="1">
      <alignment horizontal="left" vertical="center" wrapText="1"/>
    </xf>
    <xf numFmtId="169" fontId="133" fillId="0" borderId="56" xfId="0" applyNumberFormat="1" applyFont="1" applyBorder="1" applyAlignment="1">
      <alignment horizontal="center" vertical="center" wrapText="1"/>
    </xf>
    <xf numFmtId="0" fontId="148" fillId="0" borderId="56" xfId="0" applyFont="1" applyBorder="1" applyAlignment="1">
      <alignment horizontal="center" vertical="center" wrapText="1"/>
    </xf>
    <xf numFmtId="169" fontId="26" fillId="0" borderId="56" xfId="0" applyNumberFormat="1" applyFont="1" applyBorder="1" applyAlignment="1">
      <alignment horizontal="center" vertical="center" wrapText="1"/>
    </xf>
    <xf numFmtId="0" fontId="108" fillId="0" borderId="56" xfId="0" applyFont="1" applyBorder="1" applyAlignment="1">
      <alignment vertical="center" wrapText="1"/>
    </xf>
    <xf numFmtId="169" fontId="108" fillId="0" borderId="56" xfId="0" applyNumberFormat="1" applyFont="1" applyBorder="1" applyAlignment="1">
      <alignment vertical="center" wrapText="1"/>
    </xf>
    <xf numFmtId="0" fontId="90" fillId="0" borderId="56" xfId="0" applyFont="1" applyBorder="1" applyAlignment="1">
      <alignment horizontal="center" vertical="center" wrapText="1"/>
    </xf>
    <xf numFmtId="169" fontId="26" fillId="0" borderId="56" xfId="0" applyNumberFormat="1" applyFont="1" applyBorder="1" applyAlignment="1">
      <alignment vertical="center" wrapText="1"/>
    </xf>
    <xf numFmtId="0" fontId="108" fillId="0" borderId="56" xfId="1537" applyFont="1" applyBorder="1" applyAlignment="1">
      <alignment horizontal="left" vertical="center" wrapText="1"/>
    </xf>
    <xf numFmtId="0" fontId="26" fillId="0" borderId="56" xfId="1537" applyFont="1" applyBorder="1" applyAlignment="1">
      <alignment vertical="top" wrapText="1"/>
    </xf>
    <xf numFmtId="169" fontId="26" fillId="0" borderId="0" xfId="0" applyNumberFormat="1" applyFont="1" applyAlignment="1">
      <alignment vertical="center" wrapText="1"/>
    </xf>
    <xf numFmtId="168" fontId="108" fillId="0" borderId="67" xfId="6" applyFont="1" applyFill="1" applyBorder="1">
      <alignment horizontal="right" vertical="top"/>
    </xf>
    <xf numFmtId="168" fontId="26" fillId="0" borderId="67" xfId="6" applyFont="1" applyFill="1" applyBorder="1" applyAlignment="1">
      <alignment horizontal="right" vertical="center"/>
    </xf>
    <xf numFmtId="0" fontId="108" fillId="0" borderId="56" xfId="0" applyFont="1" applyBorder="1" applyAlignment="1">
      <alignment horizontal="left" vertical="top" wrapText="1"/>
    </xf>
    <xf numFmtId="49" fontId="108" fillId="0" borderId="56" xfId="55" applyNumberFormat="1" applyFont="1" applyBorder="1" applyAlignment="1">
      <alignment vertical="top"/>
    </xf>
    <xf numFmtId="0" fontId="108" fillId="0" borderId="56" xfId="55" applyFont="1" applyBorder="1"/>
    <xf numFmtId="0" fontId="108" fillId="0" borderId="56" xfId="55" applyFont="1" applyBorder="1" applyAlignment="1">
      <alignment horizontal="center"/>
    </xf>
    <xf numFmtId="49" fontId="26" fillId="0" borderId="56" xfId="55" applyNumberFormat="1" applyFont="1" applyBorder="1" applyAlignment="1">
      <alignment vertical="top"/>
    </xf>
    <xf numFmtId="0" fontId="26" fillId="0" borderId="56" xfId="55" applyFont="1" applyBorder="1"/>
    <xf numFmtId="0" fontId="108" fillId="0" borderId="56" xfId="55" applyFont="1" applyBorder="1" applyAlignment="1">
      <alignment wrapText="1"/>
    </xf>
    <xf numFmtId="0" fontId="108" fillId="0" borderId="56" xfId="55" applyFont="1" applyBorder="1" applyAlignment="1">
      <alignment vertical="center" wrapText="1"/>
    </xf>
    <xf numFmtId="0" fontId="26" fillId="0" borderId="47" xfId="55" applyFont="1" applyBorder="1"/>
    <xf numFmtId="0" fontId="108" fillId="0" borderId="56" xfId="55" applyFont="1" applyBorder="1" applyAlignment="1">
      <alignment vertical="top"/>
    </xf>
    <xf numFmtId="0" fontId="133" fillId="0" borderId="56" xfId="0" applyFont="1" applyBorder="1" applyAlignment="1">
      <alignment horizontal="left" vertical="center" wrapText="1"/>
    </xf>
    <xf numFmtId="0" fontId="26" fillId="0" borderId="56" xfId="55" applyFont="1" applyBorder="1" applyAlignment="1">
      <alignment vertical="top"/>
    </xf>
    <xf numFmtId="0" fontId="140" fillId="0" borderId="56" xfId="0" applyFont="1" applyBorder="1" applyAlignment="1">
      <alignment horizontal="left" vertical="center" wrapText="1"/>
    </xf>
    <xf numFmtId="0" fontId="108" fillId="0" borderId="56" xfId="945" applyFont="1" applyBorder="1" applyAlignment="1">
      <alignment vertical="center" wrapText="1"/>
    </xf>
    <xf numFmtId="0" fontId="26" fillId="0" borderId="56" xfId="55" applyFont="1" applyBorder="1" applyAlignment="1">
      <alignment vertical="center" wrapText="1"/>
    </xf>
    <xf numFmtId="0" fontId="26" fillId="0" borderId="56" xfId="7" applyFont="1" applyBorder="1" applyAlignment="1">
      <alignment vertical="center" wrapText="1"/>
    </xf>
    <xf numFmtId="0" fontId="26" fillId="0" borderId="56" xfId="0" applyFont="1" applyBorder="1" applyAlignment="1">
      <alignment vertical="center" wrapText="1"/>
    </xf>
    <xf numFmtId="49" fontId="26" fillId="0" borderId="56" xfId="0" applyNumberFormat="1" applyFont="1" applyBorder="1" applyAlignment="1">
      <alignment vertical="center" wrapText="1"/>
    </xf>
    <xf numFmtId="0" fontId="90" fillId="0" borderId="48" xfId="7" applyFont="1" applyBorder="1" applyAlignment="1">
      <alignment horizontal="left" vertical="center" wrapText="1"/>
    </xf>
    <xf numFmtId="0" fontId="26" fillId="0" borderId="48" xfId="7" applyFont="1" applyBorder="1" applyAlignment="1">
      <alignment horizontal="left" vertical="center" wrapText="1"/>
    </xf>
    <xf numFmtId="49" fontId="108" fillId="0" borderId="19" xfId="1363" applyNumberFormat="1" applyFont="1" applyBorder="1" applyAlignment="1">
      <alignment horizontal="left" vertical="center" wrapText="1"/>
    </xf>
    <xf numFmtId="169" fontId="108" fillId="0" borderId="19" xfId="0" applyNumberFormat="1" applyFont="1" applyBorder="1" applyAlignment="1">
      <alignment horizontal="center" vertical="center"/>
    </xf>
    <xf numFmtId="0" fontId="121" fillId="0" borderId="0" xfId="0" applyFont="1"/>
    <xf numFmtId="0" fontId="144" fillId="0" borderId="0" xfId="0" applyFont="1"/>
    <xf numFmtId="176" fontId="91" fillId="0" borderId="56" xfId="1364" applyNumberFormat="1" applyFont="1" applyFill="1" applyBorder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135" fillId="0" borderId="0" xfId="0" applyFont="1"/>
    <xf numFmtId="0" fontId="26" fillId="0" borderId="56" xfId="1" applyFont="1" applyBorder="1" applyAlignment="1">
      <alignment horizontal="left" vertical="center" wrapText="1"/>
    </xf>
    <xf numFmtId="0" fontId="26" fillId="0" borderId="56" xfId="0" applyFont="1" applyBorder="1" applyAlignment="1">
      <alignment horizontal="center" vertical="top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 wrapText="1"/>
    </xf>
    <xf numFmtId="0" fontId="90" fillId="0" borderId="0" xfId="0" applyFont="1" applyAlignment="1">
      <alignment horizontal="right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65" xfId="0" applyFont="1" applyBorder="1" applyAlignment="1">
      <alignment horizontal="center" vertical="top" wrapText="1"/>
    </xf>
    <xf numFmtId="0" fontId="26" fillId="0" borderId="65" xfId="0" applyFont="1" applyBorder="1" applyAlignment="1">
      <alignment horizontal="left" vertical="top" wrapText="1"/>
    </xf>
    <xf numFmtId="0" fontId="108" fillId="0" borderId="65" xfId="0" applyFont="1" applyBorder="1" applyAlignment="1">
      <alignment horizontal="left" vertical="top" wrapText="1"/>
    </xf>
    <xf numFmtId="0" fontId="140" fillId="0" borderId="56" xfId="0" applyFont="1" applyBorder="1" applyAlignment="1">
      <alignment horizontal="left" vertical="top" wrapText="1"/>
    </xf>
    <xf numFmtId="0" fontId="139" fillId="0" borderId="0" xfId="0" applyFont="1"/>
    <xf numFmtId="43" fontId="108" fillId="0" borderId="52" xfId="1082" applyFont="1" applyFill="1" applyBorder="1" applyAlignment="1">
      <alignment wrapText="1"/>
    </xf>
    <xf numFmtId="176" fontId="108" fillId="0" borderId="52" xfId="1082" applyNumberFormat="1" applyFont="1" applyFill="1" applyBorder="1" applyAlignment="1">
      <alignment horizontal="center" vertical="center"/>
    </xf>
    <xf numFmtId="0" fontId="91" fillId="0" borderId="65" xfId="0" applyFont="1" applyBorder="1" applyAlignment="1">
      <alignment horizontal="center" vertical="center" wrapText="1"/>
    </xf>
    <xf numFmtId="0" fontId="91" fillId="0" borderId="81" xfId="0" applyFont="1" applyBorder="1" applyAlignment="1">
      <alignment horizontal="center" vertical="center" wrapText="1"/>
    </xf>
    <xf numFmtId="1" fontId="170" fillId="0" borderId="85" xfId="0" applyNumberFormat="1" applyFont="1" applyBorder="1" applyAlignment="1">
      <alignment horizontal="center" vertical="center"/>
    </xf>
    <xf numFmtId="1" fontId="170" fillId="0" borderId="29" xfId="0" applyNumberFormat="1" applyFont="1" applyBorder="1" applyAlignment="1">
      <alignment horizontal="center" vertical="center"/>
    </xf>
    <xf numFmtId="1" fontId="170" fillId="0" borderId="66" xfId="0" applyNumberFormat="1" applyFont="1" applyBorder="1" applyAlignment="1">
      <alignment horizontal="center" vertical="center"/>
    </xf>
    <xf numFmtId="0" fontId="120" fillId="0" borderId="65" xfId="0" applyFont="1" applyBorder="1" applyAlignment="1">
      <alignment horizontal="center" vertical="center"/>
    </xf>
    <xf numFmtId="0" fontId="91" fillId="0" borderId="89" xfId="0" applyFont="1" applyBorder="1"/>
    <xf numFmtId="0" fontId="91" fillId="0" borderId="84" xfId="0" applyFont="1" applyBorder="1" applyAlignment="1">
      <alignment horizontal="center" vertical="center"/>
    </xf>
    <xf numFmtId="0" fontId="91" fillId="0" borderId="91" xfId="0" applyFont="1" applyBorder="1"/>
    <xf numFmtId="0" fontId="91" fillId="0" borderId="92" xfId="0" applyFont="1" applyBorder="1"/>
    <xf numFmtId="0" fontId="125" fillId="0" borderId="92" xfId="0" applyFont="1" applyBorder="1" applyAlignment="1">
      <alignment horizontal="center" vertical="center" wrapText="1"/>
    </xf>
    <xf numFmtId="2" fontId="91" fillId="0" borderId="81" xfId="0" applyNumberFormat="1" applyFont="1" applyBorder="1" applyAlignment="1">
      <alignment horizontal="center" vertical="center" wrapText="1"/>
    </xf>
    <xf numFmtId="172" fontId="108" fillId="0" borderId="66" xfId="0" applyNumberFormat="1" applyFont="1" applyBorder="1" applyAlignment="1">
      <alignment vertical="center"/>
    </xf>
    <xf numFmtId="176" fontId="120" fillId="0" borderId="66" xfId="0" applyNumberFormat="1" applyFont="1" applyBorder="1" applyAlignment="1">
      <alignment vertical="center"/>
    </xf>
    <xf numFmtId="176" fontId="91" fillId="0" borderId="90" xfId="0" applyNumberFormat="1" applyFont="1" applyBorder="1" applyAlignment="1">
      <alignment vertical="center"/>
    </xf>
    <xf numFmtId="176" fontId="91" fillId="0" borderId="96" xfId="1364" applyNumberFormat="1" applyFont="1" applyFill="1" applyBorder="1" applyAlignment="1">
      <alignment vertical="center"/>
    </xf>
    <xf numFmtId="169" fontId="108" fillId="0" borderId="81" xfId="6" applyNumberFormat="1" applyFont="1" applyFill="1" applyBorder="1" applyAlignment="1">
      <alignment horizontal="center" vertical="center"/>
    </xf>
    <xf numFmtId="169" fontId="26" fillId="0" borderId="81" xfId="6" applyNumberFormat="1" applyFont="1" applyFill="1" applyBorder="1" applyAlignment="1">
      <alignment horizontal="center" vertical="center"/>
    </xf>
    <xf numFmtId="169" fontId="26" fillId="0" borderId="56" xfId="6" applyNumberFormat="1" applyFont="1" applyFill="1" applyBorder="1" applyAlignment="1">
      <alignment horizontal="center" vertical="center"/>
    </xf>
    <xf numFmtId="0" fontId="26" fillId="0" borderId="0" xfId="1565" applyFont="1" applyAlignment="1">
      <alignment horizontal="right" wrapText="1"/>
    </xf>
    <xf numFmtId="0" fontId="90" fillId="0" borderId="56" xfId="1565" applyFont="1" applyBorder="1" applyAlignment="1">
      <alignment horizontal="left" vertical="center" wrapText="1"/>
    </xf>
    <xf numFmtId="0" fontId="171" fillId="0" borderId="56" xfId="0" applyFont="1" applyBorder="1" applyAlignment="1">
      <alignment horizontal="left" vertical="center" wrapText="1"/>
    </xf>
    <xf numFmtId="179" fontId="26" fillId="0" borderId="52" xfId="1364" applyNumberFormat="1" applyFont="1" applyFill="1" applyBorder="1" applyAlignment="1">
      <alignment vertical="center" wrapText="1"/>
    </xf>
    <xf numFmtId="0" fontId="120" fillId="0" borderId="0" xfId="0" applyFont="1" applyAlignment="1">
      <alignment horizontal="center"/>
    </xf>
    <xf numFmtId="1" fontId="26" fillId="0" borderId="0" xfId="118" applyFont="1" applyAlignment="1">
      <alignment horizontal="right" vertical="center"/>
    </xf>
    <xf numFmtId="0" fontId="120" fillId="0" borderId="0" xfId="0" applyFont="1" applyAlignment="1">
      <alignment horizontal="left" vertical="top" wrapText="1"/>
    </xf>
    <xf numFmtId="43" fontId="120" fillId="0" borderId="0" xfId="1364" applyFont="1"/>
    <xf numFmtId="0" fontId="108" fillId="0" borderId="52" xfId="1" applyFont="1" applyBorder="1" applyAlignment="1">
      <alignment vertical="top" wrapText="1"/>
    </xf>
    <xf numFmtId="0" fontId="90" fillId="0" borderId="52" xfId="1" applyFont="1" applyBorder="1" applyAlignment="1">
      <alignment horizontal="left" vertical="top" wrapText="1"/>
    </xf>
    <xf numFmtId="0" fontId="90" fillId="0" borderId="50" xfId="1" applyFont="1" applyBorder="1" applyAlignment="1">
      <alignment horizontal="left" vertical="top" wrapText="1"/>
    </xf>
    <xf numFmtId="0" fontId="26" fillId="0" borderId="0" xfId="1" applyFont="1" applyAlignment="1">
      <alignment horizontal="left" vertical="top" wrapText="1"/>
    </xf>
    <xf numFmtId="0" fontId="108" fillId="0" borderId="0" xfId="1" applyFont="1" applyAlignment="1">
      <alignment vertical="top"/>
    </xf>
    <xf numFmtId="0" fontId="108" fillId="0" borderId="0" xfId="1" applyFont="1" applyAlignment="1">
      <alignment vertical="top" wrapText="1"/>
    </xf>
    <xf numFmtId="0" fontId="124" fillId="0" borderId="67" xfId="1537" applyFont="1" applyBorder="1">
      <alignment horizontal="left" vertical="top" wrapText="1"/>
    </xf>
    <xf numFmtId="0" fontId="26" fillId="0" borderId="67" xfId="0" applyFont="1" applyBorder="1" applyAlignment="1">
      <alignment horizontal="center" vertical="center" wrapText="1"/>
    </xf>
    <xf numFmtId="43" fontId="91" fillId="0" borderId="0" xfId="0" applyNumberFormat="1" applyFont="1"/>
    <xf numFmtId="0" fontId="108" fillId="0" borderId="67" xfId="0" applyFont="1" applyBorder="1" applyAlignment="1">
      <alignment vertical="center" wrapText="1"/>
    </xf>
    <xf numFmtId="0" fontId="124" fillId="0" borderId="67" xfId="0" applyFont="1" applyBorder="1" applyAlignment="1">
      <alignment horizontal="left" vertical="top" wrapText="1"/>
    </xf>
    <xf numFmtId="0" fontId="126" fillId="0" borderId="67" xfId="0" applyFont="1" applyBorder="1" applyAlignment="1">
      <alignment horizontal="left" vertical="top" wrapText="1"/>
    </xf>
    <xf numFmtId="0" fontId="124" fillId="0" borderId="52" xfId="891" applyFont="1" applyBorder="1">
      <alignment horizontal="left" vertical="top" wrapText="1"/>
    </xf>
    <xf numFmtId="0" fontId="126" fillId="0" borderId="52" xfId="891" applyFont="1" applyBorder="1">
      <alignment horizontal="left" vertical="top" wrapText="1"/>
    </xf>
    <xf numFmtId="49" fontId="26" fillId="0" borderId="52" xfId="0" applyNumberFormat="1" applyFont="1" applyBorder="1" applyAlignment="1">
      <alignment horizontal="center" vertical="center" wrapText="1"/>
    </xf>
    <xf numFmtId="0" fontId="108" fillId="0" borderId="52" xfId="0" applyFont="1" applyBorder="1" applyAlignment="1">
      <alignment vertical="center" wrapText="1"/>
    </xf>
    <xf numFmtId="0" fontId="124" fillId="0" borderId="52" xfId="0" applyFont="1" applyBorder="1" applyAlignment="1">
      <alignment horizontal="left" vertical="top" wrapText="1"/>
    </xf>
    <xf numFmtId="0" fontId="126" fillId="0" borderId="52" xfId="0" applyFont="1" applyBorder="1" applyAlignment="1">
      <alignment horizontal="left" vertical="top" wrapText="1"/>
    </xf>
    <xf numFmtId="0" fontId="108" fillId="0" borderId="0" xfId="1" applyFont="1"/>
    <xf numFmtId="0" fontId="26" fillId="0" borderId="0" xfId="1" applyFont="1"/>
    <xf numFmtId="0" fontId="91" fillId="0" borderId="52" xfId="0" applyFont="1" applyBorder="1" applyAlignment="1">
      <alignment horizontal="left" vertical="top" wrapText="1"/>
    </xf>
    <xf numFmtId="0" fontId="26" fillId="0" borderId="52" xfId="1" applyFont="1" applyBorder="1" applyAlignment="1">
      <alignment horizontal="center" vertical="top" wrapText="1"/>
    </xf>
    <xf numFmtId="0" fontId="26" fillId="0" borderId="52" xfId="1" applyFont="1" applyBorder="1" applyAlignment="1">
      <alignment vertical="center"/>
    </xf>
    <xf numFmtId="169" fontId="26" fillId="0" borderId="52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169" fontId="26" fillId="0" borderId="0" xfId="1" applyNumberFormat="1" applyFont="1" applyAlignment="1">
      <alignment horizontal="center" vertical="center"/>
    </xf>
    <xf numFmtId="0" fontId="90" fillId="0" borderId="52" xfId="0" applyFont="1" applyBorder="1" applyAlignment="1">
      <alignment horizontal="left" vertical="center" wrapText="1"/>
    </xf>
    <xf numFmtId="37" fontId="26" fillId="0" borderId="52" xfId="1" applyNumberFormat="1" applyFont="1" applyBorder="1" applyAlignment="1">
      <alignment horizontal="center" vertical="center"/>
    </xf>
    <xf numFmtId="0" fontId="26" fillId="0" borderId="0" xfId="1" applyFont="1" applyAlignment="1">
      <alignment horizontal="left" vertical="top"/>
    </xf>
    <xf numFmtId="169" fontId="26" fillId="0" borderId="0" xfId="1" applyNumberFormat="1" applyFont="1" applyAlignment="1">
      <alignment horizontal="center" vertical="center" wrapText="1"/>
    </xf>
    <xf numFmtId="0" fontId="26" fillId="0" borderId="42" xfId="0" applyFont="1" applyBorder="1" applyAlignment="1">
      <alignment horizontal="center" vertical="top" wrapText="1"/>
    </xf>
    <xf numFmtId="0" fontId="91" fillId="0" borderId="86" xfId="0" applyFont="1" applyBorder="1" applyAlignment="1">
      <alignment horizontal="left" vertical="top" wrapText="1"/>
    </xf>
    <xf numFmtId="0" fontId="26" fillId="0" borderId="81" xfId="1" applyFont="1" applyBorder="1" applyAlignment="1">
      <alignment horizontal="center" vertical="top" wrapText="1"/>
    </xf>
    <xf numFmtId="0" fontId="120" fillId="0" borderId="19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90" fillId="0" borderId="19" xfId="0" applyFont="1" applyBorder="1" applyAlignment="1">
      <alignment horizontal="center" vertical="center" wrapText="1"/>
    </xf>
    <xf numFmtId="0" fontId="90" fillId="0" borderId="0" xfId="7" applyFont="1" applyAlignment="1">
      <alignment vertical="center" wrapText="1"/>
    </xf>
    <xf numFmtId="0" fontId="125" fillId="0" borderId="19" xfId="0" applyFont="1" applyBorder="1" applyAlignment="1">
      <alignment horizontal="left" vertical="top" wrapText="1"/>
    </xf>
    <xf numFmtId="172" fontId="26" fillId="0" borderId="19" xfId="0" applyNumberFormat="1" applyFont="1" applyBorder="1" applyAlignment="1">
      <alignment horizontal="center" vertical="center" wrapText="1"/>
    </xf>
    <xf numFmtId="0" fontId="26" fillId="0" borderId="19" xfId="1133" applyFont="1" applyBorder="1" applyAlignment="1">
      <alignment horizontal="center" vertical="center"/>
    </xf>
    <xf numFmtId="0" fontId="26" fillId="0" borderId="39" xfId="0" applyFont="1" applyBorder="1" applyAlignment="1">
      <alignment vertical="center" wrapText="1"/>
    </xf>
    <xf numFmtId="0" fontId="91" fillId="0" borderId="19" xfId="0" applyFont="1" applyBorder="1" applyAlignment="1">
      <alignment horizontal="left" vertical="top" wrapText="1"/>
    </xf>
    <xf numFmtId="0" fontId="91" fillId="0" borderId="19" xfId="0" applyFont="1" applyBorder="1" applyAlignment="1">
      <alignment horizontal="center" vertical="top" wrapText="1"/>
    </xf>
    <xf numFmtId="0" fontId="90" fillId="0" borderId="19" xfId="0" applyFont="1" applyBorder="1" applyAlignment="1">
      <alignment horizontal="left" vertical="center" wrapText="1"/>
    </xf>
    <xf numFmtId="178" fontId="90" fillId="0" borderId="19" xfId="0" applyNumberFormat="1" applyFont="1" applyBorder="1" applyAlignment="1">
      <alignment horizontal="right" wrapText="1"/>
    </xf>
    <xf numFmtId="0" fontId="26" fillId="0" borderId="19" xfId="0" applyFont="1" applyBorder="1" applyAlignment="1">
      <alignment horizontal="left" vertical="center" wrapText="1"/>
    </xf>
    <xf numFmtId="0" fontId="91" fillId="0" borderId="0" xfId="0" applyFont="1" applyAlignment="1">
      <alignment horizontal="left" vertical="top" wrapText="1"/>
    </xf>
    <xf numFmtId="0" fontId="26" fillId="0" borderId="52" xfId="891" applyFont="1" applyBorder="1">
      <alignment horizontal="left" vertical="top" wrapText="1"/>
    </xf>
    <xf numFmtId="0" fontId="90" fillId="0" borderId="52" xfId="891" applyFont="1" applyBorder="1">
      <alignment horizontal="left" vertical="top" wrapText="1"/>
    </xf>
    <xf numFmtId="0" fontId="90" fillId="0" borderId="19" xfId="0" applyFont="1" applyBorder="1" applyAlignment="1">
      <alignment horizontal="left" vertical="top" wrapText="1"/>
    </xf>
    <xf numFmtId="0" fontId="108" fillId="0" borderId="0" xfId="0" applyFont="1" applyAlignment="1">
      <alignment vertical="top"/>
    </xf>
    <xf numFmtId="0" fontId="108" fillId="0" borderId="19" xfId="0" applyFont="1" applyBorder="1" applyAlignment="1">
      <alignment horizontal="center" vertical="center" wrapText="1"/>
    </xf>
    <xf numFmtId="172" fontId="26" fillId="0" borderId="19" xfId="0" applyNumberFormat="1" applyFont="1" applyBorder="1" applyAlignment="1">
      <alignment horizontal="left" vertical="center" wrapText="1"/>
    </xf>
    <xf numFmtId="172" fontId="26" fillId="0" borderId="56" xfId="0" applyNumberFormat="1" applyFont="1" applyBorder="1" applyAlignment="1">
      <alignment horizontal="center" vertical="center" wrapText="1"/>
    </xf>
    <xf numFmtId="172" fontId="26" fillId="0" borderId="0" xfId="0" applyNumberFormat="1" applyFont="1" applyAlignment="1">
      <alignment horizontal="center" vertical="center" wrapText="1"/>
    </xf>
    <xf numFmtId="172" fontId="26" fillId="0" borderId="56" xfId="0" applyNumberFormat="1" applyFont="1" applyBorder="1" applyAlignment="1">
      <alignment horizontal="left" vertical="center" wrapText="1"/>
    </xf>
    <xf numFmtId="0" fontId="91" fillId="0" borderId="56" xfId="0" applyFont="1" applyBorder="1" applyAlignment="1">
      <alignment horizontal="center" vertical="top" wrapText="1"/>
    </xf>
    <xf numFmtId="172" fontId="26" fillId="0" borderId="0" xfId="0" applyNumberFormat="1" applyFont="1" applyAlignment="1">
      <alignment horizontal="left" vertical="center" wrapText="1"/>
    </xf>
    <xf numFmtId="0" fontId="26" fillId="0" borderId="56" xfId="1537" applyFont="1" applyBorder="1">
      <alignment horizontal="left" vertical="top" wrapText="1"/>
    </xf>
    <xf numFmtId="0" fontId="90" fillId="0" borderId="56" xfId="1537" applyFont="1" applyBorder="1">
      <alignment horizontal="left" vertical="top" wrapText="1"/>
    </xf>
    <xf numFmtId="0" fontId="120" fillId="0" borderId="56" xfId="0" applyFont="1" applyBorder="1"/>
    <xf numFmtId="0" fontId="26" fillId="0" borderId="81" xfId="0" applyFont="1" applyBorder="1" applyAlignment="1">
      <alignment horizontal="left" vertical="center" wrapText="1"/>
    </xf>
    <xf numFmtId="0" fontId="108" fillId="0" borderId="81" xfId="0" applyFont="1" applyBorder="1" applyAlignment="1">
      <alignment vertical="center" wrapText="1"/>
    </xf>
    <xf numFmtId="176" fontId="108" fillId="0" borderId="81" xfId="1364" applyNumberFormat="1" applyFont="1" applyFill="1" applyBorder="1" applyAlignment="1">
      <alignment vertical="center" wrapText="1"/>
    </xf>
    <xf numFmtId="0" fontId="108" fillId="0" borderId="0" xfId="1" applyFont="1" applyAlignment="1">
      <alignment vertical="center" wrapText="1"/>
    </xf>
    <xf numFmtId="0" fontId="108" fillId="0" borderId="0" xfId="1" applyFont="1" applyAlignment="1">
      <alignment vertical="center"/>
    </xf>
    <xf numFmtId="0" fontId="26" fillId="0" borderId="69" xfId="0" applyFont="1" applyBorder="1" applyAlignment="1">
      <alignment horizontal="center" vertical="top" wrapText="1"/>
    </xf>
    <xf numFmtId="0" fontId="26" fillId="0" borderId="67" xfId="0" applyFont="1" applyBorder="1"/>
    <xf numFmtId="0" fontId="26" fillId="0" borderId="48" xfId="1" applyFont="1" applyBorder="1" applyAlignment="1">
      <alignment vertical="center"/>
    </xf>
    <xf numFmtId="0" fontId="26" fillId="0" borderId="50" xfId="1" applyFont="1" applyBorder="1" applyAlignment="1">
      <alignment vertical="center"/>
    </xf>
    <xf numFmtId="0" fontId="90" fillId="0" borderId="0" xfId="0" applyFont="1" applyAlignment="1">
      <alignment vertical="top" wrapText="1"/>
    </xf>
    <xf numFmtId="0" fontId="91" fillId="0" borderId="0" xfId="0" applyFont="1" applyAlignment="1">
      <alignment vertical="top" wrapText="1"/>
    </xf>
    <xf numFmtId="0" fontId="91" fillId="0" borderId="0" xfId="0" applyFont="1" applyAlignment="1">
      <alignment horizontal="center" vertical="top" wrapText="1"/>
    </xf>
    <xf numFmtId="0" fontId="91" fillId="0" borderId="67" xfId="0" applyFont="1" applyBorder="1" applyAlignment="1">
      <alignment horizontal="left" vertical="top" wrapText="1"/>
    </xf>
    <xf numFmtId="0" fontId="90" fillId="0" borderId="67" xfId="0" applyFont="1" applyBorder="1" applyAlignment="1">
      <alignment horizontal="left" vertical="top" wrapText="1"/>
    </xf>
    <xf numFmtId="0" fontId="90" fillId="0" borderId="0" xfId="0" applyFont="1" applyAlignment="1">
      <alignment horizontal="right" vertical="top" wrapText="1"/>
    </xf>
    <xf numFmtId="0" fontId="108" fillId="0" borderId="0" xfId="0" applyFont="1" applyAlignment="1">
      <alignment horizontal="right" vertical="center" wrapText="1"/>
    </xf>
    <xf numFmtId="0" fontId="169" fillId="0" borderId="0" xfId="0" applyFont="1" applyAlignment="1">
      <alignment horizontal="right"/>
    </xf>
    <xf numFmtId="0" fontId="26" fillId="0" borderId="67" xfId="1537" applyFont="1" applyBorder="1">
      <alignment horizontal="left" vertical="top" wrapText="1"/>
    </xf>
    <xf numFmtId="0" fontId="90" fillId="0" borderId="67" xfId="1537" applyFont="1" applyBorder="1">
      <alignment horizontal="left" vertical="top" wrapText="1"/>
    </xf>
    <xf numFmtId="172" fontId="26" fillId="0" borderId="68" xfId="0" applyNumberFormat="1" applyFont="1" applyBorder="1" applyAlignment="1">
      <alignment horizontal="left" vertical="center" wrapText="1"/>
    </xf>
    <xf numFmtId="172" fontId="26" fillId="0" borderId="69" xfId="0" applyNumberFormat="1" applyFont="1" applyBorder="1" applyAlignment="1">
      <alignment horizontal="left" vertical="center" wrapText="1"/>
    </xf>
    <xf numFmtId="0" fontId="26" fillId="0" borderId="19" xfId="891" applyFont="1" applyBorder="1">
      <alignment horizontal="left" vertical="top" wrapText="1"/>
    </xf>
    <xf numFmtId="0" fontId="90" fillId="0" borderId="19" xfId="891" applyFont="1" applyBorder="1">
      <alignment horizontal="left" vertical="top" wrapText="1"/>
    </xf>
    <xf numFmtId="0" fontId="26" fillId="0" borderId="52" xfId="891" applyFont="1" applyBorder="1" applyAlignment="1">
      <alignment horizontal="center" vertical="top" wrapText="1"/>
    </xf>
    <xf numFmtId="0" fontId="26" fillId="0" borderId="39" xfId="0" applyFont="1" applyBorder="1" applyAlignment="1">
      <alignment horizontal="left" vertical="center" wrapText="1"/>
    </xf>
    <xf numFmtId="0" fontId="108" fillId="0" borderId="67" xfId="0" applyFont="1" applyBorder="1" applyAlignment="1">
      <alignment horizontal="center" vertical="center" wrapText="1"/>
    </xf>
    <xf numFmtId="0" fontId="108" fillId="0" borderId="56" xfId="1" applyFont="1" applyBorder="1" applyAlignment="1">
      <alignment vertical="top" wrapText="1"/>
    </xf>
    <xf numFmtId="0" fontId="26" fillId="0" borderId="0" xfId="1" applyFont="1" applyAlignment="1">
      <alignment vertical="top" wrapText="1"/>
    </xf>
    <xf numFmtId="0" fontId="26" fillId="0" borderId="56" xfId="1" applyFont="1" applyBorder="1" applyAlignment="1">
      <alignment horizontal="left" vertical="top" wrapText="1"/>
    </xf>
    <xf numFmtId="0" fontId="26" fillId="0" borderId="50" xfId="1" applyFont="1" applyBorder="1" applyAlignment="1">
      <alignment horizontal="left" vertical="top" wrapText="1"/>
    </xf>
    <xf numFmtId="0" fontId="26" fillId="0" borderId="68" xfId="0" applyFont="1" applyBorder="1" applyAlignment="1">
      <alignment horizontal="center" vertical="top" wrapText="1"/>
    </xf>
    <xf numFmtId="0" fontId="26" fillId="0" borderId="56" xfId="1" applyFont="1" applyBorder="1" applyAlignment="1">
      <alignment horizontal="center" vertical="top" wrapText="1"/>
    </xf>
    <xf numFmtId="0" fontId="90" fillId="0" borderId="56" xfId="0" applyFont="1" applyBorder="1" applyAlignment="1">
      <alignment horizontal="left" vertical="top" wrapText="1"/>
    </xf>
    <xf numFmtId="0" fontId="26" fillId="0" borderId="67" xfId="1" applyFont="1" applyBorder="1" applyAlignment="1">
      <alignment horizontal="center" vertical="top" wrapText="1"/>
    </xf>
    <xf numFmtId="168" fontId="26" fillId="0" borderId="56" xfId="1537" applyNumberFormat="1" applyFont="1" applyBorder="1" applyAlignment="1">
      <alignment horizontal="center" vertical="center" wrapText="1"/>
    </xf>
    <xf numFmtId="0" fontId="90" fillId="0" borderId="19" xfId="0" applyFont="1" applyBorder="1" applyAlignment="1">
      <alignment horizontal="right" vertical="top" wrapText="1"/>
    </xf>
    <xf numFmtId="0" fontId="125" fillId="0" borderId="0" xfId="0" applyFont="1" applyAlignment="1">
      <alignment horizontal="right"/>
    </xf>
    <xf numFmtId="0" fontId="26" fillId="0" borderId="0" xfId="55" applyFont="1" applyAlignment="1">
      <alignment horizontal="right" vertical="center"/>
    </xf>
    <xf numFmtId="0" fontId="26" fillId="0" borderId="0" xfId="1564" applyFont="1" applyAlignment="1">
      <alignment vertical="center"/>
    </xf>
    <xf numFmtId="0" fontId="26" fillId="0" borderId="0" xfId="55" applyFont="1" applyAlignment="1">
      <alignment horizontal="center" vertical="center"/>
    </xf>
    <xf numFmtId="0" fontId="26" fillId="0" borderId="0" xfId="1564" applyFont="1" applyAlignment="1">
      <alignment horizontal="center" vertical="center"/>
    </xf>
    <xf numFmtId="0" fontId="26" fillId="0" borderId="58" xfId="55" applyFont="1" applyBorder="1" applyAlignment="1">
      <alignment vertical="center"/>
    </xf>
    <xf numFmtId="0" fontId="26" fillId="0" borderId="29" xfId="55" applyFont="1" applyBorder="1" applyAlignment="1">
      <alignment horizontal="center" vertical="center"/>
    </xf>
    <xf numFmtId="0" fontId="26" fillId="0" borderId="29" xfId="55" applyFont="1" applyBorder="1" applyAlignment="1">
      <alignment horizontal="center" vertical="center" wrapText="1"/>
    </xf>
    <xf numFmtId="0" fontId="108" fillId="0" borderId="56" xfId="1564" applyFont="1" applyBorder="1" applyAlignment="1">
      <alignment horizontal="center" vertical="center"/>
    </xf>
    <xf numFmtId="0" fontId="108" fillId="0" borderId="56" xfId="55" applyFont="1" applyBorder="1" applyAlignment="1">
      <alignment horizontal="center" vertical="center"/>
    </xf>
    <xf numFmtId="0" fontId="108" fillId="0" borderId="56" xfId="55" applyFont="1" applyBorder="1" applyAlignment="1">
      <alignment horizontal="center" vertical="center" wrapText="1"/>
    </xf>
    <xf numFmtId="0" fontId="108" fillId="0" borderId="56" xfId="55" applyFont="1" applyBorder="1" applyAlignment="1">
      <alignment vertical="center"/>
    </xf>
    <xf numFmtId="176" fontId="108" fillId="0" borderId="56" xfId="0" applyNumberFormat="1" applyFont="1" applyBorder="1" applyAlignment="1">
      <alignment horizontal="left" vertical="top" wrapText="1"/>
    </xf>
    <xf numFmtId="0" fontId="108" fillId="0" borderId="0" xfId="1564" applyFont="1" applyAlignment="1">
      <alignment vertical="center"/>
    </xf>
    <xf numFmtId="0" fontId="146" fillId="0" borderId="56" xfId="0" applyFont="1" applyBorder="1" applyAlignment="1">
      <alignment horizontal="center" vertical="center" wrapText="1"/>
    </xf>
    <xf numFmtId="0" fontId="147" fillId="0" borderId="56" xfId="0" applyFont="1" applyBorder="1" applyAlignment="1">
      <alignment horizontal="center" vertical="center" wrapText="1"/>
    </xf>
    <xf numFmtId="176" fontId="26" fillId="0" borderId="56" xfId="0" applyNumberFormat="1" applyFont="1" applyBorder="1" applyAlignment="1">
      <alignment horizontal="center" vertical="center" wrapText="1"/>
    </xf>
    <xf numFmtId="179" fontId="26" fillId="0" borderId="56" xfId="0" applyNumberFormat="1" applyFont="1" applyBorder="1" applyAlignment="1">
      <alignment horizontal="center" vertical="center" wrapText="1"/>
    </xf>
    <xf numFmtId="0" fontId="108" fillId="0" borderId="56" xfId="55" applyFont="1" applyBorder="1" applyAlignment="1">
      <alignment horizontal="left" vertical="center" wrapText="1"/>
    </xf>
    <xf numFmtId="1" fontId="108" fillId="0" borderId="56" xfId="132" applyFont="1" applyBorder="1" applyAlignment="1">
      <alignment horizontal="center" vertical="center"/>
    </xf>
    <xf numFmtId="0" fontId="91" fillId="0" borderId="56" xfId="55" applyFont="1" applyBorder="1" applyAlignment="1">
      <alignment horizontal="center" vertical="center" wrapText="1"/>
    </xf>
    <xf numFmtId="3" fontId="26" fillId="0" borderId="56" xfId="0" applyNumberFormat="1" applyFont="1" applyBorder="1" applyAlignment="1">
      <alignment horizontal="center" vertical="center" wrapText="1"/>
    </xf>
    <xf numFmtId="0" fontId="120" fillId="0" borderId="56" xfId="0" applyFont="1" applyBorder="1" applyAlignment="1">
      <alignment horizontal="center"/>
    </xf>
    <xf numFmtId="0" fontId="91" fillId="0" borderId="56" xfId="0" applyFont="1" applyBorder="1" applyAlignment="1">
      <alignment horizontal="left"/>
    </xf>
    <xf numFmtId="0" fontId="91" fillId="0" borderId="56" xfId="0" applyFont="1" applyBorder="1"/>
    <xf numFmtId="0" fontId="108" fillId="0" borderId="56" xfId="0" applyFont="1" applyBorder="1" applyAlignment="1">
      <alignment horizontal="center" vertical="top" wrapText="1"/>
    </xf>
    <xf numFmtId="179" fontId="108" fillId="0" borderId="56" xfId="0" applyNumberFormat="1" applyFont="1" applyBorder="1" applyAlignment="1">
      <alignment horizontal="center" vertical="center" wrapText="1"/>
    </xf>
    <xf numFmtId="49" fontId="91" fillId="0" borderId="56" xfId="1565" applyNumberFormat="1" applyFont="1" applyBorder="1" applyAlignment="1">
      <alignment horizontal="center" vertical="center" wrapText="1"/>
    </xf>
    <xf numFmtId="179" fontId="26" fillId="0" borderId="49" xfId="0" applyNumberFormat="1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/>
    </xf>
    <xf numFmtId="49" fontId="26" fillId="0" borderId="56" xfId="1565" applyNumberFormat="1" applyFont="1" applyBorder="1" applyAlignment="1">
      <alignment horizontal="center" vertical="center" wrapText="1"/>
    </xf>
    <xf numFmtId="172" fontId="91" fillId="0" borderId="56" xfId="0" applyNumberFormat="1" applyFont="1" applyBorder="1" applyAlignment="1">
      <alignment horizontal="center" vertical="center" wrapText="1"/>
    </xf>
    <xf numFmtId="0" fontId="91" fillId="0" borderId="56" xfId="1565" applyFont="1" applyBorder="1" applyAlignment="1">
      <alignment horizontal="center" vertical="center" wrapText="1"/>
    </xf>
    <xf numFmtId="0" fontId="91" fillId="0" borderId="56" xfId="0" applyFont="1" applyBorder="1" applyAlignment="1">
      <alignment wrapText="1"/>
    </xf>
    <xf numFmtId="3" fontId="91" fillId="0" borderId="56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top" wrapText="1"/>
    </xf>
    <xf numFmtId="0" fontId="108" fillId="0" borderId="19" xfId="998" applyFont="1" applyBorder="1" applyAlignment="1">
      <alignment horizontal="center" vertical="center" wrapText="1"/>
    </xf>
    <xf numFmtId="168" fontId="108" fillId="0" borderId="19" xfId="6" applyFont="1" applyFill="1" applyBorder="1" applyAlignment="1">
      <alignment horizontal="center" vertical="center"/>
    </xf>
    <xf numFmtId="0" fontId="108" fillId="0" borderId="19" xfId="0" applyFont="1" applyBorder="1" applyAlignment="1">
      <alignment horizontal="center" vertical="top" wrapText="1"/>
    </xf>
    <xf numFmtId="0" fontId="108" fillId="0" borderId="19" xfId="0" applyFont="1" applyBorder="1" applyAlignment="1">
      <alignment horizontal="left" vertical="top" wrapText="1"/>
    </xf>
    <xf numFmtId="0" fontId="108" fillId="0" borderId="19" xfId="0" applyFont="1" applyBorder="1" applyAlignment="1">
      <alignment horizontal="left" vertical="center" wrapText="1"/>
    </xf>
    <xf numFmtId="0" fontId="26" fillId="0" borderId="19" xfId="0" quotePrefix="1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top" wrapText="1"/>
    </xf>
    <xf numFmtId="0" fontId="91" fillId="0" borderId="19" xfId="0" applyFont="1" applyBorder="1"/>
    <xf numFmtId="0" fontId="26" fillId="0" borderId="19" xfId="0" applyFont="1" applyBorder="1"/>
    <xf numFmtId="0" fontId="120" fillId="0" borderId="56" xfId="0" applyFont="1" applyBorder="1" applyAlignment="1">
      <alignment horizontal="left" vertical="center" wrapText="1"/>
    </xf>
    <xf numFmtId="0" fontId="26" fillId="0" borderId="56" xfId="355" applyFont="1" applyBorder="1" applyAlignment="1">
      <alignment horizontal="center" vertical="center" wrapText="1"/>
    </xf>
    <xf numFmtId="0" fontId="26" fillId="0" borderId="56" xfId="1566" applyFont="1" applyBorder="1" applyAlignment="1">
      <alignment horizontal="center" vertical="center" wrapText="1"/>
    </xf>
    <xf numFmtId="0" fontId="108" fillId="0" borderId="52" xfId="0" applyFont="1" applyBorder="1" applyAlignment="1">
      <alignment horizontal="left" vertical="top" wrapText="1"/>
    </xf>
    <xf numFmtId="0" fontId="120" fillId="0" borderId="19" xfId="0" applyFont="1" applyBorder="1" applyAlignment="1">
      <alignment horizontal="left" vertical="top" wrapText="1"/>
    </xf>
    <xf numFmtId="0" fontId="26" fillId="0" borderId="19" xfId="0" applyFont="1" applyBorder="1" applyAlignment="1">
      <alignment vertical="top" wrapText="1"/>
    </xf>
    <xf numFmtId="0" fontId="26" fillId="0" borderId="19" xfId="0" applyFont="1" applyBorder="1" applyAlignment="1">
      <alignment horizontal="center" vertical="center"/>
    </xf>
    <xf numFmtId="0" fontId="26" fillId="0" borderId="52" xfId="13" applyFont="1" applyBorder="1" applyAlignment="1">
      <alignment horizontal="center" vertical="top" wrapText="1"/>
    </xf>
    <xf numFmtId="0" fontId="26" fillId="0" borderId="52" xfId="13" applyFont="1" applyBorder="1" applyAlignment="1">
      <alignment horizontal="center" vertical="center" wrapText="1"/>
    </xf>
    <xf numFmtId="0" fontId="26" fillId="0" borderId="67" xfId="0" applyFont="1" applyBorder="1" applyAlignment="1">
      <alignment horizontal="left" vertical="top" wrapText="1"/>
    </xf>
    <xf numFmtId="0" fontId="26" fillId="0" borderId="67" xfId="355" applyFont="1" applyBorder="1" applyAlignment="1">
      <alignment horizontal="center" vertical="center" wrapText="1"/>
    </xf>
    <xf numFmtId="0" fontId="108" fillId="0" borderId="52" xfId="891" applyFont="1" applyBorder="1">
      <alignment horizontal="left" vertical="top" wrapText="1"/>
    </xf>
    <xf numFmtId="0" fontId="120" fillId="0" borderId="52" xfId="0" applyFont="1" applyBorder="1" applyAlignment="1">
      <alignment horizontal="left" vertical="center" wrapText="1"/>
    </xf>
    <xf numFmtId="0" fontId="26" fillId="0" borderId="47" xfId="0" applyFont="1" applyBorder="1" applyAlignment="1">
      <alignment horizontal="left" vertical="top" wrapText="1"/>
    </xf>
    <xf numFmtId="0" fontId="26" fillId="0" borderId="52" xfId="998" applyFont="1" applyBorder="1" applyAlignment="1">
      <alignment horizontal="center" vertical="center" wrapText="1"/>
    </xf>
    <xf numFmtId="0" fontId="134" fillId="0" borderId="52" xfId="998" applyFont="1" applyBorder="1" applyAlignment="1">
      <alignment horizontal="center" vertical="center" wrapText="1"/>
    </xf>
    <xf numFmtId="169" fontId="108" fillId="0" borderId="0" xfId="0" applyNumberFormat="1" applyFont="1" applyAlignment="1">
      <alignment horizontal="center" vertical="center" wrapText="1"/>
    </xf>
    <xf numFmtId="176" fontId="108" fillId="0" borderId="56" xfId="0" applyNumberFormat="1" applyFont="1" applyBorder="1" applyAlignment="1">
      <alignment vertical="center" wrapText="1"/>
    </xf>
    <xf numFmtId="43" fontId="91" fillId="0" borderId="56" xfId="0" applyNumberFormat="1" applyFont="1" applyBorder="1" applyAlignment="1">
      <alignment vertical="center" wrapText="1"/>
    </xf>
    <xf numFmtId="169" fontId="108" fillId="0" borderId="30" xfId="0" applyNumberFormat="1" applyFont="1" applyBorder="1" applyAlignment="1">
      <alignment vertical="center" wrapText="1"/>
    </xf>
    <xf numFmtId="181" fontId="26" fillId="0" borderId="56" xfId="0" applyNumberFormat="1" applyFont="1" applyBorder="1" applyAlignment="1">
      <alignment vertical="center" wrapText="1"/>
    </xf>
    <xf numFmtId="181" fontId="108" fillId="0" borderId="56" xfId="0" applyNumberFormat="1" applyFont="1" applyBorder="1" applyAlignment="1">
      <alignment vertical="center" wrapText="1"/>
    </xf>
    <xf numFmtId="181" fontId="133" fillId="0" borderId="30" xfId="0" applyNumberFormat="1" applyFont="1" applyBorder="1" applyAlignment="1">
      <alignment vertical="center" wrapText="1"/>
    </xf>
    <xf numFmtId="169" fontId="133" fillId="0" borderId="30" xfId="0" applyNumberFormat="1" applyFont="1" applyBorder="1" applyAlignment="1">
      <alignment vertical="center" wrapText="1"/>
    </xf>
    <xf numFmtId="169" fontId="133" fillId="0" borderId="56" xfId="0" applyNumberFormat="1" applyFont="1" applyBorder="1" applyAlignment="1">
      <alignment vertical="center" wrapText="1"/>
    </xf>
    <xf numFmtId="176" fontId="91" fillId="0" borderId="56" xfId="0" applyNumberFormat="1" applyFont="1" applyBorder="1" applyAlignment="1">
      <alignment vertical="center" wrapText="1"/>
    </xf>
    <xf numFmtId="0" fontId="26" fillId="0" borderId="56" xfId="1537" applyFont="1" applyBorder="1" applyAlignment="1">
      <alignment horizontal="left" vertical="center" wrapText="1"/>
    </xf>
    <xf numFmtId="0" fontId="91" fillId="0" borderId="56" xfId="0" applyFont="1" applyBorder="1" applyAlignment="1">
      <alignment vertical="center" wrapText="1"/>
    </xf>
    <xf numFmtId="172" fontId="91" fillId="0" borderId="56" xfId="0" applyNumberFormat="1" applyFont="1" applyBorder="1" applyAlignment="1">
      <alignment vertical="center" wrapText="1"/>
    </xf>
    <xf numFmtId="176" fontId="26" fillId="0" borderId="56" xfId="0" applyNumberFormat="1" applyFont="1" applyBorder="1" applyAlignment="1">
      <alignment vertical="center" wrapText="1"/>
    </xf>
    <xf numFmtId="4" fontId="91" fillId="0" borderId="56" xfId="0" applyNumberFormat="1" applyFont="1" applyBorder="1" applyAlignment="1">
      <alignment vertical="center" wrapText="1"/>
    </xf>
    <xf numFmtId="0" fontId="26" fillId="0" borderId="0" xfId="1133" applyFont="1"/>
    <xf numFmtId="0" fontId="26" fillId="0" borderId="0" xfId="1537" applyFont="1">
      <alignment horizontal="left" vertical="top" wrapText="1"/>
    </xf>
    <xf numFmtId="169" fontId="26" fillId="0" borderId="0" xfId="1133" applyNumberFormat="1" applyFont="1"/>
    <xf numFmtId="0" fontId="108" fillId="0" borderId="0" xfId="1133" applyFont="1"/>
    <xf numFmtId="0" fontId="120" fillId="0" borderId="0" xfId="0" applyFont="1" applyAlignment="1">
      <alignment horizontal="left"/>
    </xf>
    <xf numFmtId="169" fontId="108" fillId="0" borderId="0" xfId="1133" applyNumberFormat="1" applyFont="1"/>
    <xf numFmtId="176" fontId="26" fillId="0" borderId="0" xfId="1364" applyNumberFormat="1" applyFont="1" applyFill="1"/>
    <xf numFmtId="0" fontId="124" fillId="0" borderId="56" xfId="0" applyFont="1" applyBorder="1" applyAlignment="1">
      <alignment horizontal="center" vertical="top" wrapText="1"/>
    </xf>
    <xf numFmtId="0" fontId="26" fillId="0" borderId="44" xfId="0" applyFont="1" applyBorder="1" applyAlignment="1">
      <alignment horizontal="left" vertical="top" wrapText="1"/>
    </xf>
    <xf numFmtId="0" fontId="26" fillId="0" borderId="44" xfId="0" applyFont="1" applyBorder="1" applyAlignment="1">
      <alignment horizontal="center" vertical="top" wrapText="1"/>
    </xf>
    <xf numFmtId="0" fontId="26" fillId="0" borderId="45" xfId="0" applyFont="1" applyBorder="1" applyAlignment="1">
      <alignment horizontal="left" vertical="top" wrapText="1"/>
    </xf>
    <xf numFmtId="0" fontId="26" fillId="0" borderId="45" xfId="0" applyFont="1" applyBorder="1" applyAlignment="1">
      <alignment horizontal="center" vertical="top" wrapText="1"/>
    </xf>
    <xf numFmtId="49" fontId="26" fillId="0" borderId="56" xfId="1368" applyNumberFormat="1" applyFont="1" applyBorder="1" applyAlignment="1">
      <alignment vertical="top" wrapText="1"/>
    </xf>
    <xf numFmtId="0" fontId="26" fillId="0" borderId="52" xfId="0" applyFont="1" applyBorder="1" applyAlignment="1">
      <alignment horizontal="center" vertical="center"/>
    </xf>
    <xf numFmtId="0" fontId="108" fillId="0" borderId="52" xfId="0" applyFont="1" applyBorder="1" applyAlignment="1">
      <alignment horizontal="center" vertical="center" wrapText="1"/>
    </xf>
    <xf numFmtId="0" fontId="108" fillId="0" borderId="52" xfId="0" applyFont="1" applyBorder="1" applyAlignment="1">
      <alignment horizontal="center" vertical="top" wrapText="1"/>
    </xf>
    <xf numFmtId="0" fontId="149" fillId="0" borderId="56" xfId="0" applyFont="1" applyBorder="1" applyAlignment="1">
      <alignment horizontal="left" vertical="top" wrapText="1"/>
    </xf>
    <xf numFmtId="176" fontId="26" fillId="0" borderId="56" xfId="122" applyNumberFormat="1" applyFont="1" applyBorder="1" applyAlignment="1">
      <alignment vertical="center" wrapText="1"/>
    </xf>
    <xf numFmtId="49" fontId="26" fillId="0" borderId="81" xfId="1368" applyNumberFormat="1" applyFont="1" applyBorder="1" applyAlignment="1">
      <alignment vertical="top" wrapText="1"/>
    </xf>
    <xf numFmtId="0" fontId="26" fillId="0" borderId="81" xfId="0" applyFont="1" applyBorder="1" applyAlignment="1">
      <alignment horizontal="center" vertical="top" wrapText="1"/>
    </xf>
    <xf numFmtId="49" fontId="91" fillId="0" borderId="84" xfId="0" applyNumberFormat="1" applyFont="1" applyBorder="1" applyAlignment="1">
      <alignment horizontal="center" vertical="center" wrapText="1"/>
    </xf>
    <xf numFmtId="0" fontId="91" fillId="0" borderId="84" xfId="0" applyFont="1" applyBorder="1" applyAlignment="1">
      <alignment horizontal="left" vertical="center" wrapText="1"/>
    </xf>
    <xf numFmtId="176" fontId="108" fillId="0" borderId="81" xfId="122" applyNumberFormat="1" applyFont="1" applyBorder="1" applyAlignment="1">
      <alignment vertical="center" wrapText="1"/>
    </xf>
    <xf numFmtId="176" fontId="26" fillId="0" borderId="81" xfId="122" applyNumberFormat="1" applyFont="1" applyBorder="1" applyAlignment="1">
      <alignment vertical="center" wrapText="1"/>
    </xf>
    <xf numFmtId="0" fontId="91" fillId="0" borderId="81" xfId="0" applyFont="1" applyBorder="1" applyAlignment="1">
      <alignment horizontal="center" vertical="top" wrapText="1"/>
    </xf>
    <xf numFmtId="0" fontId="90" fillId="0" borderId="81" xfId="0" applyFont="1" applyBorder="1" applyAlignment="1">
      <alignment horizontal="left" vertical="center" wrapText="1"/>
    </xf>
    <xf numFmtId="0" fontId="91" fillId="0" borderId="81" xfId="0" applyFont="1" applyBorder="1" applyAlignment="1">
      <alignment horizontal="left" vertical="top" wrapText="1"/>
    </xf>
    <xf numFmtId="0" fontId="26" fillId="0" borderId="86" xfId="0" applyFont="1" applyBorder="1" applyAlignment="1">
      <alignment horizontal="left" vertical="center" wrapText="1"/>
    </xf>
    <xf numFmtId="0" fontId="91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168" fontId="108" fillId="0" borderId="19" xfId="7" applyNumberFormat="1" applyFont="1" applyBorder="1" applyAlignment="1">
      <alignment horizontal="center" vertical="center" wrapText="1"/>
    </xf>
    <xf numFmtId="2" fontId="108" fillId="0" borderId="19" xfId="0" applyNumberFormat="1" applyFont="1" applyBorder="1" applyAlignment="1">
      <alignment horizontal="center" wrapText="1"/>
    </xf>
    <xf numFmtId="0" fontId="26" fillId="0" borderId="43" xfId="0" applyFont="1" applyBorder="1" applyAlignment="1">
      <alignment horizontal="left" vertical="top" wrapText="1"/>
    </xf>
    <xf numFmtId="0" fontId="26" fillId="0" borderId="43" xfId="0" applyFont="1" applyBorder="1" applyAlignment="1">
      <alignment horizontal="center" vertical="top" wrapText="1"/>
    </xf>
    <xf numFmtId="0" fontId="26" fillId="0" borderId="52" xfId="0" applyFont="1" applyBorder="1"/>
    <xf numFmtId="2" fontId="108" fillId="0" borderId="52" xfId="0" applyNumberFormat="1" applyFont="1" applyBorder="1" applyAlignment="1">
      <alignment horizontal="center" wrapText="1"/>
    </xf>
    <xf numFmtId="0" fontId="108" fillId="0" borderId="67" xfId="0" applyFont="1" applyBorder="1"/>
    <xf numFmtId="0" fontId="124" fillId="0" borderId="56" xfId="1537" applyFont="1" applyBorder="1">
      <alignment horizontal="left" vertical="top" wrapText="1"/>
    </xf>
    <xf numFmtId="0" fontId="126" fillId="0" borderId="56" xfId="1537" applyFont="1" applyBorder="1">
      <alignment horizontal="left" vertical="top" wrapText="1"/>
    </xf>
    <xf numFmtId="0" fontId="108" fillId="0" borderId="56" xfId="1537" applyFont="1" applyBorder="1">
      <alignment horizontal="left" vertical="top" wrapText="1"/>
    </xf>
    <xf numFmtId="0" fontId="132" fillId="0" borderId="56" xfId="1537" applyFont="1" applyBorder="1">
      <alignment horizontal="left" vertical="top" wrapText="1"/>
    </xf>
    <xf numFmtId="0" fontId="124" fillId="0" borderId="56" xfId="1537" applyFont="1" applyBorder="1" applyAlignment="1">
      <alignment horizontal="center" vertical="top" wrapText="1"/>
    </xf>
    <xf numFmtId="0" fontId="108" fillId="0" borderId="67" xfId="1537" applyFont="1" applyBorder="1">
      <alignment horizontal="left" vertical="top" wrapText="1"/>
    </xf>
    <xf numFmtId="0" fontId="132" fillId="0" borderId="52" xfId="891" applyFont="1" applyBorder="1">
      <alignment horizontal="left" vertical="top" wrapText="1"/>
    </xf>
    <xf numFmtId="0" fontId="120" fillId="0" borderId="52" xfId="0" applyFont="1" applyBorder="1" applyAlignment="1">
      <alignment vertical="center" wrapText="1"/>
    </xf>
    <xf numFmtId="0" fontId="91" fillId="0" borderId="52" xfId="0" applyFont="1" applyBorder="1" applyAlignment="1">
      <alignment vertical="top" wrapText="1"/>
    </xf>
    <xf numFmtId="0" fontId="108" fillId="0" borderId="52" xfId="1459" applyFont="1" applyBorder="1" applyAlignment="1">
      <alignment horizontal="center" vertical="center" wrapText="1"/>
    </xf>
    <xf numFmtId="0" fontId="91" fillId="0" borderId="81" xfId="0" applyFont="1" applyBorder="1" applyAlignment="1">
      <alignment vertical="top" wrapText="1"/>
    </xf>
    <xf numFmtId="49" fontId="26" fillId="0" borderId="81" xfId="0" applyNumberFormat="1" applyFont="1" applyBorder="1" applyAlignment="1">
      <alignment horizontal="center" vertical="center" wrapText="1"/>
    </xf>
    <xf numFmtId="0" fontId="26" fillId="0" borderId="81" xfId="0" applyFont="1" applyBorder="1" applyAlignment="1">
      <alignment horizontal="left" vertical="top" wrapText="1"/>
    </xf>
    <xf numFmtId="0" fontId="26" fillId="0" borderId="47" xfId="0" applyFont="1" applyBorder="1" applyAlignment="1">
      <alignment horizontal="left" vertical="center" wrapText="1"/>
    </xf>
    <xf numFmtId="0" fontId="108" fillId="0" borderId="19" xfId="0" applyFont="1" applyBorder="1" applyAlignment="1">
      <alignment vertical="center"/>
    </xf>
    <xf numFmtId="0" fontId="108" fillId="0" borderId="19" xfId="0" applyFont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52" xfId="0" applyFont="1" applyBorder="1" applyAlignment="1">
      <alignment vertical="center"/>
    </xf>
    <xf numFmtId="0" fontId="108" fillId="0" borderId="19" xfId="0" applyFont="1" applyBorder="1" applyAlignment="1">
      <alignment horizontal="center" vertical="top"/>
    </xf>
    <xf numFmtId="0" fontId="132" fillId="0" borderId="19" xfId="0" applyFont="1" applyBorder="1" applyAlignment="1">
      <alignment horizontal="left" vertical="top" wrapText="1"/>
    </xf>
    <xf numFmtId="0" fontId="26" fillId="0" borderId="19" xfId="0" applyFont="1" applyBorder="1" applyAlignment="1">
      <alignment vertical="center"/>
    </xf>
    <xf numFmtId="0" fontId="26" fillId="0" borderId="19" xfId="0" applyFont="1" applyBorder="1" applyAlignment="1">
      <alignment horizontal="center" vertical="top"/>
    </xf>
    <xf numFmtId="0" fontId="108" fillId="0" borderId="52" xfId="0" applyFont="1" applyBorder="1" applyAlignment="1">
      <alignment horizontal="left" vertical="center"/>
    </xf>
    <xf numFmtId="0" fontId="108" fillId="0" borderId="52" xfId="0" applyFont="1" applyBorder="1" applyAlignment="1">
      <alignment horizontal="center" vertical="top"/>
    </xf>
    <xf numFmtId="0" fontId="120" fillId="0" borderId="56" xfId="0" applyFont="1" applyBorder="1" applyAlignment="1">
      <alignment horizontal="center" vertical="center"/>
    </xf>
    <xf numFmtId="0" fontId="132" fillId="0" borderId="56" xfId="1531" applyFont="1" applyBorder="1">
      <alignment horizontal="left" vertical="top" wrapText="1"/>
    </xf>
    <xf numFmtId="0" fontId="26" fillId="0" borderId="56" xfId="1531" applyFont="1" applyBorder="1">
      <alignment horizontal="left" vertical="top" wrapText="1"/>
    </xf>
    <xf numFmtId="0" fontId="90" fillId="0" borderId="56" xfId="1531" applyFont="1" applyBorder="1">
      <alignment horizontal="left" vertical="top" wrapText="1"/>
    </xf>
    <xf numFmtId="0" fontId="26" fillId="0" borderId="56" xfId="0" applyFont="1" applyBorder="1" applyAlignment="1">
      <alignment vertical="center"/>
    </xf>
    <xf numFmtId="0" fontId="124" fillId="0" borderId="56" xfId="1459" applyFont="1" applyBorder="1">
      <alignment horizontal="left" vertical="top" wrapText="1"/>
    </xf>
    <xf numFmtId="0" fontId="91" fillId="0" borderId="56" xfId="1537" applyFont="1" applyBorder="1" applyAlignment="1">
      <alignment vertical="center" wrapText="1"/>
    </xf>
    <xf numFmtId="0" fontId="91" fillId="0" borderId="56" xfId="1537" applyFont="1" applyBorder="1">
      <alignment horizontal="left" vertical="top" wrapText="1"/>
    </xf>
    <xf numFmtId="0" fontId="26" fillId="0" borderId="56" xfId="1537" applyFont="1" applyBorder="1" applyAlignment="1">
      <alignment horizontal="center" vertical="center"/>
    </xf>
    <xf numFmtId="0" fontId="126" fillId="0" borderId="63" xfId="1537" applyFont="1" applyBorder="1">
      <alignment horizontal="left" vertical="top" wrapText="1"/>
    </xf>
    <xf numFmtId="0" fontId="26" fillId="0" borderId="56" xfId="0" applyFont="1" applyBorder="1" applyAlignment="1">
      <alignment vertical="top"/>
    </xf>
    <xf numFmtId="0" fontId="124" fillId="0" borderId="64" xfId="1537" applyFont="1" applyBorder="1">
      <alignment horizontal="left" vertical="top" wrapText="1"/>
    </xf>
    <xf numFmtId="0" fontId="126" fillId="0" borderId="64" xfId="1537" applyFont="1" applyBorder="1">
      <alignment horizontal="left" vertical="top" wrapText="1"/>
    </xf>
    <xf numFmtId="0" fontId="108" fillId="0" borderId="19" xfId="0" applyFont="1" applyBorder="1" applyAlignment="1">
      <alignment vertical="top" wrapText="1"/>
    </xf>
    <xf numFmtId="49" fontId="108" fillId="0" borderId="19" xfId="0" applyNumberFormat="1" applyFont="1" applyBorder="1" applyAlignment="1">
      <alignment horizontal="center" wrapText="1"/>
    </xf>
    <xf numFmtId="0" fontId="108" fillId="0" borderId="19" xfId="0" applyFont="1" applyBorder="1" applyAlignment="1">
      <alignment vertical="center" wrapText="1"/>
    </xf>
    <xf numFmtId="1" fontId="130" fillId="0" borderId="19" xfId="0" applyNumberFormat="1" applyFont="1" applyBorder="1" applyAlignment="1">
      <alignment vertical="center" shrinkToFit="1"/>
    </xf>
    <xf numFmtId="1" fontId="130" fillId="0" borderId="19" xfId="0" applyNumberFormat="1" applyFont="1" applyBorder="1" applyAlignment="1">
      <alignment horizontal="center" vertical="top" shrinkToFit="1"/>
    </xf>
    <xf numFmtId="1" fontId="130" fillId="0" borderId="52" xfId="0" applyNumberFormat="1" applyFont="1" applyBorder="1" applyAlignment="1">
      <alignment vertical="center" shrinkToFit="1"/>
    </xf>
    <xf numFmtId="1" fontId="130" fillId="0" borderId="52" xfId="0" applyNumberFormat="1" applyFont="1" applyBorder="1" applyAlignment="1">
      <alignment horizontal="center" vertical="top" shrinkToFit="1"/>
    </xf>
    <xf numFmtId="0" fontId="108" fillId="0" borderId="0" xfId="0" applyFont="1" applyAlignment="1">
      <alignment horizontal="left" vertical="top" wrapText="1"/>
    </xf>
    <xf numFmtId="0" fontId="120" fillId="0" borderId="0" xfId="0" applyFont="1" applyAlignment="1">
      <alignment horizontal="right"/>
    </xf>
    <xf numFmtId="0" fontId="126" fillId="0" borderId="67" xfId="1537" applyFont="1" applyBorder="1">
      <alignment horizontal="left" vertical="top" wrapText="1"/>
    </xf>
    <xf numFmtId="0" fontId="26" fillId="0" borderId="0" xfId="0" applyFont="1" applyAlignment="1">
      <alignment horizontal="right" vertical="top" wrapText="1"/>
    </xf>
    <xf numFmtId="0" fontId="122" fillId="0" borderId="0" xfId="0" applyFont="1"/>
    <xf numFmtId="0" fontId="122" fillId="0" borderId="0" xfId="0" applyFont="1" applyAlignment="1">
      <alignment horizontal="left" vertical="top" wrapText="1"/>
    </xf>
    <xf numFmtId="0" fontId="124" fillId="0" borderId="19" xfId="891" applyFont="1" applyBorder="1">
      <alignment horizontal="left" vertical="top" wrapText="1"/>
    </xf>
    <xf numFmtId="0" fontId="126" fillId="0" borderId="19" xfId="891" applyFont="1" applyBorder="1">
      <alignment horizontal="left" vertical="top" wrapText="1"/>
    </xf>
    <xf numFmtId="0" fontId="91" fillId="0" borderId="67" xfId="0" applyFont="1" applyBorder="1" applyAlignment="1">
      <alignment horizontal="center" wrapText="1"/>
    </xf>
    <xf numFmtId="0" fontId="108" fillId="0" borderId="0" xfId="0" applyFont="1" applyAlignment="1">
      <alignment horizontal="center" vertical="top" wrapText="1"/>
    </xf>
    <xf numFmtId="0" fontId="108" fillId="0" borderId="56" xfId="1" applyFont="1" applyBorder="1" applyAlignment="1">
      <alignment vertical="center" wrapText="1"/>
    </xf>
    <xf numFmtId="0" fontId="26" fillId="0" borderId="0" xfId="1" applyFont="1" applyAlignment="1">
      <alignment horizontal="left" vertical="center" wrapText="1"/>
    </xf>
    <xf numFmtId="0" fontId="26" fillId="0" borderId="56" xfId="1" applyFont="1" applyBorder="1" applyAlignment="1">
      <alignment vertical="center" wrapText="1"/>
    </xf>
    <xf numFmtId="0" fontId="26" fillId="0" borderId="56" xfId="1" applyFont="1" applyBorder="1" applyAlignment="1">
      <alignment vertical="center"/>
    </xf>
    <xf numFmtId="0" fontId="26" fillId="0" borderId="68" xfId="1" applyFont="1" applyBorder="1" applyAlignment="1">
      <alignment vertical="center" wrapText="1"/>
    </xf>
    <xf numFmtId="0" fontId="26" fillId="0" borderId="69" xfId="1" applyFont="1" applyBorder="1" applyAlignment="1">
      <alignment vertical="center" wrapText="1"/>
    </xf>
    <xf numFmtId="0" fontId="26" fillId="0" borderId="67" xfId="1" applyFont="1" applyBorder="1" applyAlignment="1">
      <alignment vertical="center"/>
    </xf>
    <xf numFmtId="0" fontId="26" fillId="0" borderId="0" xfId="1" applyFont="1" applyAlignment="1">
      <alignment horizontal="left" vertical="center"/>
    </xf>
    <xf numFmtId="0" fontId="26" fillId="0" borderId="68" xfId="0" applyFont="1" applyBorder="1" applyAlignment="1">
      <alignment horizontal="left" vertical="top" wrapText="1"/>
    </xf>
    <xf numFmtId="0" fontId="90" fillId="0" borderId="68" xfId="1" applyFont="1" applyBorder="1" applyAlignment="1">
      <alignment horizontal="left" vertical="center" wrapText="1"/>
    </xf>
    <xf numFmtId="0" fontId="26" fillId="0" borderId="69" xfId="1" applyFont="1" applyBorder="1" applyAlignment="1">
      <alignment horizontal="center" vertical="center" wrapText="1"/>
    </xf>
    <xf numFmtId="0" fontId="26" fillId="0" borderId="68" xfId="1" applyFont="1" applyBorder="1" applyAlignment="1">
      <alignment horizontal="left" vertical="center" wrapText="1"/>
    </xf>
    <xf numFmtId="172" fontId="108" fillId="0" borderId="0" xfId="0" applyNumberFormat="1" applyFont="1" applyAlignment="1">
      <alignment horizontal="center" vertical="center" wrapText="1"/>
    </xf>
    <xf numFmtId="0" fontId="91" fillId="0" borderId="52" xfId="0" applyFont="1" applyBorder="1" applyAlignment="1">
      <alignment horizontal="center" vertical="top" wrapText="1"/>
    </xf>
    <xf numFmtId="0" fontId="124" fillId="0" borderId="52" xfId="0" applyFont="1" applyBorder="1" applyAlignment="1">
      <alignment horizontal="center" vertical="top" wrapText="1"/>
    </xf>
    <xf numFmtId="0" fontId="26" fillId="0" borderId="0" xfId="1133" applyFont="1" applyAlignment="1">
      <alignment horizontal="center"/>
    </xf>
    <xf numFmtId="169" fontId="26" fillId="0" borderId="0" xfId="1133" applyNumberFormat="1" applyFont="1" applyAlignment="1">
      <alignment horizontal="right"/>
    </xf>
    <xf numFmtId="0" fontId="26" fillId="0" borderId="0" xfId="1133" applyFont="1" applyAlignment="1">
      <alignment horizontal="left" indent="15"/>
    </xf>
    <xf numFmtId="0" fontId="26" fillId="0" borderId="0" xfId="1133" applyFont="1" applyAlignment="1">
      <alignment horizontal="right"/>
    </xf>
    <xf numFmtId="0" fontId="26" fillId="0" borderId="36" xfId="1133" applyFont="1" applyBorder="1" applyAlignment="1">
      <alignment horizontal="center" vertical="center" wrapText="1"/>
    </xf>
    <xf numFmtId="0" fontId="26" fillId="0" borderId="56" xfId="351" applyFont="1" applyBorder="1" applyAlignment="1">
      <alignment horizontal="center" vertical="center" wrapText="1"/>
    </xf>
    <xf numFmtId="0" fontId="26" fillId="0" borderId="36" xfId="1133" applyFont="1" applyBorder="1" applyAlignment="1">
      <alignment vertical="center" wrapText="1"/>
    </xf>
    <xf numFmtId="0" fontId="26" fillId="0" borderId="56" xfId="1133" applyFont="1" applyBorder="1" applyAlignment="1">
      <alignment horizontal="center" vertical="center"/>
    </xf>
    <xf numFmtId="0" fontId="26" fillId="0" borderId="19" xfId="1133" applyFont="1" applyBorder="1" applyAlignment="1">
      <alignment horizontal="left" vertical="top" wrapText="1"/>
    </xf>
    <xf numFmtId="0" fontId="26" fillId="0" borderId="19" xfId="1133" applyFont="1" applyBorder="1" applyAlignment="1">
      <alignment horizontal="center" vertical="top" wrapText="1"/>
    </xf>
    <xf numFmtId="0" fontId="26" fillId="0" borderId="19" xfId="1133" applyFont="1" applyBorder="1" applyAlignment="1">
      <alignment horizontal="center" vertical="center" wrapText="1"/>
    </xf>
    <xf numFmtId="0" fontId="108" fillId="0" borderId="56" xfId="1133" applyFont="1" applyBorder="1" applyAlignment="1">
      <alignment horizontal="left" vertical="top" wrapText="1"/>
    </xf>
    <xf numFmtId="0" fontId="26" fillId="0" borderId="56" xfId="1133" applyFont="1" applyBorder="1" applyAlignment="1">
      <alignment horizontal="left" vertical="top" wrapText="1"/>
    </xf>
    <xf numFmtId="43" fontId="26" fillId="0" borderId="0" xfId="1133" applyNumberFormat="1" applyFont="1"/>
    <xf numFmtId="0" fontId="124" fillId="0" borderId="19" xfId="0" applyFont="1" applyBorder="1" applyAlignment="1">
      <alignment horizontal="left" vertical="top" wrapText="1"/>
    </xf>
    <xf numFmtId="0" fontId="124" fillId="0" borderId="19" xfId="0" applyFont="1" applyBorder="1" applyAlignment="1">
      <alignment horizontal="center" vertical="top" wrapText="1"/>
    </xf>
    <xf numFmtId="0" fontId="26" fillId="0" borderId="56" xfId="55" applyFont="1" applyBorder="1" applyAlignment="1">
      <alignment horizontal="center"/>
    </xf>
    <xf numFmtId="0" fontId="108" fillId="0" borderId="56" xfId="55" applyFont="1" applyBorder="1" applyAlignment="1">
      <alignment horizontal="center" vertical="top"/>
    </xf>
    <xf numFmtId="0" fontId="26" fillId="0" borderId="56" xfId="55" applyFont="1" applyBorder="1" applyAlignment="1">
      <alignment horizontal="center" vertical="top"/>
    </xf>
    <xf numFmtId="0" fontId="108" fillId="0" borderId="56" xfId="945" applyFont="1" applyBorder="1" applyAlignment="1">
      <alignment horizontal="center" vertical="center" wrapText="1"/>
    </xf>
    <xf numFmtId="0" fontId="26" fillId="0" borderId="56" xfId="7" applyFont="1" applyBorder="1" applyAlignment="1">
      <alignment horizontal="center" vertical="center" wrapText="1"/>
    </xf>
    <xf numFmtId="49" fontId="26" fillId="0" borderId="19" xfId="0" applyNumberFormat="1" applyFont="1" applyBorder="1" applyAlignment="1">
      <alignment horizontal="center" vertical="center"/>
    </xf>
    <xf numFmtId="49" fontId="108" fillId="0" borderId="19" xfId="1368" applyNumberFormat="1" applyFont="1" applyBorder="1" applyAlignment="1">
      <alignment vertical="top" wrapText="1"/>
    </xf>
    <xf numFmtId="1" fontId="130" fillId="0" borderId="19" xfId="0" applyNumberFormat="1" applyFont="1" applyBorder="1" applyAlignment="1">
      <alignment horizontal="center" vertical="center" shrinkToFit="1"/>
    </xf>
    <xf numFmtId="0" fontId="26" fillId="0" borderId="19" xfId="7" applyFont="1" applyBorder="1" applyAlignment="1">
      <alignment horizontal="center" vertical="top" wrapText="1"/>
    </xf>
    <xf numFmtId="49" fontId="26" fillId="0" borderId="19" xfId="1368" applyNumberFormat="1" applyFont="1" applyBorder="1" applyAlignment="1">
      <alignment vertical="top" wrapText="1"/>
    </xf>
    <xf numFmtId="49" fontId="26" fillId="0" borderId="19" xfId="1368" applyNumberFormat="1" applyFont="1" applyBorder="1" applyAlignment="1">
      <alignment horizontal="center" vertical="top" wrapText="1"/>
    </xf>
    <xf numFmtId="49" fontId="108" fillId="0" borderId="44" xfId="0" applyNumberFormat="1" applyFont="1" applyBorder="1" applyAlignment="1">
      <alignment horizontal="left" vertical="top" wrapText="1"/>
    </xf>
    <xf numFmtId="0" fontId="26" fillId="0" borderId="54" xfId="0" applyFont="1" applyBorder="1" applyAlignment="1">
      <alignment horizontal="center" vertical="top" wrapText="1"/>
    </xf>
    <xf numFmtId="49" fontId="108" fillId="0" borderId="48" xfId="0" applyNumberFormat="1" applyFont="1" applyBorder="1" applyAlignment="1">
      <alignment horizontal="left" vertical="top" wrapText="1"/>
    </xf>
    <xf numFmtId="49" fontId="26" fillId="0" borderId="47" xfId="1368" applyNumberFormat="1" applyFont="1" applyBorder="1" applyAlignment="1">
      <alignment vertical="top" wrapText="1"/>
    </xf>
    <xf numFmtId="0" fontId="26" fillId="0" borderId="53" xfId="0" applyFont="1" applyBorder="1" applyAlignment="1">
      <alignment horizontal="center" vertical="top" wrapText="1"/>
    </xf>
    <xf numFmtId="0" fontId="26" fillId="0" borderId="46" xfId="0" applyFont="1" applyBorder="1" applyAlignment="1">
      <alignment horizontal="left" vertical="top" wrapText="1"/>
    </xf>
    <xf numFmtId="49" fontId="26" fillId="0" borderId="52" xfId="1368" applyNumberFormat="1" applyFont="1" applyBorder="1" applyAlignment="1">
      <alignment vertical="top" wrapText="1"/>
    </xf>
    <xf numFmtId="168" fontId="108" fillId="0" borderId="19" xfId="0" applyNumberFormat="1" applyFont="1" applyBorder="1" applyAlignment="1">
      <alignment vertical="top" wrapText="1"/>
    </xf>
    <xf numFmtId="49" fontId="108" fillId="0" borderId="52" xfId="1368" applyNumberFormat="1" applyFont="1" applyBorder="1" applyAlignment="1">
      <alignment vertical="top" wrapText="1"/>
    </xf>
    <xf numFmtId="0" fontId="108" fillId="0" borderId="52" xfId="891" applyFont="1" applyBorder="1" applyAlignment="1">
      <alignment horizontal="center" vertical="top" wrapText="1"/>
    </xf>
    <xf numFmtId="0" fontId="26" fillId="0" borderId="56" xfId="891" applyFont="1" applyBorder="1" applyAlignment="1">
      <alignment horizontal="center" vertical="top" wrapText="1"/>
    </xf>
    <xf numFmtId="176" fontId="26" fillId="0" borderId="30" xfId="0" applyNumberFormat="1" applyFont="1" applyBorder="1" applyAlignment="1">
      <alignment vertical="top" wrapText="1"/>
    </xf>
    <xf numFmtId="49" fontId="108" fillId="0" borderId="67" xfId="1368" applyNumberFormat="1" applyFont="1" applyBorder="1" applyAlignment="1">
      <alignment vertical="top" wrapText="1"/>
    </xf>
    <xf numFmtId="0" fontId="108" fillId="0" borderId="67" xfId="0" applyFont="1" applyBorder="1" applyAlignment="1">
      <alignment horizontal="left" vertical="top" wrapText="1"/>
    </xf>
    <xf numFmtId="0" fontId="26" fillId="0" borderId="67" xfId="0" applyFont="1" applyBorder="1" applyAlignment="1">
      <alignment horizontal="center" vertical="top" wrapText="1"/>
    </xf>
    <xf numFmtId="49" fontId="26" fillId="0" borderId="67" xfId="1368" applyNumberFormat="1" applyFont="1" applyBorder="1" applyAlignment="1">
      <alignment vertical="top" wrapText="1"/>
    </xf>
    <xf numFmtId="49" fontId="108" fillId="0" borderId="19" xfId="0" applyNumberFormat="1" applyFont="1" applyBorder="1" applyAlignment="1">
      <alignment horizontal="left" vertical="top" wrapText="1"/>
    </xf>
    <xf numFmtId="49" fontId="26" fillId="0" borderId="52" xfId="0" applyNumberFormat="1" applyFont="1" applyBorder="1" applyAlignment="1">
      <alignment horizontal="center" vertical="center"/>
    </xf>
    <xf numFmtId="0" fontId="120" fillId="0" borderId="52" xfId="0" applyFont="1" applyBorder="1" applyAlignment="1">
      <alignment horizontal="center" vertical="center" wrapText="1"/>
    </xf>
    <xf numFmtId="0" fontId="91" fillId="0" borderId="52" xfId="0" applyFont="1" applyBorder="1" applyAlignment="1">
      <alignment horizontal="center" vertical="center" wrapText="1"/>
    </xf>
    <xf numFmtId="168" fontId="26" fillId="0" borderId="52" xfId="891" applyNumberFormat="1" applyFont="1" applyBorder="1" applyAlignment="1">
      <alignment vertical="top" wrapText="1"/>
    </xf>
    <xf numFmtId="0" fontId="90" fillId="0" borderId="52" xfId="891" applyFont="1" applyBorder="1" applyAlignment="1">
      <alignment vertical="top" wrapText="1"/>
    </xf>
    <xf numFmtId="0" fontId="108" fillId="0" borderId="47" xfId="0" applyFont="1" applyBorder="1" applyAlignment="1">
      <alignment horizontal="center" vertical="center" wrapText="1"/>
    </xf>
    <xf numFmtId="0" fontId="108" fillId="0" borderId="47" xfId="0" applyFont="1" applyBorder="1" applyAlignment="1">
      <alignment horizontal="left" vertical="top" wrapText="1"/>
    </xf>
    <xf numFmtId="169" fontId="120" fillId="0" borderId="52" xfId="0" applyNumberFormat="1" applyFont="1" applyBorder="1" applyAlignment="1">
      <alignment vertical="top" wrapText="1"/>
    </xf>
    <xf numFmtId="1" fontId="138" fillId="0" borderId="52" xfId="350" applyNumberFormat="1" applyFont="1" applyBorder="1" applyAlignment="1">
      <alignment horizontal="center" vertical="center" shrinkToFit="1"/>
    </xf>
    <xf numFmtId="169" fontId="91" fillId="0" borderId="52" xfId="0" applyNumberFormat="1" applyFont="1" applyBorder="1" applyAlignment="1">
      <alignment vertical="top" wrapText="1"/>
    </xf>
    <xf numFmtId="0" fontId="108" fillId="0" borderId="52" xfId="998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top" wrapText="1"/>
    </xf>
    <xf numFmtId="1" fontId="130" fillId="0" borderId="52" xfId="0" applyNumberFormat="1" applyFont="1" applyBorder="1" applyAlignment="1">
      <alignment horizontal="center" vertical="center" shrinkToFit="1"/>
    </xf>
    <xf numFmtId="0" fontId="130" fillId="0" borderId="52" xfId="0" applyFont="1" applyBorder="1" applyAlignment="1">
      <alignment horizontal="left" vertical="center" wrapText="1"/>
    </xf>
    <xf numFmtId="0" fontId="29" fillId="0" borderId="52" xfId="0" applyFont="1" applyBorder="1" applyAlignment="1">
      <alignment horizontal="center" vertical="top" wrapText="1"/>
    </xf>
    <xf numFmtId="43" fontId="26" fillId="0" borderId="49" xfId="0" applyNumberFormat="1" applyFont="1" applyBorder="1" applyAlignment="1">
      <alignment horizontal="left" vertical="center" wrapText="1"/>
    </xf>
    <xf numFmtId="0" fontId="126" fillId="0" borderId="19" xfId="0" applyFont="1" applyBorder="1" applyAlignment="1">
      <alignment horizontal="left" vertical="top" wrapText="1"/>
    </xf>
    <xf numFmtId="49" fontId="26" fillId="0" borderId="67" xfId="1368" applyNumberFormat="1" applyFont="1" applyBorder="1" applyAlignment="1">
      <alignment horizontal="center" vertical="top" wrapText="1"/>
    </xf>
    <xf numFmtId="176" fontId="108" fillId="0" borderId="19" xfId="122" applyNumberFormat="1" applyFont="1" applyBorder="1" applyAlignment="1">
      <alignment vertical="center" wrapText="1"/>
    </xf>
    <xf numFmtId="176" fontId="26" fillId="0" borderId="19" xfId="122" applyNumberFormat="1" applyFont="1" applyBorder="1" applyAlignment="1">
      <alignment vertical="center" wrapText="1"/>
    </xf>
    <xf numFmtId="49" fontId="108" fillId="0" borderId="19" xfId="1368" applyNumberFormat="1" applyFont="1" applyBorder="1" applyAlignment="1">
      <alignment horizontal="center" vertical="top" wrapText="1"/>
    </xf>
    <xf numFmtId="49" fontId="26" fillId="0" borderId="56" xfId="1368" applyNumberFormat="1" applyFont="1" applyBorder="1" applyAlignment="1">
      <alignment horizontal="center" vertical="top" wrapText="1"/>
    </xf>
    <xf numFmtId="0" fontId="91" fillId="0" borderId="19" xfId="0" applyFont="1" applyBorder="1" applyAlignment="1">
      <alignment vertical="top" wrapText="1"/>
    </xf>
    <xf numFmtId="0" fontId="26" fillId="0" borderId="56" xfId="1133" applyFont="1" applyBorder="1"/>
    <xf numFmtId="0" fontId="26" fillId="0" borderId="56" xfId="1133" applyFont="1" applyBorder="1" applyAlignment="1">
      <alignment horizontal="center"/>
    </xf>
    <xf numFmtId="0" fontId="125" fillId="0" borderId="56" xfId="0" applyFont="1" applyBorder="1" applyAlignment="1">
      <alignment horizontal="left" vertical="top" wrapText="1"/>
    </xf>
    <xf numFmtId="0" fontId="108" fillId="0" borderId="0" xfId="1133" applyFont="1" applyAlignment="1">
      <alignment horizontal="center"/>
    </xf>
    <xf numFmtId="0" fontId="149" fillId="0" borderId="56" xfId="0" applyFont="1" applyBorder="1" applyAlignment="1">
      <alignment horizontal="center" vertical="top" wrapText="1"/>
    </xf>
    <xf numFmtId="176" fontId="108" fillId="0" borderId="56" xfId="122" applyNumberFormat="1" applyFont="1" applyBorder="1" applyAlignment="1">
      <alignment vertical="center" wrapText="1"/>
    </xf>
    <xf numFmtId="0" fontId="91" fillId="0" borderId="0" xfId="0" applyFont="1" applyAlignment="1">
      <alignment horizontal="center" vertical="center" wrapText="1"/>
    </xf>
    <xf numFmtId="0" fontId="91" fillId="0" borderId="19" xfId="0" applyFont="1" applyBorder="1" applyAlignment="1">
      <alignment horizontal="center" vertical="center" wrapText="1"/>
    </xf>
    <xf numFmtId="0" fontId="91" fillId="0" borderId="19" xfId="0" applyFont="1" applyBorder="1" applyAlignment="1">
      <alignment horizontal="center" vertical="center" textRotation="90" wrapText="1"/>
    </xf>
    <xf numFmtId="0" fontId="91" fillId="0" borderId="19" xfId="0" applyFont="1" applyBorder="1" applyAlignment="1">
      <alignment horizontal="right" vertical="center"/>
    </xf>
    <xf numFmtId="0" fontId="120" fillId="0" borderId="52" xfId="0" applyFont="1" applyBorder="1" applyAlignment="1">
      <alignment horizontal="center" vertical="center" textRotation="90" wrapText="1"/>
    </xf>
    <xf numFmtId="0" fontId="108" fillId="0" borderId="52" xfId="0" quotePrefix="1" applyFont="1" applyBorder="1" applyAlignment="1">
      <alignment horizontal="left" vertical="top" wrapText="1"/>
    </xf>
    <xf numFmtId="169" fontId="120" fillId="0" borderId="52" xfId="0" applyNumberFormat="1" applyFont="1" applyBorder="1" applyAlignment="1">
      <alignment horizontal="right" vertical="center"/>
    </xf>
    <xf numFmtId="0" fontId="91" fillId="0" borderId="56" xfId="0" applyFont="1" applyBorder="1" applyAlignment="1">
      <alignment horizontal="center" vertical="center" textRotation="90" wrapText="1"/>
    </xf>
    <xf numFmtId="0" fontId="120" fillId="0" borderId="19" xfId="0" applyFont="1" applyBorder="1" applyAlignment="1">
      <alignment vertical="center"/>
    </xf>
    <xf numFmtId="0" fontId="91" fillId="0" borderId="19" xfId="0" applyFont="1" applyBorder="1" applyAlignment="1">
      <alignment horizontal="center"/>
    </xf>
    <xf numFmtId="2" fontId="120" fillId="0" borderId="19" xfId="0" applyNumberFormat="1" applyFont="1" applyBorder="1" applyAlignment="1">
      <alignment horizontal="center" wrapText="1"/>
    </xf>
    <xf numFmtId="0" fontId="91" fillId="0" borderId="52" xfId="0" applyFont="1" applyBorder="1" applyAlignment="1">
      <alignment horizontal="center"/>
    </xf>
    <xf numFmtId="0" fontId="108" fillId="0" borderId="52" xfId="13" applyFont="1" applyBorder="1" applyAlignment="1">
      <alignment horizontal="center" vertical="top" wrapText="1"/>
    </xf>
    <xf numFmtId="0" fontId="108" fillId="0" borderId="52" xfId="13" applyFont="1" applyBorder="1" applyAlignment="1">
      <alignment horizontal="left" vertical="top" wrapText="1"/>
    </xf>
    <xf numFmtId="0" fontId="26" fillId="0" borderId="52" xfId="13" applyFont="1" applyBorder="1" applyAlignment="1">
      <alignment horizontal="left" vertical="top" wrapText="1"/>
    </xf>
    <xf numFmtId="0" fontId="91" fillId="0" borderId="0" xfId="0" applyFont="1" applyAlignment="1">
      <alignment horizontal="right" vertical="center"/>
    </xf>
    <xf numFmtId="0" fontId="26" fillId="0" borderId="0" xfId="0" applyFont="1" applyAlignment="1">
      <alignment wrapText="1"/>
    </xf>
    <xf numFmtId="175" fontId="26" fillId="0" borderId="0" xfId="0" applyNumberFormat="1" applyFont="1" applyAlignment="1">
      <alignment horizontal="right" wrapText="1"/>
    </xf>
    <xf numFmtId="175" fontId="26" fillId="0" borderId="0" xfId="1369" applyNumberFormat="1" applyFont="1" applyAlignment="1">
      <alignment horizontal="right" vertical="center" wrapText="1"/>
    </xf>
    <xf numFmtId="177" fontId="26" fillId="0" borderId="0" xfId="0" applyNumberFormat="1" applyFont="1" applyAlignment="1">
      <alignment vertical="center" wrapText="1"/>
    </xf>
    <xf numFmtId="175" fontId="108" fillId="0" borderId="0" xfId="0" applyNumberFormat="1" applyFont="1"/>
    <xf numFmtId="175" fontId="26" fillId="0" borderId="0" xfId="0" applyNumberFormat="1" applyFont="1" applyAlignment="1">
      <alignment horizontal="right"/>
    </xf>
    <xf numFmtId="175" fontId="26" fillId="0" borderId="19" xfId="0" applyNumberFormat="1" applyFont="1" applyBorder="1" applyAlignment="1">
      <alignment horizontal="center"/>
    </xf>
    <xf numFmtId="175" fontId="108" fillId="0" borderId="19" xfId="1369" quotePrefix="1" applyNumberFormat="1" applyFont="1" applyBorder="1" applyAlignment="1">
      <alignment vertical="top" wrapText="1"/>
    </xf>
    <xf numFmtId="175" fontId="26" fillId="0" borderId="19" xfId="1369" quotePrefix="1" applyNumberFormat="1" applyFont="1" applyBorder="1" applyAlignment="1">
      <alignment vertical="center" wrapText="1"/>
    </xf>
    <xf numFmtId="175" fontId="108" fillId="0" borderId="19" xfId="1369" quotePrefix="1" applyNumberFormat="1" applyFont="1" applyBorder="1" applyAlignment="1">
      <alignment vertical="center" wrapText="1"/>
    </xf>
    <xf numFmtId="0" fontId="120" fillId="0" borderId="19" xfId="0" applyFont="1" applyBorder="1" applyAlignment="1">
      <alignment horizontal="left" vertical="center" wrapText="1"/>
    </xf>
    <xf numFmtId="0" fontId="26" fillId="0" borderId="19" xfId="355" applyFont="1" applyBorder="1" applyAlignment="1">
      <alignment horizontal="center" vertical="center" wrapText="1"/>
    </xf>
    <xf numFmtId="0" fontId="91" fillId="0" borderId="52" xfId="0" applyFont="1" applyBorder="1" applyAlignment="1">
      <alignment horizontal="left" vertical="center" wrapText="1"/>
    </xf>
    <xf numFmtId="0" fontId="26" fillId="0" borderId="47" xfId="998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168" fontId="26" fillId="0" borderId="19" xfId="0" applyNumberFormat="1" applyFont="1" applyBorder="1" applyAlignment="1">
      <alignment horizontal="left" vertical="top" wrapText="1"/>
    </xf>
    <xf numFmtId="0" fontId="108" fillId="0" borderId="0" xfId="0" applyFont="1" applyAlignment="1">
      <alignment vertical="top" wrapText="1"/>
    </xf>
    <xf numFmtId="172" fontId="108" fillId="0" borderId="0" xfId="0" applyNumberFormat="1" applyFont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/>
    </xf>
    <xf numFmtId="0" fontId="26" fillId="0" borderId="19" xfId="1362" applyFont="1" applyBorder="1" applyAlignment="1">
      <alignment horizontal="center" vertical="center" wrapText="1"/>
    </xf>
    <xf numFmtId="0" fontId="120" fillId="0" borderId="0" xfId="0" applyFont="1" applyAlignment="1">
      <alignment horizontal="center" vertical="center" wrapText="1"/>
    </xf>
    <xf numFmtId="172" fontId="108" fillId="0" borderId="0" xfId="0" applyNumberFormat="1" applyFont="1" applyAlignment="1">
      <alignment horizontal="left" vertical="center" wrapText="1"/>
    </xf>
    <xf numFmtId="43" fontId="26" fillId="0" borderId="47" xfId="1082" applyFont="1" applyFill="1" applyBorder="1" applyAlignment="1">
      <alignment horizontal="center" vertical="center" wrapText="1"/>
    </xf>
    <xf numFmtId="43" fontId="26" fillId="0" borderId="30" xfId="1082" applyFont="1" applyFill="1" applyBorder="1" applyAlignment="1">
      <alignment horizontal="center" vertical="center" wrapText="1"/>
    </xf>
    <xf numFmtId="49" fontId="26" fillId="0" borderId="52" xfId="53" applyNumberFormat="1" applyFont="1" applyBorder="1" applyAlignment="1" applyProtection="1">
      <alignment horizontal="center" vertical="center" wrapText="1"/>
      <protection locked="0"/>
    </xf>
    <xf numFmtId="49" fontId="121" fillId="0" borderId="56" xfId="53" applyNumberFormat="1" applyFont="1" applyBorder="1" applyAlignment="1">
      <alignment horizontal="left" vertical="center" wrapText="1"/>
    </xf>
    <xf numFmtId="175" fontId="26" fillId="0" borderId="52" xfId="9" applyNumberFormat="1" applyFont="1" applyFill="1" applyBorder="1" applyAlignment="1">
      <alignment horizontal="center" vertical="center" wrapText="1"/>
    </xf>
    <xf numFmtId="49" fontId="121" fillId="0" borderId="52" xfId="53" applyNumberFormat="1" applyFont="1" applyBorder="1" applyAlignment="1" applyProtection="1">
      <alignment horizontal="center" vertical="center" wrapText="1"/>
      <protection locked="0"/>
    </xf>
    <xf numFmtId="175" fontId="121" fillId="0" borderId="56" xfId="53" applyNumberFormat="1" applyFont="1" applyBorder="1" applyAlignment="1">
      <alignment horizontal="left" vertical="center" wrapText="1"/>
    </xf>
    <xf numFmtId="0" fontId="26" fillId="0" borderId="47" xfId="0" applyFont="1" applyBorder="1" applyAlignment="1">
      <alignment horizontal="center"/>
    </xf>
    <xf numFmtId="0" fontId="26" fillId="0" borderId="29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49" fontId="26" fillId="0" borderId="52" xfId="1369" applyNumberFormat="1" applyFont="1" applyBorder="1" applyAlignment="1">
      <alignment horizontal="center" vertical="center" wrapText="1"/>
    </xf>
    <xf numFmtId="49" fontId="26" fillId="0" borderId="48" xfId="1369" applyNumberFormat="1" applyFont="1" applyBorder="1" applyAlignment="1">
      <alignment horizontal="center" vertical="center" wrapText="1"/>
    </xf>
    <xf numFmtId="49" fontId="26" fillId="0" borderId="49" xfId="1369" applyNumberFormat="1" applyFont="1" applyBorder="1" applyAlignment="1">
      <alignment horizontal="center" vertical="center" wrapText="1"/>
    </xf>
    <xf numFmtId="49" fontId="26" fillId="0" borderId="50" xfId="1369" applyNumberFormat="1" applyFont="1" applyBorder="1" applyAlignment="1">
      <alignment horizontal="center" vertical="center" wrapText="1"/>
    </xf>
    <xf numFmtId="49" fontId="26" fillId="0" borderId="47" xfId="53" applyNumberFormat="1" applyFont="1" applyBorder="1" applyAlignment="1" applyProtection="1">
      <alignment horizontal="center" vertical="center" wrapText="1"/>
      <protection locked="0"/>
    </xf>
    <xf numFmtId="49" fontId="26" fillId="0" borderId="29" xfId="53" applyNumberFormat="1" applyFont="1" applyBorder="1" applyAlignment="1" applyProtection="1">
      <alignment horizontal="center" vertical="center" wrapText="1"/>
      <protection locked="0"/>
    </xf>
    <xf numFmtId="49" fontId="26" fillId="0" borderId="30" xfId="53" applyNumberFormat="1" applyFont="1" applyBorder="1" applyAlignment="1" applyProtection="1">
      <alignment horizontal="center" vertical="center" wrapText="1"/>
      <protection locked="0"/>
    </xf>
    <xf numFmtId="175" fontId="26" fillId="0" borderId="47" xfId="9" applyNumberFormat="1" applyFont="1" applyFill="1" applyBorder="1" applyAlignment="1">
      <alignment horizontal="center" vertical="center" wrapText="1"/>
    </xf>
    <xf numFmtId="175" fontId="26" fillId="0" borderId="29" xfId="9" applyNumberFormat="1" applyFont="1" applyFill="1" applyBorder="1" applyAlignment="1">
      <alignment horizontal="center" vertical="center" wrapText="1"/>
    </xf>
    <xf numFmtId="175" fontId="26" fillId="0" borderId="30" xfId="9" applyNumberFormat="1" applyFont="1" applyFill="1" applyBorder="1" applyAlignment="1">
      <alignment horizontal="center" vertical="center" wrapText="1"/>
    </xf>
    <xf numFmtId="49" fontId="108" fillId="0" borderId="0" xfId="53" applyNumberFormat="1" applyFont="1" applyAlignment="1">
      <alignment horizontal="center" vertical="center" wrapText="1"/>
    </xf>
    <xf numFmtId="0" fontId="26" fillId="0" borderId="52" xfId="53" applyFont="1" applyBorder="1" applyAlignment="1">
      <alignment horizontal="center" vertical="center" wrapText="1"/>
    </xf>
    <xf numFmtId="49" fontId="26" fillId="0" borderId="52" xfId="53" applyNumberFormat="1" applyFont="1" applyBorder="1" applyAlignment="1">
      <alignment horizontal="center"/>
    </xf>
    <xf numFmtId="49" fontId="108" fillId="0" borderId="47" xfId="53" applyNumberFormat="1" applyFont="1" applyBorder="1" applyAlignment="1" applyProtection="1">
      <alignment horizontal="center" vertical="center" wrapText="1"/>
      <protection locked="0"/>
    </xf>
    <xf numFmtId="49" fontId="108" fillId="0" borderId="29" xfId="53" applyNumberFormat="1" applyFont="1" applyBorder="1" applyAlignment="1" applyProtection="1">
      <alignment horizontal="center" vertical="center" wrapText="1"/>
      <protection locked="0"/>
    </xf>
    <xf numFmtId="49" fontId="108" fillId="0" borderId="30" xfId="53" applyNumberFormat="1" applyFont="1" applyBorder="1" applyAlignment="1" applyProtection="1">
      <alignment horizontal="center" vertical="center" wrapText="1"/>
      <protection locked="0"/>
    </xf>
    <xf numFmtId="0" fontId="26" fillId="0" borderId="52" xfId="0" applyFont="1" applyBorder="1" applyAlignment="1">
      <alignment horizontal="center"/>
    </xf>
    <xf numFmtId="49" fontId="26" fillId="0" borderId="47" xfId="1369" applyNumberFormat="1" applyFont="1" applyBorder="1" applyAlignment="1">
      <alignment horizontal="center" vertical="center" wrapText="1"/>
    </xf>
    <xf numFmtId="49" fontId="26" fillId="0" borderId="29" xfId="1369" applyNumberFormat="1" applyFont="1" applyBorder="1" applyAlignment="1">
      <alignment horizontal="center" vertical="center" wrapText="1"/>
    </xf>
    <xf numFmtId="49" fontId="26" fillId="0" borderId="30" xfId="1369" applyNumberFormat="1" applyFont="1" applyBorder="1" applyAlignment="1">
      <alignment horizontal="center" vertical="center" wrapText="1"/>
    </xf>
    <xf numFmtId="49" fontId="26" fillId="0" borderId="55" xfId="55" applyNumberFormat="1" applyFont="1" applyBorder="1" applyAlignment="1" applyProtection="1">
      <alignment horizontal="center" vertical="top" wrapText="1"/>
      <protection locked="0"/>
    </xf>
    <xf numFmtId="49" fontId="26" fillId="0" borderId="51" xfId="55" applyNumberFormat="1" applyFont="1" applyBorder="1" applyAlignment="1" applyProtection="1">
      <alignment horizontal="center" vertical="top" wrapText="1"/>
      <protection locked="0"/>
    </xf>
    <xf numFmtId="0" fontId="120" fillId="0" borderId="0" xfId="0" applyFont="1" applyAlignment="1">
      <alignment horizontal="center"/>
    </xf>
    <xf numFmtId="0" fontId="91" fillId="0" borderId="47" xfId="0" applyFont="1" applyBorder="1" applyAlignment="1">
      <alignment horizontal="center"/>
    </xf>
    <xf numFmtId="0" fontId="91" fillId="0" borderId="29" xfId="0" applyFont="1" applyBorder="1" applyAlignment="1">
      <alignment horizontal="center"/>
    </xf>
    <xf numFmtId="0" fontId="91" fillId="0" borderId="30" xfId="0" applyFont="1" applyBorder="1" applyAlignment="1">
      <alignment horizontal="center"/>
    </xf>
    <xf numFmtId="175" fontId="26" fillId="0" borderId="52" xfId="55" applyNumberFormat="1" applyFont="1" applyBorder="1" applyAlignment="1">
      <alignment horizontal="center" vertical="center" wrapText="1"/>
    </xf>
    <xf numFmtId="175" fontId="26" fillId="0" borderId="52" xfId="74" applyNumberFormat="1" applyFont="1" applyFill="1" applyBorder="1" applyAlignment="1">
      <alignment horizontal="center" vertical="center" wrapText="1"/>
    </xf>
    <xf numFmtId="175" fontId="26" fillId="0" borderId="49" xfId="0" applyNumberFormat="1" applyFont="1" applyBorder="1" applyAlignment="1">
      <alignment horizontal="center" vertical="center" wrapText="1"/>
    </xf>
    <xf numFmtId="175" fontId="26" fillId="0" borderId="50" xfId="0" applyNumberFormat="1" applyFont="1" applyBorder="1" applyAlignment="1">
      <alignment horizontal="center" vertical="center" wrapText="1"/>
    </xf>
    <xf numFmtId="175" fontId="26" fillId="0" borderId="52" xfId="0" applyNumberFormat="1" applyFont="1" applyBorder="1" applyAlignment="1">
      <alignment horizontal="center" vertical="center" wrapText="1"/>
    </xf>
    <xf numFmtId="175" fontId="26" fillId="0" borderId="52" xfId="299" applyNumberFormat="1" applyFont="1" applyFill="1" applyBorder="1" applyAlignment="1">
      <alignment horizontal="center" vertical="center" wrapText="1"/>
    </xf>
    <xf numFmtId="0" fontId="108" fillId="0" borderId="0" xfId="0" applyFont="1" applyAlignment="1">
      <alignment horizontal="center"/>
    </xf>
    <xf numFmtId="0" fontId="26" fillId="0" borderId="48" xfId="1458" applyFont="1" applyBorder="1" applyAlignment="1">
      <alignment horizontal="center" vertical="top" wrapText="1"/>
    </xf>
    <xf numFmtId="0" fontId="26" fillId="0" borderId="50" xfId="1458" applyFont="1" applyBorder="1" applyAlignment="1">
      <alignment horizontal="center" vertical="top" wrapText="1"/>
    </xf>
    <xf numFmtId="0" fontId="26" fillId="0" borderId="52" xfId="0" applyFont="1" applyBorder="1" applyAlignment="1">
      <alignment horizontal="center" vertical="top" wrapText="1"/>
    </xf>
    <xf numFmtId="0" fontId="120" fillId="55" borderId="0" xfId="0" applyFont="1" applyFill="1" applyAlignment="1">
      <alignment horizontal="center" vertical="top" wrapText="1"/>
    </xf>
    <xf numFmtId="0" fontId="26" fillId="0" borderId="0" xfId="891" applyFont="1" applyAlignment="1">
      <alignment horizontal="center" vertical="top" wrapText="1"/>
    </xf>
    <xf numFmtId="0" fontId="108" fillId="0" borderId="68" xfId="891" applyFont="1" applyBorder="1" applyAlignment="1">
      <alignment horizontal="center" vertical="top" wrapText="1"/>
    </xf>
    <xf numFmtId="0" fontId="108" fillId="0" borderId="69" xfId="891" applyFont="1" applyBorder="1" applyAlignment="1">
      <alignment horizontal="center" vertical="top" wrapText="1"/>
    </xf>
    <xf numFmtId="172" fontId="26" fillId="0" borderId="0" xfId="0" applyNumberFormat="1" applyFont="1" applyAlignment="1">
      <alignment horizontal="center" vertical="center" wrapText="1"/>
    </xf>
    <xf numFmtId="0" fontId="91" fillId="0" borderId="0" xfId="0" applyFont="1" applyAlignment="1">
      <alignment horizontal="left" vertical="top" wrapText="1"/>
    </xf>
    <xf numFmtId="0" fontId="91" fillId="0" borderId="0" xfId="0" applyFont="1" applyAlignment="1">
      <alignment horizontal="right"/>
    </xf>
    <xf numFmtId="0" fontId="26" fillId="0" borderId="19" xfId="0" applyFont="1" applyBorder="1" applyAlignment="1">
      <alignment horizontal="center" vertical="center" wrapText="1"/>
    </xf>
    <xf numFmtId="0" fontId="26" fillId="0" borderId="0" xfId="1133" applyFont="1" applyAlignment="1">
      <alignment horizontal="right"/>
    </xf>
    <xf numFmtId="0" fontId="108" fillId="0" borderId="0" xfId="1133" applyFont="1" applyAlignment="1">
      <alignment horizontal="center" vertical="center" wrapText="1"/>
    </xf>
    <xf numFmtId="0" fontId="26" fillId="0" borderId="35" xfId="1133" applyFont="1" applyBorder="1" applyAlignment="1">
      <alignment horizontal="center" vertical="center" wrapText="1"/>
    </xf>
    <xf numFmtId="0" fontId="26" fillId="0" borderId="36" xfId="1133" applyFont="1" applyBorder="1" applyAlignment="1">
      <alignment horizontal="center" vertical="center" wrapText="1"/>
    </xf>
    <xf numFmtId="0" fontId="26" fillId="0" borderId="37" xfId="1133" applyFont="1" applyBorder="1" applyAlignment="1">
      <alignment horizontal="center" vertical="center" wrapText="1"/>
    </xf>
    <xf numFmtId="0" fontId="26" fillId="0" borderId="56" xfId="1133" applyFont="1" applyBorder="1" applyAlignment="1">
      <alignment horizontal="center" vertical="center" wrapText="1"/>
    </xf>
    <xf numFmtId="1" fontId="26" fillId="0" borderId="0" xfId="118" applyFont="1" applyAlignment="1">
      <alignment horizontal="right" vertical="center"/>
    </xf>
    <xf numFmtId="169" fontId="26" fillId="0" borderId="0" xfId="0" applyNumberFormat="1" applyFont="1" applyAlignment="1">
      <alignment horizontal="right" vertical="center" wrapText="1"/>
    </xf>
    <xf numFmtId="49" fontId="133" fillId="0" borderId="46" xfId="0" applyNumberFormat="1" applyFont="1" applyBorder="1" applyAlignment="1">
      <alignment horizontal="center" vertical="center" wrapText="1"/>
    </xf>
    <xf numFmtId="49" fontId="133" fillId="0" borderId="61" xfId="0" applyNumberFormat="1" applyFont="1" applyBorder="1" applyAlignment="1">
      <alignment horizontal="center" vertical="center" wrapText="1"/>
    </xf>
    <xf numFmtId="49" fontId="133" fillId="0" borderId="62" xfId="0" applyNumberFormat="1" applyFont="1" applyBorder="1" applyAlignment="1">
      <alignment horizontal="center" vertical="center" wrapText="1"/>
    </xf>
    <xf numFmtId="49" fontId="133" fillId="0" borderId="51" xfId="0" applyNumberFormat="1" applyFont="1" applyBorder="1" applyAlignment="1">
      <alignment horizontal="center" vertical="center" wrapText="1"/>
    </xf>
    <xf numFmtId="0" fontId="133" fillId="0" borderId="47" xfId="0" applyFont="1" applyBorder="1" applyAlignment="1">
      <alignment horizontal="center" vertical="center" wrapText="1"/>
    </xf>
    <xf numFmtId="0" fontId="133" fillId="0" borderId="29" xfId="0" applyFont="1" applyBorder="1" applyAlignment="1">
      <alignment horizontal="center" vertical="center" wrapText="1"/>
    </xf>
    <xf numFmtId="0" fontId="133" fillId="0" borderId="30" xfId="0" applyFont="1" applyBorder="1" applyAlignment="1">
      <alignment horizontal="center" vertical="center" wrapText="1"/>
    </xf>
    <xf numFmtId="169" fontId="108" fillId="0" borderId="48" xfId="0" applyNumberFormat="1" applyFont="1" applyBorder="1" applyAlignment="1">
      <alignment horizontal="center" vertical="center" wrapText="1"/>
    </xf>
    <xf numFmtId="169" fontId="108" fillId="0" borderId="49" xfId="0" applyNumberFormat="1" applyFont="1" applyBorder="1" applyAlignment="1">
      <alignment horizontal="center" vertical="center" wrapText="1"/>
    </xf>
    <xf numFmtId="169" fontId="108" fillId="0" borderId="50" xfId="0" applyNumberFormat="1" applyFont="1" applyBorder="1" applyAlignment="1">
      <alignment horizontal="center" vertical="center" wrapText="1"/>
    </xf>
    <xf numFmtId="169" fontId="133" fillId="0" borderId="61" xfId="0" applyNumberFormat="1" applyFont="1" applyBorder="1" applyAlignment="1">
      <alignment horizontal="center" vertical="center" wrapText="1"/>
    </xf>
    <xf numFmtId="169" fontId="133" fillId="0" borderId="51" xfId="0" applyNumberFormat="1" applyFont="1" applyBorder="1" applyAlignment="1">
      <alignment horizontal="center" vertical="center" wrapText="1"/>
    </xf>
    <xf numFmtId="169" fontId="133" fillId="0" borderId="48" xfId="0" applyNumberFormat="1" applyFont="1" applyBorder="1" applyAlignment="1">
      <alignment horizontal="center" vertical="center" wrapText="1"/>
    </xf>
    <xf numFmtId="169" fontId="133" fillId="0" borderId="49" xfId="0" applyNumberFormat="1" applyFont="1" applyBorder="1" applyAlignment="1">
      <alignment horizontal="center" vertical="center" wrapText="1"/>
    </xf>
    <xf numFmtId="169" fontId="133" fillId="0" borderId="50" xfId="0" applyNumberFormat="1" applyFont="1" applyBorder="1" applyAlignment="1">
      <alignment horizontal="center" vertical="center" wrapText="1"/>
    </xf>
    <xf numFmtId="49" fontId="26" fillId="0" borderId="19" xfId="0" applyNumberFormat="1" applyFont="1" applyBorder="1" applyAlignment="1">
      <alignment horizontal="center" vertical="center" wrapText="1"/>
    </xf>
    <xf numFmtId="175" fontId="26" fillId="0" borderId="19" xfId="1364" applyNumberFormat="1" applyFont="1" applyFill="1" applyBorder="1" applyAlignment="1">
      <alignment horizontal="center" vertical="center" wrapText="1"/>
    </xf>
    <xf numFmtId="49" fontId="26" fillId="0" borderId="19" xfId="0" applyNumberFormat="1" applyFont="1" applyBorder="1" applyAlignment="1">
      <alignment horizontal="center" vertical="center" textRotation="90" wrapText="1"/>
    </xf>
    <xf numFmtId="0" fontId="91" fillId="0" borderId="19" xfId="0" applyFont="1" applyBorder="1" applyAlignment="1">
      <alignment horizontal="center" vertical="center"/>
    </xf>
    <xf numFmtId="0" fontId="120" fillId="0" borderId="0" xfId="0" applyFont="1" applyAlignment="1">
      <alignment vertical="top" wrapText="1"/>
    </xf>
    <xf numFmtId="0" fontId="120" fillId="0" borderId="0" xfId="0" applyFont="1" applyAlignment="1">
      <alignment horizontal="center" vertical="center"/>
    </xf>
    <xf numFmtId="0" fontId="91" fillId="0" borderId="19" xfId="0" applyFont="1" applyBorder="1" applyAlignment="1">
      <alignment horizontal="center" vertical="center" wrapText="1"/>
    </xf>
    <xf numFmtId="0" fontId="91" fillId="0" borderId="19" xfId="0" applyFont="1" applyBorder="1" applyAlignment="1">
      <alignment horizontal="center" wrapText="1"/>
    </xf>
    <xf numFmtId="0" fontId="26" fillId="0" borderId="19" xfId="0" applyFont="1" applyBorder="1" applyAlignment="1">
      <alignment horizontal="center" vertical="top" wrapText="1"/>
    </xf>
    <xf numFmtId="0" fontId="91" fillId="0" borderId="19" xfId="0" applyFont="1" applyBorder="1" applyAlignment="1">
      <alignment horizontal="center" vertical="top" wrapText="1"/>
    </xf>
    <xf numFmtId="0" fontId="91" fillId="0" borderId="39" xfId="0" applyFont="1" applyBorder="1" applyAlignment="1">
      <alignment horizontal="center" vertical="center" wrapText="1"/>
    </xf>
    <xf numFmtId="0" fontId="91" fillId="0" borderId="41" xfId="0" applyFont="1" applyBorder="1" applyAlignment="1">
      <alignment horizontal="center" vertical="center" wrapText="1"/>
    </xf>
    <xf numFmtId="0" fontId="91" fillId="0" borderId="40" xfId="0" applyFont="1" applyBorder="1" applyAlignment="1">
      <alignment horizontal="center" vertical="center" wrapText="1"/>
    </xf>
    <xf numFmtId="1" fontId="108" fillId="0" borderId="0" xfId="118" applyFont="1" applyAlignment="1">
      <alignment horizontal="right" vertical="center"/>
    </xf>
    <xf numFmtId="49" fontId="133" fillId="0" borderId="56" xfId="0" applyNumberFormat="1" applyFont="1" applyBorder="1" applyAlignment="1">
      <alignment horizontal="center" vertical="center" wrapText="1"/>
    </xf>
    <xf numFmtId="0" fontId="133" fillId="0" borderId="59" xfId="0" applyFont="1" applyBorder="1" applyAlignment="1">
      <alignment horizontal="center" vertical="center" wrapText="1"/>
    </xf>
    <xf numFmtId="0" fontId="133" fillId="0" borderId="60" xfId="0" applyFont="1" applyBorder="1" applyAlignment="1">
      <alignment horizontal="center" vertical="center" wrapText="1"/>
    </xf>
    <xf numFmtId="0" fontId="108" fillId="0" borderId="0" xfId="942" applyFont="1" applyAlignment="1">
      <alignment horizontal="center" vertical="center" wrapText="1"/>
    </xf>
    <xf numFmtId="0" fontId="26" fillId="0" borderId="56" xfId="945" applyFont="1" applyBorder="1" applyAlignment="1">
      <alignment horizontal="center" vertical="center" wrapText="1"/>
    </xf>
    <xf numFmtId="0" fontId="26" fillId="0" borderId="47" xfId="945" applyFont="1" applyBorder="1" applyAlignment="1">
      <alignment horizontal="center" vertical="center" wrapText="1"/>
    </xf>
    <xf numFmtId="0" fontId="26" fillId="0" borderId="30" xfId="945" applyFont="1" applyBorder="1" applyAlignment="1">
      <alignment horizontal="center" vertical="center" wrapText="1"/>
    </xf>
    <xf numFmtId="1" fontId="170" fillId="0" borderId="86" xfId="0" applyNumberFormat="1" applyFont="1" applyBorder="1" applyAlignment="1">
      <alignment horizontal="center" vertical="center"/>
    </xf>
    <xf numFmtId="1" fontId="170" fillId="0" borderId="49" xfId="0" applyNumberFormat="1" applyFont="1" applyBorder="1" applyAlignment="1">
      <alignment horizontal="center" vertical="center"/>
    </xf>
    <xf numFmtId="1" fontId="170" fillId="0" borderId="87" xfId="0" applyNumberFormat="1" applyFont="1" applyBorder="1" applyAlignment="1">
      <alignment horizontal="center" vertical="center"/>
    </xf>
    <xf numFmtId="0" fontId="108" fillId="0" borderId="88" xfId="0" applyFont="1" applyBorder="1" applyAlignment="1">
      <alignment horizontal="left" vertical="center" wrapText="1"/>
    </xf>
    <xf numFmtId="0" fontId="108" fillId="0" borderId="49" xfId="0" applyFont="1" applyBorder="1" applyAlignment="1">
      <alignment horizontal="left" vertical="center" wrapText="1"/>
    </xf>
    <xf numFmtId="0" fontId="108" fillId="0" borderId="87" xfId="0" applyFont="1" applyBorder="1" applyAlignment="1">
      <alignment horizontal="left" vertical="center" wrapText="1"/>
    </xf>
    <xf numFmtId="0" fontId="120" fillId="0" borderId="86" xfId="0" applyFont="1" applyBorder="1" applyAlignment="1">
      <alignment horizontal="center" vertical="center"/>
    </xf>
    <xf numFmtId="0" fontId="120" fillId="0" borderId="49" xfId="0" applyFont="1" applyBorder="1" applyAlignment="1">
      <alignment horizontal="center" vertical="center"/>
    </xf>
    <xf numFmtId="0" fontId="120" fillId="0" borderId="87" xfId="0" applyFont="1" applyBorder="1" applyAlignment="1">
      <alignment horizontal="center" vertical="center"/>
    </xf>
    <xf numFmtId="0" fontId="91" fillId="0" borderId="82" xfId="0" applyFont="1" applyBorder="1" applyAlignment="1">
      <alignment horizontal="center" vertical="center" wrapText="1"/>
    </xf>
    <xf numFmtId="0" fontId="91" fillId="0" borderId="60" xfId="0" applyFont="1" applyBorder="1" applyAlignment="1">
      <alignment horizontal="center" vertical="center" wrapText="1"/>
    </xf>
    <xf numFmtId="0" fontId="91" fillId="0" borderId="83" xfId="0" applyFont="1" applyBorder="1" applyAlignment="1">
      <alignment horizontal="center" vertical="center" wrapText="1"/>
    </xf>
    <xf numFmtId="0" fontId="91" fillId="0" borderId="93" xfId="0" applyFont="1" applyBorder="1" applyAlignment="1">
      <alignment horizontal="center" vertical="center"/>
    </xf>
    <xf numFmtId="0" fontId="91" fillId="0" borderId="94" xfId="0" applyFont="1" applyBorder="1" applyAlignment="1">
      <alignment horizontal="center" vertical="center"/>
    </xf>
    <xf numFmtId="0" fontId="91" fillId="0" borderId="95" xfId="0" applyFont="1" applyBorder="1" applyAlignment="1">
      <alignment horizontal="center" vertical="center"/>
    </xf>
    <xf numFmtId="0" fontId="26" fillId="0" borderId="0" xfId="7" applyFont="1" applyAlignment="1">
      <alignment horizontal="right" vertical="center" wrapText="1"/>
    </xf>
    <xf numFmtId="0" fontId="91" fillId="0" borderId="76" xfId="0" applyFont="1" applyBorder="1" applyAlignment="1">
      <alignment horizontal="center" vertical="center" wrapText="1"/>
    </xf>
    <xf numFmtId="0" fontId="91" fillId="0" borderId="37" xfId="0" applyFont="1" applyBorder="1" applyAlignment="1">
      <alignment horizontal="center" vertical="center" wrapText="1"/>
    </xf>
    <xf numFmtId="0" fontId="91" fillId="0" borderId="77" xfId="0" applyFont="1" applyBorder="1" applyAlignment="1">
      <alignment horizontal="center" vertical="center" wrapText="1"/>
    </xf>
    <xf numFmtId="0" fontId="91" fillId="0" borderId="78" xfId="0" applyFont="1" applyBorder="1" applyAlignment="1">
      <alignment horizontal="center" vertical="center" wrapText="1"/>
    </xf>
    <xf numFmtId="0" fontId="91" fillId="0" borderId="79" xfId="0" applyFont="1" applyBorder="1" applyAlignment="1">
      <alignment horizontal="center" vertical="center" wrapText="1"/>
    </xf>
    <xf numFmtId="0" fontId="91" fillId="0" borderId="80" xfId="0" applyFont="1" applyBorder="1" applyAlignment="1">
      <alignment horizontal="center" vertical="center" wrapText="1"/>
    </xf>
    <xf numFmtId="0" fontId="123" fillId="0" borderId="84" xfId="0" applyFont="1" applyBorder="1"/>
    <xf numFmtId="0" fontId="26" fillId="0" borderId="19" xfId="998" applyFont="1" applyBorder="1" applyAlignment="1">
      <alignment horizontal="center" vertical="center" wrapText="1"/>
    </xf>
    <xf numFmtId="172" fontId="26" fillId="0" borderId="38" xfId="0" applyNumberFormat="1" applyFont="1" applyBorder="1" applyAlignment="1">
      <alignment horizontal="center" vertical="top" wrapText="1"/>
    </xf>
    <xf numFmtId="172" fontId="26" fillId="0" borderId="30" xfId="0" applyNumberFormat="1" applyFont="1" applyBorder="1" applyAlignment="1">
      <alignment horizontal="center" vertical="top" wrapText="1"/>
    </xf>
    <xf numFmtId="0" fontId="26" fillId="0" borderId="39" xfId="0" applyFont="1" applyBorder="1" applyAlignment="1">
      <alignment horizontal="center" vertical="top" wrapText="1"/>
    </xf>
    <xf numFmtId="0" fontId="26" fillId="0" borderId="40" xfId="0" applyFont="1" applyBorder="1" applyAlignment="1">
      <alignment horizontal="center" vertical="top" wrapText="1"/>
    </xf>
    <xf numFmtId="0" fontId="26" fillId="0" borderId="48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91" fillId="0" borderId="48" xfId="0" applyFont="1" applyBorder="1" applyAlignment="1">
      <alignment horizontal="left" vertical="top" wrapText="1"/>
    </xf>
    <xf numFmtId="0" fontId="91" fillId="0" borderId="50" xfId="0" applyFont="1" applyBorder="1" applyAlignment="1">
      <alignment horizontal="left" vertical="top" wrapText="1"/>
    </xf>
    <xf numFmtId="0" fontId="90" fillId="0" borderId="52" xfId="0" applyFont="1" applyBorder="1" applyAlignment="1">
      <alignment horizontal="left" vertical="top" wrapText="1"/>
    </xf>
    <xf numFmtId="0" fontId="26" fillId="0" borderId="56" xfId="0" applyFont="1" applyBorder="1" applyAlignment="1">
      <alignment horizontal="left" vertical="center" wrapText="1"/>
    </xf>
    <xf numFmtId="0" fontId="91" fillId="0" borderId="19" xfId="0" applyFont="1" applyBorder="1" applyAlignment="1">
      <alignment horizontal="left" vertical="top" wrapText="1"/>
    </xf>
    <xf numFmtId="0" fontId="91" fillId="0" borderId="52" xfId="0" applyFont="1" applyBorder="1" applyAlignment="1">
      <alignment horizontal="left" vertical="top" wrapText="1"/>
    </xf>
    <xf numFmtId="0" fontId="90" fillId="0" borderId="19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center" wrapText="1"/>
    </xf>
    <xf numFmtId="0" fontId="90" fillId="0" borderId="52" xfId="0" applyFont="1" applyBorder="1" applyAlignment="1">
      <alignment vertical="top" wrapText="1"/>
    </xf>
    <xf numFmtId="0" fontId="91" fillId="0" borderId="52" xfId="0" applyFont="1" applyBorder="1" applyAlignment="1">
      <alignment horizontal="center" vertical="top" wrapText="1"/>
    </xf>
    <xf numFmtId="0" fontId="90" fillId="0" borderId="52" xfId="0" applyFont="1" applyBorder="1" applyAlignment="1">
      <alignment horizontal="left" vertical="center" wrapText="1"/>
    </xf>
    <xf numFmtId="0" fontId="26" fillId="0" borderId="48" xfId="1" applyFont="1" applyBorder="1" applyAlignment="1">
      <alignment horizontal="left" vertical="center"/>
    </xf>
    <xf numFmtId="0" fontId="26" fillId="0" borderId="50" xfId="1" applyFont="1" applyBorder="1" applyAlignment="1">
      <alignment horizontal="left" vertical="center"/>
    </xf>
    <xf numFmtId="0" fontId="91" fillId="0" borderId="86" xfId="0" applyFont="1" applyBorder="1" applyAlignment="1">
      <alignment horizontal="left" vertical="top" wrapText="1"/>
    </xf>
    <xf numFmtId="0" fontId="91" fillId="0" borderId="87" xfId="0" applyFont="1" applyBorder="1" applyAlignment="1">
      <alignment horizontal="left" vertical="top" wrapText="1"/>
    </xf>
    <xf numFmtId="0" fontId="26" fillId="0" borderId="86" xfId="0" applyFont="1" applyBorder="1" applyAlignment="1">
      <alignment horizontal="left" vertical="center" wrapText="1"/>
    </xf>
    <xf numFmtId="0" fontId="26" fillId="0" borderId="87" xfId="0" applyFont="1" applyBorder="1" applyAlignment="1">
      <alignment horizontal="left" vertical="center" wrapText="1"/>
    </xf>
    <xf numFmtId="172" fontId="26" fillId="0" borderId="56" xfId="0" applyNumberFormat="1" applyFont="1" applyBorder="1" applyAlignment="1">
      <alignment horizontal="center" vertical="center" wrapText="1"/>
    </xf>
    <xf numFmtId="172" fontId="26" fillId="0" borderId="48" xfId="0" applyNumberFormat="1" applyFont="1" applyBorder="1" applyAlignment="1">
      <alignment horizontal="left" vertical="center" wrapText="1"/>
    </xf>
    <xf numFmtId="172" fontId="26" fillId="0" borderId="50" xfId="0" applyNumberFormat="1" applyFont="1" applyBorder="1" applyAlignment="1">
      <alignment horizontal="left" vertical="center" wrapText="1"/>
    </xf>
    <xf numFmtId="0" fontId="26" fillId="0" borderId="67" xfId="1537" applyFont="1" applyBorder="1" applyAlignment="1">
      <alignment horizontal="center" vertical="top" wrapText="1"/>
    </xf>
    <xf numFmtId="0" fontId="91" fillId="0" borderId="56" xfId="0" applyFont="1" applyBorder="1" applyAlignment="1">
      <alignment horizontal="left" vertical="top" wrapText="1"/>
    </xf>
    <xf numFmtId="0" fontId="108" fillId="0" borderId="0" xfId="0" applyFont="1" applyAlignment="1">
      <alignment horizontal="center" vertical="top"/>
    </xf>
    <xf numFmtId="0" fontId="108" fillId="0" borderId="0" xfId="0" applyFont="1" applyAlignment="1">
      <alignment horizontal="left" vertical="top" wrapText="1"/>
    </xf>
    <xf numFmtId="0" fontId="90" fillId="0" borderId="56" xfId="0" applyFont="1" applyBorder="1" applyAlignment="1">
      <alignment horizontal="left" vertical="top" wrapText="1"/>
    </xf>
    <xf numFmtId="0" fontId="26" fillId="0" borderId="48" xfId="0" applyFont="1" applyBorder="1" applyAlignment="1">
      <alignment horizontal="center" vertical="top" wrapText="1"/>
    </xf>
    <xf numFmtId="0" fontId="26" fillId="0" borderId="50" xfId="0" applyFont="1" applyBorder="1" applyAlignment="1">
      <alignment horizontal="center" vertical="top" wrapText="1"/>
    </xf>
    <xf numFmtId="0" fontId="26" fillId="0" borderId="56" xfId="0" applyFont="1" applyBorder="1" applyAlignment="1">
      <alignment horizontal="center" vertical="center" wrapText="1"/>
    </xf>
    <xf numFmtId="0" fontId="108" fillId="0" borderId="0" xfId="0" applyFont="1" applyAlignment="1">
      <alignment horizontal="center" vertical="center"/>
    </xf>
    <xf numFmtId="0" fontId="26" fillId="0" borderId="48" xfId="0" applyFont="1" applyBorder="1" applyAlignment="1">
      <alignment horizontal="left" vertical="top" wrapText="1"/>
    </xf>
    <xf numFmtId="0" fontId="26" fillId="0" borderId="50" xfId="0" applyFont="1" applyBorder="1" applyAlignment="1">
      <alignment horizontal="left" vertical="top" wrapText="1"/>
    </xf>
    <xf numFmtId="0" fontId="26" fillId="0" borderId="48" xfId="891" applyFont="1" applyBorder="1" applyAlignment="1">
      <alignment horizontal="center" vertical="top" wrapText="1"/>
    </xf>
    <xf numFmtId="0" fontId="26" fillId="0" borderId="50" xfId="891" applyFont="1" applyBorder="1" applyAlignment="1">
      <alignment horizontal="center" vertical="top" wrapText="1"/>
    </xf>
    <xf numFmtId="0" fontId="26" fillId="0" borderId="52" xfId="891" applyFont="1" applyBorder="1" applyAlignment="1">
      <alignment horizontal="center" vertical="top" wrapText="1"/>
    </xf>
    <xf numFmtId="0" fontId="90" fillId="0" borderId="52" xfId="891" applyFont="1" applyBorder="1">
      <alignment horizontal="left" vertical="top" wrapText="1"/>
    </xf>
    <xf numFmtId="0" fontId="26" fillId="0" borderId="52" xfId="891" applyFont="1" applyBorder="1">
      <alignment horizontal="left" vertical="top" wrapText="1"/>
    </xf>
    <xf numFmtId="0" fontId="90" fillId="0" borderId="48" xfId="0" applyFont="1" applyBorder="1" applyAlignment="1">
      <alignment horizontal="left" vertical="top" wrapText="1"/>
    </xf>
    <xf numFmtId="0" fontId="90" fillId="0" borderId="50" xfId="0" applyFont="1" applyBorder="1" applyAlignment="1">
      <alignment horizontal="left" vertical="top" wrapText="1"/>
    </xf>
    <xf numFmtId="0" fontId="26" fillId="0" borderId="56" xfId="1537" applyFont="1" applyBorder="1" applyAlignment="1">
      <alignment horizontal="center" vertical="top" wrapText="1"/>
    </xf>
    <xf numFmtId="0" fontId="26" fillId="0" borderId="52" xfId="0" applyFont="1" applyBorder="1" applyAlignment="1">
      <alignment horizontal="left" vertical="top" wrapText="1"/>
    </xf>
    <xf numFmtId="0" fontId="26" fillId="0" borderId="81" xfId="0" applyFont="1" applyBorder="1" applyAlignment="1">
      <alignment horizontal="center" vertical="center" wrapText="1"/>
    </xf>
    <xf numFmtId="0" fontId="26" fillId="0" borderId="81" xfId="0" applyFont="1" applyBorder="1" applyAlignment="1">
      <alignment horizontal="left" vertical="center" wrapText="1"/>
    </xf>
    <xf numFmtId="0" fontId="108" fillId="0" borderId="68" xfId="1" applyFont="1" applyBorder="1" applyAlignment="1">
      <alignment horizontal="left" vertical="top"/>
    </xf>
    <xf numFmtId="0" fontId="108" fillId="0" borderId="69" xfId="1" applyFont="1" applyBorder="1" applyAlignment="1">
      <alignment horizontal="left" vertical="top"/>
    </xf>
    <xf numFmtId="0" fontId="90" fillId="0" borderId="19" xfId="0" applyFont="1" applyBorder="1" applyAlignment="1">
      <alignment horizontal="left" vertical="center" wrapText="1"/>
    </xf>
    <xf numFmtId="0" fontId="108" fillId="0" borderId="0" xfId="0" applyFont="1" applyAlignment="1">
      <alignment horizontal="center" vertical="top" wrapText="1"/>
    </xf>
    <xf numFmtId="0" fontId="26" fillId="0" borderId="48" xfId="1" applyFont="1" applyBorder="1" applyAlignment="1">
      <alignment horizontal="center" vertical="center" wrapText="1"/>
    </xf>
    <xf numFmtId="0" fontId="26" fillId="0" borderId="50" xfId="1" applyFont="1" applyBorder="1" applyAlignment="1">
      <alignment horizontal="center" vertical="center" wrapText="1"/>
    </xf>
    <xf numFmtId="0" fontId="91" fillId="0" borderId="67" xfId="0" applyFont="1" applyBorder="1" applyAlignment="1">
      <alignment horizontal="center" vertical="top" wrapText="1"/>
    </xf>
    <xf numFmtId="0" fontId="125" fillId="0" borderId="19" xfId="0" applyFont="1" applyBorder="1" applyAlignment="1">
      <alignment horizontal="left" vertical="top" wrapText="1"/>
    </xf>
    <xf numFmtId="0" fontId="26" fillId="0" borderId="56" xfId="0" applyFont="1" applyBorder="1" applyAlignment="1">
      <alignment horizontal="center" vertical="top" wrapText="1"/>
    </xf>
    <xf numFmtId="0" fontId="126" fillId="0" borderId="52" xfId="0" applyFont="1" applyBorder="1" applyAlignment="1">
      <alignment horizontal="left" vertical="top" wrapText="1"/>
    </xf>
    <xf numFmtId="0" fontId="124" fillId="0" borderId="67" xfId="1537" applyFont="1" applyBorder="1" applyAlignment="1">
      <alignment horizontal="center" vertical="top" wrapText="1"/>
    </xf>
    <xf numFmtId="0" fontId="124" fillId="0" borderId="52" xfId="891" applyFont="1" applyBorder="1" applyAlignment="1">
      <alignment horizontal="center" vertical="top" wrapText="1"/>
    </xf>
    <xf numFmtId="0" fontId="126" fillId="0" borderId="52" xfId="891" applyFont="1" applyBorder="1">
      <alignment horizontal="left" vertical="top" wrapText="1"/>
    </xf>
    <xf numFmtId="0" fontId="124" fillId="0" borderId="48" xfId="0" applyFont="1" applyBorder="1" applyAlignment="1">
      <alignment horizontal="left" vertical="top" wrapText="1"/>
    </xf>
    <xf numFmtId="0" fontId="124" fillId="0" borderId="50" xfId="0" applyFont="1" applyBorder="1" applyAlignment="1">
      <alignment horizontal="left" vertical="top" wrapText="1"/>
    </xf>
    <xf numFmtId="0" fontId="124" fillId="0" borderId="48" xfId="891" applyFont="1" applyBorder="1" applyAlignment="1">
      <alignment horizontal="center" vertical="top" wrapText="1"/>
    </xf>
    <xf numFmtId="0" fontId="124" fillId="0" borderId="50" xfId="891" applyFont="1" applyBorder="1" applyAlignment="1">
      <alignment horizontal="center" vertical="top" wrapText="1"/>
    </xf>
    <xf numFmtId="0" fontId="124" fillId="0" borderId="52" xfId="0" applyFont="1" applyBorder="1" applyAlignment="1">
      <alignment horizontal="left" vertical="top" wrapText="1"/>
    </xf>
    <xf numFmtId="0" fontId="124" fillId="0" borderId="52" xfId="891" applyFont="1" applyBorder="1">
      <alignment horizontal="left" vertical="top" wrapText="1"/>
    </xf>
    <xf numFmtId="0" fontId="124" fillId="0" borderId="52" xfId="0" applyFont="1" applyBorder="1" applyAlignment="1">
      <alignment horizontal="center" vertical="top" wrapText="1"/>
    </xf>
    <xf numFmtId="0" fontId="126" fillId="0" borderId="48" xfId="0" applyFont="1" applyBorder="1" applyAlignment="1">
      <alignment horizontal="left" vertical="top" wrapText="1"/>
    </xf>
    <xf numFmtId="0" fontId="126" fillId="0" borderId="50" xfId="0" applyFont="1" applyBorder="1" applyAlignment="1">
      <alignment horizontal="left" vertical="top" wrapText="1"/>
    </xf>
    <xf numFmtId="0" fontId="124" fillId="0" borderId="67" xfId="0" applyFont="1" applyBorder="1" applyAlignment="1">
      <alignment horizontal="center" vertical="top" wrapText="1"/>
    </xf>
    <xf numFmtId="0" fontId="26" fillId="0" borderId="67" xfId="0" applyFont="1" applyBorder="1" applyAlignment="1">
      <alignment horizontal="left" vertical="center" wrapText="1"/>
    </xf>
    <xf numFmtId="0" fontId="108" fillId="0" borderId="56" xfId="55" applyFont="1" applyBorder="1" applyAlignment="1">
      <alignment horizontal="center" vertical="center" wrapText="1"/>
    </xf>
    <xf numFmtId="0" fontId="26" fillId="0" borderId="0" xfId="55" applyFont="1" applyAlignment="1">
      <alignment horizontal="right" vertical="center"/>
    </xf>
    <xf numFmtId="0" fontId="108" fillId="0" borderId="0" xfId="55" applyFont="1" applyAlignment="1">
      <alignment horizontal="center" vertical="center" wrapText="1"/>
    </xf>
    <xf numFmtId="0" fontId="26" fillId="0" borderId="45" xfId="1564" applyFont="1" applyBorder="1" applyAlignment="1">
      <alignment horizontal="center" vertical="center"/>
    </xf>
    <xf numFmtId="0" fontId="26" fillId="0" borderId="57" xfId="1564" applyFont="1" applyBorder="1" applyAlignment="1">
      <alignment horizontal="center" vertical="center"/>
    </xf>
    <xf numFmtId="0" fontId="26" fillId="0" borderId="45" xfId="55" applyFont="1" applyBorder="1" applyAlignment="1">
      <alignment horizontal="center" vertical="center"/>
    </xf>
    <xf numFmtId="0" fontId="26" fillId="0" borderId="57" xfId="55" applyFont="1" applyBorder="1" applyAlignment="1">
      <alignment horizontal="center" vertical="center"/>
    </xf>
    <xf numFmtId="0" fontId="26" fillId="0" borderId="45" xfId="55" applyFont="1" applyBorder="1" applyAlignment="1">
      <alignment horizontal="center" vertical="center" wrapText="1"/>
    </xf>
    <xf numFmtId="0" fontId="26" fillId="0" borderId="57" xfId="55" applyFont="1" applyBorder="1" applyAlignment="1">
      <alignment horizontal="center" vertical="center" wrapText="1"/>
    </xf>
    <xf numFmtId="0" fontId="26" fillId="0" borderId="53" xfId="55" applyFont="1" applyBorder="1" applyAlignment="1">
      <alignment horizontal="center" vertical="center" wrapText="1"/>
    </xf>
    <xf numFmtId="0" fontId="26" fillId="0" borderId="56" xfId="55" applyFont="1" applyBorder="1" applyAlignment="1">
      <alignment horizontal="center" vertical="center" wrapText="1"/>
    </xf>
    <xf numFmtId="0" fontId="120" fillId="0" borderId="0" xfId="0" applyFont="1" applyAlignment="1">
      <alignment horizontal="left" vertical="top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65" xfId="0" applyFont="1" applyBorder="1" applyAlignment="1">
      <alignment horizontal="center" vertical="center" wrapText="1"/>
    </xf>
    <xf numFmtId="0" fontId="26" fillId="0" borderId="66" xfId="0" applyFont="1" applyBorder="1" applyAlignment="1">
      <alignment horizontal="center" vertical="center" wrapText="1"/>
    </xf>
  </cellXfs>
  <cellStyles count="1757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5" xr:uid="{85BE67E3-ACEC-433F-9DEA-1738897A8267}"/>
    <cellStyle name="20% - Accent1 11" xfId="1461" xr:uid="{5BC6E072-6BB2-4A93-82A0-E39A0112F923}"/>
    <cellStyle name="20% - Accent1 12" xfId="1487" xr:uid="{BF4371E0-FB6B-4D10-B394-3FACF16847E4}"/>
    <cellStyle name="20% - Accent1 13" xfId="1539" xr:uid="{CFBECE8D-DFF5-4A12-8155-193697E5D9A1}"/>
    <cellStyle name="20% - Accent1 14" xfId="1552" xr:uid="{4060DED7-9967-4BC9-910F-E0BD480D6053}"/>
    <cellStyle name="20% - Accent1 15" xfId="1568" xr:uid="{C1F0CE76-C64F-4D83-B9A0-7402AB536D88}"/>
    <cellStyle name="20% - Accent1 16" xfId="1594" xr:uid="{3A98FADF-5EC5-44E7-8553-1995ED033645}"/>
    <cellStyle name="20% - Accent1 17" xfId="1630" xr:uid="{8200FFC2-A980-469B-BE0B-DCBF89B05B56}"/>
    <cellStyle name="20% - Accent1 18" xfId="1732" xr:uid="{6B3EA3DA-DB0E-49FE-B5B8-4BBE4B9AC664}"/>
    <cellStyle name="20% - Accent1 2" xfId="17" xr:uid="{00000000-0005-0000-0000-000003000000}"/>
    <cellStyle name="20% - Accent1 2 10" xfId="1402" xr:uid="{FAA4EFCE-6027-4DB2-8357-A1A61C366492}"/>
    <cellStyle name="20% - Accent1 2 11" xfId="1444" xr:uid="{BC704FEC-7B0F-4978-85BF-4B68B92A70A2}"/>
    <cellStyle name="20% - Accent1 2 12" xfId="1474" xr:uid="{EB721107-7AA8-4C81-9899-97735446922F}"/>
    <cellStyle name="20% - Accent1 2 13" xfId="1506" xr:uid="{154333E1-A88D-4A9E-B554-35D41E2F7FD1}"/>
    <cellStyle name="20% - Accent1 2 14" xfId="1581" xr:uid="{EE2C582A-D4E3-48BC-A6D2-B1B1A0C70207}"/>
    <cellStyle name="20% - Accent1 2 15" xfId="1665" xr:uid="{41E577A8-E5FA-4690-A281-9DA12CEEAAE8}"/>
    <cellStyle name="20% - Accent1 2 16" xfId="1745" xr:uid="{5A6319AC-C8FA-49B1-B6A5-CE6DAF458EB6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2 6" xfId="1678" xr:uid="{63D36C64-EE51-45EB-B873-9FE39DD4E11E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3 4" xfId="1519" xr:uid="{A91F2977-1FFB-4875-958B-7A5990FDD677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71" xr:uid="{1B708786-A4B3-4FCE-B27F-465D8E7817BB}"/>
    <cellStyle name="20% - Accent1 9" xfId="1384" xr:uid="{29A0A90F-2C84-4647-A273-061689A2804D}"/>
    <cellStyle name="20% - Accent2" xfId="1236" builtinId="34" customBuiltin="1"/>
    <cellStyle name="20% - Accent2 10" xfId="1428" xr:uid="{18035018-D692-46BA-864D-F975C802B24E}"/>
    <cellStyle name="20% - Accent2 11" xfId="1463" xr:uid="{F19C2458-AB7B-4213-813E-A92D138EED6D}"/>
    <cellStyle name="20% - Accent2 12" xfId="1490" xr:uid="{2D4EA567-20F7-4F8D-8572-FE6770C30828}"/>
    <cellStyle name="20% - Accent2 13" xfId="1541" xr:uid="{388A4F0D-20F2-48FF-93B6-BEA039A66EDE}"/>
    <cellStyle name="20% - Accent2 14" xfId="1554" xr:uid="{87C40DC1-E63E-4DE3-91D6-7273A24B4BF7}"/>
    <cellStyle name="20% - Accent2 15" xfId="1570" xr:uid="{9D7C02F8-AD96-4ACE-B7AD-03955E6ADC45}"/>
    <cellStyle name="20% - Accent2 16" xfId="1596" xr:uid="{01E61AC4-D13A-4F9A-B8BA-F433FD7B7D58}"/>
    <cellStyle name="20% - Accent2 17" xfId="1632" xr:uid="{84D4AAB8-8C4C-427E-AE17-D2A3D576D925}"/>
    <cellStyle name="20% - Accent2 18" xfId="1734" xr:uid="{34815234-6E80-4D9E-87D6-BFC9D266F24C}"/>
    <cellStyle name="20% - Accent2 2" xfId="18" xr:uid="{00000000-0005-0000-0000-000038000000}"/>
    <cellStyle name="20% - Accent2 2 10" xfId="1404" xr:uid="{45938C18-1E70-4896-87E2-81EB0B560118}"/>
    <cellStyle name="20% - Accent2 2 11" xfId="1446" xr:uid="{87B050FD-7849-4C16-92B0-42D99EE0EBC2}"/>
    <cellStyle name="20% - Accent2 2 12" xfId="1476" xr:uid="{CBC907A2-A20A-4739-A07B-40AAFA23C4A5}"/>
    <cellStyle name="20% - Accent2 2 13" xfId="1508" xr:uid="{434B6403-2D15-4CED-8422-02E6DD301A1D}"/>
    <cellStyle name="20% - Accent2 2 14" xfId="1583" xr:uid="{90FF5A08-0DE3-4943-9807-1567843E4847}"/>
    <cellStyle name="20% - Accent2 2 15" xfId="1667" xr:uid="{9736C901-F879-4207-8902-AFBCA43711E1}"/>
    <cellStyle name="20% - Accent2 2 16" xfId="1747" xr:uid="{3B45D3DF-79E5-428F-A094-BF6D159F4F86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2 6" xfId="1679" xr:uid="{A1812255-EF96-49FB-BB3D-42693D9AC4A4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3 4" xfId="1521" xr:uid="{B96A2C1A-9C9A-49F6-B8E8-C23D505734A7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73" xr:uid="{00FFBDBD-D525-4641-B9B9-01D6A4F851E8}"/>
    <cellStyle name="20% - Accent2 9" xfId="1387" xr:uid="{53BB0679-B8D2-4C80-8F97-67A273167718}"/>
    <cellStyle name="20% - Accent3" xfId="1239" builtinId="38" customBuiltin="1"/>
    <cellStyle name="20% - Accent3 10" xfId="1431" xr:uid="{BE5FAE24-4A16-41FE-80D2-E5E5C2641100}"/>
    <cellStyle name="20% - Accent3 11" xfId="1465" xr:uid="{65060299-D96D-4F4F-817D-FEE9ECD210F7}"/>
    <cellStyle name="20% - Accent3 12" xfId="1493" xr:uid="{C3B31498-DB25-4C99-A97D-E79470F69C1F}"/>
    <cellStyle name="20% - Accent3 13" xfId="1543" xr:uid="{62E3858F-ACE8-4DED-B043-92866BDA20C8}"/>
    <cellStyle name="20% - Accent3 14" xfId="1556" xr:uid="{F65052AF-93C5-43A4-A095-BF4353D87179}"/>
    <cellStyle name="20% - Accent3 15" xfId="1572" xr:uid="{235D58BC-D3F7-407F-AF92-F488292A6D94}"/>
    <cellStyle name="20% - Accent3 16" xfId="1598" xr:uid="{48C5CF10-2C83-4254-B0CE-07903D5D0683}"/>
    <cellStyle name="20% - Accent3 17" xfId="1634" xr:uid="{1B22C509-1876-48FA-A06D-E025D0CDCEAE}"/>
    <cellStyle name="20% - Accent3 18" xfId="1736" xr:uid="{7D0753BC-D473-4CB3-A8E3-C749DA2E5C56}"/>
    <cellStyle name="20% - Accent3 2" xfId="19" xr:uid="{00000000-0005-0000-0000-00006D000000}"/>
    <cellStyle name="20% - Accent3 2 10" xfId="1406" xr:uid="{BA8966A5-39AF-4DC7-A7C1-166A0BE2EB05}"/>
    <cellStyle name="20% - Accent3 2 11" xfId="1448" xr:uid="{9F40DDF8-4FCD-4072-8175-CA0450B4932A}"/>
    <cellStyle name="20% - Accent3 2 12" xfId="1478" xr:uid="{CD26DF9A-896A-4630-8B6F-E87312B0502E}"/>
    <cellStyle name="20% - Accent3 2 13" xfId="1510" xr:uid="{10AF3041-1852-4D77-9E71-B8FF16460E7B}"/>
    <cellStyle name="20% - Accent3 2 14" xfId="1585" xr:uid="{0CA5BDA8-5B82-4B9E-BE42-176484329FC8}"/>
    <cellStyle name="20% - Accent3 2 15" xfId="1669" xr:uid="{38413005-B80F-4540-A306-1E77026A3160}"/>
    <cellStyle name="20% - Accent3 2 16" xfId="1749" xr:uid="{E316A922-E686-4EC4-A7F9-77EEA4A5B823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2 6" xfId="1680" xr:uid="{E0CC48C5-BF02-4C0C-81CB-658A913642E7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3 4" xfId="1523" xr:uid="{2C9B6A18-EC22-4C87-A2CC-3EF9A6B089FF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5" xr:uid="{A9960481-B8C9-4E03-9E70-F892CCDA533B}"/>
    <cellStyle name="20% - Accent3 9" xfId="1389" xr:uid="{73A15992-343E-4C99-9C1A-58EA7997AF60}"/>
    <cellStyle name="20% - Accent4" xfId="1242" builtinId="42" customBuiltin="1"/>
    <cellStyle name="20% - Accent4 10" xfId="1434" xr:uid="{FCC48CFC-6B92-48DD-81E2-D8BD4AE370E2}"/>
    <cellStyle name="20% - Accent4 11" xfId="1467" xr:uid="{3555F0C0-CFA6-4195-A986-757A98BB734C}"/>
    <cellStyle name="20% - Accent4 12" xfId="1496" xr:uid="{5FD7FA82-25A3-4814-AE16-FD219EF28F13}"/>
    <cellStyle name="20% - Accent4 13" xfId="1545" xr:uid="{353F573A-8022-4E4F-8CDB-97135551FB86}"/>
    <cellStyle name="20% - Accent4 14" xfId="1558" xr:uid="{F93EEBF9-E2A5-4214-A3C3-8597CC012503}"/>
    <cellStyle name="20% - Accent4 15" xfId="1574" xr:uid="{32034606-089E-4F6C-8FD3-26B1A5EB2D7D}"/>
    <cellStyle name="20% - Accent4 16" xfId="1600" xr:uid="{9A263E7E-BD68-4E17-8B40-156D000AA708}"/>
    <cellStyle name="20% - Accent4 17" xfId="1636" xr:uid="{D4F7B901-F80E-43A5-B333-EC91812190BB}"/>
    <cellStyle name="20% - Accent4 18" xfId="1738" xr:uid="{8775DDDF-78BB-44CD-BF88-4A0812A7F349}"/>
    <cellStyle name="20% - Accent4 2" xfId="20" xr:uid="{00000000-0005-0000-0000-0000A2000000}"/>
    <cellStyle name="20% - Accent4 2 10" xfId="1408" xr:uid="{DA69B7D6-0804-40AD-83A1-7BDA189F1D9E}"/>
    <cellStyle name="20% - Accent4 2 11" xfId="1450" xr:uid="{6AACC25A-5E0F-416C-A49C-E43BDFEEE22E}"/>
    <cellStyle name="20% - Accent4 2 12" xfId="1480" xr:uid="{D989DE3F-466B-4328-9FBC-AB2D9321826C}"/>
    <cellStyle name="20% - Accent4 2 13" xfId="1512" xr:uid="{D1181CA6-D0F4-427B-B9A8-87D00B217E5D}"/>
    <cellStyle name="20% - Accent4 2 14" xfId="1587" xr:uid="{058F8E53-3163-4DFE-B4E3-553AB09C9B7E}"/>
    <cellStyle name="20% - Accent4 2 15" xfId="1671" xr:uid="{C6D7E93C-2CDF-4B92-BCBA-B733448409EF}"/>
    <cellStyle name="20% - Accent4 2 16" xfId="1751" xr:uid="{E028A036-6456-425E-8BB7-7740A8261D32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2 6" xfId="1681" xr:uid="{563E4E08-A3C6-42B6-BA3E-C861B68E85CC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3 4" xfId="1525" xr:uid="{40BA12BB-4712-4AAF-B079-1CB9E3174B32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7" xr:uid="{F91B0188-4E64-4081-B6FD-E4599064362B}"/>
    <cellStyle name="20% - Accent4 9" xfId="1392" xr:uid="{D991DF0B-E8EB-4982-965B-F7CED95BEC87}"/>
    <cellStyle name="20% - Accent5" xfId="1245" builtinId="46" customBuiltin="1"/>
    <cellStyle name="20% - Accent5 10" xfId="1437" xr:uid="{A8F4A438-3955-420F-8E20-391B35DB98E1}"/>
    <cellStyle name="20% - Accent5 11" xfId="1469" xr:uid="{A9CDCC23-76D7-4ED7-84AC-C06F1D6B1575}"/>
    <cellStyle name="20% - Accent5 12" xfId="1499" xr:uid="{7FB63483-17E9-43A3-84EE-386E2A58C186}"/>
    <cellStyle name="20% - Accent5 13" xfId="1547" xr:uid="{D5932202-87FE-40F9-A355-89F73A212576}"/>
    <cellStyle name="20% - Accent5 14" xfId="1560" xr:uid="{C65472CB-5C82-4E23-968C-864BCD627EE6}"/>
    <cellStyle name="20% - Accent5 15" xfId="1576" xr:uid="{30BD551B-7064-4DFA-9DE7-633E3E5F0C32}"/>
    <cellStyle name="20% - Accent5 16" xfId="1602" xr:uid="{B7E70277-2807-4D1D-8668-83EE0AD33383}"/>
    <cellStyle name="20% - Accent5 17" xfId="1638" xr:uid="{873DE32C-D26E-4EE8-B9D1-0C68CAB8855A}"/>
    <cellStyle name="20% - Accent5 18" xfId="1740" xr:uid="{97591C4D-0996-43BB-8A76-DD1332DB201D}"/>
    <cellStyle name="20% - Accent5 2" xfId="21" xr:uid="{00000000-0005-0000-0000-0000D7000000}"/>
    <cellStyle name="20% - Accent5 2 10" xfId="1410" xr:uid="{35BB7731-8D39-4A6D-90E1-7E737CC4982A}"/>
    <cellStyle name="20% - Accent5 2 11" xfId="1452" xr:uid="{7BF18C4E-FC76-4EE3-BDF2-5D7F0FE79E98}"/>
    <cellStyle name="20% - Accent5 2 12" xfId="1482" xr:uid="{3111CB2D-36D1-4A7A-A89C-92E3C9445DC9}"/>
    <cellStyle name="20% - Accent5 2 13" xfId="1514" xr:uid="{F1949C0B-6EB9-4491-AF7B-CF4A555AE649}"/>
    <cellStyle name="20% - Accent5 2 14" xfId="1589" xr:uid="{2C8D3871-3719-46CA-A629-2FC9F68196A0}"/>
    <cellStyle name="20% - Accent5 2 15" xfId="1673" xr:uid="{AD4B061B-25DE-4DEF-9E71-D50496865A4F}"/>
    <cellStyle name="20% - Accent5 2 16" xfId="1753" xr:uid="{4B0A6109-B80A-4DDF-828A-7538B1842335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2 6" xfId="1682" xr:uid="{72196DF3-5032-4157-999C-7E4DEABBD506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3 4" xfId="1527" xr:uid="{BBF79E07-2EDB-4BD6-A7E9-09F6244E0C7D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9" xr:uid="{D79E594A-DF7B-4BBB-9219-8DA8A0A5F61D}"/>
    <cellStyle name="20% - Accent5 9" xfId="1396" xr:uid="{081B0443-3CB4-46C2-B3FE-AB818034932D}"/>
    <cellStyle name="20% - Accent6" xfId="1248" builtinId="50" customBuiltin="1"/>
    <cellStyle name="20% - Accent6 10" xfId="1440" xr:uid="{799526B6-7FE5-42FD-B06A-28C5E7FFFE34}"/>
    <cellStyle name="20% - Accent6 11" xfId="1471" xr:uid="{76D401F8-425D-4554-96C3-D516A5AFF312}"/>
    <cellStyle name="20% - Accent6 12" xfId="1502" xr:uid="{1EC0F428-9699-42DF-BD79-D3262E21341D}"/>
    <cellStyle name="20% - Accent6 13" xfId="1549" xr:uid="{A74F5A55-E356-49F8-9F64-044438C2ECB8}"/>
    <cellStyle name="20% - Accent6 14" xfId="1562" xr:uid="{867C9FC9-F941-4AF1-A7C9-70F730543B92}"/>
    <cellStyle name="20% - Accent6 15" xfId="1578" xr:uid="{3FC31BEA-51AB-403C-A179-D17E3D7E377A}"/>
    <cellStyle name="20% - Accent6 16" xfId="1604" xr:uid="{0EBEC835-1663-4F77-83FA-B411F7931A41}"/>
    <cellStyle name="20% - Accent6 17" xfId="1640" xr:uid="{F25F902A-48C8-46EE-8C0F-55D69F573B2F}"/>
    <cellStyle name="20% - Accent6 18" xfId="1742" xr:uid="{C2EBFE54-E5EE-4663-BF35-AFF718102E44}"/>
    <cellStyle name="20% - Accent6 2" xfId="22" xr:uid="{00000000-0005-0000-0000-00000C010000}"/>
    <cellStyle name="20% - Accent6 2 10" xfId="1412" xr:uid="{8CB94879-19DF-4158-8BA8-6E1CD9B96D3C}"/>
    <cellStyle name="20% - Accent6 2 11" xfId="1454" xr:uid="{8260E2CC-134C-4433-8D65-61BEC8AE244D}"/>
    <cellStyle name="20% - Accent6 2 12" xfId="1484" xr:uid="{AADA1DFF-F845-47F3-BC3A-D27BC301C7DF}"/>
    <cellStyle name="20% - Accent6 2 13" xfId="1516" xr:uid="{E1557E19-5CA2-43FB-BBA3-9CF8ACCE0475}"/>
    <cellStyle name="20% - Accent6 2 14" xfId="1591" xr:uid="{D0D69292-C0FA-4D66-AE6C-6D34DD44AAC2}"/>
    <cellStyle name="20% - Accent6 2 15" xfId="1675" xr:uid="{9A50EF67-5CB9-4A8F-A33E-1BB457F5EB1F}"/>
    <cellStyle name="20% - Accent6 2 16" xfId="1755" xr:uid="{7B2372FB-31BD-40C2-9AB3-F89DF2526950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2 6" xfId="1683" xr:uid="{6E3601CE-8D13-4ECE-9177-6652459BEA6D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3 4" xfId="1529" xr:uid="{E6E5E376-3109-4D83-AFAB-AD0679DB513A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81" xr:uid="{18C50005-6121-456C-AD41-1DD37999F82D}"/>
    <cellStyle name="20% - Accent6 9" xfId="1399" xr:uid="{3600DB60-310D-47E4-9D5D-215BCFD51B33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10" xfId="1426" xr:uid="{BE0B0E7A-7DC6-447E-B5C8-35A8EA6D11E1}"/>
    <cellStyle name="40% - Accent1 11" xfId="1462" xr:uid="{23B086A9-F17E-4B07-B3AF-44B0700E91A1}"/>
    <cellStyle name="40% - Accent1 12" xfId="1488" xr:uid="{880B591F-F2BE-450D-868A-F506AA0B8BEE}"/>
    <cellStyle name="40% - Accent1 13" xfId="1540" xr:uid="{359EE4EE-F759-4902-A4B8-54BC471EA080}"/>
    <cellStyle name="40% - Accent1 14" xfId="1553" xr:uid="{1B39FD40-A17C-44ED-8A35-0533273713CD}"/>
    <cellStyle name="40% - Accent1 15" xfId="1569" xr:uid="{3DA88C8E-6910-460E-B51D-7F2C9C6C821C}"/>
    <cellStyle name="40% - Accent1 16" xfId="1595" xr:uid="{BBE12771-963F-4CFF-8C6F-F7E24AD27C79}"/>
    <cellStyle name="40% - Accent1 17" xfId="1631" xr:uid="{D45F53A2-3647-4D12-91DA-54993C130D18}"/>
    <cellStyle name="40% - Accent1 18" xfId="1733" xr:uid="{90E3AA30-7A18-4CF6-9514-E525BA8D7973}"/>
    <cellStyle name="40% - Accent1 2" xfId="23" xr:uid="{00000000-0005-0000-0000-000053010000}"/>
    <cellStyle name="40% - Accent1 2 10" xfId="1403" xr:uid="{C1212858-6683-4104-AB29-0AD46A631CAD}"/>
    <cellStyle name="40% - Accent1 2 11" xfId="1445" xr:uid="{9B957AEE-6D7A-449F-9693-D4A155CB1FFD}"/>
    <cellStyle name="40% - Accent1 2 12" xfId="1475" xr:uid="{21192A89-BA74-41D3-9E85-363525FF441B}"/>
    <cellStyle name="40% - Accent1 2 13" xfId="1507" xr:uid="{14EE41CE-B21E-481F-B044-A70FAE037977}"/>
    <cellStyle name="40% - Accent1 2 14" xfId="1582" xr:uid="{4707EE5D-CE10-4D0B-A00E-54961E55EB57}"/>
    <cellStyle name="40% - Accent1 2 15" xfId="1666" xr:uid="{46CF2E95-4170-4CB1-BA02-878CB20881F0}"/>
    <cellStyle name="40% - Accent1 2 16" xfId="1746" xr:uid="{2145B9B1-D0B2-4A5E-A5EB-9FBBB8108A1C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2 6" xfId="1684" xr:uid="{78BEBCB1-B8A2-49E5-920A-03D4929E9E2D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3 4" xfId="1520" xr:uid="{BA9753D3-AB4B-48E8-BFD9-5EF703658078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72" xr:uid="{35737298-5C92-488F-B842-B5DAF8665CC0}"/>
    <cellStyle name="40% - Accent1 9" xfId="1385" xr:uid="{FDC61D62-8001-4D90-A0E3-8B88D50B7A06}"/>
    <cellStyle name="40% - Accent2" xfId="1237" builtinId="35" customBuiltin="1"/>
    <cellStyle name="40% - Accent2 10" xfId="1429" xr:uid="{E3D9F2CA-905C-490F-A16C-5D51CCA920C1}"/>
    <cellStyle name="40% - Accent2 11" xfId="1464" xr:uid="{F95D6698-BB31-4957-8421-55065E2FFECC}"/>
    <cellStyle name="40% - Accent2 12" xfId="1491" xr:uid="{DA5C4AE3-396D-4E3D-8D25-7B1201EEC9CA}"/>
    <cellStyle name="40% - Accent2 13" xfId="1542" xr:uid="{377D5771-CE3F-4333-99DB-4B65C3C0129A}"/>
    <cellStyle name="40% - Accent2 14" xfId="1555" xr:uid="{C799CA98-3CD8-4DE9-B959-C6A5BADF5A9D}"/>
    <cellStyle name="40% - Accent2 15" xfId="1571" xr:uid="{62B2379A-BC84-4010-A27C-7E2C4E9D4B90}"/>
    <cellStyle name="40% - Accent2 16" xfId="1597" xr:uid="{A3C2E62B-E9D0-45B1-A613-703CC03F4D39}"/>
    <cellStyle name="40% - Accent2 17" xfId="1633" xr:uid="{44036D65-9CF1-4651-A214-7E7286766BC8}"/>
    <cellStyle name="40% - Accent2 18" xfId="1735" xr:uid="{50526273-39D0-47A1-AF7C-F47F47303091}"/>
    <cellStyle name="40% - Accent2 2" xfId="24" xr:uid="{00000000-0005-0000-0000-000088010000}"/>
    <cellStyle name="40% - Accent2 2 10" xfId="1405" xr:uid="{5066F547-12C6-4E8D-9918-7A78E02ACC45}"/>
    <cellStyle name="40% - Accent2 2 11" xfId="1447" xr:uid="{B65EE523-20A1-400A-8620-3966A0E2D588}"/>
    <cellStyle name="40% - Accent2 2 12" xfId="1477" xr:uid="{9D231D72-63CC-4119-A3E9-2BB68E04408C}"/>
    <cellStyle name="40% - Accent2 2 13" xfId="1509" xr:uid="{DC48453B-85C2-442E-BBC2-1CA5396265A1}"/>
    <cellStyle name="40% - Accent2 2 14" xfId="1584" xr:uid="{3CAF722E-0E7F-4276-B492-5333819E9794}"/>
    <cellStyle name="40% - Accent2 2 15" xfId="1668" xr:uid="{A150FCF1-DF12-4CD6-ABCE-FA09B7D9843F}"/>
    <cellStyle name="40% - Accent2 2 16" xfId="1748" xr:uid="{35C13080-F4EB-4EAE-A24A-E8780037B840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2 6" xfId="1685" xr:uid="{F11F9E44-880D-4E2C-9DF4-AACBA09FDF0E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3 4" xfId="1522" xr:uid="{2E09460C-BFB1-42FA-8A29-FEE0CDEA3CF8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74" xr:uid="{6DF4A1F2-EAD1-41B4-82ED-9C6BD144CDD4}"/>
    <cellStyle name="40% - Accent2 9" xfId="1388" xr:uid="{45CEA047-3759-4DE3-96D4-E346FB44B8E6}"/>
    <cellStyle name="40% - Accent3" xfId="1240" builtinId="39" customBuiltin="1"/>
    <cellStyle name="40% - Accent3 10" xfId="1432" xr:uid="{DC0BDB5E-396C-498E-85FD-682859CDAF5B}"/>
    <cellStyle name="40% - Accent3 11" xfId="1466" xr:uid="{FA94A509-7B01-4260-8695-834C5995CC5D}"/>
    <cellStyle name="40% - Accent3 12" xfId="1494" xr:uid="{2FDD241C-4353-444C-9E3A-B4F6B35F58D8}"/>
    <cellStyle name="40% - Accent3 13" xfId="1544" xr:uid="{735A5EFE-19F3-44A5-8E1C-3E4F7002FF85}"/>
    <cellStyle name="40% - Accent3 14" xfId="1557" xr:uid="{14F5D2C7-9A34-4B47-BFD3-37E98CC37AD6}"/>
    <cellStyle name="40% - Accent3 15" xfId="1573" xr:uid="{B5CB067E-FC95-40D6-8470-6DFE5948AF5C}"/>
    <cellStyle name="40% - Accent3 16" xfId="1599" xr:uid="{A719C269-A927-42E2-B026-FD7DEA6063FA}"/>
    <cellStyle name="40% - Accent3 17" xfId="1635" xr:uid="{274C01BD-AE5D-476B-8889-E988F3CBEA2A}"/>
    <cellStyle name="40% - Accent3 18" xfId="1737" xr:uid="{D52D2B8D-0EDA-4042-BBEA-FE3126DFA3CD}"/>
    <cellStyle name="40% - Accent3 2" xfId="25" xr:uid="{00000000-0005-0000-0000-0000BD010000}"/>
    <cellStyle name="40% - Accent3 2 10" xfId="1407" xr:uid="{0ACEDE4B-0461-49C1-AFC0-8091DDB8AE0C}"/>
    <cellStyle name="40% - Accent3 2 11" xfId="1449" xr:uid="{72FC584D-7070-4839-95AD-21F693B2EBDB}"/>
    <cellStyle name="40% - Accent3 2 12" xfId="1479" xr:uid="{00548313-8B7F-4083-85FB-CE7C79A79A8C}"/>
    <cellStyle name="40% - Accent3 2 13" xfId="1511" xr:uid="{47A21D9A-4976-40AA-AA9C-0615541D8B10}"/>
    <cellStyle name="40% - Accent3 2 14" xfId="1586" xr:uid="{3BD8BB9E-A1B8-444E-824E-AEAEECA9DD39}"/>
    <cellStyle name="40% - Accent3 2 15" xfId="1670" xr:uid="{7E84E045-774B-4254-9A15-2C0B1EBC28DB}"/>
    <cellStyle name="40% - Accent3 2 16" xfId="1750" xr:uid="{EBB8B0F2-B0B5-49B7-A598-99E828CCFFF2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2 6" xfId="1686" xr:uid="{ABEB1D5C-3ACB-4F5D-9C5B-73DC4F26D64C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3 4" xfId="1524" xr:uid="{74602B85-8851-41C7-AB08-18DE3069BB0A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6" xr:uid="{73B236FC-5015-4886-9062-3F7E86B15CB0}"/>
    <cellStyle name="40% - Accent3 9" xfId="1390" xr:uid="{36F1948F-8299-487A-8B28-43D67BC1B25C}"/>
    <cellStyle name="40% - Accent4" xfId="1243" builtinId="43" customBuiltin="1"/>
    <cellStyle name="40% - Accent4 10" xfId="1435" xr:uid="{F420469C-E968-40C5-A1DF-DB523B168572}"/>
    <cellStyle name="40% - Accent4 11" xfId="1468" xr:uid="{94EF3290-2BE6-43AC-9582-CF74494E4A29}"/>
    <cellStyle name="40% - Accent4 12" xfId="1497" xr:uid="{D0C54F45-1528-4B6B-B960-F9436496134E}"/>
    <cellStyle name="40% - Accent4 13" xfId="1546" xr:uid="{31734595-5304-471B-AE1E-B26673327A1C}"/>
    <cellStyle name="40% - Accent4 14" xfId="1559" xr:uid="{E92F3017-887B-4749-8CB3-3466BAC6301D}"/>
    <cellStyle name="40% - Accent4 15" xfId="1575" xr:uid="{4A98CF52-C3C0-4D91-B9B8-56107306E57B}"/>
    <cellStyle name="40% - Accent4 16" xfId="1601" xr:uid="{EBEEDDAE-9F95-423C-B1BE-CEBD8383CF21}"/>
    <cellStyle name="40% - Accent4 17" xfId="1637" xr:uid="{008DF2F5-4976-4BED-A127-01F1F229083A}"/>
    <cellStyle name="40% - Accent4 18" xfId="1739" xr:uid="{2C8BA85C-2A39-423C-97DE-B0E6078CC9DC}"/>
    <cellStyle name="40% - Accent4 2" xfId="26" xr:uid="{00000000-0005-0000-0000-0000F2010000}"/>
    <cellStyle name="40% - Accent4 2 10" xfId="1409" xr:uid="{4C45FF6D-F30D-4A93-842B-922D8B811DAA}"/>
    <cellStyle name="40% - Accent4 2 11" xfId="1451" xr:uid="{FD0639A4-BE5F-4193-B9D3-3AD51046924E}"/>
    <cellStyle name="40% - Accent4 2 12" xfId="1481" xr:uid="{94DE0499-31A6-463A-8A74-C73DEF46ADDB}"/>
    <cellStyle name="40% - Accent4 2 13" xfId="1513" xr:uid="{477828B0-62DA-4963-A31F-F732C8CF8D90}"/>
    <cellStyle name="40% - Accent4 2 14" xfId="1588" xr:uid="{F2CD4C6B-5862-44C8-8016-FF6C4C4A22A2}"/>
    <cellStyle name="40% - Accent4 2 15" xfId="1672" xr:uid="{C6E05A23-DB31-4BEC-A8DE-3959AEA4DD64}"/>
    <cellStyle name="40% - Accent4 2 16" xfId="1752" xr:uid="{4549C3B9-B47B-416D-8E06-0D66BF461D3B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2 6" xfId="1687" xr:uid="{3853935E-4C74-4900-BE08-A015C770734A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3 4" xfId="1526" xr:uid="{95A5A769-DA98-4B1F-BB0C-7B859BF7DAF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8" xr:uid="{ACE889B5-A168-4C7D-8505-8C32243C24CA}"/>
    <cellStyle name="40% - Accent4 9" xfId="1393" xr:uid="{BAB7694E-74AA-4073-B309-5B4EB9C190D5}"/>
    <cellStyle name="40% - Accent5" xfId="1246" builtinId="47" customBuiltin="1"/>
    <cellStyle name="40% - Accent5 10" xfId="1438" xr:uid="{40157120-AF25-4147-BAE5-E78A294EF3D5}"/>
    <cellStyle name="40% - Accent5 11" xfId="1470" xr:uid="{F16FF7F6-8C4F-4A1D-971C-CE138FE7B09D}"/>
    <cellStyle name="40% - Accent5 12" xfId="1500" xr:uid="{DF502C04-2DA2-4121-A4DD-A8F29C767023}"/>
    <cellStyle name="40% - Accent5 13" xfId="1548" xr:uid="{54740D04-F8ED-47B1-831C-844E2111B910}"/>
    <cellStyle name="40% - Accent5 14" xfId="1561" xr:uid="{AEB7FE65-6569-4B10-AF58-3725A2B7A2C3}"/>
    <cellStyle name="40% - Accent5 15" xfId="1577" xr:uid="{E31F3B9D-5F1B-4E08-AB6F-DE0DE1DE38F8}"/>
    <cellStyle name="40% - Accent5 16" xfId="1603" xr:uid="{2D06C1C4-C086-46F8-AAB9-92E3B83A2514}"/>
    <cellStyle name="40% - Accent5 17" xfId="1639" xr:uid="{3DFCFDAD-8C36-4C7C-906F-1261F1E44F9B}"/>
    <cellStyle name="40% - Accent5 18" xfId="1741" xr:uid="{D23BF5A0-5379-41C4-BAB3-BDE33AC9D300}"/>
    <cellStyle name="40% - Accent5 2" xfId="27" xr:uid="{00000000-0005-0000-0000-000027020000}"/>
    <cellStyle name="40% - Accent5 2 10" xfId="1411" xr:uid="{2C6E53DF-3229-4BD0-B045-87B9E7B13759}"/>
    <cellStyle name="40% - Accent5 2 11" xfId="1453" xr:uid="{C8D04F1E-3B20-4861-8208-E4398182FED5}"/>
    <cellStyle name="40% - Accent5 2 12" xfId="1483" xr:uid="{E92AB737-7EF9-4E99-BC35-A4C504B9352E}"/>
    <cellStyle name="40% - Accent5 2 13" xfId="1515" xr:uid="{F28F8979-9341-40F8-B81D-190486E76600}"/>
    <cellStyle name="40% - Accent5 2 14" xfId="1590" xr:uid="{50352C5C-5E79-4C43-ACA1-70D890E49889}"/>
    <cellStyle name="40% - Accent5 2 15" xfId="1674" xr:uid="{5E4309F1-4F96-4353-BC1D-5FC286DEA69C}"/>
    <cellStyle name="40% - Accent5 2 16" xfId="1754" xr:uid="{B98FF893-0641-4753-899E-AE8778CD0C06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2 6" xfId="1688" xr:uid="{5ACB5354-9D63-4871-8532-FF9EB5D7B39D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3 4" xfId="1528" xr:uid="{13349C05-F655-4FF3-A3AE-20B254D3CD45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80" xr:uid="{51BF1F34-8AE7-4AD7-8CEC-9938C251F298}"/>
    <cellStyle name="40% - Accent5 9" xfId="1397" xr:uid="{89145B89-337A-4659-A899-DEDAC7E23FB7}"/>
    <cellStyle name="40% - Accent6" xfId="1249" builtinId="51" customBuiltin="1"/>
    <cellStyle name="40% - Accent6 10" xfId="1441" xr:uid="{0F176E57-A02B-4E14-A8BE-CB43464488BA}"/>
    <cellStyle name="40% - Accent6 11" xfId="1472" xr:uid="{60016D11-7AAB-4C05-96E7-E89CA16DCD04}"/>
    <cellStyle name="40% - Accent6 12" xfId="1503" xr:uid="{8FC33650-F049-4ECE-875B-77BBA4FD9F40}"/>
    <cellStyle name="40% - Accent6 13" xfId="1550" xr:uid="{98738769-47E8-4F2F-88E5-ADF3AA2FB411}"/>
    <cellStyle name="40% - Accent6 14" xfId="1563" xr:uid="{EE4E66C9-799C-4EC8-99F4-D5BC76084515}"/>
    <cellStyle name="40% - Accent6 15" xfId="1579" xr:uid="{C54642DB-A571-44B2-B5F8-CAE4C33B31AC}"/>
    <cellStyle name="40% - Accent6 16" xfId="1605" xr:uid="{55437689-AB54-4ABA-814A-F0098601CE80}"/>
    <cellStyle name="40% - Accent6 17" xfId="1641" xr:uid="{B4ADAAD7-5D4F-42CB-9D8C-98FB127D9483}"/>
    <cellStyle name="40% - Accent6 18" xfId="1743" xr:uid="{C751E15E-A1FA-4961-B3D4-CFC9AD962CE4}"/>
    <cellStyle name="40% - Accent6 2" xfId="28" xr:uid="{00000000-0005-0000-0000-00005C020000}"/>
    <cellStyle name="40% - Accent6 2 10" xfId="1413" xr:uid="{8C0691B9-4351-4D40-9039-25284740C5F4}"/>
    <cellStyle name="40% - Accent6 2 11" xfId="1455" xr:uid="{5F313219-3CB4-4712-859B-BE5FD4485997}"/>
    <cellStyle name="40% - Accent6 2 12" xfId="1485" xr:uid="{C091D5BB-4FA6-4B21-865B-5B6CFC3DF7E7}"/>
    <cellStyle name="40% - Accent6 2 13" xfId="1517" xr:uid="{6F269C4C-06E4-4015-B53D-1BE3009B5AB1}"/>
    <cellStyle name="40% - Accent6 2 14" xfId="1592" xr:uid="{6F65BCCA-4CCC-4795-8FD6-7A513ABBF524}"/>
    <cellStyle name="40% - Accent6 2 15" xfId="1676" xr:uid="{71B4F8D5-A74B-4BF5-A477-55BA0230266D}"/>
    <cellStyle name="40% - Accent6 2 16" xfId="1756" xr:uid="{22CA1EED-C8E8-4DC7-8BAA-4DE21944F553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2 6" xfId="1689" xr:uid="{C676283D-E41C-403A-A5C5-AD6F021165FD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3 4" xfId="1530" xr:uid="{47706E7A-35D8-41BA-9219-D8A64BF7C756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2" xr:uid="{ACDFEA19-48E8-4FB8-B5EC-A14ED537BE1D}"/>
    <cellStyle name="40% - Accent6 9" xfId="1400" xr:uid="{982F1011-B8D1-4919-86CD-4D9C6DCD6871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2 3" xfId="1690" xr:uid="{ADD0E68A-40B9-478C-8AFD-5C0FB0517AE5}"/>
    <cellStyle name="60% - Accent1 2 3" xfId="1049" xr:uid="{00000000-0005-0000-0000-0000A6020000}"/>
    <cellStyle name="60% - Accent1 2 4" xfId="1418" xr:uid="{176CB9BC-73F6-4E4B-9128-493843358C37}"/>
    <cellStyle name="60% - Accent1 3" xfId="392" xr:uid="{00000000-0005-0000-0000-0000A7020000}"/>
    <cellStyle name="60% - Accent1 3 2" xfId="1657" xr:uid="{66D15522-1190-42BB-B333-74891E3FE1C4}"/>
    <cellStyle name="60% - Accent1 4" xfId="1416" xr:uid="{52EC774A-08ED-4196-ABC5-E59D2B2AC422}"/>
    <cellStyle name="60% - Accent1 5" xfId="1427" xr:uid="{BEA80D3C-43A2-4FA3-B665-464A8043416F}"/>
    <cellStyle name="60% - Accent1 6" xfId="1489" xr:uid="{29598AC6-812F-4651-9A25-FF2D39AF20DF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2 3" xfId="1691" xr:uid="{5321AC72-4717-4F44-A75F-A82669849516}"/>
    <cellStyle name="60% - Accent2 2 3" xfId="1051" xr:uid="{00000000-0005-0000-0000-0000AC020000}"/>
    <cellStyle name="60% - Accent2 2 4" xfId="1419" xr:uid="{1A370840-5CC5-4864-BB27-7315B7CCA3BE}"/>
    <cellStyle name="60% - Accent2 3" xfId="393" xr:uid="{00000000-0005-0000-0000-0000AD020000}"/>
    <cellStyle name="60% - Accent2 3 2" xfId="1658" xr:uid="{4FB0453A-9174-4C36-9BBA-30DD3FF71C9B}"/>
    <cellStyle name="60% - Accent2 4" xfId="1391" xr:uid="{77417B7A-63CB-417B-9D59-D368EA34972E}"/>
    <cellStyle name="60% - Accent2 5" xfId="1430" xr:uid="{53F1A3A3-3A6D-4D58-98A8-00F375DE5DCF}"/>
    <cellStyle name="60% - Accent2 6" xfId="1492" xr:uid="{FD54AB27-41CB-449E-B8C5-A68FEC684CB3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2 3" xfId="1692" xr:uid="{634C36B5-5260-4542-ADB5-CE5AECD4EB41}"/>
    <cellStyle name="60% - Accent3 2 3" xfId="1053" xr:uid="{00000000-0005-0000-0000-0000B2020000}"/>
    <cellStyle name="60% - Accent3 2 4" xfId="1420" xr:uid="{A738A850-8485-4E0C-998C-481EF054B1C7}"/>
    <cellStyle name="60% - Accent3 3" xfId="394" xr:uid="{00000000-0005-0000-0000-0000B3020000}"/>
    <cellStyle name="60% - Accent3 3 2" xfId="1659" xr:uid="{1D4A39A8-5EB6-4EAD-A664-8312A98B281A}"/>
    <cellStyle name="60% - Accent3 4" xfId="1395" xr:uid="{5ABDE3BC-F2E3-49D8-9F0C-80EB8998EA6B}"/>
    <cellStyle name="60% - Accent3 5" xfId="1433" xr:uid="{DDEF5934-F2B0-40C9-9611-21AE4483309D}"/>
    <cellStyle name="60% - Accent3 6" xfId="1495" xr:uid="{F6875EA4-F40D-413A-B53A-2E6D6F30C2C3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2 3" xfId="1693" xr:uid="{9CD64DAC-2F2D-4D3E-9817-E24C61A9ECDE}"/>
    <cellStyle name="60% - Accent4 2 3" xfId="1055" xr:uid="{00000000-0005-0000-0000-0000B8020000}"/>
    <cellStyle name="60% - Accent4 2 4" xfId="1421" xr:uid="{82417B47-8F0D-4907-AD98-3C22764FB53E}"/>
    <cellStyle name="60% - Accent4 3" xfId="395" xr:uid="{00000000-0005-0000-0000-0000B9020000}"/>
    <cellStyle name="60% - Accent4 3 2" xfId="1660" xr:uid="{5289BD32-14B5-43F2-9FD5-AD17BAEFE0E7}"/>
    <cellStyle name="60% - Accent4 4" xfId="1415" xr:uid="{BDC286A6-1C35-4062-B044-AEAC34C6A8FB}"/>
    <cellStyle name="60% - Accent4 5" xfId="1436" xr:uid="{FDAE150D-62CF-499F-A121-FC400C8C8735}"/>
    <cellStyle name="60% - Accent4 6" xfId="1498" xr:uid="{AEB2A3E4-AA25-4119-91AD-98FDD3619811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2 3" xfId="1694" xr:uid="{89ABF041-A129-4960-A012-8D186C1EDB17}"/>
    <cellStyle name="60% - Accent5 2 3" xfId="1057" xr:uid="{00000000-0005-0000-0000-0000BE020000}"/>
    <cellStyle name="60% - Accent5 2 4" xfId="1422" xr:uid="{0A14E043-10D8-491A-9339-B22AA552C20F}"/>
    <cellStyle name="60% - Accent5 3" xfId="396" xr:uid="{00000000-0005-0000-0000-0000BF020000}"/>
    <cellStyle name="60% - Accent5 3 2" xfId="1661" xr:uid="{3BC885EB-5535-4EB7-831D-AE98CF32B254}"/>
    <cellStyle name="60% - Accent5 4" xfId="1394" xr:uid="{74F387CD-1730-49AB-8124-9784A6C64ECC}"/>
    <cellStyle name="60% - Accent5 5" xfId="1439" xr:uid="{E8552D43-720B-4D53-8DFF-406B29112242}"/>
    <cellStyle name="60% - Accent5 6" xfId="1501" xr:uid="{FA26FE07-C0A4-46B4-A14C-FE619388B594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2 3" xfId="1695" xr:uid="{BD53B060-474A-45C2-BDEE-A4B9092E5DBE}"/>
    <cellStyle name="60% - Accent6 2 3" xfId="1059" xr:uid="{00000000-0005-0000-0000-0000C4020000}"/>
    <cellStyle name="60% - Accent6 2 4" xfId="1423" xr:uid="{78950BB2-24B5-4C3B-A9A2-67E5F0307F80}"/>
    <cellStyle name="60% - Accent6 3" xfId="397" xr:uid="{00000000-0005-0000-0000-0000C5020000}"/>
    <cellStyle name="60% - Accent6 3 2" xfId="1662" xr:uid="{7E6BAB26-DE41-4989-AA1F-0D5C5D99F61D}"/>
    <cellStyle name="60% - Accent6 4" xfId="1398" xr:uid="{0E6609FF-B57E-4526-B484-E7D3657BFEEF}"/>
    <cellStyle name="60% - Accent6 5" xfId="1442" xr:uid="{A5D10C4F-94E7-48D6-9A57-8876609B9789}"/>
    <cellStyle name="60% - Accent6 6" xfId="1504" xr:uid="{038F52DD-1CCC-4414-B2F8-E86AB8461DB0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2 4" xfId="1696" xr:uid="{D9AA449B-EBE3-4013-BE64-A928C6A37DF4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2 4" xfId="1697" xr:uid="{E315E0EA-9067-40F2-BFE6-69BD9388635C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2 4" xfId="1698" xr:uid="{5B98FBA3-00C5-4E51-891B-7BA6B274F2DA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2 4" xfId="1699" xr:uid="{B6530B64-F8BC-4CEE-920F-47C264885913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2 4" xfId="1700" xr:uid="{73309861-EC24-4D74-AA76-5196FDD44064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2 4" xfId="1701" xr:uid="{2E6FC8E6-366A-4C45-8F73-E39599105FC4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2 4" xfId="1702" xr:uid="{EC62EB22-B27B-43B3-9241-41F20ED5C05D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2 5" xfId="1703" xr:uid="{1D43BDA2-B073-40F1-A3E4-BBC5923FD3DE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2 4" xfId="1704" xr:uid="{E46EAEB2-CF4E-40FC-8032-0DD9E6533C45}"/>
    <cellStyle name="Check Cell 3" xfId="406" xr:uid="{00000000-0005-0000-0000-00000E030000}"/>
    <cellStyle name="Comma" xfId="1364" builtinId="3"/>
    <cellStyle name="Comma 10" xfId="420" xr:uid="{00000000-0005-0000-0000-000010030000}"/>
    <cellStyle name="Comma 11" xfId="1414" xr:uid="{EE349912-6350-404B-83C7-921EA5FF51C6}"/>
    <cellStyle name="Comma 12" xfId="1367" xr:uid="{ED35160D-8B46-4449-9402-4F998674B32A}"/>
    <cellStyle name="Comma 13" xfId="1622" xr:uid="{8248BD04-08BF-4C3D-8189-78C54554F2A2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2 4" xfId="1646" xr:uid="{E3F47EBA-545E-46F4-BEFA-62E6300075DB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3 2 2" xfId="1629" xr:uid="{E7138340-779A-4CD7-AE32-6A9A4A8E47EE}"/>
    <cellStyle name="Comma 2 3 3" xfId="1610" xr:uid="{3C3A46B9-F1BF-496B-9BE9-41EF582A6AB8}"/>
    <cellStyle name="Comma 2 4" xfId="67" xr:uid="{00000000-0005-0000-0000-00001C030000}"/>
    <cellStyle name="Comma 2 4 2" xfId="1706" xr:uid="{6E0784B6-9E06-449D-A62D-0384EBF0EDA3}"/>
    <cellStyle name="Comma 2 5" xfId="16" xr:uid="{00000000-0005-0000-0000-00001D030000}"/>
    <cellStyle name="Comma 2 6" xfId="1457" xr:uid="{242C5752-9F11-42D9-BD17-A3BA9D90DBA8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3 2" xfId="1707" xr:uid="{806789D6-2EED-4FBE-B0A4-F32B22A80DA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2 3" xfId="1625" xr:uid="{2085B36A-89F6-442D-80A3-135BD49CF4F3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5 6" xfId="1620" xr:uid="{A15B1044-7118-4BED-8CAD-AE85E3184FD6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12" xfId="1628" xr:uid="{B4DA7722-720E-4BE9-9C93-32CA7F513C13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2 4" xfId="1645" xr:uid="{FC76315D-98B5-493D-AF89-C34423F0636A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7 4" xfId="1650" xr:uid="{3149DD8A-2CB2-4121-BBB8-AF7856EA02AC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8 4" xfId="1705" xr:uid="{C74A6AF0-BD91-4A71-832B-5EDADB08030C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652" xr:uid="{11064499-E6E0-4695-BDBA-605105F62722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2 4" xfId="1708" xr:uid="{03B931B4-0CBF-4712-BA07-D6FD32503FFE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2 4" xfId="1709" xr:uid="{33DB48D8-FAFC-4730-98DD-FA3827648F2B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2 4" xfId="1710" xr:uid="{F576F7C3-EF24-40C1-895F-0B0D6B8AC358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2 4" xfId="1711" xr:uid="{5853E8B0-AF66-45BB-8ED9-0F4B9BD7F962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2 4" xfId="1712" xr:uid="{053B202C-814E-4142-983E-14D5A47E9892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2 4" xfId="1713" xr:uid="{AE30C050-1E71-4A40-B6CF-01A6DB0E9E93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2 5" xfId="1714" xr:uid="{F137FACE-DFDE-40B1-9AF2-D8395668F64A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2 4" xfId="1715" xr:uid="{0FF801F8-5E07-4907-BE7E-EB0925F8ED5D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2 3" xfId="1663" xr:uid="{3DD86F72-4E9D-4C4B-939C-4E3FEA287A41}"/>
    <cellStyle name="Neutral 2 3" xfId="333" xr:uid="{00000000-0005-0000-0000-0000D4030000}"/>
    <cellStyle name="Neutral 2 3 2" xfId="1716" xr:uid="{F334386C-9E74-4D02-BA30-286961FE4AD3}"/>
    <cellStyle name="Neutral 2 4" xfId="1126" xr:uid="{00000000-0005-0000-0000-0000D5030000}"/>
    <cellStyle name="Neutral 2 5" xfId="1127" xr:uid="{00000000-0005-0000-0000-0000D6030000}"/>
    <cellStyle name="Neutral 2 6" xfId="1417" xr:uid="{06799F3C-DBB9-4DDD-924C-B916C8F4DF54}"/>
    <cellStyle name="Neutral 3" xfId="116" xr:uid="{00000000-0005-0000-0000-0000D7030000}"/>
    <cellStyle name="Neutral 3 2" xfId="1128" xr:uid="{00000000-0005-0000-0000-0000D8030000}"/>
    <cellStyle name="Neutral 3 3" xfId="1655" xr:uid="{4788936C-E94B-4613-BCC7-D424D48C639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86" xr:uid="{C9A33414-831B-4D60-8CBE-3AEB94BE4B1F}"/>
    <cellStyle name="Normal" xfId="0" builtinId="0"/>
    <cellStyle name="Normal 10" xfId="4" xr:uid="{00000000-0005-0000-0000-0000DD030000}"/>
    <cellStyle name="Normal 10 10" xfId="1533" xr:uid="{1D607276-CCAE-403A-92D1-A66281296C58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0 9" xfId="1619" xr:uid="{3A6F1589-ABCC-4A68-99B6-4C63F222A434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2 4" xfId="1624" xr:uid="{76767DB9-5D69-45D6-A51A-A12334E53BA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1 6" xfId="1623" xr:uid="{FBDE0602-7359-4610-B158-B0687C018B39}"/>
    <cellStyle name="Normal 12" xfId="351" xr:uid="{00000000-0005-0000-0000-000018040000}"/>
    <cellStyle name="Normal 12 2" xfId="352" xr:uid="{00000000-0005-0000-0000-000019040000}"/>
    <cellStyle name="Normal 12 2 2" xfId="1537" xr:uid="{150890C9-6E89-4F0E-AFE7-FBE950C58471}"/>
    <cellStyle name="Normal 12 3" xfId="891" xr:uid="{00000000-0005-0000-0000-00001A040000}"/>
    <cellStyle name="Normal 12 4" xfId="1292" xr:uid="{00000000-0005-0000-0000-00001B040000}"/>
    <cellStyle name="Normal 12 5" xfId="1627" xr:uid="{F0989DA9-5C21-41EF-9C5D-7E3EBC28500E}"/>
    <cellStyle name="Normal 13" xfId="1132" xr:uid="{00000000-0005-0000-0000-00001C040000}"/>
    <cellStyle name="Normal 13 2" xfId="1306" xr:uid="{00000000-0005-0000-0000-00001D040000}"/>
    <cellStyle name="Normal 13 3" xfId="1642" xr:uid="{3C4598A8-2FC3-4D7B-933F-4DE90B58084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606" xr:uid="{AFAE9C5E-2539-4E0D-9BD4-FE439D902339}"/>
    <cellStyle name="Normal 18" xfId="1458" xr:uid="{40BE7FB1-CD5A-4532-98B8-4CD7807FA199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2 3" xfId="1718" xr:uid="{61D1F3BB-B76C-4EEF-9742-E3A227EC62B1}"/>
    <cellStyle name="Normal 2 2 3" xfId="117" xr:uid="{00000000-0005-0000-0000-000026040000}"/>
    <cellStyle name="Normal 2 2 4" xfId="1138" xr:uid="{00000000-0005-0000-0000-000027040000}"/>
    <cellStyle name="Normal 2 2 5" xfId="1456" xr:uid="{2C7F7313-CCDF-4FB6-A755-623563A6553C}"/>
    <cellStyle name="Normal 2 2 6" xfId="1611" xr:uid="{5D5B5717-DC6C-41B6-9D55-6D4227D7F8B2}"/>
    <cellStyle name="Normal 2 3" xfId="118" xr:uid="{00000000-0005-0000-0000-000028040000}"/>
    <cellStyle name="Normal 2 3 2" xfId="1139" xr:uid="{00000000-0005-0000-0000-000029040000}"/>
    <cellStyle name="Normal 2 3 3" xfId="1717" xr:uid="{34BC0D17-8C3E-499C-839B-24145F3641EC}"/>
    <cellStyle name="Normal 2 3 5" xfId="1534" xr:uid="{D32695DC-FC91-49E6-8FC4-24FDA77448FF}"/>
    <cellStyle name="Normal 2 4" xfId="66" xr:uid="{00000000-0005-0000-0000-00002A040000}"/>
    <cellStyle name="Normal 2 4 2" xfId="1643" xr:uid="{CF0F613C-E989-42F9-9B04-6095C509EE92}"/>
    <cellStyle name="Normal 2 5" xfId="15" xr:uid="{00000000-0005-0000-0000-00002B040000}"/>
    <cellStyle name="Normal 2 6" xfId="1140" xr:uid="{00000000-0005-0000-0000-00002C040000}"/>
    <cellStyle name="Normal 2 6 2" xfId="1361" xr:uid="{00000000-0005-0000-0000-00002D040000}"/>
    <cellStyle name="Normal 2_3.Havelvacner_N1_12 23.01.2018" xfId="353" xr:uid="{00000000-0005-0000-0000-00002E040000}"/>
    <cellStyle name="Normal 2_IV-ՀՐԱՏԱՊ ՓՈՒԼԵՐՈՎ" xfId="1564" xr:uid="{F9A3C4EA-E810-4575-AE86-583D9E4D7BBF}"/>
    <cellStyle name="Normal 22" xfId="1651" xr:uid="{6B7271D8-5658-489C-B9C2-F516781DD690}"/>
    <cellStyle name="Normal 28" xfId="1531" xr:uid="{EC6112BD-5866-45E5-9B5B-A304650B2A1B}"/>
    <cellStyle name="Normal 3" xfId="3" xr:uid="{00000000-0005-0000-0000-00002F040000}"/>
    <cellStyle name="Normal 3 2" xfId="54" xr:uid="{00000000-0005-0000-0000-000030040000}"/>
    <cellStyle name="Normal 3 2 2" xfId="119" xr:uid="{00000000-0005-0000-0000-000031040000}"/>
    <cellStyle name="Normal 3 2 2 2" xfId="1141" xr:uid="{00000000-0005-0000-0000-000032040000}"/>
    <cellStyle name="Normal 3 2 3" xfId="75" xr:uid="{00000000-0005-0000-0000-000033040000}"/>
    <cellStyle name="Normal 3 2 4" xfId="1719" xr:uid="{267258A4-5C46-41C5-BE5F-3FFCF2FE7367}"/>
    <cellStyle name="Normal 3 3" xfId="69" xr:uid="{00000000-0005-0000-0000-000034040000}"/>
    <cellStyle name="Normal 3 4" xfId="1142" xr:uid="{00000000-0005-0000-0000-000035040000}"/>
    <cellStyle name="Normal 3_HavelvacN2axjusakN3" xfId="78" xr:uid="{00000000-0005-0000-0000-000036040000}"/>
    <cellStyle name="Normal 30" xfId="1459" xr:uid="{B9741EC7-E0AD-4159-B938-A54E757D6019}"/>
    <cellStyle name="Normal 4" xfId="5" xr:uid="{00000000-0005-0000-0000-000037040000}"/>
    <cellStyle name="Normal 4 2" xfId="76" xr:uid="{00000000-0005-0000-0000-000038040000}"/>
    <cellStyle name="Normal 4 2 2" xfId="354" xr:uid="{00000000-0005-0000-0000-000039040000}"/>
    <cellStyle name="Normal 4 2 3" xfId="1143" xr:uid="{00000000-0005-0000-0000-00003A040000}"/>
    <cellStyle name="Normal 4 2 4" xfId="1144" xr:uid="{00000000-0005-0000-0000-00003B040000}"/>
    <cellStyle name="Normal 4 2 5" xfId="1720" xr:uid="{B5A8226D-8EAB-4EAA-A275-D2E1AE2D9D35}"/>
    <cellStyle name="Normal 4 3" xfId="72" xr:uid="{00000000-0005-0000-0000-00003C040000}"/>
    <cellStyle name="Normal 4 3 2" xfId="1145" xr:uid="{00000000-0005-0000-0000-00003D040000}"/>
    <cellStyle name="Normal 4 3 3" xfId="1647" xr:uid="{C27FB58B-EF7B-46EA-9D95-19734A9ECEB9}"/>
    <cellStyle name="Normal 4 4" xfId="1146" xr:uid="{00000000-0005-0000-0000-00003E040000}"/>
    <cellStyle name="Normal 4 7 4" xfId="1535" xr:uid="{FB5CDE87-9662-4F6C-90BB-0D1A1057815B}"/>
    <cellStyle name="Normal 5" xfId="8" xr:uid="{00000000-0005-0000-0000-00003F040000}"/>
    <cellStyle name="Normal 5 10" xfId="998" xr:uid="{00000000-0005-0000-0000-000040040000}"/>
    <cellStyle name="Normal 5 11" xfId="1607" xr:uid="{98895633-A384-4847-A7E4-306B3F100287}"/>
    <cellStyle name="Normal 5 2" xfId="55" xr:uid="{00000000-0005-0000-0000-000041040000}"/>
    <cellStyle name="Normal 5 2 2" xfId="120" xr:uid="{00000000-0005-0000-0000-000042040000}"/>
    <cellStyle name="Normal 5 2 2 2" xfId="428" xr:uid="{00000000-0005-0000-0000-000043040000}"/>
    <cellStyle name="Normal 5 2 2 2 2" xfId="1327" xr:uid="{00000000-0005-0000-0000-000044040000}"/>
    <cellStyle name="Normal 5 2 2 2 3" xfId="1303" xr:uid="{00000000-0005-0000-0000-000045040000}"/>
    <cellStyle name="Normal 5 2 2 3" xfId="663" xr:uid="{00000000-0005-0000-0000-000046040000}"/>
    <cellStyle name="Normal 5 2 2 3 2" xfId="1317" xr:uid="{00000000-0005-0000-0000-000047040000}"/>
    <cellStyle name="Normal 5 2 2 4" xfId="1291" xr:uid="{00000000-0005-0000-0000-000048040000}"/>
    <cellStyle name="Normal 5 2 2 5" xfId="1721" xr:uid="{0FE516C7-59CB-4140-9F8D-2813083C7F26}"/>
    <cellStyle name="Normal 5 2 3" xfId="942" xr:uid="{00000000-0005-0000-0000-000049040000}"/>
    <cellStyle name="Normal 5 2 3 2" xfId="1321" xr:uid="{00000000-0005-0000-0000-00004A040000}"/>
    <cellStyle name="Normal 5 2 3 3" xfId="1297" xr:uid="{00000000-0005-0000-0000-00004B040000}"/>
    <cellStyle name="Normal 5 2 4" xfId="943" xr:uid="{00000000-0005-0000-0000-00004C040000}"/>
    <cellStyle name="Normal 5 2 4 2" xfId="1311" xr:uid="{00000000-0005-0000-0000-00004D040000}"/>
    <cellStyle name="Normal 5 2 5" xfId="1147" xr:uid="{00000000-0005-0000-0000-00004E040000}"/>
    <cellStyle name="Normal 5 2 6" xfId="1282" xr:uid="{00000000-0005-0000-0000-00004F040000}"/>
    <cellStyle name="Normal 5 2 7" xfId="1612" xr:uid="{A6DB5E81-574A-412D-921E-3F50F16AC838}"/>
    <cellStyle name="Normal 5 3" xfId="355" xr:uid="{00000000-0005-0000-0000-000050040000}"/>
    <cellStyle name="Normal 5 3 2" xfId="356" xr:uid="{00000000-0005-0000-0000-000051040000}"/>
    <cellStyle name="Normal 5 3 2 2" xfId="357" xr:uid="{00000000-0005-0000-0000-000052040000}"/>
    <cellStyle name="Normal 5 3 2 2 2" xfId="625" xr:uid="{00000000-0005-0000-0000-000053040000}"/>
    <cellStyle name="Normal 5 3 2 2 3" xfId="858" xr:uid="{00000000-0005-0000-0000-000054040000}"/>
    <cellStyle name="Normal 5 3 2 3" xfId="358" xr:uid="{00000000-0005-0000-0000-000055040000}"/>
    <cellStyle name="Normal 5 3 2 3 2" xfId="626" xr:uid="{00000000-0005-0000-0000-000056040000}"/>
    <cellStyle name="Normal 5 3 2 3 3" xfId="859" xr:uid="{00000000-0005-0000-0000-000057040000}"/>
    <cellStyle name="Normal 5 3 2 4" xfId="624" xr:uid="{00000000-0005-0000-0000-000058040000}"/>
    <cellStyle name="Normal 5 3 2 5" xfId="857" xr:uid="{00000000-0005-0000-0000-000059040000}"/>
    <cellStyle name="Normal 5 3 3" xfId="359" xr:uid="{00000000-0005-0000-0000-00005A040000}"/>
    <cellStyle name="Normal 5 3 3 2" xfId="627" xr:uid="{00000000-0005-0000-0000-00005B040000}"/>
    <cellStyle name="Normal 5 3 3 3" xfId="860" xr:uid="{00000000-0005-0000-0000-00005C040000}"/>
    <cellStyle name="Normal 5 3 4" xfId="360" xr:uid="{00000000-0005-0000-0000-00005D040000}"/>
    <cellStyle name="Normal 5 3 4 2" xfId="628" xr:uid="{00000000-0005-0000-0000-00005E040000}"/>
    <cellStyle name="Normal 5 3 4 3" xfId="861" xr:uid="{00000000-0005-0000-0000-00005F040000}"/>
    <cellStyle name="Normal 5 3 5" xfId="623" xr:uid="{00000000-0005-0000-0000-000060040000}"/>
    <cellStyle name="Normal 5 3 6" xfId="856" xr:uid="{00000000-0005-0000-0000-000061040000}"/>
    <cellStyle name="Normal 5 3 7" xfId="1566" xr:uid="{5B8EF901-9754-434D-BD38-A96A03F59CBD}"/>
    <cellStyle name="Normal 5 4" xfId="361" xr:uid="{00000000-0005-0000-0000-000062040000}"/>
    <cellStyle name="Normal 5 4 2" xfId="362" xr:uid="{00000000-0005-0000-0000-000063040000}"/>
    <cellStyle name="Normal 5 4 2 2" xfId="363" xr:uid="{00000000-0005-0000-0000-000064040000}"/>
    <cellStyle name="Normal 5 4 2 2 2" xfId="631" xr:uid="{00000000-0005-0000-0000-000065040000}"/>
    <cellStyle name="Normal 5 4 2 2 3" xfId="864" xr:uid="{00000000-0005-0000-0000-000066040000}"/>
    <cellStyle name="Normal 5 4 2 3" xfId="364" xr:uid="{00000000-0005-0000-0000-000067040000}"/>
    <cellStyle name="Normal 5 4 2 3 2" xfId="632" xr:uid="{00000000-0005-0000-0000-000068040000}"/>
    <cellStyle name="Normal 5 4 2 3 3" xfId="865" xr:uid="{00000000-0005-0000-0000-000069040000}"/>
    <cellStyle name="Normal 5 4 2 4" xfId="630" xr:uid="{00000000-0005-0000-0000-00006A040000}"/>
    <cellStyle name="Normal 5 4 2 5" xfId="863" xr:uid="{00000000-0005-0000-0000-00006B040000}"/>
    <cellStyle name="Normal 5 4 3" xfId="365" xr:uid="{00000000-0005-0000-0000-00006C040000}"/>
    <cellStyle name="Normal 5 4 3 2" xfId="633" xr:uid="{00000000-0005-0000-0000-00006D040000}"/>
    <cellStyle name="Normal 5 4 3 3" xfId="866" xr:uid="{00000000-0005-0000-0000-00006E040000}"/>
    <cellStyle name="Normal 5 4 4" xfId="366" xr:uid="{00000000-0005-0000-0000-00006F040000}"/>
    <cellStyle name="Normal 5 4 4 2" xfId="634" xr:uid="{00000000-0005-0000-0000-000070040000}"/>
    <cellStyle name="Normal 5 4 4 3" xfId="867" xr:uid="{00000000-0005-0000-0000-000071040000}"/>
    <cellStyle name="Normal 5 4 5" xfId="629" xr:uid="{00000000-0005-0000-0000-000072040000}"/>
    <cellStyle name="Normal 5 4 6" xfId="862" xr:uid="{00000000-0005-0000-0000-000073040000}"/>
    <cellStyle name="Normal 5 5" xfId="367" xr:uid="{00000000-0005-0000-0000-000074040000}"/>
    <cellStyle name="Normal 5 5 2" xfId="368" xr:uid="{00000000-0005-0000-0000-000075040000}"/>
    <cellStyle name="Normal 5 5 2 2" xfId="636" xr:uid="{00000000-0005-0000-0000-000076040000}"/>
    <cellStyle name="Normal 5 5 2 3" xfId="869" xr:uid="{00000000-0005-0000-0000-000077040000}"/>
    <cellStyle name="Normal 5 5 3" xfId="369" xr:uid="{00000000-0005-0000-0000-000078040000}"/>
    <cellStyle name="Normal 5 5 3 2" xfId="637" xr:uid="{00000000-0005-0000-0000-000079040000}"/>
    <cellStyle name="Normal 5 5 3 3" xfId="870" xr:uid="{00000000-0005-0000-0000-00007A040000}"/>
    <cellStyle name="Normal 5 5 4" xfId="635" xr:uid="{00000000-0005-0000-0000-00007B040000}"/>
    <cellStyle name="Normal 5 5 5" xfId="868" xr:uid="{00000000-0005-0000-0000-00007C040000}"/>
    <cellStyle name="Normal 5 6" xfId="370" xr:uid="{00000000-0005-0000-0000-00007D040000}"/>
    <cellStyle name="Normal 5 6 2" xfId="371" xr:uid="{00000000-0005-0000-0000-00007E040000}"/>
    <cellStyle name="Normal 5 6 2 2" xfId="639" xr:uid="{00000000-0005-0000-0000-00007F040000}"/>
    <cellStyle name="Normal 5 6 2 3" xfId="872" xr:uid="{00000000-0005-0000-0000-000080040000}"/>
    <cellStyle name="Normal 5 6 3" xfId="372" xr:uid="{00000000-0005-0000-0000-000081040000}"/>
    <cellStyle name="Normal 5 6 3 2" xfId="640" xr:uid="{00000000-0005-0000-0000-000082040000}"/>
    <cellStyle name="Normal 5 6 3 3" xfId="873" xr:uid="{00000000-0005-0000-0000-000083040000}"/>
    <cellStyle name="Normal 5 6 4" xfId="638" xr:uid="{00000000-0005-0000-0000-000084040000}"/>
    <cellStyle name="Normal 5 6 5" xfId="871" xr:uid="{00000000-0005-0000-0000-000085040000}"/>
    <cellStyle name="Normal 5 7" xfId="373" xr:uid="{00000000-0005-0000-0000-000086040000}"/>
    <cellStyle name="Normal 5 7 2" xfId="641" xr:uid="{00000000-0005-0000-0000-000087040000}"/>
    <cellStyle name="Normal 5 7 3" xfId="874" xr:uid="{00000000-0005-0000-0000-000088040000}"/>
    <cellStyle name="Normal 5 8" xfId="374" xr:uid="{00000000-0005-0000-0000-000089040000}"/>
    <cellStyle name="Normal 5 8 2" xfId="642" xr:uid="{00000000-0005-0000-0000-00008A040000}"/>
    <cellStyle name="Normal 5 8 3" xfId="875" xr:uid="{00000000-0005-0000-0000-00008B040000}"/>
    <cellStyle name="Normal 5 9" xfId="375" xr:uid="{00000000-0005-0000-0000-00008C040000}"/>
    <cellStyle name="Normal 5 9 2" xfId="643" xr:uid="{00000000-0005-0000-0000-00008D040000}"/>
    <cellStyle name="Normal 5 9 3" xfId="876" xr:uid="{00000000-0005-0000-0000-00008E040000}"/>
    <cellStyle name="Normal 6" xfId="121" xr:uid="{00000000-0005-0000-0000-00008F040000}"/>
    <cellStyle name="Normal 6 2" xfId="944" xr:uid="{00000000-0005-0000-0000-000090040000}"/>
    <cellStyle name="Normal 6 2 2" xfId="1148" xr:uid="{00000000-0005-0000-0000-000091040000}"/>
    <cellStyle name="Normal 6 2 3" xfId="1644" xr:uid="{32ED7B74-B242-4A9C-A0DF-15D1BC7BF513}"/>
    <cellStyle name="Normal 6 3" xfId="1149" xr:uid="{00000000-0005-0000-0000-000092040000}"/>
    <cellStyle name="Normal 6 4" xfId="1608" xr:uid="{24B1B60E-9DF6-4EEB-A42A-7A86C02E7914}"/>
    <cellStyle name="Normal 7" xfId="122" xr:uid="{00000000-0005-0000-0000-000093040000}"/>
    <cellStyle name="Normal 7 2" xfId="999" xr:uid="{00000000-0005-0000-0000-000094040000}"/>
    <cellStyle name="Normal 7 3" xfId="1150" xr:uid="{00000000-0005-0000-0000-000095040000}"/>
    <cellStyle name="Normal 7 3 2" xfId="1649" xr:uid="{316D86CF-76FE-42BC-BB27-8F6FCD194C6C}"/>
    <cellStyle name="Normal 7 4" xfId="1609" xr:uid="{2566BC99-0B91-4CC1-A517-F32CA0810BAF}"/>
    <cellStyle name="Normal 8" xfId="7" xr:uid="{00000000-0005-0000-0000-000096040000}"/>
    <cellStyle name="Normal 8 2" xfId="133" xr:uid="{00000000-0005-0000-0000-000097040000}"/>
    <cellStyle name="Normal 8 2 2" xfId="1151" xr:uid="{00000000-0005-0000-0000-000098040000}"/>
    <cellStyle name="Normal 8 2 2 2" xfId="1318" xr:uid="{00000000-0005-0000-0000-000099040000}"/>
    <cellStyle name="Normal 8 2 3" xfId="1294" xr:uid="{00000000-0005-0000-0000-00009A040000}"/>
    <cellStyle name="Normal 8 2 4" xfId="1621" xr:uid="{F75A3E35-B005-4ADE-BB65-FAB91F96D883}"/>
    <cellStyle name="Normal 8 3" xfId="945" xr:uid="{00000000-0005-0000-0000-00009B040000}"/>
    <cellStyle name="Normal 8 3 2" xfId="1308" xr:uid="{00000000-0005-0000-0000-00009C040000}"/>
    <cellStyle name="Normal 8 3 3" xfId="1654" xr:uid="{30DE2467-208B-4C38-8172-E0B3A0303938}"/>
    <cellStyle name="Normal 8 4" xfId="946" xr:uid="{00000000-0005-0000-0000-00009D040000}"/>
    <cellStyle name="Normal 8 5" xfId="1277" xr:uid="{00000000-0005-0000-0000-00009E040000}"/>
    <cellStyle name="Normal 8 6" xfId="1613" xr:uid="{0B5DB43A-14EC-4603-9FEC-22DF20927B91}"/>
    <cellStyle name="Normal 88" xfId="1616" xr:uid="{10F73388-4389-4522-8B00-EB32A862DCE2}"/>
    <cellStyle name="Normal 89" xfId="1618" xr:uid="{ADF18733-8D2C-424F-A609-B489E5BFB623}"/>
    <cellStyle name="Normal 9" xfId="12" xr:uid="{00000000-0005-0000-0000-00009F040000}"/>
    <cellStyle name="Normal 9 2" xfId="421" xr:uid="{00000000-0005-0000-0000-0000A0040000}"/>
    <cellStyle name="Normal 9 2 2" xfId="1322" xr:uid="{00000000-0005-0000-0000-0000A1040000}"/>
    <cellStyle name="Normal 9 2 3" xfId="1298" xr:uid="{00000000-0005-0000-0000-0000A2040000}"/>
    <cellStyle name="Normal 9 2 4" xfId="1677" xr:uid="{95AD8CFE-5616-4D0C-8FFA-ED88182F82B5}"/>
    <cellStyle name="Normal 9 3" xfId="656" xr:uid="{00000000-0005-0000-0000-0000A3040000}"/>
    <cellStyle name="Normal 9 3 2" xfId="1312" xr:uid="{00000000-0005-0000-0000-0000A4040000}"/>
    <cellStyle name="Normal 9 4" xfId="1152" xr:uid="{00000000-0005-0000-0000-0000A5040000}"/>
    <cellStyle name="Normal 9 5" xfId="1286" xr:uid="{00000000-0005-0000-0000-0000A6040000}"/>
    <cellStyle name="Normal 9 6" xfId="1615" xr:uid="{A9F13EE8-225B-483B-A19B-4C0489C164CB}"/>
    <cellStyle name="Normal 90" xfId="1617" xr:uid="{B8DF28C9-D37D-4934-80E7-39E3AC1E319A}"/>
    <cellStyle name="Normal_Book2" xfId="1369" xr:uid="{AD71EF8D-4EE0-409E-8DCE-BF9D14CB637A}"/>
    <cellStyle name="Normal_tax" xfId="1363" xr:uid="{00000000-0005-0000-0000-0000A8040000}"/>
    <cellStyle name="Normal_Total quartal 06.12.08" xfId="1362" xr:uid="{00000000-0005-0000-0000-0000A9040000}"/>
    <cellStyle name="Normal_Varabashxum-ynderk" xfId="1368" xr:uid="{6B0A4337-218A-4C6D-92B3-9214E95C328C}"/>
    <cellStyle name="Note 10" xfId="1383" xr:uid="{9AA7E4B7-9D94-41D7-9F4C-3664B7F7929B}"/>
    <cellStyle name="Note 11" xfId="1424" xr:uid="{360008F1-B2B2-49DF-A1A3-BE1F94689191}"/>
    <cellStyle name="Note 12" xfId="1460" xr:uid="{BAD4AF2F-37BF-490E-A2FF-018AC1A5AAB7}"/>
    <cellStyle name="Note 13" xfId="1486" xr:uid="{8B16ABC8-2A3D-435C-A72F-B87D4403E3D3}"/>
    <cellStyle name="Note 14" xfId="1538" xr:uid="{AEE6A09F-AB4E-4628-9482-770B54B50233}"/>
    <cellStyle name="Note 15" xfId="1551" xr:uid="{D938DD4F-03F0-45F2-840D-205494E1DF83}"/>
    <cellStyle name="Note 16" xfId="1567" xr:uid="{FD997B41-EC25-4F4F-81E9-A18C737AD2EC}"/>
    <cellStyle name="Note 17" xfId="1593" xr:uid="{86698189-2A87-4581-BE39-0D3831391EF7}"/>
    <cellStyle name="Note 18" xfId="1731" xr:uid="{3215391E-6DFD-418C-98B1-A9C7CC784C56}"/>
    <cellStyle name="Note 2" xfId="56" xr:uid="{00000000-0005-0000-0000-0000AA040000}"/>
    <cellStyle name="Note 2 10" xfId="1580" xr:uid="{9EEA40DD-92F5-4BF7-9F61-43641C529D0E}"/>
    <cellStyle name="Note 2 11" xfId="1664" xr:uid="{6F598ADD-FD01-4BFB-A831-C14E8899BF4F}"/>
    <cellStyle name="Note 2 12" xfId="1744" xr:uid="{438313A3-0E46-4B42-B206-DC6144883210}"/>
    <cellStyle name="Note 2 2" xfId="123" xr:uid="{00000000-0005-0000-0000-0000AB040000}"/>
    <cellStyle name="Note 2 2 2" xfId="429" xr:uid="{00000000-0005-0000-0000-0000AC040000}"/>
    <cellStyle name="Note 2 2 2 2" xfId="1153" xr:uid="{00000000-0005-0000-0000-0000AD040000}"/>
    <cellStyle name="Note 2 2 2 3" xfId="1154" xr:uid="{00000000-0005-0000-0000-0000AE040000}"/>
    <cellStyle name="Note 2 2 2 4" xfId="1155" xr:uid="{00000000-0005-0000-0000-0000AF040000}"/>
    <cellStyle name="Note 2 2 3" xfId="890" xr:uid="{00000000-0005-0000-0000-0000B0040000}"/>
    <cellStyle name="Note 2 2 4" xfId="1156" xr:uid="{00000000-0005-0000-0000-0000B1040000}"/>
    <cellStyle name="Note 2 2 5" xfId="1157" xr:uid="{00000000-0005-0000-0000-0000B2040000}"/>
    <cellStyle name="Note 2 2 6" xfId="1722" xr:uid="{B051703D-E4A3-4CB7-B1B6-7D8C1B217A62}"/>
    <cellStyle name="Note 2 3" xfId="997" xr:uid="{00000000-0005-0000-0000-0000B3040000}"/>
    <cellStyle name="Note 2 4" xfId="1251" xr:uid="{00000000-0005-0000-0000-0000B4040000}"/>
    <cellStyle name="Note 2 5" xfId="1283" xr:uid="{00000000-0005-0000-0000-0000B5040000}"/>
    <cellStyle name="Note 2 6" xfId="1401" xr:uid="{CA15C4E3-CE2C-4774-A8D3-292F4AC71016}"/>
    <cellStyle name="Note 2 7" xfId="1443" xr:uid="{C1FA776A-28E0-447D-AAB2-6AD80704D468}"/>
    <cellStyle name="Note 2 8" xfId="1473" xr:uid="{18CB4CBD-EE62-45C2-A747-5C5D62E37E42}"/>
    <cellStyle name="Note 2 9" xfId="1505" xr:uid="{A0500E73-534C-4841-A39F-8D5F12BAD0F1}"/>
    <cellStyle name="Note 3" xfId="57" xr:uid="{00000000-0005-0000-0000-0000B6040000}"/>
    <cellStyle name="Note 3 2" xfId="423" xr:uid="{00000000-0005-0000-0000-0000B7040000}"/>
    <cellStyle name="Note 3 3" xfId="658" xr:uid="{00000000-0005-0000-0000-0000B8040000}"/>
    <cellStyle name="Note 3 4" xfId="1518" xr:uid="{406D0386-5E2E-40F4-B948-1C1B9C58CADE}"/>
    <cellStyle name="Note 3 5" xfId="1656" xr:uid="{B49BAFBA-7A4C-489A-9A1E-A1CB67451E62}"/>
    <cellStyle name="Note 4" xfId="947" xr:uid="{00000000-0005-0000-0000-0000B9040000}"/>
    <cellStyle name="Note 5" xfId="1250" xr:uid="{00000000-0005-0000-0000-0000BA040000}"/>
    <cellStyle name="Note 6" xfId="1264" xr:uid="{00000000-0005-0000-0000-0000BB040000}"/>
    <cellStyle name="Note 7" xfId="1335" xr:uid="{00000000-0005-0000-0000-0000BC040000}"/>
    <cellStyle name="Note 8" xfId="1348" xr:uid="{00000000-0005-0000-0000-0000BD040000}"/>
    <cellStyle name="Note 9" xfId="1370" xr:uid="{06DE292E-2D45-4704-8022-7F041CE09EEB}"/>
    <cellStyle name="Output" xfId="1225" builtinId="21" customBuiltin="1"/>
    <cellStyle name="Output 2" xfId="58" xr:uid="{00000000-0005-0000-0000-0000BF040000}"/>
    <cellStyle name="Output 2 2" xfId="124" xr:uid="{00000000-0005-0000-0000-0000C0040000}"/>
    <cellStyle name="Output 2 2 2" xfId="430" xr:uid="{00000000-0005-0000-0000-0000C1040000}"/>
    <cellStyle name="Output 2 2 2 2" xfId="1158" xr:uid="{00000000-0005-0000-0000-0000C2040000}"/>
    <cellStyle name="Output 2 2 2 3" xfId="1159" xr:uid="{00000000-0005-0000-0000-0000C3040000}"/>
    <cellStyle name="Output 2 2 2 4" xfId="1160" xr:uid="{00000000-0005-0000-0000-0000C4040000}"/>
    <cellStyle name="Output 2 2 3" xfId="661" xr:uid="{00000000-0005-0000-0000-0000C5040000}"/>
    <cellStyle name="Output 2 2 3 2" xfId="1161" xr:uid="{00000000-0005-0000-0000-0000C6040000}"/>
    <cellStyle name="Output 2 2 3 3" xfId="1162" xr:uid="{00000000-0005-0000-0000-0000C7040000}"/>
    <cellStyle name="Output 2 2 3 4" xfId="1163" xr:uid="{00000000-0005-0000-0000-0000C8040000}"/>
    <cellStyle name="Output 2 2 4" xfId="1164" xr:uid="{00000000-0005-0000-0000-0000C9040000}"/>
    <cellStyle name="Output 2 2 5" xfId="1165" xr:uid="{00000000-0005-0000-0000-0000CA040000}"/>
    <cellStyle name="Output 2 2 6" xfId="1166" xr:uid="{00000000-0005-0000-0000-0000CB040000}"/>
    <cellStyle name="Output 2 3" xfId="1167" xr:uid="{00000000-0005-0000-0000-0000CC040000}"/>
    <cellStyle name="Output 2 4" xfId="1284" xr:uid="{00000000-0005-0000-0000-0000CD040000}"/>
    <cellStyle name="Output 2 5" xfId="1723" xr:uid="{D0F6E496-B15E-473D-9724-75545C17EC77}"/>
    <cellStyle name="Output 3" xfId="416" xr:uid="{00000000-0005-0000-0000-0000CE040000}"/>
    <cellStyle name="Percent 2" xfId="2" xr:uid="{00000000-0005-0000-0000-0000CF040000}"/>
    <cellStyle name="Percent 2 2" xfId="68" xr:uid="{00000000-0005-0000-0000-0000D0040000}"/>
    <cellStyle name="Percent 2 2 2" xfId="376" xr:uid="{00000000-0005-0000-0000-0000D1040000}"/>
    <cellStyle name="Percent 2 2 3" xfId="1648" xr:uid="{BCAD1E39-28F7-4493-804B-562D9DD1555D}"/>
    <cellStyle name="Percent 2 3" xfId="59" xr:uid="{00000000-0005-0000-0000-0000D2040000}"/>
    <cellStyle name="Percent 2 3 2" xfId="1725" xr:uid="{8E2E2308-B711-4F76-87AF-E6E1F02F1144}"/>
    <cellStyle name="Percent 3" xfId="10" xr:uid="{00000000-0005-0000-0000-0000D3040000}"/>
    <cellStyle name="Percent 3 2" xfId="377" xr:uid="{00000000-0005-0000-0000-0000D4040000}"/>
    <cellStyle name="Percent 3 2 2" xfId="1724" xr:uid="{36763C0A-7D36-4B32-897D-606E8AB950DA}"/>
    <cellStyle name="Percent 4" xfId="1168" xr:uid="{00000000-0005-0000-0000-0000D5040000}"/>
    <cellStyle name="Percent 4 2" xfId="1169" xr:uid="{00000000-0005-0000-0000-0000D6040000}"/>
    <cellStyle name="Percent 4 2 2" xfId="1626" xr:uid="{DB5AD53F-6BF9-485D-BCB0-B34E4310BCFB}"/>
    <cellStyle name="Percent 4 3" xfId="1614" xr:uid="{E302886D-9EC0-452F-B7BD-926C1A3B33E2}"/>
    <cellStyle name="Percent 5" xfId="1170" xr:uid="{00000000-0005-0000-0000-0000D7040000}"/>
    <cellStyle name="Percent 5 2" xfId="1171" xr:uid="{00000000-0005-0000-0000-0000D8040000}"/>
    <cellStyle name="Percent 5 2 2" xfId="1172" xr:uid="{00000000-0005-0000-0000-0000D9040000}"/>
    <cellStyle name="Percent 5 3" xfId="1173" xr:uid="{00000000-0005-0000-0000-0000DA040000}"/>
    <cellStyle name="Percent 5 4" xfId="1653" xr:uid="{2351AD0A-B289-4E92-B095-69137E84A1E2}"/>
    <cellStyle name="RowLevel_1_N6+artabyuje" xfId="378" xr:uid="{00000000-0005-0000-0000-0000DB040000}"/>
    <cellStyle name="SN_241" xfId="6" xr:uid="{00000000-0005-0000-0000-0000DC040000}"/>
    <cellStyle name="SN_b" xfId="1365" xr:uid="{00000000-0005-0000-0000-0000DD040000}"/>
    <cellStyle name="SN_it" xfId="1366" xr:uid="{00000000-0005-0000-0000-0000DE040000}"/>
    <cellStyle name="Style 1" xfId="125" xr:uid="{00000000-0005-0000-0000-0000DF040000}"/>
    <cellStyle name="Style 1 2" xfId="126" xr:uid="{00000000-0005-0000-0000-0000E0040000}"/>
    <cellStyle name="Style 1 2 2" xfId="948" xr:uid="{00000000-0005-0000-0000-0000E1040000}"/>
    <cellStyle name="Style 1 2 3" xfId="1726" xr:uid="{48B411A7-96CF-469C-9C2C-4043C9A389B1}"/>
    <cellStyle name="Style 1_verchnakan_ax21-25_2018" xfId="127" xr:uid="{00000000-0005-0000-0000-0000E2040000}"/>
    <cellStyle name="Title" xfId="1217" builtinId="15" customBuiltin="1"/>
    <cellStyle name="Title 2" xfId="60" xr:uid="{00000000-0005-0000-0000-0000E4040000}"/>
    <cellStyle name="Title 2 2" xfId="128" xr:uid="{00000000-0005-0000-0000-0000E5040000}"/>
    <cellStyle name="Title 2 3" xfId="1174" xr:uid="{00000000-0005-0000-0000-0000E6040000}"/>
    <cellStyle name="Title 2 4" xfId="1727" xr:uid="{10BC8A50-3A41-49E3-B502-5C8C4A46A2E4}"/>
    <cellStyle name="Title 3" xfId="417" xr:uid="{00000000-0005-0000-0000-0000E7040000}"/>
    <cellStyle name="Total" xfId="1231" builtinId="25" customBuiltin="1"/>
    <cellStyle name="Total 2" xfId="61" xr:uid="{00000000-0005-0000-0000-0000E9040000}"/>
    <cellStyle name="Total 2 2" xfId="129" xr:uid="{00000000-0005-0000-0000-0000EA040000}"/>
    <cellStyle name="Total 2 2 2" xfId="431" xr:uid="{00000000-0005-0000-0000-0000EB040000}"/>
    <cellStyle name="Total 2 2 2 2" xfId="1175" xr:uid="{00000000-0005-0000-0000-0000EC040000}"/>
    <cellStyle name="Total 2 2 2 3" xfId="1176" xr:uid="{00000000-0005-0000-0000-0000ED040000}"/>
    <cellStyle name="Total 2 2 2 4" xfId="1177" xr:uid="{00000000-0005-0000-0000-0000EE040000}"/>
    <cellStyle name="Total 2 2 3" xfId="889" xr:uid="{00000000-0005-0000-0000-0000EF040000}"/>
    <cellStyle name="Total 2 2 3 2" xfId="1178" xr:uid="{00000000-0005-0000-0000-0000F0040000}"/>
    <cellStyle name="Total 2 2 3 3" xfId="1179" xr:uid="{00000000-0005-0000-0000-0000F1040000}"/>
    <cellStyle name="Total 2 2 3 4" xfId="1180" xr:uid="{00000000-0005-0000-0000-0000F2040000}"/>
    <cellStyle name="Total 2 2 4" xfId="1181" xr:uid="{00000000-0005-0000-0000-0000F3040000}"/>
    <cellStyle name="Total 2 2 5" xfId="1182" xr:uid="{00000000-0005-0000-0000-0000F4040000}"/>
    <cellStyle name="Total 2 2 6" xfId="1183" xr:uid="{00000000-0005-0000-0000-0000F5040000}"/>
    <cellStyle name="Total 2 3" xfId="1184" xr:uid="{00000000-0005-0000-0000-0000F6040000}"/>
    <cellStyle name="Total 2 4" xfId="1285" xr:uid="{00000000-0005-0000-0000-0000F7040000}"/>
    <cellStyle name="Total 2 5" xfId="1728" xr:uid="{772F770B-DD2C-4E62-AA6A-B10F3EAA28B2}"/>
    <cellStyle name="Total 3" xfId="418" xr:uid="{00000000-0005-0000-0000-0000F8040000}"/>
    <cellStyle name="Warning Text" xfId="1229" builtinId="11" customBuiltin="1"/>
    <cellStyle name="Warning Text 2" xfId="62" xr:uid="{00000000-0005-0000-0000-0000FA040000}"/>
    <cellStyle name="Warning Text 2 2" xfId="130" xr:uid="{00000000-0005-0000-0000-0000FB040000}"/>
    <cellStyle name="Warning Text 2 2 2" xfId="1185" xr:uid="{00000000-0005-0000-0000-0000FC040000}"/>
    <cellStyle name="Warning Text 2 3" xfId="1186" xr:uid="{00000000-0005-0000-0000-0000FD040000}"/>
    <cellStyle name="Warning Text 2 4" xfId="1729" xr:uid="{D5C864B6-D826-4A92-8F5F-822E34DDEDC2}"/>
    <cellStyle name="Warning Text 3" xfId="419" xr:uid="{00000000-0005-0000-0000-0000FE040000}"/>
    <cellStyle name="Акцент1 2" xfId="949" xr:uid="{00000000-0005-0000-0000-0000FF040000}"/>
    <cellStyle name="Акцент1 3" xfId="950" xr:uid="{00000000-0005-0000-0000-000000050000}"/>
    <cellStyle name="Акцент2 2" xfId="951" xr:uid="{00000000-0005-0000-0000-000001050000}"/>
    <cellStyle name="Акцент2 3" xfId="952" xr:uid="{00000000-0005-0000-0000-000002050000}"/>
    <cellStyle name="Акцент3 2" xfId="953" xr:uid="{00000000-0005-0000-0000-000003050000}"/>
    <cellStyle name="Акцент3 3" xfId="954" xr:uid="{00000000-0005-0000-0000-000004050000}"/>
    <cellStyle name="Акцент4 2" xfId="955" xr:uid="{00000000-0005-0000-0000-000005050000}"/>
    <cellStyle name="Акцент4 3" xfId="956" xr:uid="{00000000-0005-0000-0000-000006050000}"/>
    <cellStyle name="Акцент5 2" xfId="957" xr:uid="{00000000-0005-0000-0000-000007050000}"/>
    <cellStyle name="Акцент5 3" xfId="958" xr:uid="{00000000-0005-0000-0000-000008050000}"/>
    <cellStyle name="Акцент6 2" xfId="959" xr:uid="{00000000-0005-0000-0000-000009050000}"/>
    <cellStyle name="Акцент6 3" xfId="960" xr:uid="{00000000-0005-0000-0000-00000A050000}"/>
    <cellStyle name="Беззащитный" xfId="1187" xr:uid="{00000000-0005-0000-0000-00000B050000}"/>
    <cellStyle name="Ввод  2" xfId="961" xr:uid="{00000000-0005-0000-0000-00000C050000}"/>
    <cellStyle name="Ввод  3" xfId="962" xr:uid="{00000000-0005-0000-0000-00000D050000}"/>
    <cellStyle name="Вывод 2" xfId="963" xr:uid="{00000000-0005-0000-0000-00000E050000}"/>
    <cellStyle name="Вывод 3" xfId="964" xr:uid="{00000000-0005-0000-0000-00000F050000}"/>
    <cellStyle name="Вычисление 2" xfId="965" xr:uid="{00000000-0005-0000-0000-000010050000}"/>
    <cellStyle name="Вычисление 3" xfId="966" xr:uid="{00000000-0005-0000-0000-000011050000}"/>
    <cellStyle name="Заголовок 1 2" xfId="967" xr:uid="{00000000-0005-0000-0000-000012050000}"/>
    <cellStyle name="Заголовок 1 3" xfId="968" xr:uid="{00000000-0005-0000-0000-000013050000}"/>
    <cellStyle name="Заголовок 2 2" xfId="969" xr:uid="{00000000-0005-0000-0000-000014050000}"/>
    <cellStyle name="Заголовок 2 3" xfId="970" xr:uid="{00000000-0005-0000-0000-000015050000}"/>
    <cellStyle name="Заголовок 3 2" xfId="971" xr:uid="{00000000-0005-0000-0000-000016050000}"/>
    <cellStyle name="Заголовок 3 3" xfId="972" xr:uid="{00000000-0005-0000-0000-000017050000}"/>
    <cellStyle name="Заголовок 4 2" xfId="973" xr:uid="{00000000-0005-0000-0000-000018050000}"/>
    <cellStyle name="Заголовок 4 3" xfId="974" xr:uid="{00000000-0005-0000-0000-000019050000}"/>
    <cellStyle name="Защитный" xfId="1188" xr:uid="{00000000-0005-0000-0000-00001A050000}"/>
    <cellStyle name="Итог 2" xfId="975" xr:uid="{00000000-0005-0000-0000-00001B050000}"/>
    <cellStyle name="Итог 3" xfId="976" xr:uid="{00000000-0005-0000-0000-00001C050000}"/>
    <cellStyle name="Контрольная ячейка 2" xfId="977" xr:uid="{00000000-0005-0000-0000-00001D050000}"/>
    <cellStyle name="Контрольная ячейка 3" xfId="978" xr:uid="{00000000-0005-0000-0000-00001E050000}"/>
    <cellStyle name="Название 2" xfId="379" xr:uid="{00000000-0005-0000-0000-00001F050000}"/>
    <cellStyle name="Название 3" xfId="1189" xr:uid="{00000000-0005-0000-0000-000020050000}"/>
    <cellStyle name="Нейтральный 2" xfId="979" xr:uid="{00000000-0005-0000-0000-000021050000}"/>
    <cellStyle name="Нейтральный 3" xfId="980" xr:uid="{00000000-0005-0000-0000-000022050000}"/>
    <cellStyle name="Обычный 14" xfId="1532" xr:uid="{81AFE877-F198-4713-8712-4F2FEC10306C}"/>
    <cellStyle name="Обычный 2" xfId="13" xr:uid="{00000000-0005-0000-0000-000023050000}"/>
    <cellStyle name="Обычный 2 10" xfId="1190" xr:uid="{00000000-0005-0000-0000-000024050000}"/>
    <cellStyle name="Обычный 2 11" xfId="1191" xr:uid="{00000000-0005-0000-0000-000025050000}"/>
    <cellStyle name="Обычный 2 12" xfId="1192" xr:uid="{00000000-0005-0000-0000-000026050000}"/>
    <cellStyle name="Обычный 2 13" xfId="1193" xr:uid="{00000000-0005-0000-0000-000027050000}"/>
    <cellStyle name="Обычный 2 2" xfId="132" xr:uid="{00000000-0005-0000-0000-000028050000}"/>
    <cellStyle name="Обычный 2 2 2" xfId="1194" xr:uid="{00000000-0005-0000-0000-000029050000}"/>
    <cellStyle name="Обычный 2 2 4" xfId="1536" xr:uid="{8F6F6024-DDC3-4AF7-93D1-DDAD64FF4CB9}"/>
    <cellStyle name="Обычный 2 3" xfId="131" xr:uid="{00000000-0005-0000-0000-00002A050000}"/>
    <cellStyle name="Обычный 2 4" xfId="1195" xr:uid="{00000000-0005-0000-0000-00002B050000}"/>
    <cellStyle name="Обычный 2 4 2" xfId="1196" xr:uid="{00000000-0005-0000-0000-00002C050000}"/>
    <cellStyle name="Обычный 2 5" xfId="1197" xr:uid="{00000000-0005-0000-0000-00002D050000}"/>
    <cellStyle name="Обычный 2 5 2" xfId="1198" xr:uid="{00000000-0005-0000-0000-00002E050000}"/>
    <cellStyle name="Обычный 2 6" xfId="1199" xr:uid="{00000000-0005-0000-0000-00002F050000}"/>
    <cellStyle name="Обычный 2 6 2" xfId="1200" xr:uid="{00000000-0005-0000-0000-000030050000}"/>
    <cellStyle name="Обычный 2 7" xfId="1201" xr:uid="{00000000-0005-0000-0000-000031050000}"/>
    <cellStyle name="Обычный 2 7 2" xfId="1202" xr:uid="{00000000-0005-0000-0000-000032050000}"/>
    <cellStyle name="Обычный 2 8" xfId="1203" xr:uid="{00000000-0005-0000-0000-000033050000}"/>
    <cellStyle name="Обычный 2 8 2" xfId="1204" xr:uid="{00000000-0005-0000-0000-000034050000}"/>
    <cellStyle name="Обычный 2 9" xfId="1205" xr:uid="{00000000-0005-0000-0000-000035050000}"/>
    <cellStyle name="Обычный 2_900005052015" xfId="1206" xr:uid="{00000000-0005-0000-0000-000036050000}"/>
    <cellStyle name="Обычный 3" xfId="135" xr:uid="{00000000-0005-0000-0000-000037050000}"/>
    <cellStyle name="Обычный 3 2" xfId="432" xr:uid="{00000000-0005-0000-0000-000038050000}"/>
    <cellStyle name="Обычный 3 3" xfId="664" xr:uid="{00000000-0005-0000-0000-000039050000}"/>
    <cellStyle name="Обычный 3 4" xfId="1565" xr:uid="{642AF12D-8066-4BAE-BAA2-61F8D80AE2CE}"/>
    <cellStyle name="Обычный 4" xfId="136" xr:uid="{00000000-0005-0000-0000-00003A050000}"/>
    <cellStyle name="Обычный 5" xfId="137" xr:uid="{00000000-0005-0000-0000-00003B050000}"/>
    <cellStyle name="Обычный 6" xfId="138" xr:uid="{00000000-0005-0000-0000-00003C050000}"/>
    <cellStyle name="Обычный 7" xfId="981" xr:uid="{00000000-0005-0000-0000-00003D050000}"/>
    <cellStyle name="Обычный 7 2" xfId="1216" xr:uid="{00000000-0005-0000-0000-00003E050000}"/>
    <cellStyle name="Обычный 8" xfId="1207" xr:uid="{00000000-0005-0000-0000-00003F050000}"/>
    <cellStyle name="Обычный 9" xfId="1208" xr:uid="{00000000-0005-0000-0000-000040050000}"/>
    <cellStyle name="Обычный 9 2" xfId="1209" xr:uid="{00000000-0005-0000-0000-000041050000}"/>
    <cellStyle name="Обычный_PHEK-er artadrutyun lic." xfId="1730" xr:uid="{1D8E4C25-5CE7-46C3-8F44-E5206817CB27}"/>
    <cellStyle name="Плохой 2" xfId="982" xr:uid="{00000000-0005-0000-0000-000042050000}"/>
    <cellStyle name="Плохой 3" xfId="983" xr:uid="{00000000-0005-0000-0000-000043050000}"/>
    <cellStyle name="Пояснение 2" xfId="984" xr:uid="{00000000-0005-0000-0000-000044050000}"/>
    <cellStyle name="Пояснение 3" xfId="985" xr:uid="{00000000-0005-0000-0000-000045050000}"/>
    <cellStyle name="Примечание 2" xfId="986" xr:uid="{00000000-0005-0000-0000-000046050000}"/>
    <cellStyle name="Примечание 3" xfId="1210" xr:uid="{00000000-0005-0000-0000-000047050000}"/>
    <cellStyle name="Связанная ячейка 2" xfId="987" xr:uid="{00000000-0005-0000-0000-000048050000}"/>
    <cellStyle name="Связанная ячейка 3" xfId="988" xr:uid="{00000000-0005-0000-0000-000049050000}"/>
    <cellStyle name="Стиль 1" xfId="63" xr:uid="{00000000-0005-0000-0000-00004A050000}"/>
    <cellStyle name="Текст предупреждения 2" xfId="989" xr:uid="{00000000-0005-0000-0000-00004B050000}"/>
    <cellStyle name="Текст предупреждения 3" xfId="990" xr:uid="{00000000-0005-0000-0000-00004C050000}"/>
    <cellStyle name="Финансовый 2" xfId="64" xr:uid="{00000000-0005-0000-0000-00004D050000}"/>
    <cellStyle name="Финансовый 2 2" xfId="991" xr:uid="{00000000-0005-0000-0000-00004E050000}"/>
    <cellStyle name="Финансовый 2 3" xfId="1211" xr:uid="{00000000-0005-0000-0000-00004F050000}"/>
    <cellStyle name="Финансовый 3" xfId="892" xr:uid="{00000000-0005-0000-0000-000050050000}"/>
    <cellStyle name="Финансовый 3 2" xfId="1212" xr:uid="{00000000-0005-0000-0000-000051050000}"/>
    <cellStyle name="Финансовый 4" xfId="992" xr:uid="{00000000-0005-0000-0000-000052050000}"/>
    <cellStyle name="Финансовый 4 2" xfId="1213" xr:uid="{00000000-0005-0000-0000-000053050000}"/>
    <cellStyle name="Финансовый 5" xfId="1214" xr:uid="{00000000-0005-0000-0000-000054050000}"/>
    <cellStyle name="Финансовый 6" xfId="1215" xr:uid="{00000000-0005-0000-0000-000055050000}"/>
    <cellStyle name="Хороший 2" xfId="993" xr:uid="{00000000-0005-0000-0000-000056050000}"/>
    <cellStyle name="Хороший 3" xfId="994" xr:uid="{00000000-0005-0000-0000-000057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esktop\78\&#1333;&#1408;&#1415;&#1377;&#1398;\pahustayin%20fond\6ae822bc50ee06df6f96434d38a2c3b3801963ed64050a25e28da9be585e6bce%20(5)\naxagic%2027.11.2023\26.11.2023\havelvac%2027.11.2023.xlsx" TargetMode="External"/><Relationship Id="rId1" Type="http://schemas.openxmlformats.org/officeDocument/2006/relationships/externalLinkPath" Target="/Siranush%20Chteyan/Desktop/78/&#1333;&#1408;&#1415;&#1377;&#1398;/pahustayin%20fond/6ae822bc50ee06df6f96434d38a2c3b3801963ed64050a25e28da9be585e6bce%20(5)/naxagic%2027.11.2023/26.11.2023/havelvac%2027.11.20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esktop\New%20folder%20(51)\ZAven.xlsx" TargetMode="External"/><Relationship Id="rId1" Type="http://schemas.openxmlformats.org/officeDocument/2006/relationships/externalLinkPath" Target="/Siranush%20Chteyan/Desktop/New%20folder%20(51)/ZAv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1"/>
      <sheetName val="h2"/>
      <sheetName val="h3"/>
      <sheetName val="h4"/>
      <sheetName val="h5"/>
      <sheetName val="h7"/>
      <sheetName val="h8"/>
      <sheetName val="3-1"/>
      <sheetName val="h9"/>
      <sheetName val="h10k"/>
      <sheetName val="h11v"/>
      <sheetName val="h12.d"/>
      <sheetName val="h13ka"/>
      <sheetName val="h14"/>
      <sheetName val="h15"/>
      <sheetName val="h16"/>
      <sheetName val="h17"/>
      <sheetName val="h6"/>
    </sheetNames>
    <sheetDataSet>
      <sheetData sheetId="0"/>
      <sheetData sheetId="1"/>
      <sheetData sheetId="2"/>
      <sheetData sheetId="3">
        <row r="7">
          <cell r="E7" t="str">
            <v>Ցուցանիշների փոփոխությունը 
(նվազեցումները նշված են փակագծերում)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1"/>
      <sheetName val="h2"/>
      <sheetName val="h3"/>
      <sheetName val="h4"/>
      <sheetName val="h5"/>
      <sheetName val="h6"/>
      <sheetName val="h7"/>
      <sheetName val="h8"/>
      <sheetName val="h9"/>
      <sheetName val="h10v"/>
      <sheetName val="h11d"/>
      <sheetName val="h12"/>
      <sheetName val="h13"/>
      <sheetName val="h14"/>
      <sheetName val="h15"/>
      <sheetName val="h16"/>
      <sheetName val="h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7">
          <cell r="E17">
            <v>18970.599999999999</v>
          </cell>
        </row>
        <row r="20">
          <cell r="E20">
            <v>97242.2</v>
          </cell>
        </row>
        <row r="23">
          <cell r="E23">
            <v>49945.3</v>
          </cell>
        </row>
        <row r="24">
          <cell r="E24">
            <v>1650</v>
          </cell>
        </row>
      </sheetData>
      <sheetData sheetId="13"/>
      <sheetData sheetId="14"/>
      <sheetData sheetId="15"/>
      <sheetData sheetId="16">
        <row r="12">
          <cell r="H12">
            <v>18970.599999999999</v>
          </cell>
        </row>
        <row r="19">
          <cell r="H19">
            <v>97242.2</v>
          </cell>
        </row>
        <row r="30">
          <cell r="H30">
            <v>27363.8</v>
          </cell>
        </row>
        <row r="31">
          <cell r="H31">
            <v>21744</v>
          </cell>
        </row>
        <row r="33">
          <cell r="H33">
            <v>460.5</v>
          </cell>
        </row>
        <row r="34">
          <cell r="H34">
            <v>377</v>
          </cell>
        </row>
        <row r="35">
          <cell r="H35">
            <v>1500</v>
          </cell>
        </row>
        <row r="36">
          <cell r="H36">
            <v>150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opLeftCell="A4" zoomScaleNormal="100" workbookViewId="0">
      <selection activeCell="C11" sqref="C11"/>
    </sheetView>
  </sheetViews>
  <sheetFormatPr defaultRowHeight="15" x14ac:dyDescent="0.25"/>
  <cols>
    <col min="1" max="1" width="9.140625" style="10"/>
    <col min="2" max="2" width="53.85546875" style="10" customWidth="1"/>
    <col min="3" max="3" width="41" style="10" customWidth="1"/>
    <col min="4" max="4" width="11.5703125" style="10" bestFit="1" customWidth="1"/>
    <col min="5" max="5" width="9.140625" style="10"/>
    <col min="6" max="6" width="11.5703125" style="10" bestFit="1" customWidth="1"/>
    <col min="7" max="7" width="9.140625" style="10"/>
    <col min="8" max="8" width="11.5703125" style="10" bestFit="1" customWidth="1"/>
    <col min="9" max="16384" width="9.140625" style="10"/>
  </cols>
  <sheetData>
    <row r="1" spans="1:8" ht="17.25" x14ac:dyDescent="0.3">
      <c r="B1" s="780" t="s">
        <v>79</v>
      </c>
      <c r="C1" s="780"/>
    </row>
    <row r="2" spans="1:8" ht="17.25" x14ac:dyDescent="0.3">
      <c r="B2" s="780" t="s">
        <v>40</v>
      </c>
      <c r="C2" s="780"/>
    </row>
    <row r="3" spans="1:8" ht="17.25" x14ac:dyDescent="0.3">
      <c r="B3" s="780" t="s">
        <v>0</v>
      </c>
      <c r="C3" s="780"/>
    </row>
    <row r="6" spans="1:8" ht="69" customHeight="1" x14ac:dyDescent="0.25">
      <c r="B6" s="779" t="s">
        <v>108</v>
      </c>
      <c r="C6" s="779"/>
    </row>
    <row r="8" spans="1:8" ht="17.25" x14ac:dyDescent="0.3">
      <c r="C8" s="11" t="s">
        <v>28</v>
      </c>
    </row>
    <row r="9" spans="1:8" ht="77.25" customHeight="1" x14ac:dyDescent="0.25">
      <c r="B9" s="12"/>
      <c r="C9" s="13" t="s">
        <v>91</v>
      </c>
      <c r="F9" s="14"/>
    </row>
    <row r="10" spans="1:8" ht="17.25" x14ac:dyDescent="0.25">
      <c r="B10" s="6" t="s">
        <v>88</v>
      </c>
      <c r="C10" s="16">
        <f>h12d!E12</f>
        <v>-1845377.6</v>
      </c>
    </row>
    <row r="11" spans="1:8" ht="17.25" x14ac:dyDescent="0.25">
      <c r="B11" s="6" t="s">
        <v>89</v>
      </c>
      <c r="C11" s="16">
        <f>հ8!E10</f>
        <v>-15152263.300000001</v>
      </c>
      <c r="D11" s="15"/>
      <c r="F11" s="15"/>
      <c r="H11" s="14"/>
    </row>
    <row r="12" spans="1:8" ht="17.25" x14ac:dyDescent="0.25">
      <c r="B12" s="6" t="s">
        <v>90</v>
      </c>
      <c r="C12" s="16">
        <f>+C11-C10</f>
        <v>-13306885.700000001</v>
      </c>
      <c r="D12" s="14"/>
    </row>
    <row r="16" spans="1:8" x14ac:dyDescent="0.25">
      <c r="A16" s="91"/>
      <c r="B16" s="777" t="s">
        <v>92</v>
      </c>
      <c r="C16" s="778" t="s">
        <v>11</v>
      </c>
      <c r="D16" s="778"/>
    </row>
    <row r="17" spans="1:4" ht="45.75" customHeight="1" x14ac:dyDescent="0.25">
      <c r="A17" s="91"/>
      <c r="B17" s="777"/>
      <c r="C17" s="778"/>
      <c r="D17" s="778"/>
    </row>
  </sheetData>
  <mergeCells count="6">
    <mergeCell ref="B16:B17"/>
    <mergeCell ref="C16:D17"/>
    <mergeCell ref="B6:C6"/>
    <mergeCell ref="B1:C1"/>
    <mergeCell ref="B2:C2"/>
    <mergeCell ref="B3:C3"/>
  </mergeCells>
  <pageMargins left="0.7" right="0.7" top="0.75" bottom="0.75" header="0.3" footer="0.3"/>
  <pageSetup paperSize="9" scale="85" orientation="portrait" horizontalDpi="300" verticalDpi="30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D17"/>
  <sheetViews>
    <sheetView workbookViewId="0">
      <selection activeCell="M17" sqref="M17"/>
    </sheetView>
  </sheetViews>
  <sheetFormatPr defaultRowHeight="16.5" x14ac:dyDescent="0.3"/>
  <cols>
    <col min="1" max="1" width="9.140625" style="348"/>
    <col min="2" max="2" width="58.7109375" style="348" customWidth="1"/>
    <col min="3" max="3" width="42.5703125" style="348" customWidth="1"/>
    <col min="4" max="16384" width="9.140625" style="348"/>
  </cols>
  <sheetData>
    <row r="1" spans="2:4" ht="17.25" x14ac:dyDescent="0.3">
      <c r="B1" s="780" t="s">
        <v>87</v>
      </c>
      <c r="C1" s="780"/>
    </row>
    <row r="2" spans="2:4" ht="17.25" x14ac:dyDescent="0.3">
      <c r="B2" s="780" t="s">
        <v>40</v>
      </c>
      <c r="C2" s="780"/>
    </row>
    <row r="3" spans="2:4" ht="17.25" x14ac:dyDescent="0.3">
      <c r="B3" s="780" t="s">
        <v>0</v>
      </c>
      <c r="C3" s="780"/>
    </row>
    <row r="4" spans="2:4" ht="17.25" x14ac:dyDescent="0.3">
      <c r="C4" s="11"/>
    </row>
    <row r="5" spans="2:4" ht="69.75" customHeight="1" x14ac:dyDescent="0.3">
      <c r="B5" s="779" t="s">
        <v>110</v>
      </c>
      <c r="C5" s="779"/>
      <c r="D5" s="2"/>
    </row>
    <row r="6" spans="2:4" ht="17.25" x14ac:dyDescent="0.3">
      <c r="C6" s="11"/>
    </row>
    <row r="7" spans="2:4" ht="17.25" x14ac:dyDescent="0.3">
      <c r="C7" s="11" t="s">
        <v>28</v>
      </c>
    </row>
    <row r="8" spans="2:4" ht="63.75" customHeight="1" x14ac:dyDescent="0.3">
      <c r="B8" s="781" t="s">
        <v>76</v>
      </c>
      <c r="C8" s="4" t="s">
        <v>91</v>
      </c>
    </row>
    <row r="9" spans="2:4" ht="17.25" x14ac:dyDescent="0.3">
      <c r="B9" s="781"/>
      <c r="C9" s="22" t="s">
        <v>6</v>
      </c>
    </row>
    <row r="10" spans="2:4" s="349" customFormat="1" ht="17.25" x14ac:dyDescent="0.3">
      <c r="B10" s="346" t="s">
        <v>77</v>
      </c>
      <c r="C10" s="347">
        <f>+C12</f>
        <v>-1845377.6</v>
      </c>
    </row>
    <row r="11" spans="2:4" ht="17.25" x14ac:dyDescent="0.3">
      <c r="B11" s="7" t="s">
        <v>13</v>
      </c>
      <c r="C11" s="18"/>
    </row>
    <row r="12" spans="2:4" ht="17.25" x14ac:dyDescent="0.3">
      <c r="B12" s="9" t="s">
        <v>78</v>
      </c>
      <c r="C12" s="17">
        <f>h12d!E12</f>
        <v>-1845377.6</v>
      </c>
    </row>
    <row r="13" spans="2:4" ht="17.25" x14ac:dyDescent="0.3">
      <c r="B13" s="8"/>
      <c r="C13" s="19"/>
    </row>
    <row r="14" spans="2:4" ht="33.75" customHeight="1" x14ac:dyDescent="0.3"/>
    <row r="16" spans="2:4" x14ac:dyDescent="0.3">
      <c r="B16" s="777" t="s">
        <v>83</v>
      </c>
      <c r="C16" s="778" t="s">
        <v>11</v>
      </c>
      <c r="D16" s="778"/>
    </row>
    <row r="17" spans="2:4" ht="29.25" customHeight="1" x14ac:dyDescent="0.3">
      <c r="B17" s="777"/>
      <c r="C17" s="778"/>
      <c r="D17" s="778"/>
    </row>
  </sheetData>
  <mergeCells count="7">
    <mergeCell ref="B16:B17"/>
    <mergeCell ref="C16:D17"/>
    <mergeCell ref="B8:B9"/>
    <mergeCell ref="B1:C1"/>
    <mergeCell ref="B2:C2"/>
    <mergeCell ref="B3:C3"/>
    <mergeCell ref="B5:C5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C2AD-79E1-482D-85C0-8A940C920963}">
  <dimension ref="A1:AV29"/>
  <sheetViews>
    <sheetView topLeftCell="A7" zoomScaleNormal="100" workbookViewId="0">
      <selection activeCell="C10" sqref="C10"/>
    </sheetView>
  </sheetViews>
  <sheetFormatPr defaultColWidth="9.140625" defaultRowHeight="17.25" x14ac:dyDescent="0.3"/>
  <cols>
    <col min="1" max="1" width="9.140625" style="1"/>
    <col min="2" max="2" width="56.140625" style="1" customWidth="1"/>
    <col min="3" max="3" width="42.7109375" style="1" customWidth="1"/>
    <col min="4" max="4" width="10.85546875" style="1" customWidth="1"/>
    <col min="5" max="5" width="19.85546875" style="1" bestFit="1" customWidth="1"/>
    <col min="6" max="16384" width="9.140625" style="1"/>
  </cols>
  <sheetData>
    <row r="1" spans="1:5" x14ac:dyDescent="0.3">
      <c r="C1" s="134"/>
      <c r="D1" s="135" t="s">
        <v>26</v>
      </c>
    </row>
    <row r="2" spans="1:5" x14ac:dyDescent="0.3">
      <c r="C2" s="134"/>
      <c r="D2" s="135" t="s">
        <v>27</v>
      </c>
    </row>
    <row r="3" spans="1:5" x14ac:dyDescent="0.3">
      <c r="C3" s="134"/>
      <c r="D3" s="135" t="s">
        <v>0</v>
      </c>
    </row>
    <row r="5" spans="1:5" ht="75" customHeight="1" x14ac:dyDescent="0.3">
      <c r="A5" s="782" t="s">
        <v>488</v>
      </c>
      <c r="B5" s="782"/>
      <c r="C5" s="782"/>
      <c r="D5" s="782"/>
    </row>
    <row r="6" spans="1:5" x14ac:dyDescent="0.3">
      <c r="B6" s="64"/>
      <c r="C6" s="67" t="s">
        <v>163</v>
      </c>
    </row>
    <row r="7" spans="1:5" ht="74.25" customHeight="1" x14ac:dyDescent="0.3">
      <c r="B7" s="784" t="s">
        <v>298</v>
      </c>
      <c r="C7" s="60" t="s">
        <v>299</v>
      </c>
    </row>
    <row r="8" spans="1:5" x14ac:dyDescent="0.3">
      <c r="B8" s="785"/>
      <c r="C8" s="59" t="s">
        <v>6</v>
      </c>
    </row>
    <row r="9" spans="1:5" s="21" customFormat="1" x14ac:dyDescent="0.3">
      <c r="B9" s="364" t="s">
        <v>67</v>
      </c>
      <c r="C9" s="365">
        <f>+C11+C18</f>
        <v>-13306885.699999996</v>
      </c>
      <c r="E9" s="392"/>
    </row>
    <row r="10" spans="1:5" x14ac:dyDescent="0.3">
      <c r="B10" s="65" t="s">
        <v>13</v>
      </c>
      <c r="C10" s="59"/>
    </row>
    <row r="11" spans="1:5" x14ac:dyDescent="0.3">
      <c r="B11" s="65" t="s">
        <v>300</v>
      </c>
      <c r="C11" s="59">
        <f>+C13</f>
        <v>42464983.800000004</v>
      </c>
    </row>
    <row r="12" spans="1:5" x14ac:dyDescent="0.3">
      <c r="B12" s="65" t="s">
        <v>13</v>
      </c>
      <c r="C12" s="59"/>
    </row>
    <row r="13" spans="1:5" x14ac:dyDescent="0.3">
      <c r="B13" s="65" t="s">
        <v>301</v>
      </c>
      <c r="C13" s="66">
        <f>+C15+C16</f>
        <v>42464983.800000004</v>
      </c>
    </row>
    <row r="14" spans="1:5" x14ac:dyDescent="0.3">
      <c r="B14" s="65" t="s">
        <v>13</v>
      </c>
      <c r="C14" s="66"/>
    </row>
    <row r="15" spans="1:5" x14ac:dyDescent="0.3">
      <c r="B15" s="65" t="s">
        <v>302</v>
      </c>
      <c r="C15" s="55">
        <v>-23964.400000000001</v>
      </c>
    </row>
    <row r="16" spans="1:5" ht="34.5" x14ac:dyDescent="0.3">
      <c r="B16" s="65" t="s">
        <v>303</v>
      </c>
      <c r="C16" s="55">
        <f>C17</f>
        <v>42488948.200000003</v>
      </c>
    </row>
    <row r="17" spans="2:48" ht="86.25" x14ac:dyDescent="0.3">
      <c r="B17" s="58" t="s">
        <v>304</v>
      </c>
      <c r="C17" s="66">
        <v>42488948.200000003</v>
      </c>
    </row>
    <row r="18" spans="2:48" s="90" customFormat="1" x14ac:dyDescent="0.3">
      <c r="B18" s="87" t="s">
        <v>69</v>
      </c>
      <c r="C18" s="88">
        <f>+C20</f>
        <v>-55771869.5</v>
      </c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</row>
    <row r="19" spans="2:48" s="57" customFormat="1" x14ac:dyDescent="0.3">
      <c r="B19" s="65" t="s">
        <v>305</v>
      </c>
      <c r="C19" s="66"/>
    </row>
    <row r="20" spans="2:48" s="57" customFormat="1" x14ac:dyDescent="0.3">
      <c r="B20" s="65" t="s">
        <v>68</v>
      </c>
      <c r="C20" s="66">
        <f>C22</f>
        <v>-55771869.5</v>
      </c>
    </row>
    <row r="21" spans="2:48" s="57" customFormat="1" x14ac:dyDescent="0.3">
      <c r="B21" s="65" t="s">
        <v>13</v>
      </c>
      <c r="C21" s="66"/>
    </row>
    <row r="22" spans="2:48" s="57" customFormat="1" x14ac:dyDescent="0.3">
      <c r="B22" s="65" t="s">
        <v>70</v>
      </c>
      <c r="C22" s="55">
        <f>+C24</f>
        <v>-55771869.5</v>
      </c>
    </row>
    <row r="23" spans="2:48" s="57" customFormat="1" x14ac:dyDescent="0.3">
      <c r="B23" s="65" t="s">
        <v>95</v>
      </c>
      <c r="C23" s="66"/>
    </row>
    <row r="24" spans="2:48" s="57" customFormat="1" x14ac:dyDescent="0.3">
      <c r="B24" s="65" t="s">
        <v>306</v>
      </c>
      <c r="C24" s="56">
        <v>-55771869.5</v>
      </c>
    </row>
    <row r="28" spans="2:48" x14ac:dyDescent="0.3">
      <c r="B28" s="777" t="s">
        <v>83</v>
      </c>
      <c r="C28" s="783" t="s">
        <v>11</v>
      </c>
    </row>
    <row r="29" spans="2:48" x14ac:dyDescent="0.3">
      <c r="B29" s="777"/>
      <c r="C29" s="783"/>
    </row>
  </sheetData>
  <mergeCells count="4">
    <mergeCell ref="A5:D5"/>
    <mergeCell ref="B28:B29"/>
    <mergeCell ref="C28:C29"/>
    <mergeCell ref="B7:B8"/>
  </mergeCells>
  <pageMargins left="0.7" right="0.7" top="0.75" bottom="0.75" header="0.3" footer="0.3"/>
  <pageSetup paperSize="9" scale="7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2F20B-79A2-4096-A85C-48F37F298CDC}">
  <dimension ref="B1:G46"/>
  <sheetViews>
    <sheetView topLeftCell="A24" zoomScaleNormal="100" workbookViewId="0">
      <selection activeCell="D32" sqref="D32:D33"/>
    </sheetView>
  </sheetViews>
  <sheetFormatPr defaultColWidth="9.140625" defaultRowHeight="17.25" x14ac:dyDescent="0.3"/>
  <cols>
    <col min="1" max="1" width="9.140625" style="29"/>
    <col min="2" max="3" width="15.85546875" style="29" customWidth="1"/>
    <col min="4" max="4" width="65.28515625" style="29" customWidth="1"/>
    <col min="5" max="5" width="34.28515625" style="29" customWidth="1"/>
    <col min="6" max="6" width="16.42578125" style="29" bestFit="1" customWidth="1"/>
    <col min="7" max="8" width="9.140625" style="29"/>
    <col min="9" max="9" width="17" style="29" bestFit="1" customWidth="1"/>
    <col min="10" max="16384" width="9.140625" style="29"/>
  </cols>
  <sheetData>
    <row r="1" spans="2:7" s="63" customFormat="1" x14ac:dyDescent="0.25">
      <c r="B1" s="134"/>
      <c r="C1" s="134"/>
      <c r="D1" s="134"/>
      <c r="E1" s="135" t="s">
        <v>75</v>
      </c>
      <c r="F1" s="134"/>
      <c r="G1" s="134"/>
    </row>
    <row r="2" spans="2:7" s="63" customFormat="1" x14ac:dyDescent="0.25">
      <c r="B2" s="134"/>
      <c r="C2" s="134"/>
      <c r="D2" s="134"/>
      <c r="E2" s="135" t="s">
        <v>27</v>
      </c>
      <c r="F2" s="134"/>
      <c r="G2" s="134"/>
    </row>
    <row r="3" spans="2:7" s="63" customFormat="1" x14ac:dyDescent="0.25">
      <c r="B3" s="134"/>
      <c r="C3" s="134"/>
      <c r="D3" s="134"/>
      <c r="E3" s="135" t="s">
        <v>0</v>
      </c>
      <c r="F3" s="134"/>
      <c r="G3" s="134"/>
    </row>
    <row r="4" spans="2:7" s="63" customFormat="1" x14ac:dyDescent="0.25">
      <c r="B4" s="136"/>
      <c r="C4" s="136"/>
      <c r="D4" s="136"/>
      <c r="E4" s="136"/>
      <c r="F4" s="136"/>
      <c r="G4" s="136"/>
    </row>
    <row r="5" spans="2:7" s="63" customFormat="1" ht="55.35" customHeight="1" x14ac:dyDescent="0.25">
      <c r="B5" s="804" t="s">
        <v>489</v>
      </c>
      <c r="C5" s="804"/>
      <c r="D5" s="804"/>
      <c r="E5" s="804"/>
      <c r="F5" s="136"/>
      <c r="G5" s="136"/>
    </row>
    <row r="6" spans="2:7" s="63" customFormat="1" x14ac:dyDescent="0.25">
      <c r="B6" s="136"/>
      <c r="C6" s="136"/>
      <c r="D6" s="136"/>
      <c r="E6" s="136" t="s">
        <v>163</v>
      </c>
      <c r="F6" s="136"/>
      <c r="G6" s="136"/>
    </row>
    <row r="7" spans="2:7" s="139" customFormat="1" ht="97.5" customHeight="1" x14ac:dyDescent="0.3">
      <c r="B7" s="805" t="s">
        <v>240</v>
      </c>
      <c r="C7" s="805"/>
      <c r="D7" s="805" t="s">
        <v>307</v>
      </c>
      <c r="E7" s="62" t="s">
        <v>164</v>
      </c>
    </row>
    <row r="8" spans="2:7" s="139" customFormat="1" ht="17.25" customHeight="1" x14ac:dyDescent="0.3">
      <c r="B8" s="138" t="s">
        <v>3</v>
      </c>
      <c r="C8" s="138" t="s">
        <v>4</v>
      </c>
      <c r="D8" s="805"/>
      <c r="E8" s="61" t="s">
        <v>6</v>
      </c>
    </row>
    <row r="9" spans="2:7" s="139" customFormat="1" ht="37.5" customHeight="1" x14ac:dyDescent="0.3">
      <c r="B9" s="140"/>
      <c r="C9" s="140"/>
      <c r="D9" s="68" t="s">
        <v>308</v>
      </c>
      <c r="E9" s="141">
        <f>+E10</f>
        <v>-42488948.200000003</v>
      </c>
      <c r="F9" s="142"/>
      <c r="G9" s="142"/>
    </row>
    <row r="10" spans="2:7" s="145" customFormat="1" ht="37.5" customHeight="1" x14ac:dyDescent="0.3">
      <c r="B10" s="806"/>
      <c r="C10" s="806"/>
      <c r="D10" s="143" t="s">
        <v>309</v>
      </c>
      <c r="E10" s="144">
        <f>E11+E19</f>
        <v>-42488948.200000003</v>
      </c>
    </row>
    <row r="11" spans="2:7" s="145" customFormat="1" ht="46.5" customHeight="1" x14ac:dyDescent="0.3">
      <c r="B11" s="807" t="s">
        <v>310</v>
      </c>
      <c r="C11" s="798"/>
      <c r="D11" s="146" t="s">
        <v>482</v>
      </c>
      <c r="E11" s="801">
        <f>E15</f>
        <v>487223.7</v>
      </c>
    </row>
    <row r="12" spans="2:7" s="145" customFormat="1" ht="61.5" customHeight="1" x14ac:dyDescent="0.3">
      <c r="B12" s="808"/>
      <c r="C12" s="799"/>
      <c r="D12" s="146" t="s">
        <v>483</v>
      </c>
      <c r="E12" s="802"/>
    </row>
    <row r="13" spans="2:7" s="145" customFormat="1" ht="56.25" customHeight="1" x14ac:dyDescent="0.3">
      <c r="B13" s="809"/>
      <c r="C13" s="800"/>
      <c r="D13" s="146" t="s">
        <v>484</v>
      </c>
      <c r="E13" s="803"/>
    </row>
    <row r="14" spans="2:7" s="145" customFormat="1" ht="17.25" customHeight="1" x14ac:dyDescent="0.3">
      <c r="B14" s="795" t="s">
        <v>311</v>
      </c>
      <c r="C14" s="796"/>
      <c r="D14" s="796"/>
      <c r="E14" s="797"/>
    </row>
    <row r="15" spans="2:7" s="145" customFormat="1" ht="115.5" x14ac:dyDescent="0.3">
      <c r="B15" s="798"/>
      <c r="C15" s="798" t="s">
        <v>312</v>
      </c>
      <c r="D15" s="146" t="s">
        <v>485</v>
      </c>
      <c r="E15" s="801">
        <f>'h5'!D16</f>
        <v>487223.7</v>
      </c>
    </row>
    <row r="16" spans="2:7" s="145" customFormat="1" ht="60" customHeight="1" x14ac:dyDescent="0.3">
      <c r="B16" s="799"/>
      <c r="C16" s="799"/>
      <c r="D16" s="146" t="s">
        <v>486</v>
      </c>
      <c r="E16" s="802"/>
    </row>
    <row r="17" spans="2:5" s="145" customFormat="1" x14ac:dyDescent="0.3">
      <c r="B17" s="799"/>
      <c r="C17" s="799"/>
      <c r="D17" s="147" t="s">
        <v>313</v>
      </c>
      <c r="E17" s="802"/>
    </row>
    <row r="18" spans="2:5" s="145" customFormat="1" x14ac:dyDescent="0.3">
      <c r="B18" s="800"/>
      <c r="C18" s="800"/>
      <c r="D18" s="146" t="s">
        <v>314</v>
      </c>
      <c r="E18" s="803"/>
    </row>
    <row r="19" spans="2:5" s="145" customFormat="1" ht="44.25" customHeight="1" x14ac:dyDescent="0.3">
      <c r="B19" s="786" t="s">
        <v>315</v>
      </c>
      <c r="C19" s="786"/>
      <c r="D19" s="148" t="s">
        <v>468</v>
      </c>
      <c r="E19" s="788">
        <f>E23+E27+E32</f>
        <v>-42976171.900000006</v>
      </c>
    </row>
    <row r="20" spans="2:5" s="145" customFormat="1" ht="66" x14ac:dyDescent="0.3">
      <c r="B20" s="786"/>
      <c r="C20" s="786"/>
      <c r="D20" s="148" t="s">
        <v>469</v>
      </c>
      <c r="E20" s="788"/>
    </row>
    <row r="21" spans="2:5" s="145" customFormat="1" ht="33" x14ac:dyDescent="0.3">
      <c r="B21" s="786"/>
      <c r="C21" s="786"/>
      <c r="D21" s="148" t="s">
        <v>470</v>
      </c>
      <c r="E21" s="788"/>
    </row>
    <row r="22" spans="2:5" s="145" customFormat="1" ht="28.5" customHeight="1" x14ac:dyDescent="0.3">
      <c r="B22" s="794" t="s">
        <v>316</v>
      </c>
      <c r="C22" s="794"/>
      <c r="D22" s="794"/>
      <c r="E22" s="150"/>
    </row>
    <row r="23" spans="2:5" s="145" customFormat="1" ht="107.25" customHeight="1" x14ac:dyDescent="0.3">
      <c r="B23" s="786"/>
      <c r="C23" s="786" t="s">
        <v>317</v>
      </c>
      <c r="D23" s="148" t="s">
        <v>466</v>
      </c>
      <c r="E23" s="788">
        <f>'h5'!D25</f>
        <v>-934292.3</v>
      </c>
    </row>
    <row r="24" spans="2:5" s="145" customFormat="1" ht="105.75" customHeight="1" x14ac:dyDescent="0.3">
      <c r="B24" s="786"/>
      <c r="C24" s="786"/>
      <c r="D24" s="148" t="s">
        <v>467</v>
      </c>
      <c r="E24" s="788"/>
    </row>
    <row r="25" spans="2:5" s="145" customFormat="1" ht="20.25" customHeight="1" x14ac:dyDescent="0.3">
      <c r="B25" s="786"/>
      <c r="C25" s="786"/>
      <c r="D25" s="151" t="s">
        <v>313</v>
      </c>
      <c r="E25" s="788"/>
    </row>
    <row r="26" spans="2:5" s="145" customFormat="1" ht="19.5" customHeight="1" x14ac:dyDescent="0.3">
      <c r="B26" s="786"/>
      <c r="C26" s="786"/>
      <c r="D26" s="148" t="s">
        <v>314</v>
      </c>
      <c r="E26" s="788"/>
    </row>
    <row r="27" spans="2:5" s="145" customFormat="1" ht="51" customHeight="1" x14ac:dyDescent="0.3">
      <c r="B27" s="786"/>
      <c r="C27" s="786" t="s">
        <v>318</v>
      </c>
      <c r="D27" s="787" t="s">
        <v>319</v>
      </c>
      <c r="E27" s="788">
        <f>'h5'!D33</f>
        <v>-20916404.600000001</v>
      </c>
    </row>
    <row r="28" spans="2:5" s="145" customFormat="1" ht="71.25" customHeight="1" x14ac:dyDescent="0.3">
      <c r="B28" s="786"/>
      <c r="C28" s="786"/>
      <c r="D28" s="787"/>
      <c r="E28" s="788"/>
    </row>
    <row r="29" spans="2:5" s="145" customFormat="1" ht="54" customHeight="1" x14ac:dyDescent="0.3">
      <c r="B29" s="786"/>
      <c r="C29" s="786"/>
      <c r="D29" s="146" t="s">
        <v>320</v>
      </c>
      <c r="E29" s="788"/>
    </row>
    <row r="30" spans="2:5" s="145" customFormat="1" ht="18.75" customHeight="1" x14ac:dyDescent="0.3">
      <c r="B30" s="786"/>
      <c r="C30" s="786"/>
      <c r="D30" s="146" t="s">
        <v>313</v>
      </c>
      <c r="E30" s="788"/>
    </row>
    <row r="31" spans="2:5" s="145" customFormat="1" ht="24" customHeight="1" x14ac:dyDescent="0.3">
      <c r="B31" s="786"/>
      <c r="C31" s="786"/>
      <c r="D31" s="146" t="s">
        <v>314</v>
      </c>
      <c r="E31" s="788"/>
    </row>
    <row r="32" spans="2:5" ht="43.5" customHeight="1" x14ac:dyDescent="0.3">
      <c r="B32" s="791"/>
      <c r="C32" s="789" t="s">
        <v>471</v>
      </c>
      <c r="D32" s="790" t="s">
        <v>754</v>
      </c>
      <c r="E32" s="788">
        <f>'h5'!D41</f>
        <v>-21125475</v>
      </c>
    </row>
    <row r="33" spans="2:7" x14ac:dyDescent="0.3">
      <c r="B33" s="792"/>
      <c r="C33" s="789"/>
      <c r="D33" s="790"/>
      <c r="E33" s="788"/>
    </row>
    <row r="34" spans="2:7" ht="81.75" customHeight="1" x14ac:dyDescent="0.3">
      <c r="B34" s="792"/>
      <c r="C34" s="789"/>
      <c r="D34" s="146" t="s">
        <v>473</v>
      </c>
      <c r="E34" s="788"/>
    </row>
    <row r="35" spans="2:7" ht="36" customHeight="1" x14ac:dyDescent="0.3">
      <c r="B35" s="792"/>
      <c r="C35" s="789"/>
      <c r="D35" s="146" t="s">
        <v>313</v>
      </c>
      <c r="E35" s="788"/>
    </row>
    <row r="36" spans="2:7" ht="36" customHeight="1" x14ac:dyDescent="0.3">
      <c r="B36" s="793"/>
      <c r="C36" s="789"/>
      <c r="D36" s="146" t="s">
        <v>314</v>
      </c>
      <c r="E36" s="788"/>
    </row>
    <row r="39" spans="2:7" x14ac:dyDescent="0.3">
      <c r="B39" s="21" t="s">
        <v>9</v>
      </c>
      <c r="C39" s="21"/>
      <c r="D39" s="21"/>
      <c r="E39" s="21"/>
      <c r="F39" s="21"/>
      <c r="G39" s="21"/>
    </row>
    <row r="40" spans="2:7" x14ac:dyDescent="0.3">
      <c r="B40" s="21" t="s">
        <v>487</v>
      </c>
      <c r="C40" s="21"/>
      <c r="D40" s="83"/>
      <c r="E40" s="83"/>
      <c r="F40" s="83"/>
      <c r="G40" s="21"/>
    </row>
    <row r="41" spans="2:7" x14ac:dyDescent="0.3">
      <c r="B41" s="79"/>
      <c r="C41" s="5" t="s">
        <v>86</v>
      </c>
      <c r="D41" s="83"/>
      <c r="E41" s="778"/>
      <c r="F41" s="778"/>
      <c r="G41" s="778"/>
    </row>
    <row r="42" spans="2:7" x14ac:dyDescent="0.3">
      <c r="B42" s="152"/>
      <c r="C42" s="152"/>
      <c r="D42" s="152"/>
      <c r="E42" s="152"/>
      <c r="F42" s="152"/>
      <c r="G42" s="152"/>
    </row>
    <row r="43" spans="2:7" x14ac:dyDescent="0.3">
      <c r="B43" s="152"/>
      <c r="C43" s="152"/>
      <c r="D43" s="152"/>
      <c r="E43" s="152"/>
      <c r="F43" s="152"/>
      <c r="G43" s="152"/>
    </row>
    <row r="44" spans="2:7" x14ac:dyDescent="0.3">
      <c r="B44" s="152"/>
      <c r="C44" s="152"/>
      <c r="D44" s="152"/>
      <c r="E44" s="152"/>
      <c r="F44" s="152"/>
      <c r="G44" s="152"/>
    </row>
    <row r="45" spans="2:7" x14ac:dyDescent="0.3">
      <c r="B45" s="153"/>
      <c r="C45" s="153"/>
      <c r="D45" s="153"/>
      <c r="E45" s="153"/>
      <c r="F45" s="153"/>
      <c r="G45" s="153"/>
    </row>
    <row r="46" spans="2:7" x14ac:dyDescent="0.3">
      <c r="B46" s="153"/>
      <c r="C46" s="153"/>
      <c r="D46" s="153"/>
      <c r="E46" s="153"/>
      <c r="F46" s="153"/>
      <c r="G46" s="153"/>
    </row>
  </sheetData>
  <mergeCells count="27">
    <mergeCell ref="B14:E14"/>
    <mergeCell ref="B15:B18"/>
    <mergeCell ref="C15:C18"/>
    <mergeCell ref="E15:E18"/>
    <mergeCell ref="B5:E5"/>
    <mergeCell ref="B7:C7"/>
    <mergeCell ref="D7:D8"/>
    <mergeCell ref="B10:C10"/>
    <mergeCell ref="B11:B13"/>
    <mergeCell ref="C11:C13"/>
    <mergeCell ref="E11:E13"/>
    <mergeCell ref="B22:D22"/>
    <mergeCell ref="B23:B26"/>
    <mergeCell ref="C23:C26"/>
    <mergeCell ref="E23:E26"/>
    <mergeCell ref="B19:B21"/>
    <mergeCell ref="C19:C21"/>
    <mergeCell ref="E19:E21"/>
    <mergeCell ref="E41:G41"/>
    <mergeCell ref="B27:B31"/>
    <mergeCell ref="C27:C31"/>
    <mergeCell ref="D27:D28"/>
    <mergeCell ref="E27:E31"/>
    <mergeCell ref="C32:C36"/>
    <mergeCell ref="D32:D33"/>
    <mergeCell ref="B32:B36"/>
    <mergeCell ref="E32:E36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FB4F4-7075-41CC-98BE-F75748969467}">
  <dimension ref="A1:G57"/>
  <sheetViews>
    <sheetView topLeftCell="A16" workbookViewId="0">
      <selection activeCell="D16" sqref="D16"/>
    </sheetView>
  </sheetViews>
  <sheetFormatPr defaultColWidth="9.140625" defaultRowHeight="17.25" x14ac:dyDescent="0.3"/>
  <cols>
    <col min="1" max="1" width="11" style="1" bestFit="1" customWidth="1"/>
    <col min="2" max="2" width="15.85546875" style="1" customWidth="1"/>
    <col min="3" max="3" width="62.5703125" style="1" customWidth="1"/>
    <col min="4" max="6" width="18.85546875" style="1" customWidth="1"/>
    <col min="7" max="7" width="18" style="1" bestFit="1" customWidth="1"/>
    <col min="8" max="16384" width="9.140625" style="1"/>
  </cols>
  <sheetData>
    <row r="1" spans="1:6" s="63" customFormat="1" x14ac:dyDescent="0.25">
      <c r="D1" s="134"/>
      <c r="E1" s="136"/>
      <c r="F1" s="69" t="s">
        <v>153</v>
      </c>
    </row>
    <row r="2" spans="1:6" s="63" customFormat="1" ht="24.6" customHeight="1" x14ac:dyDescent="0.25">
      <c r="D2" s="134"/>
      <c r="E2" s="136"/>
      <c r="F2" s="69" t="s">
        <v>27</v>
      </c>
    </row>
    <row r="3" spans="1:6" s="63" customFormat="1" x14ac:dyDescent="0.25">
      <c r="D3" s="134"/>
      <c r="E3" s="136"/>
      <c r="F3" s="69" t="s">
        <v>0</v>
      </c>
    </row>
    <row r="4" spans="1:6" s="63" customFormat="1" x14ac:dyDescent="0.25">
      <c r="D4" s="136"/>
      <c r="E4" s="136"/>
    </row>
    <row r="5" spans="1:6" s="63" customFormat="1" ht="55.35" customHeight="1" x14ac:dyDescent="0.25">
      <c r="A5" s="804" t="s">
        <v>490</v>
      </c>
      <c r="B5" s="804"/>
      <c r="C5" s="804"/>
      <c r="D5" s="804"/>
      <c r="E5" s="804"/>
      <c r="F5" s="804"/>
    </row>
    <row r="6" spans="1:6" s="63" customFormat="1" x14ac:dyDescent="0.25">
      <c r="B6" s="136"/>
      <c r="C6" s="136"/>
      <c r="F6" s="136" t="s">
        <v>163</v>
      </c>
    </row>
    <row r="7" spans="1:6" s="155" customFormat="1" ht="51.75" customHeight="1" x14ac:dyDescent="0.3">
      <c r="A7" s="820" t="s">
        <v>240</v>
      </c>
      <c r="B7" s="820"/>
      <c r="C7" s="821" t="s">
        <v>307</v>
      </c>
      <c r="D7" s="822" t="str">
        <f>[1]h4!E7</f>
        <v>Ցուցանիշների փոփոխությունը 
(նվազեցումները նշված են փակագծերում)</v>
      </c>
      <c r="E7" s="822"/>
      <c r="F7" s="823"/>
    </row>
    <row r="8" spans="1:6" s="155" customFormat="1" ht="22.35" customHeight="1" x14ac:dyDescent="0.3">
      <c r="A8" s="820"/>
      <c r="B8" s="820"/>
      <c r="C8" s="821"/>
      <c r="D8" s="824" t="s">
        <v>6</v>
      </c>
      <c r="E8" s="824"/>
      <c r="F8" s="824"/>
    </row>
    <row r="9" spans="1:6" s="155" customFormat="1" ht="21.6" customHeight="1" x14ac:dyDescent="0.3">
      <c r="A9" s="820"/>
      <c r="B9" s="820"/>
      <c r="C9" s="821"/>
      <c r="D9" s="825" t="s">
        <v>321</v>
      </c>
      <c r="E9" s="825" t="s">
        <v>322</v>
      </c>
      <c r="F9" s="825"/>
    </row>
    <row r="10" spans="1:6" s="155" customFormat="1" ht="41.45" customHeight="1" x14ac:dyDescent="0.3">
      <c r="A10" s="154" t="s">
        <v>3</v>
      </c>
      <c r="B10" s="154" t="s">
        <v>4</v>
      </c>
      <c r="C10" s="821"/>
      <c r="D10" s="825"/>
      <c r="E10" s="70" t="s">
        <v>323</v>
      </c>
      <c r="F10" s="93" t="s">
        <v>324</v>
      </c>
    </row>
    <row r="11" spans="1:6" s="155" customFormat="1" ht="21.75" customHeight="1" x14ac:dyDescent="0.3">
      <c r="A11" s="156"/>
      <c r="B11" s="156"/>
      <c r="C11" s="92" t="s">
        <v>8</v>
      </c>
      <c r="D11" s="70">
        <f>D13</f>
        <v>-42488948.200000003</v>
      </c>
      <c r="E11" s="70">
        <f>E13</f>
        <v>-42464983.799999997</v>
      </c>
      <c r="F11" s="70">
        <f>F13</f>
        <v>-23964.399999999994</v>
      </c>
    </row>
    <row r="12" spans="1:6" ht="18.75" customHeight="1" x14ac:dyDescent="0.3">
      <c r="A12" s="810"/>
      <c r="B12" s="810"/>
      <c r="C12" s="157" t="s">
        <v>13</v>
      </c>
      <c r="D12" s="158"/>
      <c r="E12" s="158"/>
      <c r="F12" s="158"/>
    </row>
    <row r="13" spans="1:6" s="155" customFormat="1" ht="34.5" x14ac:dyDescent="0.3">
      <c r="A13" s="159"/>
      <c r="B13" s="160"/>
      <c r="C13" s="161" t="s">
        <v>241</v>
      </c>
      <c r="D13" s="156">
        <f>D14+D24</f>
        <v>-42488948.200000003</v>
      </c>
      <c r="E13" s="156">
        <f>E14+E24</f>
        <v>-42464983.799999997</v>
      </c>
      <c r="F13" s="156">
        <f>F14+F24</f>
        <v>-23964.399999999994</v>
      </c>
    </row>
    <row r="14" spans="1:6" s="165" customFormat="1" x14ac:dyDescent="0.3">
      <c r="A14" s="162" t="s">
        <v>310</v>
      </c>
      <c r="B14" s="163"/>
      <c r="C14" s="164" t="s">
        <v>325</v>
      </c>
      <c r="D14" s="164">
        <f>E14+F14</f>
        <v>487223.7</v>
      </c>
      <c r="E14" s="94">
        <f>E16</f>
        <v>427226.7</v>
      </c>
      <c r="F14" s="94">
        <f>F16</f>
        <v>59997</v>
      </c>
    </row>
    <row r="15" spans="1:6" s="155" customFormat="1" ht="21" customHeight="1" x14ac:dyDescent="0.3">
      <c r="A15" s="166"/>
      <c r="B15" s="167"/>
      <c r="C15" s="144" t="s">
        <v>326</v>
      </c>
      <c r="D15" s="160"/>
      <c r="E15" s="70"/>
      <c r="F15" s="160"/>
    </row>
    <row r="16" spans="1:6" s="155" customFormat="1" ht="103.5" x14ac:dyDescent="0.3">
      <c r="A16" s="168"/>
      <c r="B16" s="149" t="s">
        <v>312</v>
      </c>
      <c r="C16" s="169" t="s">
        <v>327</v>
      </c>
      <c r="D16" s="156">
        <f>D18</f>
        <v>487223.7</v>
      </c>
      <c r="E16" s="70">
        <f>E18</f>
        <v>427226.7</v>
      </c>
      <c r="F16" s="70">
        <f>F18</f>
        <v>59997</v>
      </c>
    </row>
    <row r="17" spans="1:6" s="155" customFormat="1" x14ac:dyDescent="0.3">
      <c r="A17" s="811"/>
      <c r="B17" s="811"/>
      <c r="C17" s="170" t="s">
        <v>328</v>
      </c>
      <c r="D17" s="70"/>
      <c r="E17" s="70"/>
      <c r="F17" s="70"/>
    </row>
    <row r="18" spans="1:6" s="155" customFormat="1" ht="34.5" x14ac:dyDescent="0.3">
      <c r="A18" s="812"/>
      <c r="B18" s="812"/>
      <c r="C18" s="157" t="s">
        <v>15</v>
      </c>
      <c r="D18" s="156">
        <f>F18+E18</f>
        <v>487223.7</v>
      </c>
      <c r="E18" s="70">
        <f>E20</f>
        <v>427226.7</v>
      </c>
      <c r="F18" s="70">
        <f>F20</f>
        <v>59997</v>
      </c>
    </row>
    <row r="19" spans="1:6" s="155" customFormat="1" ht="34.5" x14ac:dyDescent="0.3">
      <c r="A19" s="812"/>
      <c r="B19" s="812"/>
      <c r="C19" s="157" t="s">
        <v>329</v>
      </c>
      <c r="D19" s="70"/>
      <c r="E19" s="70"/>
      <c r="F19" s="70"/>
    </row>
    <row r="20" spans="1:6" s="155" customFormat="1" ht="51.75" x14ac:dyDescent="0.3">
      <c r="A20" s="812"/>
      <c r="B20" s="812"/>
      <c r="C20" s="157" t="s">
        <v>330</v>
      </c>
      <c r="D20" s="156">
        <f>E20+F20</f>
        <v>487223.7</v>
      </c>
      <c r="E20" s="70">
        <f t="shared" ref="E20:F22" si="0">E21</f>
        <v>427226.7</v>
      </c>
      <c r="F20" s="70">
        <f t="shared" si="0"/>
        <v>59997</v>
      </c>
    </row>
    <row r="21" spans="1:6" s="155" customFormat="1" ht="34.5" x14ac:dyDescent="0.3">
      <c r="A21" s="812"/>
      <c r="B21" s="812"/>
      <c r="C21" s="157" t="s">
        <v>331</v>
      </c>
      <c r="D21" s="156">
        <f>D22</f>
        <v>487223.7</v>
      </c>
      <c r="E21" s="70">
        <f t="shared" si="0"/>
        <v>427226.7</v>
      </c>
      <c r="F21" s="70">
        <f t="shared" si="0"/>
        <v>59997</v>
      </c>
    </row>
    <row r="22" spans="1:6" s="155" customFormat="1" ht="34.5" x14ac:dyDescent="0.3">
      <c r="A22" s="812"/>
      <c r="B22" s="812"/>
      <c r="C22" s="157" t="s">
        <v>332</v>
      </c>
      <c r="D22" s="156">
        <f>D23</f>
        <v>487223.7</v>
      </c>
      <c r="E22" s="70">
        <f t="shared" si="0"/>
        <v>427226.7</v>
      </c>
      <c r="F22" s="70">
        <f t="shared" si="0"/>
        <v>59997</v>
      </c>
    </row>
    <row r="23" spans="1:6" s="155" customFormat="1" ht="23.25" customHeight="1" x14ac:dyDescent="0.3">
      <c r="A23" s="813"/>
      <c r="B23" s="813"/>
      <c r="C23" s="157" t="s">
        <v>333</v>
      </c>
      <c r="D23" s="70">
        <f>E23+F23</f>
        <v>487223.7</v>
      </c>
      <c r="E23" s="70">
        <v>427226.7</v>
      </c>
      <c r="F23" s="70">
        <v>59997</v>
      </c>
    </row>
    <row r="24" spans="1:6" s="165" customFormat="1" ht="31.5" customHeight="1" x14ac:dyDescent="0.3">
      <c r="A24" s="171" t="s">
        <v>315</v>
      </c>
      <c r="B24" s="172"/>
      <c r="C24" s="164" t="s">
        <v>334</v>
      </c>
      <c r="D24" s="94">
        <f>D25+D33+D41</f>
        <v>-42976171.900000006</v>
      </c>
      <c r="E24" s="94">
        <f>E25+E33+E41</f>
        <v>-42892210.5</v>
      </c>
      <c r="F24" s="94">
        <f>F25+F33+F41</f>
        <v>-83961.4</v>
      </c>
    </row>
    <row r="25" spans="1:6" s="155" customFormat="1" ht="103.5" x14ac:dyDescent="0.3">
      <c r="A25" s="814"/>
      <c r="B25" s="167" t="s">
        <v>317</v>
      </c>
      <c r="C25" s="169" t="s">
        <v>335</v>
      </c>
      <c r="D25" s="70">
        <f>E25+F25</f>
        <v>-934292.3</v>
      </c>
      <c r="E25" s="70">
        <f>+E27</f>
        <v>-850330.9</v>
      </c>
      <c r="F25" s="70">
        <f>+F27</f>
        <v>-83961.4</v>
      </c>
    </row>
    <row r="26" spans="1:6" s="155" customFormat="1" x14ac:dyDescent="0.3">
      <c r="A26" s="814"/>
      <c r="B26" s="810"/>
      <c r="C26" s="170" t="s">
        <v>328</v>
      </c>
      <c r="D26" s="70"/>
      <c r="E26" s="70"/>
      <c r="F26" s="70"/>
    </row>
    <row r="27" spans="1:6" s="155" customFormat="1" ht="34.5" x14ac:dyDescent="0.3">
      <c r="A27" s="814"/>
      <c r="B27" s="810"/>
      <c r="C27" s="157" t="s">
        <v>15</v>
      </c>
      <c r="D27" s="70">
        <f>E27+F27</f>
        <v>-934292.3</v>
      </c>
      <c r="E27" s="70">
        <f>E29</f>
        <v>-850330.9</v>
      </c>
      <c r="F27" s="70">
        <f>F29</f>
        <v>-83961.4</v>
      </c>
    </row>
    <row r="28" spans="1:6" s="155" customFormat="1" ht="32.25" customHeight="1" x14ac:dyDescent="0.3">
      <c r="A28" s="814"/>
      <c r="B28" s="810"/>
      <c r="C28" s="157" t="s">
        <v>329</v>
      </c>
      <c r="D28" s="70"/>
      <c r="E28" s="70"/>
      <c r="F28" s="70"/>
    </row>
    <row r="29" spans="1:6" s="155" customFormat="1" ht="51.75" x14ac:dyDescent="0.3">
      <c r="A29" s="814"/>
      <c r="B29" s="810"/>
      <c r="C29" s="157" t="s">
        <v>330</v>
      </c>
      <c r="D29" s="70">
        <f>E29+F29</f>
        <v>-934292.3</v>
      </c>
      <c r="E29" s="70">
        <f t="shared" ref="E29:F31" si="1">E30</f>
        <v>-850330.9</v>
      </c>
      <c r="F29" s="70">
        <f t="shared" si="1"/>
        <v>-83961.4</v>
      </c>
    </row>
    <row r="30" spans="1:6" s="155" customFormat="1" ht="34.5" x14ac:dyDescent="0.3">
      <c r="A30" s="814"/>
      <c r="B30" s="810"/>
      <c r="C30" s="157" t="s">
        <v>331</v>
      </c>
      <c r="D30" s="70">
        <f>E30+F30</f>
        <v>-934292.3</v>
      </c>
      <c r="E30" s="70">
        <f t="shared" si="1"/>
        <v>-850330.9</v>
      </c>
      <c r="F30" s="70">
        <f t="shared" si="1"/>
        <v>-83961.4</v>
      </c>
    </row>
    <row r="31" spans="1:6" s="155" customFormat="1" ht="34.5" x14ac:dyDescent="0.3">
      <c r="A31" s="814"/>
      <c r="B31" s="810"/>
      <c r="C31" s="157" t="s">
        <v>332</v>
      </c>
      <c r="D31" s="70">
        <f>E31+F31</f>
        <v>-934292.3</v>
      </c>
      <c r="E31" s="70">
        <f t="shared" si="1"/>
        <v>-850330.9</v>
      </c>
      <c r="F31" s="70">
        <f t="shared" si="1"/>
        <v>-83961.4</v>
      </c>
    </row>
    <row r="32" spans="1:6" s="155" customFormat="1" ht="23.25" customHeight="1" x14ac:dyDescent="0.3">
      <c r="A32" s="814"/>
      <c r="B32" s="810"/>
      <c r="C32" s="157" t="s">
        <v>333</v>
      </c>
      <c r="D32" s="70">
        <f>E32+F32</f>
        <v>-934292.3</v>
      </c>
      <c r="E32" s="70">
        <v>-850330.9</v>
      </c>
      <c r="F32" s="70">
        <v>-83961.4</v>
      </c>
    </row>
    <row r="33" spans="1:6" s="155" customFormat="1" ht="103.5" x14ac:dyDescent="0.3">
      <c r="A33" s="814"/>
      <c r="B33" s="167" t="s">
        <v>318</v>
      </c>
      <c r="C33" s="169" t="s">
        <v>336</v>
      </c>
      <c r="D33" s="70">
        <f>E33+F33</f>
        <v>-20916404.600000001</v>
      </c>
      <c r="E33" s="70">
        <f>E35</f>
        <v>-20916404.600000001</v>
      </c>
      <c r="F33" s="70">
        <f>F35</f>
        <v>0</v>
      </c>
    </row>
    <row r="34" spans="1:6" s="155" customFormat="1" ht="19.5" customHeight="1" x14ac:dyDescent="0.3">
      <c r="A34" s="814"/>
      <c r="B34" s="810"/>
      <c r="C34" s="170" t="s">
        <v>328</v>
      </c>
      <c r="D34" s="70"/>
      <c r="E34" s="70"/>
      <c r="F34" s="70"/>
    </row>
    <row r="35" spans="1:6" s="155" customFormat="1" ht="34.5" x14ac:dyDescent="0.3">
      <c r="A35" s="814"/>
      <c r="B35" s="810"/>
      <c r="C35" s="157" t="s">
        <v>15</v>
      </c>
      <c r="D35" s="70">
        <f>E35+F35</f>
        <v>-20916404.600000001</v>
      </c>
      <c r="E35" s="70">
        <f>E37</f>
        <v>-20916404.600000001</v>
      </c>
      <c r="F35" s="70">
        <f>F37</f>
        <v>0</v>
      </c>
    </row>
    <row r="36" spans="1:6" s="155" customFormat="1" ht="34.5" x14ac:dyDescent="0.3">
      <c r="A36" s="814"/>
      <c r="B36" s="810"/>
      <c r="C36" s="157" t="s">
        <v>329</v>
      </c>
      <c r="D36" s="70"/>
      <c r="E36" s="70"/>
      <c r="F36" s="70"/>
    </row>
    <row r="37" spans="1:6" ht="51.75" x14ac:dyDescent="0.3">
      <c r="A37" s="814"/>
      <c r="B37" s="810"/>
      <c r="C37" s="157" t="s">
        <v>330</v>
      </c>
      <c r="D37" s="70">
        <f>E37+F37</f>
        <v>-20916404.600000001</v>
      </c>
      <c r="E37" s="70">
        <f t="shared" ref="E37:F39" si="2">E38</f>
        <v>-20916404.600000001</v>
      </c>
      <c r="F37" s="70">
        <f t="shared" si="2"/>
        <v>0</v>
      </c>
    </row>
    <row r="38" spans="1:6" ht="34.5" x14ac:dyDescent="0.3">
      <c r="A38" s="814"/>
      <c r="B38" s="810"/>
      <c r="C38" s="157" t="s">
        <v>331</v>
      </c>
      <c r="D38" s="70">
        <f>E38+F38</f>
        <v>-20916404.600000001</v>
      </c>
      <c r="E38" s="70">
        <f t="shared" si="2"/>
        <v>-20916404.600000001</v>
      </c>
      <c r="F38" s="70">
        <f t="shared" si="2"/>
        <v>0</v>
      </c>
    </row>
    <row r="39" spans="1:6" ht="34.5" x14ac:dyDescent="0.3">
      <c r="A39" s="814"/>
      <c r="B39" s="810"/>
      <c r="C39" s="157" t="s">
        <v>332</v>
      </c>
      <c r="D39" s="70">
        <f>E39+F39</f>
        <v>-20916404.600000001</v>
      </c>
      <c r="E39" s="70">
        <f t="shared" si="2"/>
        <v>-20916404.600000001</v>
      </c>
      <c r="F39" s="70">
        <f t="shared" si="2"/>
        <v>0</v>
      </c>
    </row>
    <row r="40" spans="1:6" ht="21.75" customHeight="1" x14ac:dyDescent="0.3">
      <c r="A40" s="815"/>
      <c r="B40" s="810"/>
      <c r="C40" s="157" t="s">
        <v>333</v>
      </c>
      <c r="D40" s="70">
        <f>E40+F40</f>
        <v>-20916404.600000001</v>
      </c>
      <c r="E40" s="70">
        <v>-20916404.600000001</v>
      </c>
      <c r="F40" s="70">
        <v>0</v>
      </c>
    </row>
    <row r="41" spans="1:6" ht="51.75" x14ac:dyDescent="0.3">
      <c r="A41" s="817"/>
      <c r="B41" s="167" t="s">
        <v>471</v>
      </c>
      <c r="C41" s="169" t="s">
        <v>472</v>
      </c>
      <c r="D41" s="173">
        <f t="shared" ref="D41:D47" si="3">E41+F41</f>
        <v>-21125475</v>
      </c>
      <c r="E41" s="174">
        <f>E43</f>
        <v>-21125475</v>
      </c>
      <c r="F41" s="70">
        <v>0</v>
      </c>
    </row>
    <row r="42" spans="1:6" x14ac:dyDescent="0.3">
      <c r="A42" s="818"/>
      <c r="B42" s="810"/>
      <c r="C42" s="170" t="s">
        <v>328</v>
      </c>
      <c r="D42" s="173"/>
      <c r="E42" s="95"/>
      <c r="F42" s="70"/>
    </row>
    <row r="43" spans="1:6" ht="34.5" x14ac:dyDescent="0.3">
      <c r="A43" s="818"/>
      <c r="B43" s="810"/>
      <c r="C43" s="175" t="s">
        <v>15</v>
      </c>
      <c r="D43" s="173">
        <f t="shared" si="3"/>
        <v>-21125475</v>
      </c>
      <c r="E43" s="174">
        <f>E45</f>
        <v>-21125475</v>
      </c>
      <c r="F43" s="70">
        <v>0</v>
      </c>
    </row>
    <row r="44" spans="1:6" ht="34.5" x14ac:dyDescent="0.3">
      <c r="A44" s="818"/>
      <c r="B44" s="810"/>
      <c r="C44" s="157" t="s">
        <v>329</v>
      </c>
      <c r="D44" s="173"/>
      <c r="E44" s="95"/>
      <c r="F44" s="70"/>
    </row>
    <row r="45" spans="1:6" ht="51.75" x14ac:dyDescent="0.3">
      <c r="A45" s="818"/>
      <c r="B45" s="810"/>
      <c r="C45" s="157" t="s">
        <v>330</v>
      </c>
      <c r="D45" s="173">
        <f t="shared" si="3"/>
        <v>-21125475</v>
      </c>
      <c r="E45" s="174">
        <f>E46</f>
        <v>-21125475</v>
      </c>
      <c r="F45" s="70">
        <v>0</v>
      </c>
    </row>
    <row r="46" spans="1:6" ht="34.5" x14ac:dyDescent="0.3">
      <c r="A46" s="818"/>
      <c r="B46" s="810"/>
      <c r="C46" s="157" t="s">
        <v>331</v>
      </c>
      <c r="D46" s="173">
        <f t="shared" si="3"/>
        <v>-21125475</v>
      </c>
      <c r="E46" s="174">
        <f>E47</f>
        <v>-21125475</v>
      </c>
      <c r="F46" s="70">
        <v>0</v>
      </c>
    </row>
    <row r="47" spans="1:6" ht="34.5" x14ac:dyDescent="0.3">
      <c r="A47" s="818"/>
      <c r="B47" s="810"/>
      <c r="C47" s="157" t="s">
        <v>332</v>
      </c>
      <c r="D47" s="173">
        <f t="shared" si="3"/>
        <v>-21125475</v>
      </c>
      <c r="E47" s="174">
        <f>E48</f>
        <v>-21125475</v>
      </c>
      <c r="F47" s="70">
        <v>0</v>
      </c>
    </row>
    <row r="48" spans="1:6" x14ac:dyDescent="0.3">
      <c r="A48" s="819"/>
      <c r="B48" s="810"/>
      <c r="C48" s="157" t="s">
        <v>333</v>
      </c>
      <c r="D48" s="173">
        <f>E48+F48</f>
        <v>-21125475</v>
      </c>
      <c r="E48" s="129">
        <v>-21125475</v>
      </c>
      <c r="F48" s="70">
        <v>0</v>
      </c>
    </row>
    <row r="50" spans="2:7" x14ac:dyDescent="0.3">
      <c r="B50" s="816" t="s">
        <v>9</v>
      </c>
      <c r="C50" s="816"/>
      <c r="D50" s="21"/>
      <c r="E50" s="21"/>
      <c r="F50" s="21"/>
      <c r="G50" s="21"/>
    </row>
    <row r="51" spans="2:7" ht="17.25" customHeight="1" x14ac:dyDescent="0.3">
      <c r="B51" s="816" t="s">
        <v>85</v>
      </c>
      <c r="C51" s="816"/>
      <c r="D51" s="778" t="s">
        <v>11</v>
      </c>
      <c r="E51" s="778"/>
      <c r="F51" s="778"/>
      <c r="G51" s="21"/>
    </row>
    <row r="52" spans="2:7" x14ac:dyDescent="0.3">
      <c r="B52" s="79"/>
      <c r="C52" s="5" t="s">
        <v>86</v>
      </c>
      <c r="D52" s="83"/>
      <c r="E52" s="778"/>
      <c r="F52" s="778"/>
      <c r="G52" s="778"/>
    </row>
    <row r="53" spans="2:7" x14ac:dyDescent="0.3">
      <c r="B53" s="84"/>
      <c r="C53" s="84"/>
      <c r="D53" s="84"/>
      <c r="E53" s="84"/>
      <c r="F53" s="84"/>
      <c r="G53" s="84"/>
    </row>
    <row r="54" spans="2:7" x14ac:dyDescent="0.3">
      <c r="B54" s="84"/>
      <c r="C54" s="84"/>
      <c r="D54" s="84"/>
      <c r="E54" s="84"/>
      <c r="F54" s="84"/>
      <c r="G54" s="84"/>
    </row>
    <row r="55" spans="2:7" x14ac:dyDescent="0.3">
      <c r="B55" s="84"/>
      <c r="C55" s="84"/>
      <c r="D55" s="84"/>
      <c r="E55" s="84"/>
      <c r="F55" s="84"/>
      <c r="G55" s="84"/>
    </row>
    <row r="56" spans="2:7" x14ac:dyDescent="0.3">
      <c r="B56"/>
      <c r="C56"/>
      <c r="D56"/>
      <c r="E56"/>
      <c r="F56"/>
      <c r="G56"/>
    </row>
    <row r="57" spans="2:7" x14ac:dyDescent="0.3">
      <c r="B57"/>
      <c r="C57"/>
      <c r="D57"/>
      <c r="E57"/>
      <c r="F57"/>
      <c r="G57"/>
    </row>
  </sheetData>
  <mergeCells count="19">
    <mergeCell ref="A5:F5"/>
    <mergeCell ref="A7:B9"/>
    <mergeCell ref="C7:C10"/>
    <mergeCell ref="D7:F7"/>
    <mergeCell ref="D8:F8"/>
    <mergeCell ref="D9:D10"/>
    <mergeCell ref="E9:F9"/>
    <mergeCell ref="D51:F51"/>
    <mergeCell ref="E52:G52"/>
    <mergeCell ref="A12:B12"/>
    <mergeCell ref="A17:A23"/>
    <mergeCell ref="B17:B23"/>
    <mergeCell ref="A25:A40"/>
    <mergeCell ref="B26:B32"/>
    <mergeCell ref="B34:B40"/>
    <mergeCell ref="B50:C50"/>
    <mergeCell ref="B51:C51"/>
    <mergeCell ref="B42:B48"/>
    <mergeCell ref="A41:A4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203D-0DE6-471C-A6FA-8521F54E4057}">
  <dimension ref="A1:H59"/>
  <sheetViews>
    <sheetView zoomScaleNormal="100" workbookViewId="0">
      <selection activeCell="B37" sqref="B37"/>
    </sheetView>
  </sheetViews>
  <sheetFormatPr defaultColWidth="9.140625" defaultRowHeight="17.25" x14ac:dyDescent="0.3"/>
  <cols>
    <col min="1" max="1" width="31.140625" style="1" customWidth="1"/>
    <col min="2" max="2" width="69.85546875" style="1" customWidth="1"/>
    <col min="3" max="3" width="31.7109375" style="1" customWidth="1"/>
    <col min="4" max="4" width="17.7109375" style="1" customWidth="1"/>
    <col min="5" max="7" width="30.85546875" style="1" customWidth="1"/>
    <col min="8" max="8" width="40.5703125" style="1" customWidth="1"/>
    <col min="9" max="16384" width="9.140625" style="1"/>
  </cols>
  <sheetData>
    <row r="1" spans="1:8" s="63" customFormat="1" x14ac:dyDescent="0.25">
      <c r="D1" s="69" t="s">
        <v>463</v>
      </c>
      <c r="E1" s="134"/>
      <c r="F1" s="134"/>
      <c r="G1" s="136"/>
    </row>
    <row r="2" spans="1:8" s="63" customFormat="1" x14ac:dyDescent="0.25">
      <c r="D2" s="69" t="s">
        <v>27</v>
      </c>
      <c r="E2" s="136"/>
      <c r="F2" s="136"/>
      <c r="G2" s="136"/>
    </row>
    <row r="3" spans="1:8" s="63" customFormat="1" x14ac:dyDescent="0.25">
      <c r="C3" s="176"/>
      <c r="D3" s="69" t="s">
        <v>0</v>
      </c>
      <c r="E3" s="136"/>
      <c r="F3" s="136"/>
      <c r="G3" s="136"/>
    </row>
    <row r="4" spans="1:8" s="63" customFormat="1" ht="59.25" customHeight="1" x14ac:dyDescent="0.25">
      <c r="A4" s="804" t="s">
        <v>464</v>
      </c>
      <c r="B4" s="804"/>
      <c r="C4" s="804"/>
      <c r="D4" s="804"/>
      <c r="E4" s="177"/>
      <c r="F4" s="177"/>
      <c r="G4" s="177"/>
      <c r="H4" s="177"/>
    </row>
    <row r="5" spans="1:8" s="63" customFormat="1" ht="21.75" customHeight="1" x14ac:dyDescent="0.25">
      <c r="A5" s="804" t="s">
        <v>474</v>
      </c>
      <c r="B5" s="804"/>
      <c r="C5" s="804"/>
      <c r="D5" s="137"/>
      <c r="E5" s="177"/>
      <c r="F5" s="177"/>
      <c r="G5" s="177"/>
      <c r="H5" s="177"/>
    </row>
    <row r="6" spans="1:8" s="178" customFormat="1" x14ac:dyDescent="0.3"/>
    <row r="7" spans="1:8" s="181" customFormat="1" x14ac:dyDescent="0.3">
      <c r="A7" s="179" t="s">
        <v>202</v>
      </c>
      <c r="B7" s="179" t="s">
        <v>203</v>
      </c>
      <c r="C7" s="180"/>
      <c r="D7" s="180"/>
    </row>
    <row r="8" spans="1:8" s="29" customFormat="1" x14ac:dyDescent="0.3">
      <c r="A8" s="182">
        <v>1040</v>
      </c>
      <c r="B8" s="182" t="s">
        <v>325</v>
      </c>
    </row>
    <row r="9" spans="1:8" s="29" customFormat="1" x14ac:dyDescent="0.3">
      <c r="A9" s="183"/>
      <c r="B9" s="183"/>
    </row>
    <row r="10" spans="1:8" s="181" customFormat="1" x14ac:dyDescent="0.3">
      <c r="A10" s="133" t="s">
        <v>337</v>
      </c>
      <c r="D10" s="184"/>
      <c r="E10" s="185"/>
    </row>
    <row r="11" spans="1:8" s="29" customFormat="1" ht="75.75" customHeight="1" x14ac:dyDescent="0.3">
      <c r="A11" s="182" t="s">
        <v>43</v>
      </c>
      <c r="B11" s="186">
        <v>1040</v>
      </c>
      <c r="C11" s="187" t="s">
        <v>462</v>
      </c>
      <c r="D11" s="188"/>
    </row>
    <row r="12" spans="1:8" s="29" customFormat="1" ht="16.5" customHeight="1" x14ac:dyDescent="0.3">
      <c r="A12" s="182" t="s">
        <v>44</v>
      </c>
      <c r="B12" s="186">
        <v>42001</v>
      </c>
      <c r="C12" s="44" t="s">
        <v>6</v>
      </c>
    </row>
    <row r="13" spans="1:8" s="29" customFormat="1" ht="51.75" x14ac:dyDescent="0.3">
      <c r="A13" s="189" t="s">
        <v>338</v>
      </c>
      <c r="B13" s="186" t="s">
        <v>339</v>
      </c>
      <c r="C13" s="44"/>
    </row>
    <row r="14" spans="1:8" s="29" customFormat="1" ht="34.5" x14ac:dyDescent="0.3">
      <c r="A14" s="189" t="s">
        <v>340</v>
      </c>
      <c r="B14" s="186" t="s">
        <v>341</v>
      </c>
      <c r="C14" s="44"/>
    </row>
    <row r="15" spans="1:8" s="29" customFormat="1" x14ac:dyDescent="0.3">
      <c r="A15" s="189" t="s">
        <v>342</v>
      </c>
      <c r="B15" s="186" t="s">
        <v>314</v>
      </c>
      <c r="C15" s="44"/>
      <c r="E15" s="190"/>
      <c r="F15" s="190"/>
    </row>
    <row r="16" spans="1:8" s="29" customFormat="1" ht="51.75" x14ac:dyDescent="0.3">
      <c r="A16" s="182" t="s">
        <v>343</v>
      </c>
      <c r="B16" s="186" t="s">
        <v>344</v>
      </c>
      <c r="C16" s="44"/>
    </row>
    <row r="17" spans="1:4" s="29" customFormat="1" x14ac:dyDescent="0.3">
      <c r="A17" s="191"/>
      <c r="B17" s="186" t="s">
        <v>345</v>
      </c>
      <c r="C17" s="44"/>
    </row>
    <row r="18" spans="1:4" s="29" customFormat="1" x14ac:dyDescent="0.3">
      <c r="A18" s="192" t="s">
        <v>74</v>
      </c>
      <c r="B18" s="193"/>
      <c r="C18" s="194">
        <f>'h5'!D23</f>
        <v>487223.7</v>
      </c>
    </row>
    <row r="19" spans="1:4" s="178" customFormat="1" x14ac:dyDescent="0.3"/>
    <row r="20" spans="1:4" s="178" customFormat="1" x14ac:dyDescent="0.3"/>
    <row r="21" spans="1:4" s="29" customFormat="1" x14ac:dyDescent="0.3">
      <c r="A21" s="179" t="s">
        <v>202</v>
      </c>
      <c r="B21" s="179" t="s">
        <v>203</v>
      </c>
    </row>
    <row r="22" spans="1:4" s="29" customFormat="1" ht="24.75" customHeight="1" x14ac:dyDescent="0.3">
      <c r="A22" s="44">
        <v>1167</v>
      </c>
      <c r="B22" s="182" t="s">
        <v>334</v>
      </c>
      <c r="D22" s="195"/>
    </row>
    <row r="23" spans="1:4" s="29" customFormat="1" ht="24.75" customHeight="1" x14ac:dyDescent="0.3">
      <c r="A23" s="196"/>
      <c r="B23" s="183"/>
      <c r="D23" s="195"/>
    </row>
    <row r="24" spans="1:4" s="29" customFormat="1" x14ac:dyDescent="0.3">
      <c r="A24" s="133" t="s">
        <v>337</v>
      </c>
      <c r="D24" s="197"/>
    </row>
    <row r="25" spans="1:4" s="29" customFormat="1" ht="74.25" customHeight="1" x14ac:dyDescent="0.3">
      <c r="A25" s="198" t="s">
        <v>43</v>
      </c>
      <c r="B25" s="199">
        <v>1167</v>
      </c>
      <c r="C25" s="200" t="str">
        <f>C35</f>
        <v>Ցուցանիշների փոփոխությունը 
(նվազեցումները նշված են փակագծերում)</v>
      </c>
      <c r="D25" s="201"/>
    </row>
    <row r="26" spans="1:4" s="29" customFormat="1" x14ac:dyDescent="0.3">
      <c r="A26" s="198" t="s">
        <v>44</v>
      </c>
      <c r="B26" s="202">
        <v>42003</v>
      </c>
      <c r="C26" s="200" t="s">
        <v>6</v>
      </c>
    </row>
    <row r="27" spans="1:4" s="29" customFormat="1" ht="86.25" x14ac:dyDescent="0.3">
      <c r="A27" s="200" t="s">
        <v>338</v>
      </c>
      <c r="B27" s="203" t="s">
        <v>346</v>
      </c>
      <c r="C27" s="198"/>
    </row>
    <row r="28" spans="1:4" s="29" customFormat="1" ht="120.75" x14ac:dyDescent="0.3">
      <c r="A28" s="200" t="s">
        <v>340</v>
      </c>
      <c r="B28" s="203" t="s">
        <v>347</v>
      </c>
      <c r="C28" s="198"/>
    </row>
    <row r="29" spans="1:4" s="29" customFormat="1" x14ac:dyDescent="0.3">
      <c r="A29" s="204" t="s">
        <v>342</v>
      </c>
      <c r="B29" s="203" t="s">
        <v>314</v>
      </c>
      <c r="C29" s="198"/>
    </row>
    <row r="30" spans="1:4" s="29" customFormat="1" ht="51.75" x14ac:dyDescent="0.3">
      <c r="A30" s="202" t="s">
        <v>343</v>
      </c>
      <c r="B30" s="205" t="s">
        <v>344</v>
      </c>
      <c r="C30" s="198"/>
    </row>
    <row r="31" spans="1:4" s="29" customFormat="1" ht="22.5" customHeight="1" x14ac:dyDescent="0.3">
      <c r="A31" s="827" t="s">
        <v>345</v>
      </c>
      <c r="B31" s="828"/>
      <c r="C31" s="198"/>
    </row>
    <row r="32" spans="1:4" s="29" customFormat="1" x14ac:dyDescent="0.3">
      <c r="A32" s="206" t="s">
        <v>74</v>
      </c>
      <c r="B32" s="207"/>
      <c r="C32" s="71">
        <f>'h5'!D25</f>
        <v>-934292.3</v>
      </c>
    </row>
    <row r="33" spans="1:7" s="29" customFormat="1" x14ac:dyDescent="0.3"/>
    <row r="34" spans="1:7" s="29" customFormat="1" x14ac:dyDescent="0.3"/>
    <row r="35" spans="1:7" s="29" customFormat="1" ht="69" x14ac:dyDescent="0.3">
      <c r="A35" s="182" t="s">
        <v>43</v>
      </c>
      <c r="B35" s="40">
        <v>1167</v>
      </c>
      <c r="C35" s="39" t="s">
        <v>91</v>
      </c>
      <c r="D35" s="2"/>
    </row>
    <row r="36" spans="1:7" s="29" customFormat="1" x14ac:dyDescent="0.3">
      <c r="A36" s="182" t="s">
        <v>44</v>
      </c>
      <c r="B36" s="40">
        <v>42008</v>
      </c>
      <c r="C36" s="829" t="s">
        <v>6</v>
      </c>
    </row>
    <row r="37" spans="1:7" s="29" customFormat="1" ht="107.25" customHeight="1" x14ac:dyDescent="0.3">
      <c r="A37" s="39" t="s">
        <v>338</v>
      </c>
      <c r="B37" s="208" t="s">
        <v>349</v>
      </c>
      <c r="C37" s="829"/>
    </row>
    <row r="38" spans="1:7" s="29" customFormat="1" ht="36.75" customHeight="1" x14ac:dyDescent="0.3">
      <c r="A38" s="45" t="s">
        <v>340</v>
      </c>
      <c r="B38" s="208" t="s">
        <v>350</v>
      </c>
      <c r="C38" s="829"/>
    </row>
    <row r="39" spans="1:7" s="29" customFormat="1" x14ac:dyDescent="0.3">
      <c r="A39" s="209" t="s">
        <v>342</v>
      </c>
      <c r="B39" s="210" t="s">
        <v>314</v>
      </c>
      <c r="C39" s="829"/>
    </row>
    <row r="40" spans="1:7" s="29" customFormat="1" ht="17.25" customHeight="1" x14ac:dyDescent="0.3">
      <c r="A40" s="40" t="s">
        <v>343</v>
      </c>
      <c r="B40" s="182" t="s">
        <v>348</v>
      </c>
      <c r="C40" s="829"/>
    </row>
    <row r="41" spans="1:7" s="29" customFormat="1" ht="19.5" customHeight="1" x14ac:dyDescent="0.3">
      <c r="A41" s="191"/>
      <c r="B41" s="211" t="s">
        <v>345</v>
      </c>
      <c r="C41" s="829"/>
    </row>
    <row r="42" spans="1:7" s="29" customFormat="1" x14ac:dyDescent="0.3">
      <c r="A42" s="212" t="s">
        <v>74</v>
      </c>
      <c r="B42" s="192"/>
      <c r="C42" s="70">
        <f>'h5'!D33</f>
        <v>-20916404.600000001</v>
      </c>
    </row>
    <row r="43" spans="1:7" s="29" customFormat="1" x14ac:dyDescent="0.3"/>
    <row r="44" spans="1:7" s="29" customFormat="1" ht="69" x14ac:dyDescent="0.3">
      <c r="A44" s="182" t="s">
        <v>43</v>
      </c>
      <c r="B44" s="42">
        <v>1167</v>
      </c>
      <c r="C44" s="39" t="s">
        <v>91</v>
      </c>
      <c r="E44" s="213"/>
      <c r="F44" s="213"/>
      <c r="G44" s="213"/>
    </row>
    <row r="45" spans="1:7" s="29" customFormat="1" ht="20.25" customHeight="1" x14ac:dyDescent="0.3">
      <c r="A45" s="182" t="s">
        <v>44</v>
      </c>
      <c r="B45" s="42">
        <v>42012</v>
      </c>
      <c r="C45" s="829" t="s">
        <v>6</v>
      </c>
      <c r="D45" s="1"/>
    </row>
    <row r="46" spans="1:7" s="29" customFormat="1" ht="51.75" x14ac:dyDescent="0.3">
      <c r="A46" s="189" t="s">
        <v>338</v>
      </c>
      <c r="B46" s="214" t="s">
        <v>475</v>
      </c>
      <c r="C46" s="829"/>
      <c r="D46" s="1"/>
    </row>
    <row r="47" spans="1:7" s="29" customFormat="1" ht="69" x14ac:dyDescent="0.3">
      <c r="A47" s="189" t="s">
        <v>340</v>
      </c>
      <c r="B47" s="182" t="s">
        <v>476</v>
      </c>
      <c r="C47" s="829"/>
      <c r="D47" s="1"/>
    </row>
    <row r="48" spans="1:7" s="29" customFormat="1" x14ac:dyDescent="0.3">
      <c r="A48" s="189" t="s">
        <v>342</v>
      </c>
      <c r="B48" s="42" t="s">
        <v>477</v>
      </c>
      <c r="C48" s="829"/>
      <c r="D48" s="1"/>
    </row>
    <row r="49" spans="1:5" s="29" customFormat="1" ht="51.75" x14ac:dyDescent="0.3">
      <c r="A49" s="215" t="s">
        <v>343</v>
      </c>
      <c r="B49" s="42" t="s">
        <v>478</v>
      </c>
      <c r="C49" s="829"/>
      <c r="D49" s="1"/>
    </row>
    <row r="50" spans="1:5" s="29" customFormat="1" x14ac:dyDescent="0.3">
      <c r="A50" s="182"/>
      <c r="B50" s="182" t="s">
        <v>345</v>
      </c>
      <c r="C50" s="829"/>
      <c r="D50" s="1"/>
    </row>
    <row r="51" spans="1:5" s="29" customFormat="1" ht="51.75" x14ac:dyDescent="0.3">
      <c r="A51" s="215" t="s">
        <v>479</v>
      </c>
      <c r="B51" s="182" t="s">
        <v>480</v>
      </c>
      <c r="C51" s="96" t="s">
        <v>491</v>
      </c>
    </row>
    <row r="52" spans="1:5" s="29" customFormat="1" x14ac:dyDescent="0.3">
      <c r="A52" s="192" t="s">
        <v>74</v>
      </c>
      <c r="B52" s="192"/>
      <c r="C52" s="216">
        <f>'h5'!D41</f>
        <v>-21125475</v>
      </c>
      <c r="E52" s="190"/>
    </row>
    <row r="53" spans="1:5" s="29" customFormat="1" x14ac:dyDescent="0.3">
      <c r="A53" s="181"/>
      <c r="B53" s="181"/>
    </row>
    <row r="54" spans="1:5" s="29" customFormat="1" x14ac:dyDescent="0.3">
      <c r="A54" s="181"/>
      <c r="B54" s="181"/>
      <c r="C54" s="181"/>
      <c r="D54" s="1"/>
    </row>
    <row r="55" spans="1:5" s="29" customFormat="1" x14ac:dyDescent="0.3">
      <c r="A55" s="826" t="s">
        <v>351</v>
      </c>
      <c r="B55" s="826"/>
      <c r="C55" s="181"/>
      <c r="D55" s="1"/>
    </row>
    <row r="56" spans="1:5" s="29" customFormat="1" x14ac:dyDescent="0.3">
      <c r="A56" s="181"/>
      <c r="B56" s="181" t="s">
        <v>352</v>
      </c>
      <c r="C56" s="181" t="s">
        <v>353</v>
      </c>
      <c r="D56" s="1"/>
    </row>
    <row r="57" spans="1:5" s="29" customFormat="1" x14ac:dyDescent="0.3">
      <c r="A57" s="181"/>
      <c r="B57" s="181"/>
      <c r="C57" s="181"/>
      <c r="D57" s="1"/>
    </row>
    <row r="58" spans="1:5" x14ac:dyDescent="0.3">
      <c r="A58" s="181"/>
      <c r="B58" s="181"/>
      <c r="C58" s="181"/>
    </row>
    <row r="59" spans="1:5" x14ac:dyDescent="0.3">
      <c r="A59" s="21"/>
      <c r="B59" s="21"/>
      <c r="C59" s="21"/>
    </row>
  </sheetData>
  <mergeCells count="6">
    <mergeCell ref="A55:B55"/>
    <mergeCell ref="A4:D4"/>
    <mergeCell ref="A31:B31"/>
    <mergeCell ref="C36:C41"/>
    <mergeCell ref="A5:C5"/>
    <mergeCell ref="C45:C50"/>
  </mergeCells>
  <pageMargins left="0.7" right="0.7" top="0.75" bottom="0.75" header="0.3" footer="0.3"/>
  <pageSetup paperSize="9" scale="5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0D1ED-24A3-4173-86CE-650DEBC73552}">
  <dimension ref="B1:G26"/>
  <sheetViews>
    <sheetView zoomScaleNormal="100" workbookViewId="0">
      <selection activeCell="D11" sqref="D11"/>
    </sheetView>
  </sheetViews>
  <sheetFormatPr defaultColWidth="8.140625" defaultRowHeight="17.25" x14ac:dyDescent="0.25"/>
  <cols>
    <col min="1" max="1" width="2.5703125" style="232" customWidth="1"/>
    <col min="2" max="2" width="13.5703125" style="232" customWidth="1"/>
    <col min="3" max="3" width="74.7109375" style="232" customWidth="1"/>
    <col min="4" max="4" width="36.7109375" style="232" customWidth="1"/>
    <col min="5" max="254" width="8.140625" style="232"/>
    <col min="255" max="255" width="12.140625" style="232" bestFit="1" customWidth="1"/>
    <col min="256" max="256" width="74.7109375" style="232" customWidth="1"/>
    <col min="257" max="257" width="16.85546875" style="232" customWidth="1"/>
    <col min="258" max="510" width="8.140625" style="232"/>
    <col min="511" max="511" width="12.140625" style="232" bestFit="1" customWidth="1"/>
    <col min="512" max="512" width="74.7109375" style="232" customWidth="1"/>
    <col min="513" max="513" width="16.85546875" style="232" customWidth="1"/>
    <col min="514" max="766" width="8.140625" style="232"/>
    <col min="767" max="767" width="12.140625" style="232" bestFit="1" customWidth="1"/>
    <col min="768" max="768" width="74.7109375" style="232" customWidth="1"/>
    <col min="769" max="769" width="16.85546875" style="232" customWidth="1"/>
    <col min="770" max="1022" width="8.140625" style="232"/>
    <col min="1023" max="1023" width="12.140625" style="232" bestFit="1" customWidth="1"/>
    <col min="1024" max="1024" width="74.7109375" style="232" customWidth="1"/>
    <col min="1025" max="1025" width="16.85546875" style="232" customWidth="1"/>
    <col min="1026" max="1278" width="8.140625" style="232"/>
    <col min="1279" max="1279" width="12.140625" style="232" bestFit="1" customWidth="1"/>
    <col min="1280" max="1280" width="74.7109375" style="232" customWidth="1"/>
    <col min="1281" max="1281" width="16.85546875" style="232" customWidth="1"/>
    <col min="1282" max="1534" width="8.140625" style="232"/>
    <col min="1535" max="1535" width="12.140625" style="232" bestFit="1" customWidth="1"/>
    <col min="1536" max="1536" width="74.7109375" style="232" customWidth="1"/>
    <col min="1537" max="1537" width="16.85546875" style="232" customWidth="1"/>
    <col min="1538" max="1790" width="8.140625" style="232"/>
    <col min="1791" max="1791" width="12.140625" style="232" bestFit="1" customWidth="1"/>
    <col min="1792" max="1792" width="74.7109375" style="232" customWidth="1"/>
    <col min="1793" max="1793" width="16.85546875" style="232" customWidth="1"/>
    <col min="1794" max="2046" width="8.140625" style="232"/>
    <col min="2047" max="2047" width="12.140625" style="232" bestFit="1" customWidth="1"/>
    <col min="2048" max="2048" width="74.7109375" style="232" customWidth="1"/>
    <col min="2049" max="2049" width="16.85546875" style="232" customWidth="1"/>
    <col min="2050" max="2302" width="8.140625" style="232"/>
    <col min="2303" max="2303" width="12.140625" style="232" bestFit="1" customWidth="1"/>
    <col min="2304" max="2304" width="74.7109375" style="232" customWidth="1"/>
    <col min="2305" max="2305" width="16.85546875" style="232" customWidth="1"/>
    <col min="2306" max="2558" width="8.140625" style="232"/>
    <col min="2559" max="2559" width="12.140625" style="232" bestFit="1" customWidth="1"/>
    <col min="2560" max="2560" width="74.7109375" style="232" customWidth="1"/>
    <col min="2561" max="2561" width="16.85546875" style="232" customWidth="1"/>
    <col min="2562" max="2814" width="8.140625" style="232"/>
    <col min="2815" max="2815" width="12.140625" style="232" bestFit="1" customWidth="1"/>
    <col min="2816" max="2816" width="74.7109375" style="232" customWidth="1"/>
    <col min="2817" max="2817" width="16.85546875" style="232" customWidth="1"/>
    <col min="2818" max="3070" width="8.140625" style="232"/>
    <col min="3071" max="3071" width="12.140625" style="232" bestFit="1" customWidth="1"/>
    <col min="3072" max="3072" width="74.7109375" style="232" customWidth="1"/>
    <col min="3073" max="3073" width="16.85546875" style="232" customWidth="1"/>
    <col min="3074" max="3326" width="8.140625" style="232"/>
    <col min="3327" max="3327" width="12.140625" style="232" bestFit="1" customWidth="1"/>
    <col min="3328" max="3328" width="74.7109375" style="232" customWidth="1"/>
    <col min="3329" max="3329" width="16.85546875" style="232" customWidth="1"/>
    <col min="3330" max="3582" width="8.140625" style="232"/>
    <col min="3583" max="3583" width="12.140625" style="232" bestFit="1" customWidth="1"/>
    <col min="3584" max="3584" width="74.7109375" style="232" customWidth="1"/>
    <col min="3585" max="3585" width="16.85546875" style="232" customWidth="1"/>
    <col min="3586" max="3838" width="8.140625" style="232"/>
    <col min="3839" max="3839" width="12.140625" style="232" bestFit="1" customWidth="1"/>
    <col min="3840" max="3840" width="74.7109375" style="232" customWidth="1"/>
    <col min="3841" max="3841" width="16.85546875" style="232" customWidth="1"/>
    <col min="3842" max="4094" width="8.140625" style="232"/>
    <col min="4095" max="4095" width="12.140625" style="232" bestFit="1" customWidth="1"/>
    <col min="4096" max="4096" width="74.7109375" style="232" customWidth="1"/>
    <col min="4097" max="4097" width="16.85546875" style="232" customWidth="1"/>
    <col min="4098" max="4350" width="8.140625" style="232"/>
    <col min="4351" max="4351" width="12.140625" style="232" bestFit="1" customWidth="1"/>
    <col min="4352" max="4352" width="74.7109375" style="232" customWidth="1"/>
    <col min="4353" max="4353" width="16.85546875" style="232" customWidth="1"/>
    <col min="4354" max="4606" width="8.140625" style="232"/>
    <col min="4607" max="4607" width="12.140625" style="232" bestFit="1" customWidth="1"/>
    <col min="4608" max="4608" width="74.7109375" style="232" customWidth="1"/>
    <col min="4609" max="4609" width="16.85546875" style="232" customWidth="1"/>
    <col min="4610" max="4862" width="8.140625" style="232"/>
    <col min="4863" max="4863" width="12.140625" style="232" bestFit="1" customWidth="1"/>
    <col min="4864" max="4864" width="74.7109375" style="232" customWidth="1"/>
    <col min="4865" max="4865" width="16.85546875" style="232" customWidth="1"/>
    <col min="4866" max="5118" width="8.140625" style="232"/>
    <col min="5119" max="5119" width="12.140625" style="232" bestFit="1" customWidth="1"/>
    <col min="5120" max="5120" width="74.7109375" style="232" customWidth="1"/>
    <col min="5121" max="5121" width="16.85546875" style="232" customWidth="1"/>
    <col min="5122" max="5374" width="8.140625" style="232"/>
    <col min="5375" max="5375" width="12.140625" style="232" bestFit="1" customWidth="1"/>
    <col min="5376" max="5376" width="74.7109375" style="232" customWidth="1"/>
    <col min="5377" max="5377" width="16.85546875" style="232" customWidth="1"/>
    <col min="5378" max="5630" width="8.140625" style="232"/>
    <col min="5631" max="5631" width="12.140625" style="232" bestFit="1" customWidth="1"/>
    <col min="5632" max="5632" width="74.7109375" style="232" customWidth="1"/>
    <col min="5633" max="5633" width="16.85546875" style="232" customWidth="1"/>
    <col min="5634" max="5886" width="8.140625" style="232"/>
    <col min="5887" max="5887" width="12.140625" style="232" bestFit="1" customWidth="1"/>
    <col min="5888" max="5888" width="74.7109375" style="232" customWidth="1"/>
    <col min="5889" max="5889" width="16.85546875" style="232" customWidth="1"/>
    <col min="5890" max="6142" width="8.140625" style="232"/>
    <col min="6143" max="6143" width="12.140625" style="232" bestFit="1" customWidth="1"/>
    <col min="6144" max="6144" width="74.7109375" style="232" customWidth="1"/>
    <col min="6145" max="6145" width="16.85546875" style="232" customWidth="1"/>
    <col min="6146" max="6398" width="8.140625" style="232"/>
    <col min="6399" max="6399" width="12.140625" style="232" bestFit="1" customWidth="1"/>
    <col min="6400" max="6400" width="74.7109375" style="232" customWidth="1"/>
    <col min="6401" max="6401" width="16.85546875" style="232" customWidth="1"/>
    <col min="6402" max="6654" width="8.140625" style="232"/>
    <col min="6655" max="6655" width="12.140625" style="232" bestFit="1" customWidth="1"/>
    <col min="6656" max="6656" width="74.7109375" style="232" customWidth="1"/>
    <col min="6657" max="6657" width="16.85546875" style="232" customWidth="1"/>
    <col min="6658" max="6910" width="8.140625" style="232"/>
    <col min="6911" max="6911" width="12.140625" style="232" bestFit="1" customWidth="1"/>
    <col min="6912" max="6912" width="74.7109375" style="232" customWidth="1"/>
    <col min="6913" max="6913" width="16.85546875" style="232" customWidth="1"/>
    <col min="6914" max="7166" width="8.140625" style="232"/>
    <col min="7167" max="7167" width="12.140625" style="232" bestFit="1" customWidth="1"/>
    <col min="7168" max="7168" width="74.7109375" style="232" customWidth="1"/>
    <col min="7169" max="7169" width="16.85546875" style="232" customWidth="1"/>
    <col min="7170" max="7422" width="8.140625" style="232"/>
    <col min="7423" max="7423" width="12.140625" style="232" bestFit="1" customWidth="1"/>
    <col min="7424" max="7424" width="74.7109375" style="232" customWidth="1"/>
    <col min="7425" max="7425" width="16.85546875" style="232" customWidth="1"/>
    <col min="7426" max="7678" width="8.140625" style="232"/>
    <col min="7679" max="7679" width="12.140625" style="232" bestFit="1" customWidth="1"/>
    <col min="7680" max="7680" width="74.7109375" style="232" customWidth="1"/>
    <col min="7681" max="7681" width="16.85546875" style="232" customWidth="1"/>
    <col min="7682" max="7934" width="8.140625" style="232"/>
    <col min="7935" max="7935" width="12.140625" style="232" bestFit="1" customWidth="1"/>
    <col min="7936" max="7936" width="74.7109375" style="232" customWidth="1"/>
    <col min="7937" max="7937" width="16.85546875" style="232" customWidth="1"/>
    <col min="7938" max="8190" width="8.140625" style="232"/>
    <col min="8191" max="8191" width="12.140625" style="232" bestFit="1" customWidth="1"/>
    <col min="8192" max="8192" width="74.7109375" style="232" customWidth="1"/>
    <col min="8193" max="8193" width="16.85546875" style="232" customWidth="1"/>
    <col min="8194" max="8446" width="8.140625" style="232"/>
    <col min="8447" max="8447" width="12.140625" style="232" bestFit="1" customWidth="1"/>
    <col min="8448" max="8448" width="74.7109375" style="232" customWidth="1"/>
    <col min="8449" max="8449" width="16.85546875" style="232" customWidth="1"/>
    <col min="8450" max="8702" width="8.140625" style="232"/>
    <col min="8703" max="8703" width="12.140625" style="232" bestFit="1" customWidth="1"/>
    <col min="8704" max="8704" width="74.7109375" style="232" customWidth="1"/>
    <col min="8705" max="8705" width="16.85546875" style="232" customWidth="1"/>
    <col min="8706" max="8958" width="8.140625" style="232"/>
    <col min="8959" max="8959" width="12.140625" style="232" bestFit="1" customWidth="1"/>
    <col min="8960" max="8960" width="74.7109375" style="232" customWidth="1"/>
    <col min="8961" max="8961" width="16.85546875" style="232" customWidth="1"/>
    <col min="8962" max="9214" width="8.140625" style="232"/>
    <col min="9215" max="9215" width="12.140625" style="232" bestFit="1" customWidth="1"/>
    <col min="9216" max="9216" width="74.7109375" style="232" customWidth="1"/>
    <col min="9217" max="9217" width="16.85546875" style="232" customWidth="1"/>
    <col min="9218" max="9470" width="8.140625" style="232"/>
    <col min="9471" max="9471" width="12.140625" style="232" bestFit="1" customWidth="1"/>
    <col min="9472" max="9472" width="74.7109375" style="232" customWidth="1"/>
    <col min="9473" max="9473" width="16.85546875" style="232" customWidth="1"/>
    <col min="9474" max="9726" width="8.140625" style="232"/>
    <col min="9727" max="9727" width="12.140625" style="232" bestFit="1" customWidth="1"/>
    <col min="9728" max="9728" width="74.7109375" style="232" customWidth="1"/>
    <col min="9729" max="9729" width="16.85546875" style="232" customWidth="1"/>
    <col min="9730" max="9982" width="8.140625" style="232"/>
    <col min="9983" max="9983" width="12.140625" style="232" bestFit="1" customWidth="1"/>
    <col min="9984" max="9984" width="74.7109375" style="232" customWidth="1"/>
    <col min="9985" max="9985" width="16.85546875" style="232" customWidth="1"/>
    <col min="9986" max="10238" width="8.140625" style="232"/>
    <col min="10239" max="10239" width="12.140625" style="232" bestFit="1" customWidth="1"/>
    <col min="10240" max="10240" width="74.7109375" style="232" customWidth="1"/>
    <col min="10241" max="10241" width="16.85546875" style="232" customWidth="1"/>
    <col min="10242" max="10494" width="8.140625" style="232"/>
    <col min="10495" max="10495" width="12.140625" style="232" bestFit="1" customWidth="1"/>
    <col min="10496" max="10496" width="74.7109375" style="232" customWidth="1"/>
    <col min="10497" max="10497" width="16.85546875" style="232" customWidth="1"/>
    <col min="10498" max="10750" width="8.140625" style="232"/>
    <col min="10751" max="10751" width="12.140625" style="232" bestFit="1" customWidth="1"/>
    <col min="10752" max="10752" width="74.7109375" style="232" customWidth="1"/>
    <col min="10753" max="10753" width="16.85546875" style="232" customWidth="1"/>
    <col min="10754" max="11006" width="8.140625" style="232"/>
    <col min="11007" max="11007" width="12.140625" style="232" bestFit="1" customWidth="1"/>
    <col min="11008" max="11008" width="74.7109375" style="232" customWidth="1"/>
    <col min="11009" max="11009" width="16.85546875" style="232" customWidth="1"/>
    <col min="11010" max="11262" width="8.140625" style="232"/>
    <col min="11263" max="11263" width="12.140625" style="232" bestFit="1" customWidth="1"/>
    <col min="11264" max="11264" width="74.7109375" style="232" customWidth="1"/>
    <col min="11265" max="11265" width="16.85546875" style="232" customWidth="1"/>
    <col min="11266" max="11518" width="8.140625" style="232"/>
    <col min="11519" max="11519" width="12.140625" style="232" bestFit="1" customWidth="1"/>
    <col min="11520" max="11520" width="74.7109375" style="232" customWidth="1"/>
    <col min="11521" max="11521" width="16.85546875" style="232" customWidth="1"/>
    <col min="11522" max="11774" width="8.140625" style="232"/>
    <col min="11775" max="11775" width="12.140625" style="232" bestFit="1" customWidth="1"/>
    <col min="11776" max="11776" width="74.7109375" style="232" customWidth="1"/>
    <col min="11777" max="11777" width="16.85546875" style="232" customWidth="1"/>
    <col min="11778" max="12030" width="8.140625" style="232"/>
    <col min="12031" max="12031" width="12.140625" style="232" bestFit="1" customWidth="1"/>
    <col min="12032" max="12032" width="74.7109375" style="232" customWidth="1"/>
    <col min="12033" max="12033" width="16.85546875" style="232" customWidth="1"/>
    <col min="12034" max="12286" width="8.140625" style="232"/>
    <col min="12287" max="12287" width="12.140625" style="232" bestFit="1" customWidth="1"/>
    <col min="12288" max="12288" width="74.7109375" style="232" customWidth="1"/>
    <col min="12289" max="12289" width="16.85546875" style="232" customWidth="1"/>
    <col min="12290" max="12542" width="8.140625" style="232"/>
    <col min="12543" max="12543" width="12.140625" style="232" bestFit="1" customWidth="1"/>
    <col min="12544" max="12544" width="74.7109375" style="232" customWidth="1"/>
    <col min="12545" max="12545" width="16.85546875" style="232" customWidth="1"/>
    <col min="12546" max="12798" width="8.140625" style="232"/>
    <col min="12799" max="12799" width="12.140625" style="232" bestFit="1" customWidth="1"/>
    <col min="12800" max="12800" width="74.7109375" style="232" customWidth="1"/>
    <col min="12801" max="12801" width="16.85546875" style="232" customWidth="1"/>
    <col min="12802" max="13054" width="8.140625" style="232"/>
    <col min="13055" max="13055" width="12.140625" style="232" bestFit="1" customWidth="1"/>
    <col min="13056" max="13056" width="74.7109375" style="232" customWidth="1"/>
    <col min="13057" max="13057" width="16.85546875" style="232" customWidth="1"/>
    <col min="13058" max="13310" width="8.140625" style="232"/>
    <col min="13311" max="13311" width="12.140625" style="232" bestFit="1" customWidth="1"/>
    <col min="13312" max="13312" width="74.7109375" style="232" customWidth="1"/>
    <col min="13313" max="13313" width="16.85546875" style="232" customWidth="1"/>
    <col min="13314" max="13566" width="8.140625" style="232"/>
    <col min="13567" max="13567" width="12.140625" style="232" bestFit="1" customWidth="1"/>
    <col min="13568" max="13568" width="74.7109375" style="232" customWidth="1"/>
    <col min="13569" max="13569" width="16.85546875" style="232" customWidth="1"/>
    <col min="13570" max="13822" width="8.140625" style="232"/>
    <col min="13823" max="13823" width="12.140625" style="232" bestFit="1" customWidth="1"/>
    <col min="13824" max="13824" width="74.7109375" style="232" customWidth="1"/>
    <col min="13825" max="13825" width="16.85546875" style="232" customWidth="1"/>
    <col min="13826" max="14078" width="8.140625" style="232"/>
    <col min="14079" max="14079" width="12.140625" style="232" bestFit="1" customWidth="1"/>
    <col min="14080" max="14080" width="74.7109375" style="232" customWidth="1"/>
    <col min="14081" max="14081" width="16.85546875" style="232" customWidth="1"/>
    <col min="14082" max="14334" width="8.140625" style="232"/>
    <col min="14335" max="14335" width="12.140625" style="232" bestFit="1" customWidth="1"/>
    <col min="14336" max="14336" width="74.7109375" style="232" customWidth="1"/>
    <col min="14337" max="14337" width="16.85546875" style="232" customWidth="1"/>
    <col min="14338" max="14590" width="8.140625" style="232"/>
    <col min="14591" max="14591" width="12.140625" style="232" bestFit="1" customWidth="1"/>
    <col min="14592" max="14592" width="74.7109375" style="232" customWidth="1"/>
    <col min="14593" max="14593" width="16.85546875" style="232" customWidth="1"/>
    <col min="14594" max="14846" width="8.140625" style="232"/>
    <col min="14847" max="14847" width="12.140625" style="232" bestFit="1" customWidth="1"/>
    <col min="14848" max="14848" width="74.7109375" style="232" customWidth="1"/>
    <col min="14849" max="14849" width="16.85546875" style="232" customWidth="1"/>
    <col min="14850" max="15102" width="8.140625" style="232"/>
    <col min="15103" max="15103" width="12.140625" style="232" bestFit="1" customWidth="1"/>
    <col min="15104" max="15104" width="74.7109375" style="232" customWidth="1"/>
    <col min="15105" max="15105" width="16.85546875" style="232" customWidth="1"/>
    <col min="15106" max="15358" width="8.140625" style="232"/>
    <col min="15359" max="15359" width="12.140625" style="232" bestFit="1" customWidth="1"/>
    <col min="15360" max="15360" width="74.7109375" style="232" customWidth="1"/>
    <col min="15361" max="15361" width="16.85546875" style="232" customWidth="1"/>
    <col min="15362" max="15614" width="8.140625" style="232"/>
    <col min="15615" max="15615" width="12.140625" style="232" bestFit="1" customWidth="1"/>
    <col min="15616" max="15616" width="74.7109375" style="232" customWidth="1"/>
    <col min="15617" max="15617" width="16.85546875" style="232" customWidth="1"/>
    <col min="15618" max="15870" width="8.140625" style="232"/>
    <col min="15871" max="15871" width="12.140625" style="232" bestFit="1" customWidth="1"/>
    <col min="15872" max="15872" width="74.7109375" style="232" customWidth="1"/>
    <col min="15873" max="15873" width="16.85546875" style="232" customWidth="1"/>
    <col min="15874" max="16126" width="8.140625" style="232"/>
    <col min="16127" max="16127" width="12.140625" style="232" bestFit="1" customWidth="1"/>
    <col min="16128" max="16128" width="74.7109375" style="232" customWidth="1"/>
    <col min="16129" max="16129" width="16.85546875" style="232" customWidth="1"/>
    <col min="16130" max="16384" width="8.140625" style="232"/>
  </cols>
  <sheetData>
    <row r="1" spans="2:5" s="231" customFormat="1" x14ac:dyDescent="0.25">
      <c r="B1" s="232"/>
      <c r="D1" s="233" t="s">
        <v>702</v>
      </c>
    </row>
    <row r="2" spans="2:5" s="231" customFormat="1" x14ac:dyDescent="0.25">
      <c r="B2" s="232"/>
      <c r="D2" s="233" t="s">
        <v>40</v>
      </c>
    </row>
    <row r="3" spans="2:5" s="231" customFormat="1" x14ac:dyDescent="0.25">
      <c r="B3" s="232"/>
      <c r="D3" s="233" t="s">
        <v>0</v>
      </c>
    </row>
    <row r="4" spans="2:5" s="231" customFormat="1" x14ac:dyDescent="0.25"/>
    <row r="5" spans="2:5" s="231" customFormat="1" ht="59.25" customHeight="1" x14ac:dyDescent="0.25">
      <c r="B5" s="830" t="s">
        <v>696</v>
      </c>
      <c r="C5" s="830"/>
      <c r="D5" s="830"/>
      <c r="E5" s="234"/>
    </row>
    <row r="6" spans="2:5" x14ac:dyDescent="0.25">
      <c r="D6" s="235"/>
    </row>
    <row r="7" spans="2:5" x14ac:dyDescent="0.25">
      <c r="B7" s="831" t="s">
        <v>686</v>
      </c>
      <c r="C7" s="831"/>
      <c r="D7" s="831"/>
    </row>
    <row r="8" spans="2:5" x14ac:dyDescent="0.25">
      <c r="B8" s="236"/>
      <c r="C8" s="236"/>
      <c r="D8" s="237" t="s">
        <v>28</v>
      </c>
    </row>
    <row r="9" spans="2:5" ht="77.25" customHeight="1" x14ac:dyDescent="0.25">
      <c r="B9" s="238" t="s">
        <v>687</v>
      </c>
      <c r="C9" s="238" t="s">
        <v>46</v>
      </c>
      <c r="D9" s="239" t="s">
        <v>688</v>
      </c>
    </row>
    <row r="10" spans="2:5" x14ac:dyDescent="0.25">
      <c r="B10" s="832" t="s">
        <v>321</v>
      </c>
      <c r="C10" s="833"/>
      <c r="D10" s="241">
        <f>D11+D12+D13+D14+D15+D16+D17+D18+D19</f>
        <v>-20457659.600000001</v>
      </c>
    </row>
    <row r="11" spans="2:5" ht="21" customHeight="1" x14ac:dyDescent="0.25">
      <c r="B11" s="242">
        <v>1004</v>
      </c>
      <c r="C11" s="240" t="s">
        <v>691</v>
      </c>
      <c r="D11" s="241">
        <f>հ8!E13</f>
        <v>-2623203.1</v>
      </c>
    </row>
    <row r="12" spans="2:5" ht="21.75" customHeight="1" x14ac:dyDescent="0.25">
      <c r="B12" s="242">
        <v>1019</v>
      </c>
      <c r="C12" s="240" t="s">
        <v>692</v>
      </c>
      <c r="D12" s="241">
        <f>հ8!E62</f>
        <v>-49208.5</v>
      </c>
    </row>
    <row r="13" spans="2:5" ht="21" customHeight="1" x14ac:dyDescent="0.25">
      <c r="B13" s="242">
        <v>1040</v>
      </c>
      <c r="C13" s="240" t="s">
        <v>693</v>
      </c>
      <c r="D13" s="241">
        <f>հ8!E93</f>
        <v>185151.10000000003</v>
      </c>
    </row>
    <row r="14" spans="2:5" ht="21" customHeight="1" x14ac:dyDescent="0.25">
      <c r="B14" s="242">
        <v>1049</v>
      </c>
      <c r="C14" s="240" t="s">
        <v>690</v>
      </c>
      <c r="D14" s="241">
        <f>հ8!E117</f>
        <v>-7250944</v>
      </c>
    </row>
    <row r="15" spans="2:5" ht="21" customHeight="1" x14ac:dyDescent="0.25">
      <c r="B15" s="242">
        <v>1072</v>
      </c>
      <c r="C15" s="240" t="s">
        <v>694</v>
      </c>
      <c r="D15" s="241">
        <f>հ8!E166</f>
        <v>-140600</v>
      </c>
    </row>
    <row r="16" spans="2:5" ht="21" customHeight="1" x14ac:dyDescent="0.25">
      <c r="B16" s="242">
        <v>1157</v>
      </c>
      <c r="C16" s="240" t="s">
        <v>695</v>
      </c>
      <c r="D16" s="241">
        <f>հ8!E185</f>
        <v>-4961996.5999999996</v>
      </c>
    </row>
    <row r="17" spans="2:7" ht="21" customHeight="1" x14ac:dyDescent="0.25">
      <c r="B17" s="242">
        <v>1167</v>
      </c>
      <c r="C17" s="240" t="s">
        <v>413</v>
      </c>
      <c r="D17" s="241">
        <f>հ8!E240</f>
        <v>-1082525.8</v>
      </c>
    </row>
    <row r="18" spans="2:7" ht="21" customHeight="1" x14ac:dyDescent="0.25">
      <c r="B18" s="242">
        <v>1212</v>
      </c>
      <c r="C18" s="240" t="s">
        <v>584</v>
      </c>
      <c r="D18" s="241">
        <f>հ8!E253</f>
        <v>220524.09999999998</v>
      </c>
    </row>
    <row r="19" spans="2:7" ht="21" customHeight="1" x14ac:dyDescent="0.25">
      <c r="B19" s="242">
        <v>1232</v>
      </c>
      <c r="C19" s="240" t="s">
        <v>689</v>
      </c>
      <c r="D19" s="241">
        <f>հ8!E272</f>
        <v>-4754856.8</v>
      </c>
    </row>
    <row r="22" spans="2:7" s="230" customFormat="1" x14ac:dyDescent="0.25">
      <c r="B22" s="243" t="s">
        <v>9</v>
      </c>
      <c r="C22" s="244"/>
      <c r="D22" s="245"/>
      <c r="E22" s="231"/>
      <c r="F22" s="231"/>
      <c r="G22" s="231"/>
    </row>
    <row r="23" spans="2:7" s="230" customFormat="1" x14ac:dyDescent="0.25">
      <c r="B23" s="243" t="s">
        <v>85</v>
      </c>
      <c r="C23" s="244"/>
      <c r="D23" s="245" t="s">
        <v>109</v>
      </c>
      <c r="E23" s="231"/>
      <c r="F23" s="231"/>
      <c r="G23" s="231"/>
    </row>
    <row r="24" spans="2:7" x14ac:dyDescent="0.25">
      <c r="B24" s="246"/>
      <c r="C24" s="246"/>
      <c r="D24" s="246"/>
    </row>
    <row r="25" spans="2:7" x14ac:dyDescent="0.25">
      <c r="B25" s="246"/>
      <c r="C25" s="246"/>
      <c r="D25" s="246"/>
    </row>
    <row r="26" spans="2:7" x14ac:dyDescent="0.25">
      <c r="B26" s="246"/>
      <c r="C26" s="246"/>
      <c r="D26" s="246"/>
    </row>
  </sheetData>
  <mergeCells count="3">
    <mergeCell ref="B5:D5"/>
    <mergeCell ref="B7:D7"/>
    <mergeCell ref="B10:C10"/>
  </mergeCells>
  <pageMargins left="0.7" right="0.7" top="0.75" bottom="0.75" header="0.3" footer="0.3"/>
  <pageSetup paperSize="9" scale="70" orientation="portrait" horizontalDpi="300" verticalDpi="300" r:id="rId1"/>
  <colBreaks count="1" manualBreakCount="1">
    <brk id="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313"/>
  <sheetViews>
    <sheetView topLeftCell="A291" zoomScaleNormal="100" workbookViewId="0">
      <selection activeCell="E305" sqref="E305"/>
    </sheetView>
  </sheetViews>
  <sheetFormatPr defaultRowHeight="17.25" x14ac:dyDescent="0.3"/>
  <cols>
    <col min="1" max="1" width="9.140625" style="1"/>
    <col min="2" max="2" width="10.5703125" style="1" customWidth="1"/>
    <col min="3" max="3" width="14.5703125" style="254" customWidth="1"/>
    <col min="4" max="4" width="67.7109375" style="1" customWidth="1"/>
    <col min="5" max="5" width="35.5703125" style="1" customWidth="1"/>
    <col min="6" max="7" width="18.140625" style="1" bestFit="1" customWidth="1"/>
    <col min="8" max="16384" width="9.140625" style="1"/>
  </cols>
  <sheetData>
    <row r="1" spans="2:6" x14ac:dyDescent="0.3">
      <c r="C1" s="836" t="s">
        <v>106</v>
      </c>
      <c r="D1" s="836"/>
      <c r="E1" s="836"/>
    </row>
    <row r="2" spans="2:6" x14ac:dyDescent="0.3">
      <c r="C2" s="836" t="s">
        <v>40</v>
      </c>
      <c r="D2" s="836"/>
      <c r="E2" s="836"/>
    </row>
    <row r="3" spans="2:6" x14ac:dyDescent="0.3">
      <c r="C3" s="836" t="s">
        <v>0</v>
      </c>
      <c r="D3" s="836"/>
      <c r="E3" s="836"/>
    </row>
    <row r="5" spans="2:6" ht="83.25" customHeight="1" x14ac:dyDescent="0.3">
      <c r="B5" s="779" t="s">
        <v>107</v>
      </c>
      <c r="C5" s="779"/>
      <c r="D5" s="779"/>
      <c r="E5" s="779"/>
    </row>
    <row r="6" spans="2:6" x14ac:dyDescent="0.3">
      <c r="B6" s="594"/>
      <c r="C6" s="594"/>
      <c r="D6" s="594"/>
    </row>
    <row r="7" spans="2:6" x14ac:dyDescent="0.3">
      <c r="B7" s="29"/>
      <c r="C7" s="595"/>
      <c r="D7" s="29"/>
      <c r="E7" s="11" t="s">
        <v>28</v>
      </c>
    </row>
    <row r="8" spans="2:6" ht="86.25" customHeight="1" x14ac:dyDescent="0.3">
      <c r="B8" s="837" t="s">
        <v>25</v>
      </c>
      <c r="C8" s="837"/>
      <c r="D8" s="837" t="s">
        <v>29</v>
      </c>
      <c r="E8" s="431" t="s">
        <v>94</v>
      </c>
    </row>
    <row r="9" spans="2:6" ht="17.25" customHeight="1" x14ac:dyDescent="0.3">
      <c r="B9" s="427" t="s">
        <v>3</v>
      </c>
      <c r="C9" s="427" t="s">
        <v>4</v>
      </c>
      <c r="D9" s="837"/>
      <c r="E9" s="432" t="s">
        <v>6</v>
      </c>
    </row>
    <row r="10" spans="2:6" x14ac:dyDescent="0.3">
      <c r="B10" s="427"/>
      <c r="C10" s="427"/>
      <c r="D10" s="530" t="s">
        <v>8</v>
      </c>
      <c r="E10" s="596">
        <f>E12+E291</f>
        <v>-15152263.300000001</v>
      </c>
    </row>
    <row r="11" spans="2:6" x14ac:dyDescent="0.3">
      <c r="B11" s="427"/>
      <c r="C11" s="427"/>
      <c r="D11" s="438" t="s">
        <v>13</v>
      </c>
      <c r="E11" s="596"/>
    </row>
    <row r="12" spans="2:6" ht="34.5" x14ac:dyDescent="0.3">
      <c r="B12" s="534"/>
      <c r="C12" s="597"/>
      <c r="D12" s="529" t="s">
        <v>15</v>
      </c>
      <c r="E12" s="25">
        <f>E13+E62+E93+E117+E166+E185+E240+E253+E272</f>
        <v>-20457659.600000001</v>
      </c>
      <c r="F12" s="298"/>
    </row>
    <row r="13" spans="2:6" s="21" customFormat="1" x14ac:dyDescent="0.3">
      <c r="B13" s="529">
        <v>1004</v>
      </c>
      <c r="C13" s="528"/>
      <c r="D13" s="529" t="s">
        <v>32</v>
      </c>
      <c r="E13" s="38">
        <f>E56+E20+E26+E32+E38+E44+E50</f>
        <v>-2623203.1</v>
      </c>
    </row>
    <row r="14" spans="2:6" x14ac:dyDescent="0.3">
      <c r="B14" s="598"/>
      <c r="C14" s="599"/>
      <c r="D14" s="532" t="s">
        <v>232</v>
      </c>
      <c r="E14" s="38"/>
    </row>
    <row r="15" spans="2:6" x14ac:dyDescent="0.3">
      <c r="B15" s="574"/>
      <c r="C15" s="575"/>
      <c r="D15" s="442" t="s">
        <v>33</v>
      </c>
      <c r="E15" s="38"/>
    </row>
    <row r="16" spans="2:6" ht="34.5" x14ac:dyDescent="0.3">
      <c r="B16" s="574"/>
      <c r="C16" s="575"/>
      <c r="D16" s="532" t="s">
        <v>233</v>
      </c>
      <c r="E16" s="38"/>
    </row>
    <row r="17" spans="2:5" x14ac:dyDescent="0.3">
      <c r="B17" s="576"/>
      <c r="C17" s="577"/>
      <c r="D17" s="442" t="s">
        <v>34</v>
      </c>
      <c r="E17" s="38"/>
    </row>
    <row r="18" spans="2:5" ht="34.5" x14ac:dyDescent="0.3">
      <c r="B18" s="40"/>
      <c r="C18" s="44"/>
      <c r="D18" s="40" t="s">
        <v>234</v>
      </c>
      <c r="E18" s="82"/>
    </row>
    <row r="19" spans="2:5" x14ac:dyDescent="0.3">
      <c r="B19" s="600"/>
      <c r="C19" s="601"/>
      <c r="D19" s="581" t="s">
        <v>235</v>
      </c>
      <c r="E19" s="82"/>
    </row>
    <row r="20" spans="2:5" s="21" customFormat="1" x14ac:dyDescent="0.3">
      <c r="B20" s="602"/>
      <c r="C20" s="603" t="s">
        <v>629</v>
      </c>
      <c r="D20" s="604" t="s">
        <v>35</v>
      </c>
      <c r="E20" s="72">
        <f>h11v!E21</f>
        <v>-8000</v>
      </c>
    </row>
    <row r="21" spans="2:5" ht="51.75" x14ac:dyDescent="0.3">
      <c r="B21" s="460"/>
      <c r="C21" s="603"/>
      <c r="D21" s="603" t="s">
        <v>610</v>
      </c>
      <c r="E21" s="72"/>
    </row>
    <row r="22" spans="2:5" x14ac:dyDescent="0.3">
      <c r="B22" s="460"/>
      <c r="C22" s="603"/>
      <c r="D22" s="604" t="s">
        <v>36</v>
      </c>
      <c r="E22" s="72"/>
    </row>
    <row r="23" spans="2:5" ht="51.75" x14ac:dyDescent="0.3">
      <c r="B23" s="460"/>
      <c r="C23" s="603"/>
      <c r="D23" s="603" t="s">
        <v>630</v>
      </c>
      <c r="E23" s="72"/>
    </row>
    <row r="24" spans="2:5" x14ac:dyDescent="0.3">
      <c r="B24" s="460"/>
      <c r="C24" s="603"/>
      <c r="D24" s="604" t="s">
        <v>37</v>
      </c>
      <c r="E24" s="72"/>
    </row>
    <row r="25" spans="2:5" x14ac:dyDescent="0.3">
      <c r="B25" s="460"/>
      <c r="C25" s="603"/>
      <c r="D25" s="603" t="s">
        <v>138</v>
      </c>
      <c r="E25" s="72"/>
    </row>
    <row r="26" spans="2:5" x14ac:dyDescent="0.3">
      <c r="B26" s="460"/>
      <c r="C26" s="603" t="s">
        <v>631</v>
      </c>
      <c r="D26" s="604" t="s">
        <v>35</v>
      </c>
      <c r="E26" s="72">
        <f>h11v!E29</f>
        <v>-6900</v>
      </c>
    </row>
    <row r="27" spans="2:5" ht="69" x14ac:dyDescent="0.3">
      <c r="B27" s="460"/>
      <c r="C27" s="603"/>
      <c r="D27" s="603" t="s">
        <v>611</v>
      </c>
      <c r="E27" s="72"/>
    </row>
    <row r="28" spans="2:5" x14ac:dyDescent="0.3">
      <c r="B28" s="460"/>
      <c r="C28" s="603"/>
      <c r="D28" s="604" t="s">
        <v>36</v>
      </c>
      <c r="E28" s="72"/>
    </row>
    <row r="29" spans="2:5" ht="69" x14ac:dyDescent="0.3">
      <c r="B29" s="460"/>
      <c r="C29" s="603"/>
      <c r="D29" s="603" t="s">
        <v>632</v>
      </c>
      <c r="E29" s="72"/>
    </row>
    <row r="30" spans="2:5" x14ac:dyDescent="0.3">
      <c r="B30" s="460"/>
      <c r="C30" s="603"/>
      <c r="D30" s="604" t="s">
        <v>37</v>
      </c>
      <c r="E30" s="72"/>
    </row>
    <row r="31" spans="2:5" x14ac:dyDescent="0.3">
      <c r="B31" s="460"/>
      <c r="C31" s="603"/>
      <c r="D31" s="603" t="s">
        <v>138</v>
      </c>
      <c r="E31" s="72"/>
    </row>
    <row r="32" spans="2:5" x14ac:dyDescent="0.3">
      <c r="B32" s="460"/>
      <c r="C32" s="603" t="s">
        <v>633</v>
      </c>
      <c r="D32" s="604" t="s">
        <v>35</v>
      </c>
      <c r="E32" s="72">
        <f>h12d!D19</f>
        <v>-455</v>
      </c>
    </row>
    <row r="33" spans="2:5" ht="51.75" x14ac:dyDescent="0.3">
      <c r="B33" s="460"/>
      <c r="C33" s="603"/>
      <c r="D33" s="603" t="s">
        <v>615</v>
      </c>
      <c r="E33" s="72"/>
    </row>
    <row r="34" spans="2:5" x14ac:dyDescent="0.3">
      <c r="B34" s="460"/>
      <c r="C34" s="603"/>
      <c r="D34" s="604" t="s">
        <v>36</v>
      </c>
      <c r="E34" s="72"/>
    </row>
    <row r="35" spans="2:5" ht="69" x14ac:dyDescent="0.3">
      <c r="B35" s="460"/>
      <c r="C35" s="603"/>
      <c r="D35" s="603" t="s">
        <v>634</v>
      </c>
      <c r="E35" s="72"/>
    </row>
    <row r="36" spans="2:5" x14ac:dyDescent="0.3">
      <c r="B36" s="460"/>
      <c r="C36" s="603"/>
      <c r="D36" s="604" t="s">
        <v>37</v>
      </c>
      <c r="E36" s="72"/>
    </row>
    <row r="37" spans="2:5" x14ac:dyDescent="0.3">
      <c r="B37" s="460"/>
      <c r="C37" s="603"/>
      <c r="D37" s="603" t="s">
        <v>138</v>
      </c>
      <c r="E37" s="72"/>
    </row>
    <row r="38" spans="2:5" x14ac:dyDescent="0.3">
      <c r="B38" s="460"/>
      <c r="C38" s="403" t="s">
        <v>707</v>
      </c>
      <c r="D38" s="404" t="s">
        <v>35</v>
      </c>
      <c r="E38" s="72">
        <f>'հ9․'!G113</f>
        <v>-45848.1</v>
      </c>
    </row>
    <row r="39" spans="2:5" ht="86.25" x14ac:dyDescent="0.3">
      <c r="B39" s="460"/>
      <c r="C39" s="403"/>
      <c r="D39" s="403" t="s">
        <v>708</v>
      </c>
      <c r="E39" s="72"/>
    </row>
    <row r="40" spans="2:5" x14ac:dyDescent="0.3">
      <c r="B40" s="460"/>
      <c r="C40" s="403"/>
      <c r="D40" s="404" t="s">
        <v>36</v>
      </c>
      <c r="E40" s="72"/>
    </row>
    <row r="41" spans="2:5" ht="86.25" x14ac:dyDescent="0.3">
      <c r="B41" s="460"/>
      <c r="C41" s="403"/>
      <c r="D41" s="403" t="s">
        <v>715</v>
      </c>
      <c r="E41" s="72"/>
    </row>
    <row r="42" spans="2:5" x14ac:dyDescent="0.3">
      <c r="B42" s="460"/>
      <c r="C42" s="403"/>
      <c r="D42" s="404" t="s">
        <v>37</v>
      </c>
      <c r="E42" s="72"/>
    </row>
    <row r="43" spans="2:5" x14ac:dyDescent="0.3">
      <c r="B43" s="460"/>
      <c r="C43" s="403"/>
      <c r="D43" s="403" t="s">
        <v>138</v>
      </c>
      <c r="E43" s="72"/>
    </row>
    <row r="44" spans="2:5" x14ac:dyDescent="0.3">
      <c r="B44" s="266"/>
      <c r="C44" s="603" t="s">
        <v>621</v>
      </c>
      <c r="D44" s="604" t="s">
        <v>35</v>
      </c>
      <c r="E44" s="72">
        <f>h11v!E48</f>
        <v>-280000</v>
      </c>
    </row>
    <row r="45" spans="2:5" ht="51.75" x14ac:dyDescent="0.3">
      <c r="B45" s="266"/>
      <c r="C45" s="603"/>
      <c r="D45" s="603" t="s">
        <v>622</v>
      </c>
      <c r="E45" s="72"/>
    </row>
    <row r="46" spans="2:5" x14ac:dyDescent="0.3">
      <c r="B46" s="266"/>
      <c r="C46" s="603"/>
      <c r="D46" s="604" t="s">
        <v>36</v>
      </c>
      <c r="E46" s="72"/>
    </row>
    <row r="47" spans="2:5" ht="51.75" x14ac:dyDescent="0.3">
      <c r="B47" s="266"/>
      <c r="C47" s="603"/>
      <c r="D47" s="603" t="s">
        <v>635</v>
      </c>
      <c r="E47" s="72"/>
    </row>
    <row r="48" spans="2:5" x14ac:dyDescent="0.3">
      <c r="B48" s="266"/>
      <c r="C48" s="603"/>
      <c r="D48" s="604" t="s">
        <v>37</v>
      </c>
      <c r="E48" s="72"/>
    </row>
    <row r="49" spans="2:5" ht="34.5" x14ac:dyDescent="0.3">
      <c r="B49" s="266"/>
      <c r="C49" s="603"/>
      <c r="D49" s="603" t="s">
        <v>236</v>
      </c>
      <c r="E49" s="72"/>
    </row>
    <row r="50" spans="2:5" x14ac:dyDescent="0.3">
      <c r="B50" s="266"/>
      <c r="C50" s="603" t="s">
        <v>612</v>
      </c>
      <c r="D50" s="604" t="s">
        <v>35</v>
      </c>
      <c r="E50" s="72">
        <f>h11v!E57</f>
        <v>-282000</v>
      </c>
    </row>
    <row r="51" spans="2:5" ht="86.25" x14ac:dyDescent="0.3">
      <c r="B51" s="266"/>
      <c r="C51" s="603"/>
      <c r="D51" s="603" t="s">
        <v>613</v>
      </c>
      <c r="E51" s="72"/>
    </row>
    <row r="52" spans="2:5" x14ac:dyDescent="0.3">
      <c r="B52" s="266"/>
      <c r="C52" s="603"/>
      <c r="D52" s="604" t="s">
        <v>36</v>
      </c>
      <c r="E52" s="72"/>
    </row>
    <row r="53" spans="2:5" ht="51.75" x14ac:dyDescent="0.3">
      <c r="B53" s="266"/>
      <c r="C53" s="603"/>
      <c r="D53" s="603" t="s">
        <v>636</v>
      </c>
      <c r="E53" s="72"/>
    </row>
    <row r="54" spans="2:5" x14ac:dyDescent="0.3">
      <c r="B54" s="266"/>
      <c r="C54" s="603"/>
      <c r="D54" s="604" t="s">
        <v>37</v>
      </c>
      <c r="E54" s="72"/>
    </row>
    <row r="55" spans="2:5" ht="34.5" x14ac:dyDescent="0.3">
      <c r="B55" s="266"/>
      <c r="C55" s="603"/>
      <c r="D55" s="603" t="s">
        <v>236</v>
      </c>
      <c r="E55" s="72"/>
    </row>
    <row r="56" spans="2:5" x14ac:dyDescent="0.3">
      <c r="B56" s="534"/>
      <c r="C56" s="525">
        <v>31022</v>
      </c>
      <c r="D56" s="442" t="s">
        <v>35</v>
      </c>
      <c r="E56" s="38">
        <v>-2000000</v>
      </c>
    </row>
    <row r="57" spans="2:5" ht="51.75" x14ac:dyDescent="0.3">
      <c r="B57" s="534"/>
      <c r="C57" s="525" t="s">
        <v>237</v>
      </c>
      <c r="D57" s="532" t="s">
        <v>238</v>
      </c>
      <c r="E57" s="38"/>
    </row>
    <row r="58" spans="2:5" x14ac:dyDescent="0.3">
      <c r="B58" s="534"/>
      <c r="C58" s="525"/>
      <c r="D58" s="442" t="s">
        <v>36</v>
      </c>
      <c r="E58" s="38"/>
    </row>
    <row r="59" spans="2:5" ht="86.25" x14ac:dyDescent="0.3">
      <c r="B59" s="534"/>
      <c r="C59" s="525"/>
      <c r="D59" s="532" t="s">
        <v>239</v>
      </c>
      <c r="E59" s="38"/>
    </row>
    <row r="60" spans="2:5" x14ac:dyDescent="0.3">
      <c r="B60" s="534"/>
      <c r="C60" s="525"/>
      <c r="D60" s="442" t="s">
        <v>37</v>
      </c>
      <c r="E60" s="38"/>
    </row>
    <row r="61" spans="2:5" ht="34.5" x14ac:dyDescent="0.3">
      <c r="B61" s="534"/>
      <c r="C61" s="525"/>
      <c r="D61" s="532" t="s">
        <v>236</v>
      </c>
      <c r="E61" s="38"/>
    </row>
    <row r="62" spans="2:5" s="21" customFormat="1" x14ac:dyDescent="0.3">
      <c r="B62" s="605" t="s">
        <v>637</v>
      </c>
      <c r="C62" s="605"/>
      <c r="D62" s="606" t="s">
        <v>32</v>
      </c>
      <c r="E62" s="72">
        <f>E75+E81+E69+E87</f>
        <v>-49208.5</v>
      </c>
    </row>
    <row r="63" spans="2:5" ht="34.5" x14ac:dyDescent="0.3">
      <c r="B63" s="603"/>
      <c r="C63" s="603"/>
      <c r="D63" s="603" t="s">
        <v>614</v>
      </c>
      <c r="E63" s="72"/>
    </row>
    <row r="64" spans="2:5" x14ac:dyDescent="0.3">
      <c r="B64" s="603"/>
      <c r="C64" s="603"/>
      <c r="D64" s="604" t="s">
        <v>33</v>
      </c>
      <c r="E64" s="72"/>
    </row>
    <row r="65" spans="2:5" ht="34.5" x14ac:dyDescent="0.3">
      <c r="B65" s="603"/>
      <c r="C65" s="603"/>
      <c r="D65" s="603" t="s">
        <v>638</v>
      </c>
      <c r="E65" s="72"/>
    </row>
    <row r="66" spans="2:5" x14ac:dyDescent="0.3">
      <c r="B66" s="603"/>
      <c r="C66" s="603"/>
      <c r="D66" s="604" t="s">
        <v>34</v>
      </c>
      <c r="E66" s="72"/>
    </row>
    <row r="67" spans="2:5" ht="51.75" x14ac:dyDescent="0.3">
      <c r="B67" s="603"/>
      <c r="C67" s="603"/>
      <c r="D67" s="603" t="s">
        <v>639</v>
      </c>
      <c r="E67" s="72"/>
    </row>
    <row r="68" spans="2:5" x14ac:dyDescent="0.3">
      <c r="B68" s="603"/>
      <c r="C68" s="603"/>
      <c r="D68" s="607" t="s">
        <v>126</v>
      </c>
      <c r="E68" s="72"/>
    </row>
    <row r="69" spans="2:5" s="21" customFormat="1" x14ac:dyDescent="0.3">
      <c r="B69" s="608"/>
      <c r="C69" s="403" t="s">
        <v>712</v>
      </c>
      <c r="D69" s="404" t="s">
        <v>35</v>
      </c>
      <c r="E69" s="72">
        <f>'հ9․'!G346</f>
        <v>-7908.5</v>
      </c>
    </row>
    <row r="70" spans="2:5" ht="51.75" x14ac:dyDescent="0.3">
      <c r="B70" s="399"/>
      <c r="C70" s="403"/>
      <c r="D70" s="403" t="s">
        <v>713</v>
      </c>
      <c r="E70" s="72"/>
    </row>
    <row r="71" spans="2:5" x14ac:dyDescent="0.3">
      <c r="B71" s="399"/>
      <c r="C71" s="403"/>
      <c r="D71" s="404" t="s">
        <v>36</v>
      </c>
      <c r="E71" s="72"/>
    </row>
    <row r="72" spans="2:5" ht="51.75" x14ac:dyDescent="0.3">
      <c r="B72" s="399"/>
      <c r="C72" s="403"/>
      <c r="D72" s="403" t="s">
        <v>716</v>
      </c>
      <c r="E72" s="72"/>
    </row>
    <row r="73" spans="2:5" x14ac:dyDescent="0.3">
      <c r="B73" s="399"/>
      <c r="C73" s="403"/>
      <c r="D73" s="404" t="s">
        <v>37</v>
      </c>
      <c r="E73" s="72"/>
    </row>
    <row r="74" spans="2:5" x14ac:dyDescent="0.3">
      <c r="B74" s="399"/>
      <c r="C74" s="403"/>
      <c r="D74" s="403" t="s">
        <v>138</v>
      </c>
      <c r="E74" s="72"/>
    </row>
    <row r="75" spans="2:5" x14ac:dyDescent="0.3">
      <c r="B75" s="266"/>
      <c r="C75" s="603" t="s">
        <v>640</v>
      </c>
      <c r="D75" s="604" t="s">
        <v>35</v>
      </c>
      <c r="E75" s="72">
        <f>h12d!D29</f>
        <v>-58000</v>
      </c>
    </row>
    <row r="76" spans="2:5" ht="51.75" x14ac:dyDescent="0.3">
      <c r="B76" s="266"/>
      <c r="C76" s="603"/>
      <c r="D76" s="603" t="s">
        <v>616</v>
      </c>
      <c r="E76" s="72"/>
    </row>
    <row r="77" spans="2:5" x14ac:dyDescent="0.3">
      <c r="B77" s="266"/>
      <c r="C77" s="603"/>
      <c r="D77" s="604" t="s">
        <v>36</v>
      </c>
      <c r="E77" s="72"/>
    </row>
    <row r="78" spans="2:5" ht="103.5" x14ac:dyDescent="0.3">
      <c r="B78" s="266"/>
      <c r="C78" s="603"/>
      <c r="D78" s="603" t="s">
        <v>641</v>
      </c>
      <c r="E78" s="72"/>
    </row>
    <row r="79" spans="2:5" x14ac:dyDescent="0.3">
      <c r="B79" s="266"/>
      <c r="C79" s="603"/>
      <c r="D79" s="604" t="s">
        <v>37</v>
      </c>
      <c r="E79" s="72"/>
    </row>
    <row r="80" spans="2:5" x14ac:dyDescent="0.3">
      <c r="B80" s="266"/>
      <c r="C80" s="603"/>
      <c r="D80" s="603" t="s">
        <v>138</v>
      </c>
      <c r="E80" s="72"/>
    </row>
    <row r="81" spans="2:5" x14ac:dyDescent="0.3">
      <c r="B81" s="266"/>
      <c r="C81" s="603" t="s">
        <v>623</v>
      </c>
      <c r="D81" s="604" t="s">
        <v>35</v>
      </c>
      <c r="E81" s="72">
        <f>h11v!E86</f>
        <v>64500</v>
      </c>
    </row>
    <row r="82" spans="2:5" ht="86.25" x14ac:dyDescent="0.3">
      <c r="B82" s="266"/>
      <c r="C82" s="603"/>
      <c r="D82" s="603" t="s">
        <v>643</v>
      </c>
      <c r="E82" s="72"/>
    </row>
    <row r="83" spans="2:5" x14ac:dyDescent="0.3">
      <c r="B83" s="266"/>
      <c r="C83" s="603"/>
      <c r="D83" s="604" t="s">
        <v>36</v>
      </c>
      <c r="E83" s="72"/>
    </row>
    <row r="84" spans="2:5" ht="86.25" x14ac:dyDescent="0.3">
      <c r="B84" s="266"/>
      <c r="C84" s="603"/>
      <c r="D84" s="603" t="s">
        <v>644</v>
      </c>
      <c r="E84" s="72"/>
    </row>
    <row r="85" spans="2:5" x14ac:dyDescent="0.3">
      <c r="B85" s="266"/>
      <c r="C85" s="603"/>
      <c r="D85" s="604" t="s">
        <v>37</v>
      </c>
      <c r="E85" s="72"/>
    </row>
    <row r="86" spans="2:5" x14ac:dyDescent="0.3">
      <c r="B86" s="266"/>
      <c r="C86" s="603"/>
      <c r="D86" s="603" t="s">
        <v>38</v>
      </c>
      <c r="E86" s="72"/>
    </row>
    <row r="87" spans="2:5" x14ac:dyDescent="0.3">
      <c r="B87" s="266"/>
      <c r="C87" s="603" t="s">
        <v>626</v>
      </c>
      <c r="D87" s="604" t="s">
        <v>35</v>
      </c>
      <c r="E87" s="72">
        <f>h12d!D40</f>
        <v>-47800</v>
      </c>
    </row>
    <row r="88" spans="2:5" ht="103.5" x14ac:dyDescent="0.3">
      <c r="B88" s="266"/>
      <c r="C88" s="603"/>
      <c r="D88" s="603" t="s">
        <v>627</v>
      </c>
      <c r="E88" s="72"/>
    </row>
    <row r="89" spans="2:5" x14ac:dyDescent="0.3">
      <c r="B89" s="266"/>
      <c r="C89" s="603"/>
      <c r="D89" s="604" t="s">
        <v>36</v>
      </c>
      <c r="E89" s="72"/>
    </row>
    <row r="90" spans="2:5" ht="120.75" x14ac:dyDescent="0.3">
      <c r="B90" s="266"/>
      <c r="C90" s="603"/>
      <c r="D90" s="603" t="s">
        <v>642</v>
      </c>
      <c r="E90" s="72"/>
    </row>
    <row r="91" spans="2:5" x14ac:dyDescent="0.3">
      <c r="B91" s="266"/>
      <c r="C91" s="603"/>
      <c r="D91" s="604" t="s">
        <v>37</v>
      </c>
      <c r="E91" s="72"/>
    </row>
    <row r="92" spans="2:5" x14ac:dyDescent="0.3">
      <c r="B92" s="266"/>
      <c r="C92" s="603"/>
      <c r="D92" s="603" t="s">
        <v>38</v>
      </c>
      <c r="E92" s="72"/>
    </row>
    <row r="93" spans="2:5" s="21" customFormat="1" x14ac:dyDescent="0.3">
      <c r="B93" s="546" t="s">
        <v>430</v>
      </c>
      <c r="C93" s="546"/>
      <c r="D93" s="609" t="s">
        <v>32</v>
      </c>
      <c r="E93" s="72">
        <f>E99+E105+E111</f>
        <v>185151.10000000003</v>
      </c>
    </row>
    <row r="94" spans="2:5" x14ac:dyDescent="0.3">
      <c r="B94" s="405"/>
      <c r="C94" s="405"/>
      <c r="D94" s="405" t="s">
        <v>431</v>
      </c>
      <c r="E94" s="72"/>
    </row>
    <row r="95" spans="2:5" x14ac:dyDescent="0.3">
      <c r="B95" s="405"/>
      <c r="C95" s="405"/>
      <c r="D95" s="406" t="s">
        <v>33</v>
      </c>
      <c r="E95" s="72"/>
    </row>
    <row r="96" spans="2:5" ht="34.5" x14ac:dyDescent="0.3">
      <c r="B96" s="405"/>
      <c r="C96" s="405"/>
      <c r="D96" s="405" t="s">
        <v>441</v>
      </c>
      <c r="E96" s="72"/>
    </row>
    <row r="97" spans="2:5" x14ac:dyDescent="0.3">
      <c r="B97" s="405"/>
      <c r="C97" s="405"/>
      <c r="D97" s="406" t="s">
        <v>34</v>
      </c>
      <c r="E97" s="72"/>
    </row>
    <row r="98" spans="2:5" x14ac:dyDescent="0.3">
      <c r="B98" s="405"/>
      <c r="C98" s="405"/>
      <c r="D98" s="405" t="s">
        <v>442</v>
      </c>
      <c r="E98" s="72"/>
    </row>
    <row r="99" spans="2:5" x14ac:dyDescent="0.3">
      <c r="B99" s="600"/>
      <c r="C99" s="405" t="s">
        <v>434</v>
      </c>
      <c r="D99" s="406" t="s">
        <v>35</v>
      </c>
      <c r="E99" s="72">
        <f>'հ9․'!G393</f>
        <v>-57643.3</v>
      </c>
    </row>
    <row r="100" spans="2:5" ht="69" x14ac:dyDescent="0.3">
      <c r="B100" s="600"/>
      <c r="C100" s="405"/>
      <c r="D100" s="405" t="s">
        <v>435</v>
      </c>
      <c r="E100" s="72"/>
    </row>
    <row r="101" spans="2:5" x14ac:dyDescent="0.3">
      <c r="B101" s="600"/>
      <c r="C101" s="405"/>
      <c r="D101" s="406" t="s">
        <v>36</v>
      </c>
      <c r="E101" s="72"/>
    </row>
    <row r="102" spans="2:5" ht="34.5" x14ac:dyDescent="0.3">
      <c r="B102" s="600"/>
      <c r="C102" s="405"/>
      <c r="D102" s="405" t="s">
        <v>341</v>
      </c>
      <c r="E102" s="72"/>
    </row>
    <row r="103" spans="2:5" x14ac:dyDescent="0.3">
      <c r="B103" s="600"/>
      <c r="C103" s="405"/>
      <c r="D103" s="406" t="s">
        <v>37</v>
      </c>
      <c r="E103" s="72"/>
    </row>
    <row r="104" spans="2:5" x14ac:dyDescent="0.3">
      <c r="B104" s="600"/>
      <c r="C104" s="405"/>
      <c r="D104" s="405" t="s">
        <v>38</v>
      </c>
      <c r="E104" s="72"/>
    </row>
    <row r="105" spans="2:5" x14ac:dyDescent="0.3">
      <c r="B105" s="600"/>
      <c r="C105" s="405" t="s">
        <v>436</v>
      </c>
      <c r="D105" s="406" t="s">
        <v>35</v>
      </c>
      <c r="E105" s="72">
        <f>'հ9․'!G401</f>
        <v>567832.4</v>
      </c>
    </row>
    <row r="106" spans="2:5" ht="69" x14ac:dyDescent="0.3">
      <c r="B106" s="600"/>
      <c r="C106" s="405"/>
      <c r="D106" s="405" t="s">
        <v>437</v>
      </c>
      <c r="E106" s="72"/>
    </row>
    <row r="107" spans="2:5" x14ac:dyDescent="0.3">
      <c r="B107" s="600"/>
      <c r="C107" s="405"/>
      <c r="D107" s="406" t="s">
        <v>36</v>
      </c>
      <c r="E107" s="72"/>
    </row>
    <row r="108" spans="2:5" ht="34.5" x14ac:dyDescent="0.3">
      <c r="B108" s="600"/>
      <c r="C108" s="405"/>
      <c r="D108" s="405" t="s">
        <v>443</v>
      </c>
      <c r="E108" s="72"/>
    </row>
    <row r="109" spans="2:5" x14ac:dyDescent="0.3">
      <c r="B109" s="600"/>
      <c r="C109" s="405"/>
      <c r="D109" s="406" t="s">
        <v>37</v>
      </c>
      <c r="E109" s="72"/>
    </row>
    <row r="110" spans="2:5" ht="51.75" x14ac:dyDescent="0.3">
      <c r="B110" s="600"/>
      <c r="C110" s="405"/>
      <c r="D110" s="405" t="s">
        <v>291</v>
      </c>
      <c r="E110" s="72"/>
    </row>
    <row r="111" spans="2:5" x14ac:dyDescent="0.3">
      <c r="B111" s="600"/>
      <c r="C111" s="405" t="s">
        <v>432</v>
      </c>
      <c r="D111" s="406" t="s">
        <v>35</v>
      </c>
      <c r="E111" s="72">
        <f>'հ9․'!G418</f>
        <v>-325038</v>
      </c>
    </row>
    <row r="112" spans="2:5" ht="51.75" x14ac:dyDescent="0.3">
      <c r="B112" s="600"/>
      <c r="C112" s="405"/>
      <c r="D112" s="405" t="s">
        <v>433</v>
      </c>
      <c r="E112" s="72"/>
    </row>
    <row r="113" spans="2:5" x14ac:dyDescent="0.3">
      <c r="B113" s="600"/>
      <c r="C113" s="405"/>
      <c r="D113" s="406" t="s">
        <v>36</v>
      </c>
      <c r="E113" s="72"/>
    </row>
    <row r="114" spans="2:5" ht="51.75" x14ac:dyDescent="0.3">
      <c r="B114" s="600"/>
      <c r="C114" s="405"/>
      <c r="D114" s="405" t="s">
        <v>444</v>
      </c>
      <c r="E114" s="72"/>
    </row>
    <row r="115" spans="2:5" x14ac:dyDescent="0.3">
      <c r="B115" s="600"/>
      <c r="C115" s="405"/>
      <c r="D115" s="406" t="s">
        <v>37</v>
      </c>
      <c r="E115" s="72"/>
    </row>
    <row r="116" spans="2:5" ht="51.75" x14ac:dyDescent="0.3">
      <c r="B116" s="600"/>
      <c r="C116" s="405"/>
      <c r="D116" s="405" t="s">
        <v>291</v>
      </c>
      <c r="E116" s="72"/>
    </row>
    <row r="117" spans="2:5" s="21" customFormat="1" x14ac:dyDescent="0.3">
      <c r="B117" s="610">
        <v>1049</v>
      </c>
      <c r="C117" s="581"/>
      <c r="D117" s="410" t="s">
        <v>32</v>
      </c>
      <c r="E117" s="72">
        <f>E124+E130+E136+E142+E148+E154+E160</f>
        <v>-7250944</v>
      </c>
    </row>
    <row r="118" spans="2:5" x14ac:dyDescent="0.3">
      <c r="B118" s="610"/>
      <c r="C118" s="581"/>
      <c r="D118" s="409" t="s">
        <v>296</v>
      </c>
      <c r="E118" s="72"/>
    </row>
    <row r="119" spans="2:5" x14ac:dyDescent="0.3">
      <c r="B119" s="610"/>
      <c r="C119" s="581"/>
      <c r="D119" s="410" t="s">
        <v>33</v>
      </c>
      <c r="E119" s="72"/>
    </row>
    <row r="120" spans="2:5" ht="34.5" x14ac:dyDescent="0.3">
      <c r="B120" s="610"/>
      <c r="C120" s="581"/>
      <c r="D120" s="409" t="s">
        <v>354</v>
      </c>
      <c r="E120" s="72"/>
    </row>
    <row r="121" spans="2:5" x14ac:dyDescent="0.3">
      <c r="B121" s="610"/>
      <c r="C121" s="581"/>
      <c r="D121" s="410" t="s">
        <v>34</v>
      </c>
      <c r="E121" s="72"/>
    </row>
    <row r="122" spans="2:5" ht="51.75" x14ac:dyDescent="0.3">
      <c r="B122" s="610"/>
      <c r="C122" s="581"/>
      <c r="D122" s="409" t="s">
        <v>355</v>
      </c>
      <c r="E122" s="72"/>
    </row>
    <row r="123" spans="2:5" x14ac:dyDescent="0.3">
      <c r="B123" s="611"/>
      <c r="C123" s="612"/>
      <c r="D123" s="96" t="s">
        <v>126</v>
      </c>
      <c r="E123" s="72"/>
    </row>
    <row r="124" spans="2:5" x14ac:dyDescent="0.3">
      <c r="B124" s="611"/>
      <c r="C124" s="405" t="s">
        <v>373</v>
      </c>
      <c r="D124" s="406" t="s">
        <v>35</v>
      </c>
      <c r="E124" s="72">
        <f>h11v!E110</f>
        <v>-145000</v>
      </c>
    </row>
    <row r="125" spans="2:5" ht="69" x14ac:dyDescent="0.3">
      <c r="B125" s="611"/>
      <c r="C125" s="405"/>
      <c r="D125" s="405" t="s">
        <v>356</v>
      </c>
      <c r="E125" s="72"/>
    </row>
    <row r="126" spans="2:5" x14ac:dyDescent="0.3">
      <c r="B126" s="611"/>
      <c r="C126" s="405"/>
      <c r="D126" s="406" t="s">
        <v>36</v>
      </c>
      <c r="E126" s="72"/>
    </row>
    <row r="127" spans="2:5" x14ac:dyDescent="0.3">
      <c r="B127" s="611"/>
      <c r="C127" s="405"/>
      <c r="D127" s="405" t="s">
        <v>357</v>
      </c>
      <c r="E127" s="72"/>
    </row>
    <row r="128" spans="2:5" x14ac:dyDescent="0.3">
      <c r="B128" s="611"/>
      <c r="C128" s="405"/>
      <c r="D128" s="406" t="s">
        <v>37</v>
      </c>
      <c r="E128" s="72"/>
    </row>
    <row r="129" spans="2:5" ht="34.5" x14ac:dyDescent="0.3">
      <c r="B129" s="611"/>
      <c r="C129" s="405"/>
      <c r="D129" s="405" t="s">
        <v>358</v>
      </c>
      <c r="E129" s="72"/>
    </row>
    <row r="130" spans="2:5" x14ac:dyDescent="0.3">
      <c r="B130" s="611"/>
      <c r="C130" s="405" t="s">
        <v>374</v>
      </c>
      <c r="D130" s="406" t="s">
        <v>35</v>
      </c>
      <c r="E130" s="72">
        <f>h11v!E121</f>
        <v>-1995000</v>
      </c>
    </row>
    <row r="131" spans="2:5" ht="51.75" x14ac:dyDescent="0.3">
      <c r="B131" s="611"/>
      <c r="C131" s="405"/>
      <c r="D131" s="405" t="s">
        <v>359</v>
      </c>
      <c r="E131" s="72"/>
    </row>
    <row r="132" spans="2:5" x14ac:dyDescent="0.3">
      <c r="B132" s="611"/>
      <c r="C132" s="405"/>
      <c r="D132" s="406" t="s">
        <v>36</v>
      </c>
      <c r="E132" s="72"/>
    </row>
    <row r="133" spans="2:5" ht="22.5" customHeight="1" x14ac:dyDescent="0.3">
      <c r="B133" s="611"/>
      <c r="C133" s="405"/>
      <c r="D133" s="405" t="s">
        <v>360</v>
      </c>
      <c r="E133" s="72"/>
    </row>
    <row r="134" spans="2:5" x14ac:dyDescent="0.3">
      <c r="B134" s="611"/>
      <c r="C134" s="405"/>
      <c r="D134" s="406" t="s">
        <v>37</v>
      </c>
      <c r="E134" s="72"/>
    </row>
    <row r="135" spans="2:5" ht="34.5" x14ac:dyDescent="0.3">
      <c r="B135" s="611"/>
      <c r="C135" s="405"/>
      <c r="D135" s="405" t="s">
        <v>358</v>
      </c>
      <c r="E135" s="72"/>
    </row>
    <row r="136" spans="2:5" x14ac:dyDescent="0.3">
      <c r="B136" s="611"/>
      <c r="C136" s="405" t="s">
        <v>377</v>
      </c>
      <c r="D136" s="406" t="s">
        <v>35</v>
      </c>
      <c r="E136" s="72">
        <f>h12d!D70</f>
        <v>113101</v>
      </c>
    </row>
    <row r="137" spans="2:5" ht="51.75" x14ac:dyDescent="0.3">
      <c r="B137" s="611"/>
      <c r="C137" s="405"/>
      <c r="D137" s="405" t="s">
        <v>297</v>
      </c>
      <c r="E137" s="72"/>
    </row>
    <row r="138" spans="2:5" x14ac:dyDescent="0.3">
      <c r="B138" s="611"/>
      <c r="C138" s="405"/>
      <c r="D138" s="406" t="s">
        <v>36</v>
      </c>
      <c r="E138" s="72"/>
    </row>
    <row r="139" spans="2:5" ht="34.5" x14ac:dyDescent="0.3">
      <c r="B139" s="611"/>
      <c r="C139" s="405"/>
      <c r="D139" s="405" t="s">
        <v>367</v>
      </c>
      <c r="E139" s="72"/>
    </row>
    <row r="140" spans="2:5" x14ac:dyDescent="0.3">
      <c r="B140" s="611"/>
      <c r="C140" s="405"/>
      <c r="D140" s="406" t="s">
        <v>37</v>
      </c>
      <c r="E140" s="72"/>
    </row>
    <row r="141" spans="2:5" ht="34.5" x14ac:dyDescent="0.3">
      <c r="B141" s="611"/>
      <c r="C141" s="405"/>
      <c r="D141" s="405" t="s">
        <v>358</v>
      </c>
      <c r="E141" s="72"/>
    </row>
    <row r="142" spans="2:5" x14ac:dyDescent="0.3">
      <c r="B142" s="611"/>
      <c r="C142" s="546" t="s">
        <v>370</v>
      </c>
      <c r="D142" s="406" t="s">
        <v>35</v>
      </c>
      <c r="E142" s="72">
        <f>h11v!E132</f>
        <v>-2303000</v>
      </c>
    </row>
    <row r="143" spans="2:5" ht="51.75" x14ac:dyDescent="0.3">
      <c r="B143" s="611"/>
      <c r="C143" s="405"/>
      <c r="D143" s="405" t="s">
        <v>361</v>
      </c>
      <c r="E143" s="72"/>
    </row>
    <row r="144" spans="2:5" x14ac:dyDescent="0.3">
      <c r="B144" s="611"/>
      <c r="C144" s="405"/>
      <c r="D144" s="406" t="s">
        <v>36</v>
      </c>
      <c r="E144" s="72"/>
    </row>
    <row r="145" spans="2:5" ht="34.5" x14ac:dyDescent="0.3">
      <c r="B145" s="611"/>
      <c r="C145" s="405"/>
      <c r="D145" s="405" t="s">
        <v>362</v>
      </c>
      <c r="E145" s="72"/>
    </row>
    <row r="146" spans="2:5" x14ac:dyDescent="0.3">
      <c r="B146" s="611"/>
      <c r="C146" s="405"/>
      <c r="D146" s="406" t="s">
        <v>37</v>
      </c>
      <c r="E146" s="72"/>
    </row>
    <row r="147" spans="2:5" ht="34.5" x14ac:dyDescent="0.3">
      <c r="B147" s="611"/>
      <c r="C147" s="405"/>
      <c r="D147" s="405" t="s">
        <v>358</v>
      </c>
      <c r="E147" s="72"/>
    </row>
    <row r="148" spans="2:5" x14ac:dyDescent="0.3">
      <c r="B148" s="611"/>
      <c r="C148" s="405" t="s">
        <v>375</v>
      </c>
      <c r="D148" s="406" t="s">
        <v>35</v>
      </c>
      <c r="E148" s="72">
        <f>h11v!E143</f>
        <v>253000</v>
      </c>
    </row>
    <row r="149" spans="2:5" ht="51.75" x14ac:dyDescent="0.3">
      <c r="B149" s="611"/>
      <c r="C149" s="405"/>
      <c r="D149" s="405" t="s">
        <v>363</v>
      </c>
      <c r="E149" s="72"/>
    </row>
    <row r="150" spans="2:5" x14ac:dyDescent="0.3">
      <c r="B150" s="611"/>
      <c r="C150" s="405"/>
      <c r="D150" s="406" t="s">
        <v>36</v>
      </c>
      <c r="E150" s="72"/>
    </row>
    <row r="151" spans="2:5" ht="34.5" x14ac:dyDescent="0.3">
      <c r="B151" s="611"/>
      <c r="C151" s="405"/>
      <c r="D151" s="405" t="s">
        <v>364</v>
      </c>
      <c r="E151" s="72"/>
    </row>
    <row r="152" spans="2:5" x14ac:dyDescent="0.3">
      <c r="B152" s="611"/>
      <c r="C152" s="405"/>
      <c r="D152" s="406" t="s">
        <v>37</v>
      </c>
      <c r="E152" s="72"/>
    </row>
    <row r="153" spans="2:5" ht="34.5" x14ac:dyDescent="0.3">
      <c r="B153" s="611"/>
      <c r="C153" s="405"/>
      <c r="D153" s="405" t="s">
        <v>358</v>
      </c>
      <c r="E153" s="72"/>
    </row>
    <row r="154" spans="2:5" x14ac:dyDescent="0.3">
      <c r="B154" s="611"/>
      <c r="C154" s="405" t="s">
        <v>365</v>
      </c>
      <c r="D154" s="406" t="s">
        <v>35</v>
      </c>
      <c r="E154" s="72">
        <f>h11v!E154</f>
        <v>-3230000</v>
      </c>
    </row>
    <row r="155" spans="2:5" ht="51.75" x14ac:dyDescent="0.3">
      <c r="B155" s="611"/>
      <c r="C155" s="405"/>
      <c r="D155" s="405" t="s">
        <v>376</v>
      </c>
      <c r="E155" s="72"/>
    </row>
    <row r="156" spans="2:5" x14ac:dyDescent="0.3">
      <c r="B156" s="611"/>
      <c r="C156" s="405"/>
      <c r="D156" s="406" t="s">
        <v>36</v>
      </c>
      <c r="E156" s="72"/>
    </row>
    <row r="157" spans="2:5" x14ac:dyDescent="0.3">
      <c r="B157" s="611"/>
      <c r="C157" s="405"/>
      <c r="D157" s="405" t="s">
        <v>357</v>
      </c>
      <c r="E157" s="72"/>
    </row>
    <row r="158" spans="2:5" x14ac:dyDescent="0.3">
      <c r="B158" s="611"/>
      <c r="C158" s="405"/>
      <c r="D158" s="406" t="s">
        <v>37</v>
      </c>
      <c r="E158" s="72"/>
    </row>
    <row r="159" spans="2:5" ht="34.5" x14ac:dyDescent="0.3">
      <c r="B159" s="611"/>
      <c r="C159" s="405"/>
      <c r="D159" s="405" t="s">
        <v>358</v>
      </c>
      <c r="E159" s="72"/>
    </row>
    <row r="160" spans="2:5" x14ac:dyDescent="0.3">
      <c r="B160" s="611"/>
      <c r="C160" s="39">
        <v>21014</v>
      </c>
      <c r="D160" s="410" t="s">
        <v>35</v>
      </c>
      <c r="E160" s="72">
        <f>h12d!D79</f>
        <v>55955</v>
      </c>
    </row>
    <row r="161" spans="2:5" ht="69" x14ac:dyDescent="0.3">
      <c r="B161" s="611"/>
      <c r="C161" s="580"/>
      <c r="D161" s="409" t="s">
        <v>368</v>
      </c>
      <c r="E161" s="72"/>
    </row>
    <row r="162" spans="2:5" x14ac:dyDescent="0.3">
      <c r="B162" s="611"/>
      <c r="C162" s="580"/>
      <c r="D162" s="410" t="s">
        <v>36</v>
      </c>
      <c r="E162" s="100"/>
    </row>
    <row r="163" spans="2:5" x14ac:dyDescent="0.3">
      <c r="B163" s="611"/>
      <c r="C163" s="580"/>
      <c r="D163" s="409" t="s">
        <v>357</v>
      </c>
      <c r="E163" s="100"/>
    </row>
    <row r="164" spans="2:5" x14ac:dyDescent="0.3">
      <c r="B164" s="611"/>
      <c r="C164" s="580"/>
      <c r="D164" s="410" t="s">
        <v>37</v>
      </c>
      <c r="E164" s="100"/>
    </row>
    <row r="165" spans="2:5" ht="34.5" x14ac:dyDescent="0.3">
      <c r="B165" s="611"/>
      <c r="C165" s="580"/>
      <c r="D165" s="409" t="s">
        <v>358</v>
      </c>
      <c r="E165" s="100"/>
    </row>
    <row r="166" spans="2:5" x14ac:dyDescent="0.3">
      <c r="B166" s="605" t="s">
        <v>645</v>
      </c>
      <c r="C166" s="603"/>
      <c r="D166" s="604" t="s">
        <v>32</v>
      </c>
      <c r="E166" s="100">
        <f>E173+E179</f>
        <v>-140600</v>
      </c>
    </row>
    <row r="167" spans="2:5" ht="24.75" customHeight="1" x14ac:dyDescent="0.3">
      <c r="B167" s="603"/>
      <c r="C167" s="603"/>
      <c r="D167" s="603" t="s">
        <v>248</v>
      </c>
      <c r="E167" s="100"/>
    </row>
    <row r="168" spans="2:5" x14ac:dyDescent="0.3">
      <c r="B168" s="603"/>
      <c r="C168" s="603"/>
      <c r="D168" s="604" t="s">
        <v>33</v>
      </c>
      <c r="E168" s="100"/>
    </row>
    <row r="169" spans="2:5" ht="34.5" x14ac:dyDescent="0.3">
      <c r="B169" s="603"/>
      <c r="C169" s="603"/>
      <c r="D169" s="603" t="s">
        <v>646</v>
      </c>
      <c r="E169" s="100"/>
    </row>
    <row r="170" spans="2:5" x14ac:dyDescent="0.3">
      <c r="B170" s="603"/>
      <c r="C170" s="603"/>
      <c r="D170" s="604" t="s">
        <v>34</v>
      </c>
      <c r="E170" s="100"/>
    </row>
    <row r="171" spans="2:5" ht="34.5" x14ac:dyDescent="0.3">
      <c r="B171" s="603"/>
      <c r="C171" s="603"/>
      <c r="D171" s="603" t="s">
        <v>647</v>
      </c>
      <c r="E171" s="100"/>
    </row>
    <row r="172" spans="2:5" x14ac:dyDescent="0.3">
      <c r="B172" s="258"/>
      <c r="C172" s="302"/>
      <c r="D172" s="257" t="s">
        <v>31</v>
      </c>
      <c r="E172" s="100"/>
    </row>
    <row r="173" spans="2:5" x14ac:dyDescent="0.3">
      <c r="B173" s="613"/>
      <c r="C173" s="614" t="s">
        <v>744</v>
      </c>
      <c r="D173" s="591" t="s">
        <v>338</v>
      </c>
      <c r="E173" s="383">
        <f>'հ9․'!G427</f>
        <v>28000</v>
      </c>
    </row>
    <row r="174" spans="2:5" ht="34.5" x14ac:dyDescent="0.3">
      <c r="B174" s="613"/>
      <c r="C174" s="615"/>
      <c r="D174" s="454" t="s">
        <v>739</v>
      </c>
      <c r="E174" s="382"/>
    </row>
    <row r="175" spans="2:5" x14ac:dyDescent="0.3">
      <c r="B175" s="613"/>
      <c r="C175" s="615"/>
      <c r="D175" s="591" t="s">
        <v>36</v>
      </c>
      <c r="E175" s="382"/>
    </row>
    <row r="176" spans="2:5" ht="34.5" x14ac:dyDescent="0.3">
      <c r="B176" s="613"/>
      <c r="C176" s="615"/>
      <c r="D176" s="454" t="s">
        <v>745</v>
      </c>
      <c r="E176" s="382"/>
    </row>
    <row r="177" spans="2:5" x14ac:dyDescent="0.3">
      <c r="B177" s="613"/>
      <c r="C177" s="615"/>
      <c r="D177" s="591" t="s">
        <v>746</v>
      </c>
      <c r="E177" s="382"/>
    </row>
    <row r="178" spans="2:5" x14ac:dyDescent="0.3">
      <c r="B178" s="613"/>
      <c r="C178" s="548"/>
      <c r="D178" s="616" t="s">
        <v>747</v>
      </c>
      <c r="E178" s="382"/>
    </row>
    <row r="179" spans="2:5" x14ac:dyDescent="0.3">
      <c r="B179" s="258"/>
      <c r="C179" s="451" t="s">
        <v>621</v>
      </c>
      <c r="D179" s="452" t="s">
        <v>35</v>
      </c>
      <c r="E179" s="384">
        <f>h11v!E167</f>
        <v>-168600</v>
      </c>
    </row>
    <row r="180" spans="2:5" ht="86.25" x14ac:dyDescent="0.3">
      <c r="B180" s="258"/>
      <c r="C180" s="603"/>
      <c r="D180" s="603" t="s">
        <v>625</v>
      </c>
      <c r="E180" s="100"/>
    </row>
    <row r="181" spans="2:5" x14ac:dyDescent="0.3">
      <c r="B181" s="258"/>
      <c r="C181" s="603"/>
      <c r="D181" s="604" t="s">
        <v>36</v>
      </c>
      <c r="E181" s="100"/>
    </row>
    <row r="182" spans="2:5" ht="69" x14ac:dyDescent="0.3">
      <c r="B182" s="258"/>
      <c r="C182" s="603"/>
      <c r="D182" s="603" t="s">
        <v>648</v>
      </c>
      <c r="E182" s="100"/>
    </row>
    <row r="183" spans="2:5" x14ac:dyDescent="0.3">
      <c r="B183" s="258"/>
      <c r="C183" s="603"/>
      <c r="D183" s="604" t="s">
        <v>37</v>
      </c>
      <c r="E183" s="100"/>
    </row>
    <row r="184" spans="2:5" ht="34.5" x14ac:dyDescent="0.3">
      <c r="B184" s="258"/>
      <c r="C184" s="603"/>
      <c r="D184" s="603" t="s">
        <v>236</v>
      </c>
      <c r="E184" s="100"/>
    </row>
    <row r="185" spans="2:5" s="21" customFormat="1" x14ac:dyDescent="0.3">
      <c r="B185" s="617">
        <v>1157</v>
      </c>
      <c r="C185" s="618"/>
      <c r="D185" s="609" t="s">
        <v>32</v>
      </c>
      <c r="E185" s="98">
        <f>+E192+E198+E204+E210+E228+E234+E216+E222</f>
        <v>-4961996.5999999996</v>
      </c>
    </row>
    <row r="186" spans="2:5" x14ac:dyDescent="0.3">
      <c r="B186" s="617"/>
      <c r="C186" s="619"/>
      <c r="D186" s="440" t="s">
        <v>104</v>
      </c>
      <c r="E186" s="99"/>
    </row>
    <row r="187" spans="2:5" x14ac:dyDescent="0.3">
      <c r="B187" s="617"/>
      <c r="C187" s="619"/>
      <c r="D187" s="441" t="s">
        <v>33</v>
      </c>
      <c r="E187" s="99"/>
    </row>
    <row r="188" spans="2:5" x14ac:dyDescent="0.3">
      <c r="B188" s="617"/>
      <c r="C188" s="619"/>
      <c r="D188" s="440" t="s">
        <v>57</v>
      </c>
      <c r="E188" s="99"/>
    </row>
    <row r="189" spans="2:5" x14ac:dyDescent="0.3">
      <c r="B189" s="617"/>
      <c r="C189" s="619"/>
      <c r="D189" s="441" t="s">
        <v>34</v>
      </c>
      <c r="E189" s="99"/>
    </row>
    <row r="190" spans="2:5" ht="34.5" x14ac:dyDescent="0.3">
      <c r="B190" s="617"/>
      <c r="C190" s="619"/>
      <c r="D190" s="440" t="s">
        <v>58</v>
      </c>
      <c r="E190" s="99"/>
    </row>
    <row r="191" spans="2:5" x14ac:dyDescent="0.3">
      <c r="B191" s="620"/>
      <c r="C191" s="579"/>
      <c r="D191" s="579" t="s">
        <v>31</v>
      </c>
      <c r="E191" s="519"/>
    </row>
    <row r="192" spans="2:5" s="21" customFormat="1" x14ac:dyDescent="0.3">
      <c r="B192" s="617"/>
      <c r="C192" s="621">
        <v>12014</v>
      </c>
      <c r="D192" s="622" t="s">
        <v>35</v>
      </c>
      <c r="E192" s="98">
        <v>-331518.90000000002</v>
      </c>
    </row>
    <row r="193" spans="2:5" ht="69" x14ac:dyDescent="0.3">
      <c r="B193" s="623"/>
      <c r="C193" s="624"/>
      <c r="D193" s="532" t="s">
        <v>113</v>
      </c>
      <c r="E193" s="99"/>
    </row>
    <row r="194" spans="2:5" x14ac:dyDescent="0.3">
      <c r="B194" s="623"/>
      <c r="C194" s="624"/>
      <c r="D194" s="442" t="s">
        <v>36</v>
      </c>
      <c r="E194" s="99"/>
    </row>
    <row r="195" spans="2:5" x14ac:dyDescent="0.3">
      <c r="B195" s="623"/>
      <c r="C195" s="624"/>
      <c r="D195" s="532" t="s">
        <v>114</v>
      </c>
      <c r="E195" s="99"/>
    </row>
    <row r="196" spans="2:5" x14ac:dyDescent="0.3">
      <c r="B196" s="623"/>
      <c r="C196" s="624"/>
      <c r="D196" s="442" t="s">
        <v>37</v>
      </c>
      <c r="E196" s="99"/>
    </row>
    <row r="197" spans="2:5" x14ac:dyDescent="0.3">
      <c r="B197" s="623"/>
      <c r="C197" s="624"/>
      <c r="D197" s="532" t="s">
        <v>38</v>
      </c>
      <c r="E197" s="85"/>
    </row>
    <row r="198" spans="2:5" x14ac:dyDescent="0.3">
      <c r="B198" s="620"/>
      <c r="C198" s="44" t="s">
        <v>259</v>
      </c>
      <c r="D198" s="42" t="s">
        <v>35</v>
      </c>
      <c r="E198" s="101">
        <f>h12d!D99</f>
        <v>-233301</v>
      </c>
    </row>
    <row r="199" spans="2:5" ht="69" x14ac:dyDescent="0.3">
      <c r="B199" s="620"/>
      <c r="C199" s="44"/>
      <c r="D199" s="40" t="s">
        <v>260</v>
      </c>
      <c r="E199" s="101"/>
    </row>
    <row r="200" spans="2:5" x14ac:dyDescent="0.3">
      <c r="B200" s="620"/>
      <c r="C200" s="44"/>
      <c r="D200" s="42" t="s">
        <v>36</v>
      </c>
      <c r="E200" s="101"/>
    </row>
    <row r="201" spans="2:5" ht="51.75" x14ac:dyDescent="0.3">
      <c r="B201" s="620"/>
      <c r="C201" s="44"/>
      <c r="D201" s="40" t="s">
        <v>261</v>
      </c>
      <c r="E201" s="101"/>
    </row>
    <row r="202" spans="2:5" x14ac:dyDescent="0.3">
      <c r="B202" s="620"/>
      <c r="C202" s="44"/>
      <c r="D202" s="42" t="s">
        <v>37</v>
      </c>
      <c r="E202" s="101"/>
    </row>
    <row r="203" spans="2:5" x14ac:dyDescent="0.3">
      <c r="B203" s="620"/>
      <c r="C203" s="44"/>
      <c r="D203" s="40" t="s">
        <v>38</v>
      </c>
      <c r="E203" s="101"/>
    </row>
    <row r="204" spans="2:5" x14ac:dyDescent="0.3">
      <c r="B204" s="620"/>
      <c r="C204" s="44" t="s">
        <v>262</v>
      </c>
      <c r="D204" s="42" t="s">
        <v>35</v>
      </c>
      <c r="E204" s="101">
        <f>h11v!E178</f>
        <v>-283903</v>
      </c>
    </row>
    <row r="205" spans="2:5" ht="51.75" x14ac:dyDescent="0.3">
      <c r="B205" s="620"/>
      <c r="C205" s="44"/>
      <c r="D205" s="40" t="s">
        <v>263</v>
      </c>
      <c r="E205" s="101"/>
    </row>
    <row r="206" spans="2:5" x14ac:dyDescent="0.3">
      <c r="B206" s="620"/>
      <c r="C206" s="44"/>
      <c r="D206" s="42" t="s">
        <v>36</v>
      </c>
      <c r="E206" s="101"/>
    </row>
    <row r="207" spans="2:5" ht="51.75" x14ac:dyDescent="0.3">
      <c r="B207" s="620"/>
      <c r="C207" s="44"/>
      <c r="D207" s="40" t="s">
        <v>266</v>
      </c>
      <c r="E207" s="101"/>
    </row>
    <row r="208" spans="2:5" x14ac:dyDescent="0.3">
      <c r="B208" s="620"/>
      <c r="C208" s="44"/>
      <c r="D208" s="42" t="s">
        <v>37</v>
      </c>
      <c r="E208" s="101"/>
    </row>
    <row r="209" spans="2:5" x14ac:dyDescent="0.3">
      <c r="B209" s="620"/>
      <c r="C209" s="44"/>
      <c r="D209" s="40" t="s">
        <v>38</v>
      </c>
      <c r="E209" s="101"/>
    </row>
    <row r="210" spans="2:5" x14ac:dyDescent="0.3">
      <c r="B210" s="620"/>
      <c r="C210" s="477" t="s">
        <v>264</v>
      </c>
      <c r="D210" s="441" t="s">
        <v>35</v>
      </c>
      <c r="E210" s="101">
        <f>h12d!D107</f>
        <v>-141951.5</v>
      </c>
    </row>
    <row r="211" spans="2:5" ht="51.75" x14ac:dyDescent="0.3">
      <c r="B211" s="620"/>
      <c r="C211" s="477"/>
      <c r="D211" s="440" t="s">
        <v>265</v>
      </c>
      <c r="E211" s="101"/>
    </row>
    <row r="212" spans="2:5" x14ac:dyDescent="0.3">
      <c r="B212" s="620"/>
      <c r="C212" s="477"/>
      <c r="D212" s="441" t="s">
        <v>36</v>
      </c>
      <c r="E212" s="101"/>
    </row>
    <row r="213" spans="2:5" ht="51.75" x14ac:dyDescent="0.3">
      <c r="B213" s="620"/>
      <c r="C213" s="477"/>
      <c r="D213" s="440" t="s">
        <v>266</v>
      </c>
      <c r="E213" s="101"/>
    </row>
    <row r="214" spans="2:5" x14ac:dyDescent="0.3">
      <c r="B214" s="620"/>
      <c r="C214" s="477"/>
      <c r="D214" s="441" t="s">
        <v>37</v>
      </c>
      <c r="E214" s="101"/>
    </row>
    <row r="215" spans="2:5" x14ac:dyDescent="0.3">
      <c r="B215" s="620"/>
      <c r="C215" s="477"/>
      <c r="D215" s="440" t="s">
        <v>38</v>
      </c>
      <c r="E215" s="101"/>
    </row>
    <row r="216" spans="2:5" x14ac:dyDescent="0.3">
      <c r="B216" s="620"/>
      <c r="C216" s="525" t="s">
        <v>118</v>
      </c>
      <c r="D216" s="442" t="s">
        <v>35</v>
      </c>
      <c r="E216" s="85">
        <v>40909.199999999997</v>
      </c>
    </row>
    <row r="217" spans="2:5" ht="69" x14ac:dyDescent="0.3">
      <c r="B217" s="620"/>
      <c r="C217" s="525"/>
      <c r="D217" s="532" t="s">
        <v>119</v>
      </c>
      <c r="E217" s="85"/>
    </row>
    <row r="218" spans="2:5" x14ac:dyDescent="0.3">
      <c r="B218" s="620"/>
      <c r="C218" s="525"/>
      <c r="D218" s="442" t="s">
        <v>36</v>
      </c>
      <c r="E218" s="85"/>
    </row>
    <row r="219" spans="2:5" ht="34.5" x14ac:dyDescent="0.3">
      <c r="B219" s="620"/>
      <c r="C219" s="525"/>
      <c r="D219" s="532" t="s">
        <v>120</v>
      </c>
      <c r="E219" s="85"/>
    </row>
    <row r="220" spans="2:5" x14ac:dyDescent="0.3">
      <c r="B220" s="620"/>
      <c r="C220" s="525"/>
      <c r="D220" s="442" t="s">
        <v>37</v>
      </c>
      <c r="E220" s="85"/>
    </row>
    <row r="221" spans="2:5" x14ac:dyDescent="0.3">
      <c r="B221" s="620"/>
      <c r="C221" s="525"/>
      <c r="D221" s="532" t="s">
        <v>38</v>
      </c>
      <c r="E221" s="85"/>
    </row>
    <row r="222" spans="2:5" x14ac:dyDescent="0.3">
      <c r="B222" s="620"/>
      <c r="C222" s="624">
        <v>12021</v>
      </c>
      <c r="D222" s="442" t="s">
        <v>35</v>
      </c>
      <c r="E222" s="85">
        <v>170831.8</v>
      </c>
    </row>
    <row r="223" spans="2:5" ht="69" x14ac:dyDescent="0.3">
      <c r="B223" s="620"/>
      <c r="C223" s="624"/>
      <c r="D223" s="532" t="s">
        <v>121</v>
      </c>
      <c r="E223" s="85"/>
    </row>
    <row r="224" spans="2:5" x14ac:dyDescent="0.3">
      <c r="B224" s="620"/>
      <c r="C224" s="624"/>
      <c r="D224" s="442" t="s">
        <v>36</v>
      </c>
      <c r="E224" s="85"/>
    </row>
    <row r="225" spans="2:5" ht="34.5" x14ac:dyDescent="0.3">
      <c r="B225" s="620"/>
      <c r="C225" s="624"/>
      <c r="D225" s="532" t="s">
        <v>120</v>
      </c>
      <c r="E225" s="85"/>
    </row>
    <row r="226" spans="2:5" x14ac:dyDescent="0.3">
      <c r="B226" s="620"/>
      <c r="C226" s="624"/>
      <c r="D226" s="442" t="s">
        <v>37</v>
      </c>
      <c r="E226" s="85"/>
    </row>
    <row r="227" spans="2:5" x14ac:dyDescent="0.3">
      <c r="B227" s="620"/>
      <c r="C227" s="624"/>
      <c r="D227" s="532" t="s">
        <v>38</v>
      </c>
      <c r="E227" s="85"/>
    </row>
    <row r="228" spans="2:5" x14ac:dyDescent="0.3">
      <c r="B228" s="534"/>
      <c r="C228" s="624">
        <v>12029</v>
      </c>
      <c r="D228" s="442" t="s">
        <v>35</v>
      </c>
      <c r="E228" s="85">
        <f>h11v!E205</f>
        <v>-1091648.1000000001</v>
      </c>
    </row>
    <row r="229" spans="2:5" ht="51.75" x14ac:dyDescent="0.3">
      <c r="B229" s="534"/>
      <c r="C229" s="624"/>
      <c r="D229" s="532" t="s">
        <v>111</v>
      </c>
      <c r="E229" s="85"/>
    </row>
    <row r="230" spans="2:5" x14ac:dyDescent="0.3">
      <c r="B230" s="534"/>
      <c r="C230" s="624"/>
      <c r="D230" s="442" t="s">
        <v>36</v>
      </c>
      <c r="E230" s="85"/>
    </row>
    <row r="231" spans="2:5" ht="34.5" x14ac:dyDescent="0.3">
      <c r="B231" s="534"/>
      <c r="C231" s="624"/>
      <c r="D231" s="532" t="s">
        <v>112</v>
      </c>
      <c r="E231" s="85"/>
    </row>
    <row r="232" spans="2:5" x14ac:dyDescent="0.3">
      <c r="B232" s="534"/>
      <c r="C232" s="624"/>
      <c r="D232" s="442" t="s">
        <v>37</v>
      </c>
      <c r="E232" s="85"/>
    </row>
    <row r="233" spans="2:5" x14ac:dyDescent="0.3">
      <c r="B233" s="534"/>
      <c r="C233" s="624"/>
      <c r="D233" s="532" t="s">
        <v>38</v>
      </c>
      <c r="E233" s="85"/>
    </row>
    <row r="234" spans="2:5" x14ac:dyDescent="0.3">
      <c r="B234" s="623"/>
      <c r="C234" s="525" t="s">
        <v>115</v>
      </c>
      <c r="D234" s="442" t="s">
        <v>35</v>
      </c>
      <c r="E234" s="85">
        <v>-3091415.1</v>
      </c>
    </row>
    <row r="235" spans="2:5" ht="51.75" x14ac:dyDescent="0.3">
      <c r="B235" s="623"/>
      <c r="C235" s="525"/>
      <c r="D235" s="532" t="s">
        <v>116</v>
      </c>
      <c r="E235" s="85"/>
    </row>
    <row r="236" spans="2:5" x14ac:dyDescent="0.3">
      <c r="B236" s="623"/>
      <c r="C236" s="525"/>
      <c r="D236" s="442" t="s">
        <v>36</v>
      </c>
      <c r="E236" s="85"/>
    </row>
    <row r="237" spans="2:5" ht="34.5" x14ac:dyDescent="0.3">
      <c r="B237" s="623"/>
      <c r="C237" s="525"/>
      <c r="D237" s="532" t="s">
        <v>117</v>
      </c>
      <c r="E237" s="85"/>
    </row>
    <row r="238" spans="2:5" x14ac:dyDescent="0.3">
      <c r="B238" s="623"/>
      <c r="C238" s="525"/>
      <c r="D238" s="442" t="s">
        <v>37</v>
      </c>
      <c r="E238" s="85"/>
    </row>
    <row r="239" spans="2:5" x14ac:dyDescent="0.3">
      <c r="B239" s="623"/>
      <c r="C239" s="525"/>
      <c r="D239" s="532" t="s">
        <v>38</v>
      </c>
      <c r="E239" s="85"/>
    </row>
    <row r="240" spans="2:5" s="21" customFormat="1" x14ac:dyDescent="0.3">
      <c r="B240" s="40" t="s">
        <v>284</v>
      </c>
      <c r="C240" s="44"/>
      <c r="D240" s="42" t="s">
        <v>32</v>
      </c>
      <c r="E240" s="86">
        <f>E247</f>
        <v>-1082525.8</v>
      </c>
    </row>
    <row r="241" spans="2:5" s="21" customFormat="1" ht="21.75" customHeight="1" x14ac:dyDescent="0.3">
      <c r="B241" s="40"/>
      <c r="C241" s="44"/>
      <c r="D241" s="40" t="s">
        <v>285</v>
      </c>
      <c r="E241" s="86"/>
    </row>
    <row r="242" spans="2:5" s="21" customFormat="1" x14ac:dyDescent="0.3">
      <c r="B242" s="40"/>
      <c r="C242" s="44"/>
      <c r="D242" s="42" t="s">
        <v>33</v>
      </c>
      <c r="E242" s="86"/>
    </row>
    <row r="243" spans="2:5" s="21" customFormat="1" ht="51.75" x14ac:dyDescent="0.3">
      <c r="B243" s="40"/>
      <c r="C243" s="44"/>
      <c r="D243" s="40" t="s">
        <v>287</v>
      </c>
      <c r="E243" s="86"/>
    </row>
    <row r="244" spans="2:5" s="21" customFormat="1" x14ac:dyDescent="0.3">
      <c r="B244" s="40"/>
      <c r="C244" s="44"/>
      <c r="D244" s="42" t="s">
        <v>34</v>
      </c>
      <c r="E244" s="86"/>
    </row>
    <row r="245" spans="2:5" s="21" customFormat="1" ht="34.5" x14ac:dyDescent="0.3">
      <c r="B245" s="40"/>
      <c r="C245" s="44"/>
      <c r="D245" s="40" t="s">
        <v>288</v>
      </c>
      <c r="E245" s="86"/>
    </row>
    <row r="246" spans="2:5" s="21" customFormat="1" x14ac:dyDescent="0.3">
      <c r="B246" s="625"/>
      <c r="C246" s="626"/>
      <c r="D246" s="44" t="s">
        <v>31</v>
      </c>
      <c r="E246" s="86"/>
    </row>
    <row r="247" spans="2:5" x14ac:dyDescent="0.3">
      <c r="B247" s="620"/>
      <c r="C247" s="39" t="s">
        <v>289</v>
      </c>
      <c r="D247" s="419" t="s">
        <v>35</v>
      </c>
      <c r="E247" s="101">
        <f>h12d!D118</f>
        <v>-1082525.8</v>
      </c>
    </row>
    <row r="248" spans="2:5" ht="86.25" x14ac:dyDescent="0.3">
      <c r="B248" s="620"/>
      <c r="C248" s="39"/>
      <c r="D248" s="45" t="s">
        <v>286</v>
      </c>
      <c r="E248" s="101"/>
    </row>
    <row r="249" spans="2:5" x14ac:dyDescent="0.3">
      <c r="B249" s="620"/>
      <c r="C249" s="39"/>
      <c r="D249" s="419" t="s">
        <v>36</v>
      </c>
      <c r="E249" s="101"/>
    </row>
    <row r="250" spans="2:5" ht="51.75" x14ac:dyDescent="0.3">
      <c r="B250" s="620"/>
      <c r="C250" s="39"/>
      <c r="D250" s="45" t="s">
        <v>290</v>
      </c>
      <c r="E250" s="101"/>
    </row>
    <row r="251" spans="2:5" x14ac:dyDescent="0.3">
      <c r="B251" s="620"/>
      <c r="C251" s="39"/>
      <c r="D251" s="419" t="s">
        <v>37</v>
      </c>
      <c r="E251" s="101"/>
    </row>
    <row r="252" spans="2:5" ht="51.75" x14ac:dyDescent="0.3">
      <c r="B252" s="620"/>
      <c r="C252" s="39"/>
      <c r="D252" s="45" t="s">
        <v>291</v>
      </c>
      <c r="E252" s="101"/>
    </row>
    <row r="253" spans="2:5" x14ac:dyDescent="0.3">
      <c r="B253" s="627">
        <v>1212</v>
      </c>
      <c r="C253" s="627"/>
      <c r="D253" s="628" t="s">
        <v>32</v>
      </c>
      <c r="E253" s="99">
        <f>E260+E266</f>
        <v>220524.09999999998</v>
      </c>
    </row>
    <row r="254" spans="2:5" x14ac:dyDescent="0.3">
      <c r="B254" s="627"/>
      <c r="C254" s="627"/>
      <c r="D254" s="629" t="s">
        <v>555</v>
      </c>
      <c r="E254" s="99"/>
    </row>
    <row r="255" spans="2:5" x14ac:dyDescent="0.3">
      <c r="B255" s="627"/>
      <c r="C255" s="627"/>
      <c r="D255" s="630" t="s">
        <v>33</v>
      </c>
      <c r="E255" s="99"/>
    </row>
    <row r="256" spans="2:5" x14ac:dyDescent="0.3">
      <c r="B256" s="627"/>
      <c r="C256" s="627"/>
      <c r="D256" s="629" t="s">
        <v>576</v>
      </c>
      <c r="E256" s="99"/>
    </row>
    <row r="257" spans="2:5" x14ac:dyDescent="0.3">
      <c r="B257" s="627"/>
      <c r="C257" s="627"/>
      <c r="D257" s="630" t="s">
        <v>34</v>
      </c>
      <c r="E257" s="99"/>
    </row>
    <row r="258" spans="2:5" ht="34.5" x14ac:dyDescent="0.3">
      <c r="B258" s="627"/>
      <c r="C258" s="627"/>
      <c r="D258" s="629" t="s">
        <v>577</v>
      </c>
      <c r="E258" s="99"/>
    </row>
    <row r="259" spans="2:5" x14ac:dyDescent="0.3">
      <c r="B259" s="631"/>
      <c r="C259" s="218"/>
      <c r="D259" s="44" t="s">
        <v>31</v>
      </c>
      <c r="E259" s="99"/>
    </row>
    <row r="260" spans="2:5" x14ac:dyDescent="0.3">
      <c r="B260" s="631"/>
      <c r="C260" s="632">
        <v>12025</v>
      </c>
      <c r="D260" s="451" t="s">
        <v>35</v>
      </c>
      <c r="E260" s="99">
        <f>'հ9․'!G23</f>
        <v>52716</v>
      </c>
    </row>
    <row r="261" spans="2:5" ht="34.5" x14ac:dyDescent="0.3">
      <c r="B261" s="631"/>
      <c r="C261" s="632"/>
      <c r="D261" s="633" t="s">
        <v>557</v>
      </c>
      <c r="E261" s="99"/>
    </row>
    <row r="262" spans="2:5" x14ac:dyDescent="0.3">
      <c r="B262" s="631"/>
      <c r="C262" s="632"/>
      <c r="D262" s="451" t="s">
        <v>36</v>
      </c>
      <c r="E262" s="99"/>
    </row>
    <row r="263" spans="2:5" ht="69" x14ac:dyDescent="0.3">
      <c r="B263" s="631"/>
      <c r="C263" s="632"/>
      <c r="D263" s="634" t="s">
        <v>578</v>
      </c>
      <c r="E263" s="99"/>
    </row>
    <row r="264" spans="2:5" x14ac:dyDescent="0.3">
      <c r="B264" s="631"/>
      <c r="C264" s="632"/>
      <c r="D264" s="451" t="s">
        <v>37</v>
      </c>
      <c r="E264" s="99"/>
    </row>
    <row r="265" spans="2:5" x14ac:dyDescent="0.3">
      <c r="B265" s="631"/>
      <c r="C265" s="632"/>
      <c r="D265" s="451" t="s">
        <v>38</v>
      </c>
      <c r="E265" s="99"/>
    </row>
    <row r="266" spans="2:5" x14ac:dyDescent="0.3">
      <c r="B266" s="631"/>
      <c r="C266" s="635">
        <v>32001</v>
      </c>
      <c r="D266" s="636" t="s">
        <v>579</v>
      </c>
      <c r="E266" s="99">
        <f>'հ9․'!G32</f>
        <v>167808.09999999998</v>
      </c>
    </row>
    <row r="267" spans="2:5" ht="34.5" x14ac:dyDescent="0.3">
      <c r="B267" s="631"/>
      <c r="C267" s="637"/>
      <c r="D267" s="638" t="s">
        <v>506</v>
      </c>
      <c r="E267" s="99"/>
    </row>
    <row r="268" spans="2:5" x14ac:dyDescent="0.3">
      <c r="B268" s="631"/>
      <c r="C268" s="637"/>
      <c r="D268" s="639" t="s">
        <v>580</v>
      </c>
      <c r="E268" s="99"/>
    </row>
    <row r="269" spans="2:5" ht="86.25" x14ac:dyDescent="0.3">
      <c r="B269" s="631"/>
      <c r="C269" s="637"/>
      <c r="D269" s="638" t="s">
        <v>581</v>
      </c>
      <c r="E269" s="99"/>
    </row>
    <row r="270" spans="2:5" x14ac:dyDescent="0.3">
      <c r="B270" s="631"/>
      <c r="C270" s="637"/>
      <c r="D270" s="639" t="s">
        <v>582</v>
      </c>
      <c r="E270" s="99"/>
    </row>
    <row r="271" spans="2:5" ht="51.75" x14ac:dyDescent="0.3">
      <c r="B271" s="631"/>
      <c r="C271" s="637"/>
      <c r="D271" s="638" t="s">
        <v>583</v>
      </c>
      <c r="E271" s="99"/>
    </row>
    <row r="272" spans="2:5" x14ac:dyDescent="0.3">
      <c r="B272" s="640" t="s">
        <v>122</v>
      </c>
      <c r="C272" s="525"/>
      <c r="D272" s="442" t="s">
        <v>32</v>
      </c>
      <c r="E272" s="85">
        <f>+E279+E285</f>
        <v>-4754856.8</v>
      </c>
    </row>
    <row r="273" spans="2:5" x14ac:dyDescent="0.3">
      <c r="B273" s="640"/>
      <c r="C273" s="525"/>
      <c r="D273" s="532" t="s">
        <v>123</v>
      </c>
      <c r="E273" s="85"/>
    </row>
    <row r="274" spans="2:5" x14ac:dyDescent="0.3">
      <c r="B274" s="640"/>
      <c r="C274" s="525"/>
      <c r="D274" s="442" t="s">
        <v>33</v>
      </c>
      <c r="E274" s="85"/>
    </row>
    <row r="275" spans="2:5" ht="34.5" x14ac:dyDescent="0.3">
      <c r="B275" s="640"/>
      <c r="C275" s="525"/>
      <c r="D275" s="532" t="s">
        <v>124</v>
      </c>
      <c r="E275" s="85"/>
    </row>
    <row r="276" spans="2:5" x14ac:dyDescent="0.3">
      <c r="B276" s="640"/>
      <c r="C276" s="525"/>
      <c r="D276" s="442" t="s">
        <v>34</v>
      </c>
      <c r="E276" s="85"/>
    </row>
    <row r="277" spans="2:5" ht="34.5" x14ac:dyDescent="0.3">
      <c r="B277" s="640"/>
      <c r="C277" s="525"/>
      <c r="D277" s="532" t="s">
        <v>125</v>
      </c>
      <c r="E277" s="85"/>
    </row>
    <row r="278" spans="2:5" x14ac:dyDescent="0.3">
      <c r="B278" s="623"/>
      <c r="C278" s="541"/>
      <c r="D278" s="541" t="s">
        <v>126</v>
      </c>
      <c r="E278" s="541"/>
    </row>
    <row r="279" spans="2:5" x14ac:dyDescent="0.3">
      <c r="B279" s="540"/>
      <c r="C279" s="525" t="s">
        <v>127</v>
      </c>
      <c r="D279" s="442" t="s">
        <v>35</v>
      </c>
      <c r="E279" s="85">
        <f>h12d!D131</f>
        <v>-815001.59999999998</v>
      </c>
    </row>
    <row r="280" spans="2:5" ht="86.25" x14ac:dyDescent="0.3">
      <c r="B280" s="540"/>
      <c r="C280" s="525"/>
      <c r="D280" s="532" t="s">
        <v>128</v>
      </c>
      <c r="E280" s="85"/>
    </row>
    <row r="281" spans="2:5" x14ac:dyDescent="0.3">
      <c r="B281" s="540"/>
      <c r="C281" s="525"/>
      <c r="D281" s="442" t="s">
        <v>36</v>
      </c>
      <c r="E281" s="85"/>
    </row>
    <row r="282" spans="2:5" ht="51.75" x14ac:dyDescent="0.3">
      <c r="B282" s="540"/>
      <c r="C282" s="525"/>
      <c r="D282" s="532" t="s">
        <v>129</v>
      </c>
      <c r="E282" s="85"/>
    </row>
    <row r="283" spans="2:5" x14ac:dyDescent="0.3">
      <c r="B283" s="540"/>
      <c r="C283" s="525"/>
      <c r="D283" s="442" t="s">
        <v>37</v>
      </c>
      <c r="E283" s="85"/>
    </row>
    <row r="284" spans="2:5" x14ac:dyDescent="0.3">
      <c r="B284" s="540"/>
      <c r="C284" s="525"/>
      <c r="D284" s="532" t="s">
        <v>38</v>
      </c>
      <c r="E284" s="85"/>
    </row>
    <row r="285" spans="2:5" x14ac:dyDescent="0.3">
      <c r="B285" s="540"/>
      <c r="C285" s="525" t="s">
        <v>130</v>
      </c>
      <c r="D285" s="442" t="s">
        <v>35</v>
      </c>
      <c r="E285" s="85">
        <f>h11v!E232</f>
        <v>-3939855.2</v>
      </c>
    </row>
    <row r="286" spans="2:5" ht="69" x14ac:dyDescent="0.3">
      <c r="B286" s="540"/>
      <c r="C286" s="525"/>
      <c r="D286" s="532" t="s">
        <v>131</v>
      </c>
      <c r="E286" s="85"/>
    </row>
    <row r="287" spans="2:5" x14ac:dyDescent="0.3">
      <c r="B287" s="540"/>
      <c r="C287" s="525"/>
      <c r="D287" s="442" t="s">
        <v>36</v>
      </c>
      <c r="E287" s="85"/>
    </row>
    <row r="288" spans="2:5" ht="51.75" x14ac:dyDescent="0.3">
      <c r="B288" s="540"/>
      <c r="C288" s="525"/>
      <c r="D288" s="532" t="s">
        <v>129</v>
      </c>
      <c r="E288" s="85"/>
    </row>
    <row r="289" spans="2:5" x14ac:dyDescent="0.3">
      <c r="B289" s="540"/>
      <c r="C289" s="525"/>
      <c r="D289" s="442" t="s">
        <v>37</v>
      </c>
      <c r="E289" s="85"/>
    </row>
    <row r="290" spans="2:5" x14ac:dyDescent="0.3">
      <c r="B290" s="540"/>
      <c r="C290" s="525"/>
      <c r="D290" s="532" t="s">
        <v>38</v>
      </c>
      <c r="E290" s="85"/>
    </row>
    <row r="291" spans="2:5" x14ac:dyDescent="0.3">
      <c r="B291" s="641"/>
      <c r="C291" s="641"/>
      <c r="D291" s="642" t="s">
        <v>132</v>
      </c>
      <c r="E291" s="85">
        <f>E292</f>
        <v>5305396.3</v>
      </c>
    </row>
    <row r="292" spans="2:5" x14ac:dyDescent="0.3">
      <c r="B292" s="617">
        <v>1139</v>
      </c>
      <c r="C292" s="618"/>
      <c r="D292" s="436" t="s">
        <v>32</v>
      </c>
      <c r="E292" s="85">
        <f>E299+E305</f>
        <v>5305396.3</v>
      </c>
    </row>
    <row r="293" spans="2:5" x14ac:dyDescent="0.3">
      <c r="B293" s="617"/>
      <c r="C293" s="618"/>
      <c r="D293" s="532" t="s">
        <v>133</v>
      </c>
      <c r="E293" s="85"/>
    </row>
    <row r="294" spans="2:5" x14ac:dyDescent="0.3">
      <c r="B294" s="617"/>
      <c r="C294" s="618"/>
      <c r="D294" s="442" t="s">
        <v>33</v>
      </c>
      <c r="E294" s="85"/>
    </row>
    <row r="295" spans="2:5" ht="51.75" x14ac:dyDescent="0.3">
      <c r="B295" s="617"/>
      <c r="C295" s="618"/>
      <c r="D295" s="532" t="s">
        <v>134</v>
      </c>
      <c r="E295" s="85"/>
    </row>
    <row r="296" spans="2:5" x14ac:dyDescent="0.3">
      <c r="B296" s="617"/>
      <c r="C296" s="618"/>
      <c r="D296" s="442" t="s">
        <v>34</v>
      </c>
      <c r="E296" s="85"/>
    </row>
    <row r="297" spans="2:5" ht="34.5" x14ac:dyDescent="0.3">
      <c r="B297" s="617"/>
      <c r="C297" s="618"/>
      <c r="D297" s="532" t="s">
        <v>135</v>
      </c>
      <c r="E297" s="85"/>
    </row>
    <row r="298" spans="2:5" x14ac:dyDescent="0.3">
      <c r="B298" s="623"/>
      <c r="C298" s="541"/>
      <c r="D298" s="541" t="s">
        <v>126</v>
      </c>
      <c r="E298" s="541"/>
    </row>
    <row r="299" spans="2:5" x14ac:dyDescent="0.3">
      <c r="B299" s="643"/>
      <c r="C299" s="644">
        <v>11001</v>
      </c>
      <c r="D299" s="442" t="s">
        <v>35</v>
      </c>
      <c r="E299" s="85">
        <f>'հ9․'!G457</f>
        <v>5553920.3999999994</v>
      </c>
    </row>
    <row r="300" spans="2:5" x14ac:dyDescent="0.3">
      <c r="B300" s="643"/>
      <c r="C300" s="644"/>
      <c r="D300" s="532" t="s">
        <v>136</v>
      </c>
      <c r="E300" s="85"/>
    </row>
    <row r="301" spans="2:5" x14ac:dyDescent="0.3">
      <c r="B301" s="643"/>
      <c r="C301" s="644"/>
      <c r="D301" s="442" t="s">
        <v>36</v>
      </c>
      <c r="E301" s="85"/>
    </row>
    <row r="302" spans="2:5" ht="69" x14ac:dyDescent="0.3">
      <c r="B302" s="643"/>
      <c r="C302" s="644"/>
      <c r="D302" s="532" t="s">
        <v>137</v>
      </c>
      <c r="E302" s="85"/>
    </row>
    <row r="303" spans="2:5" x14ac:dyDescent="0.3">
      <c r="B303" s="645"/>
      <c r="C303" s="646"/>
      <c r="D303" s="42" t="s">
        <v>37</v>
      </c>
      <c r="E303" s="101"/>
    </row>
    <row r="304" spans="2:5" x14ac:dyDescent="0.3">
      <c r="B304" s="645"/>
      <c r="C304" s="646"/>
      <c r="D304" s="40" t="s">
        <v>138</v>
      </c>
      <c r="E304" s="101"/>
    </row>
    <row r="305" spans="2:5" x14ac:dyDescent="0.3">
      <c r="B305" s="643"/>
      <c r="C305" s="644">
        <v>11001</v>
      </c>
      <c r="D305" s="442" t="s">
        <v>35</v>
      </c>
      <c r="E305" s="85">
        <f>'հ9․'!G465</f>
        <v>-248524.09999999998</v>
      </c>
    </row>
    <row r="306" spans="2:5" x14ac:dyDescent="0.3">
      <c r="B306" s="643"/>
      <c r="C306" s="644"/>
      <c r="D306" s="532" t="s">
        <v>136</v>
      </c>
      <c r="E306" s="85"/>
    </row>
    <row r="307" spans="2:5" x14ac:dyDescent="0.3">
      <c r="B307" s="643"/>
      <c r="C307" s="644"/>
      <c r="D307" s="442" t="s">
        <v>36</v>
      </c>
      <c r="E307" s="85"/>
    </row>
    <row r="308" spans="2:5" ht="69" x14ac:dyDescent="0.3">
      <c r="B308" s="643"/>
      <c r="C308" s="644"/>
      <c r="D308" s="532" t="s">
        <v>137</v>
      </c>
      <c r="E308" s="85"/>
    </row>
    <row r="309" spans="2:5" x14ac:dyDescent="0.3">
      <c r="B309" s="645"/>
      <c r="C309" s="646"/>
      <c r="D309" s="42" t="s">
        <v>37</v>
      </c>
      <c r="E309" s="101"/>
    </row>
    <row r="310" spans="2:5" x14ac:dyDescent="0.3">
      <c r="B310" s="645"/>
      <c r="C310" s="646"/>
      <c r="D310" s="40" t="s">
        <v>138</v>
      </c>
      <c r="E310" s="101"/>
    </row>
    <row r="312" spans="2:5" x14ac:dyDescent="0.3">
      <c r="C312" s="835" t="s">
        <v>752</v>
      </c>
      <c r="D312" s="835"/>
      <c r="E312" s="834" t="s">
        <v>11</v>
      </c>
    </row>
    <row r="313" spans="2:5" x14ac:dyDescent="0.3">
      <c r="C313" s="835"/>
      <c r="D313" s="835"/>
      <c r="E313" s="834"/>
    </row>
  </sheetData>
  <mergeCells count="8">
    <mergeCell ref="E312:E313"/>
    <mergeCell ref="C312:D313"/>
    <mergeCell ref="C3:E3"/>
    <mergeCell ref="C2:E2"/>
    <mergeCell ref="C1:E1"/>
    <mergeCell ref="B5:E5"/>
    <mergeCell ref="B8:C8"/>
    <mergeCell ref="D8:D9"/>
  </mergeCells>
  <pageMargins left="0.7" right="0.7" top="0.75" bottom="0.75" header="0.3" footer="0.3"/>
  <pageSetup paperSize="9" scale="68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483"/>
  <sheetViews>
    <sheetView zoomScaleNormal="100" zoomScaleSheetLayoutView="100" workbookViewId="0">
      <selection activeCell="G11" sqref="G11"/>
    </sheetView>
  </sheetViews>
  <sheetFormatPr defaultRowHeight="18" customHeight="1" x14ac:dyDescent="0.3"/>
  <cols>
    <col min="1" max="1" width="10.28515625" style="566" customWidth="1"/>
    <col min="2" max="2" width="9.5703125" style="566" customWidth="1"/>
    <col min="3" max="3" width="7.85546875" style="566" customWidth="1"/>
    <col min="4" max="4" width="10.28515625" style="672" customWidth="1"/>
    <col min="5" max="5" width="14.85546875" style="672" customWidth="1"/>
    <col min="6" max="6" width="70.5703125" style="566" customWidth="1"/>
    <col min="7" max="7" width="31.85546875" style="568" customWidth="1"/>
    <col min="8" max="8" width="9.140625" style="566"/>
    <col min="9" max="9" width="18.85546875" style="566" bestFit="1" customWidth="1"/>
    <col min="10" max="16384" width="9.140625" style="566"/>
  </cols>
  <sheetData>
    <row r="1" spans="1:9" ht="18" customHeight="1" x14ac:dyDescent="0.3">
      <c r="G1" s="673" t="s">
        <v>540</v>
      </c>
    </row>
    <row r="2" spans="1:9" ht="18" customHeight="1" x14ac:dyDescent="0.3">
      <c r="A2" s="674" t="s">
        <v>12</v>
      </c>
      <c r="E2" s="838" t="s">
        <v>16</v>
      </c>
      <c r="F2" s="838"/>
      <c r="G2" s="838"/>
    </row>
    <row r="3" spans="1:9" ht="18" customHeight="1" x14ac:dyDescent="0.3">
      <c r="E3" s="838" t="s">
        <v>17</v>
      </c>
      <c r="F3" s="838"/>
      <c r="G3" s="838"/>
    </row>
    <row r="4" spans="1:9" ht="18" customHeight="1" x14ac:dyDescent="0.3">
      <c r="F4" s="675"/>
    </row>
    <row r="5" spans="1:9" ht="45.75" customHeight="1" x14ac:dyDescent="0.3">
      <c r="A5" s="839" t="s">
        <v>93</v>
      </c>
      <c r="B5" s="839"/>
      <c r="C5" s="839"/>
      <c r="D5" s="839"/>
      <c r="E5" s="839"/>
      <c r="F5" s="839"/>
      <c r="G5" s="839"/>
    </row>
    <row r="6" spans="1:9" ht="18" customHeight="1" thickBot="1" x14ac:dyDescent="0.35">
      <c r="G6" s="3" t="s">
        <v>28</v>
      </c>
    </row>
    <row r="7" spans="1:9" ht="104.25" thickBot="1" x14ac:dyDescent="0.35">
      <c r="A7" s="840" t="s">
        <v>18</v>
      </c>
      <c r="B7" s="841"/>
      <c r="C7" s="841"/>
      <c r="D7" s="842" t="s">
        <v>19</v>
      </c>
      <c r="E7" s="841"/>
      <c r="F7" s="843" t="s">
        <v>20</v>
      </c>
      <c r="G7" s="677" t="s">
        <v>105</v>
      </c>
    </row>
    <row r="8" spans="1:9" ht="21" customHeight="1" x14ac:dyDescent="0.3">
      <c r="A8" s="678" t="s">
        <v>21</v>
      </c>
      <c r="B8" s="678" t="s">
        <v>22</v>
      </c>
      <c r="C8" s="678" t="s">
        <v>23</v>
      </c>
      <c r="D8" s="676" t="s">
        <v>3</v>
      </c>
      <c r="E8" s="676" t="s">
        <v>4</v>
      </c>
      <c r="F8" s="843"/>
      <c r="G8" s="679" t="s">
        <v>6</v>
      </c>
    </row>
    <row r="9" spans="1:9" ht="17.25" x14ac:dyDescent="0.3">
      <c r="A9" s="680"/>
      <c r="B9" s="680"/>
      <c r="C9" s="680"/>
      <c r="D9" s="681"/>
      <c r="E9" s="682"/>
      <c r="F9" s="683" t="s">
        <v>54</v>
      </c>
      <c r="G9" s="107">
        <f>G11+G445</f>
        <v>-15152263.299999997</v>
      </c>
      <c r="I9" s="572"/>
    </row>
    <row r="10" spans="1:9" ht="17.25" x14ac:dyDescent="0.3">
      <c r="A10" s="680"/>
      <c r="B10" s="680"/>
      <c r="C10" s="680"/>
      <c r="D10" s="681"/>
      <c r="E10" s="681"/>
      <c r="F10" s="684" t="s">
        <v>13</v>
      </c>
      <c r="G10" s="108"/>
    </row>
    <row r="11" spans="1:9" ht="36.75" customHeight="1" x14ac:dyDescent="0.3">
      <c r="A11" s="539"/>
      <c r="B11" s="539"/>
      <c r="C11" s="539"/>
      <c r="D11" s="426"/>
      <c r="E11" s="426"/>
      <c r="F11" s="326" t="s">
        <v>159</v>
      </c>
      <c r="G11" s="107">
        <f>G13+G57+G385+G419</f>
        <v>-20457659.599999998</v>
      </c>
      <c r="I11" s="685"/>
    </row>
    <row r="12" spans="1:9" ht="17.25" x14ac:dyDescent="0.3">
      <c r="A12" s="686"/>
      <c r="B12" s="686"/>
      <c r="C12" s="686"/>
      <c r="D12" s="687"/>
      <c r="E12" s="687"/>
      <c r="F12" s="684" t="s">
        <v>1</v>
      </c>
      <c r="G12" s="107"/>
    </row>
    <row r="13" spans="1:9" ht="17.25" x14ac:dyDescent="0.3">
      <c r="A13" s="327" t="s">
        <v>562</v>
      </c>
      <c r="B13" s="328"/>
      <c r="C13" s="328"/>
      <c r="D13" s="329"/>
      <c r="E13" s="329"/>
      <c r="F13" s="328" t="s">
        <v>563</v>
      </c>
      <c r="G13" s="107">
        <f>G15</f>
        <v>220524.09999999998</v>
      </c>
    </row>
    <row r="14" spans="1:9" ht="17.25" x14ac:dyDescent="0.3">
      <c r="A14" s="330"/>
      <c r="B14" s="331"/>
      <c r="C14" s="331"/>
      <c r="D14" s="688"/>
      <c r="E14" s="329"/>
      <c r="F14" s="331" t="s">
        <v>13</v>
      </c>
      <c r="G14" s="107"/>
    </row>
    <row r="15" spans="1:9" ht="34.5" x14ac:dyDescent="0.3">
      <c r="A15" s="327"/>
      <c r="B15" s="327" t="s">
        <v>564</v>
      </c>
      <c r="C15" s="328"/>
      <c r="D15" s="329"/>
      <c r="E15" s="329"/>
      <c r="F15" s="332" t="s">
        <v>505</v>
      </c>
      <c r="G15" s="107">
        <f>G17</f>
        <v>220524.09999999998</v>
      </c>
    </row>
    <row r="16" spans="1:9" ht="17.25" x14ac:dyDescent="0.3">
      <c r="A16" s="330"/>
      <c r="B16" s="330"/>
      <c r="C16" s="331"/>
      <c r="D16" s="688"/>
      <c r="E16" s="329"/>
      <c r="F16" s="331" t="s">
        <v>13</v>
      </c>
      <c r="G16" s="107"/>
    </row>
    <row r="17" spans="1:7" ht="34.5" x14ac:dyDescent="0.3">
      <c r="A17" s="327"/>
      <c r="B17" s="327"/>
      <c r="C17" s="327" t="s">
        <v>562</v>
      </c>
      <c r="D17" s="329"/>
      <c r="E17" s="329"/>
      <c r="F17" s="333" t="s">
        <v>505</v>
      </c>
      <c r="G17" s="107">
        <f>G19</f>
        <v>220524.09999999998</v>
      </c>
    </row>
    <row r="18" spans="1:7" ht="17.25" x14ac:dyDescent="0.3">
      <c r="A18" s="330"/>
      <c r="B18" s="330"/>
      <c r="C18" s="330"/>
      <c r="D18" s="688"/>
      <c r="E18" s="329"/>
      <c r="F18" s="334" t="s">
        <v>13</v>
      </c>
      <c r="G18" s="107"/>
    </row>
    <row r="19" spans="1:7" ht="34.5" x14ac:dyDescent="0.3">
      <c r="A19" s="330"/>
      <c r="B19" s="330"/>
      <c r="C19" s="330"/>
      <c r="D19" s="688"/>
      <c r="E19" s="329"/>
      <c r="F19" s="332" t="s">
        <v>246</v>
      </c>
      <c r="G19" s="107">
        <f>G21</f>
        <v>220524.09999999998</v>
      </c>
    </row>
    <row r="20" spans="1:7" ht="17.25" x14ac:dyDescent="0.3">
      <c r="A20" s="330"/>
      <c r="B20" s="330"/>
      <c r="C20" s="330"/>
      <c r="D20" s="688"/>
      <c r="E20" s="329"/>
      <c r="F20" s="331" t="s">
        <v>13</v>
      </c>
      <c r="G20" s="107"/>
    </row>
    <row r="21" spans="1:7" ht="17.25" x14ac:dyDescent="0.3">
      <c r="A21" s="327"/>
      <c r="B21" s="327"/>
      <c r="C21" s="327"/>
      <c r="D21" s="689">
        <v>1212</v>
      </c>
      <c r="E21" s="329"/>
      <c r="F21" s="336" t="s">
        <v>555</v>
      </c>
      <c r="G21" s="107">
        <f>G23+G32</f>
        <v>220524.09999999998</v>
      </c>
    </row>
    <row r="22" spans="1:7" ht="17.25" x14ac:dyDescent="0.3">
      <c r="A22" s="330"/>
      <c r="B22" s="330"/>
      <c r="C22" s="330"/>
      <c r="D22" s="690"/>
      <c r="E22" s="329"/>
      <c r="F22" s="338" t="s">
        <v>565</v>
      </c>
      <c r="G22" s="107"/>
    </row>
    <row r="23" spans="1:7" ht="34.5" x14ac:dyDescent="0.3">
      <c r="A23" s="339"/>
      <c r="B23" s="339"/>
      <c r="C23" s="339"/>
      <c r="D23" s="691"/>
      <c r="E23" s="690">
        <v>12025</v>
      </c>
      <c r="F23" s="340" t="s">
        <v>557</v>
      </c>
      <c r="G23" s="107">
        <f>G25</f>
        <v>52716</v>
      </c>
    </row>
    <row r="24" spans="1:7" ht="17.25" x14ac:dyDescent="0.3">
      <c r="A24" s="339"/>
      <c r="B24" s="339"/>
      <c r="C24" s="339"/>
      <c r="D24" s="691"/>
      <c r="E24" s="690"/>
      <c r="F24" s="338" t="s">
        <v>14</v>
      </c>
      <c r="G24" s="107"/>
    </row>
    <row r="25" spans="1:7" ht="17.25" x14ac:dyDescent="0.3">
      <c r="A25" s="339"/>
      <c r="B25" s="339"/>
      <c r="C25" s="339"/>
      <c r="D25" s="691"/>
      <c r="E25" s="690"/>
      <c r="F25" s="338" t="s">
        <v>518</v>
      </c>
      <c r="G25" s="107">
        <f>G27</f>
        <v>52716</v>
      </c>
    </row>
    <row r="26" spans="1:7" ht="34.5" x14ac:dyDescent="0.3">
      <c r="A26" s="339"/>
      <c r="B26" s="339"/>
      <c r="C26" s="339"/>
      <c r="D26" s="691"/>
      <c r="E26" s="690"/>
      <c r="F26" s="338" t="s">
        <v>7</v>
      </c>
      <c r="G26" s="107"/>
    </row>
    <row r="27" spans="1:7" ht="17.25" x14ac:dyDescent="0.3">
      <c r="A27" s="339"/>
      <c r="B27" s="339"/>
      <c r="C27" s="339"/>
      <c r="D27" s="691"/>
      <c r="E27" s="690"/>
      <c r="F27" s="219" t="s">
        <v>2</v>
      </c>
      <c r="G27" s="107">
        <f>G28</f>
        <v>52716</v>
      </c>
    </row>
    <row r="28" spans="1:7" ht="17.25" x14ac:dyDescent="0.3">
      <c r="A28" s="339"/>
      <c r="B28" s="339"/>
      <c r="C28" s="339"/>
      <c r="D28" s="691"/>
      <c r="E28" s="690"/>
      <c r="F28" s="219" t="s">
        <v>96</v>
      </c>
      <c r="G28" s="107">
        <f>G29</f>
        <v>52716</v>
      </c>
    </row>
    <row r="29" spans="1:7" ht="17.25" x14ac:dyDescent="0.3">
      <c r="A29" s="339"/>
      <c r="B29" s="339"/>
      <c r="C29" s="339"/>
      <c r="D29" s="691"/>
      <c r="E29" s="690"/>
      <c r="F29" s="219" t="s">
        <v>566</v>
      </c>
      <c r="G29" s="107">
        <f>G30</f>
        <v>52716</v>
      </c>
    </row>
    <row r="30" spans="1:7" ht="34.5" x14ac:dyDescent="0.3">
      <c r="A30" s="339"/>
      <c r="B30" s="339"/>
      <c r="C30" s="339"/>
      <c r="D30" s="691"/>
      <c r="E30" s="690"/>
      <c r="F30" s="252" t="s">
        <v>567</v>
      </c>
      <c r="G30" s="107">
        <f>G31</f>
        <v>52716</v>
      </c>
    </row>
    <row r="31" spans="1:7" ht="17.25" x14ac:dyDescent="0.3">
      <c r="A31" s="339"/>
      <c r="B31" s="339"/>
      <c r="C31" s="339"/>
      <c r="D31" s="691"/>
      <c r="E31" s="690"/>
      <c r="F31" s="252" t="s">
        <v>568</v>
      </c>
      <c r="G31" s="107">
        <f>'h14.'!E21</f>
        <v>52716</v>
      </c>
    </row>
    <row r="32" spans="1:7" ht="34.5" x14ac:dyDescent="0.3">
      <c r="A32" s="339"/>
      <c r="B32" s="339"/>
      <c r="C32" s="339"/>
      <c r="D32" s="691"/>
      <c r="E32" s="573">
        <v>32001</v>
      </c>
      <c r="F32" s="257" t="s">
        <v>506</v>
      </c>
      <c r="G32" s="107">
        <f>G34+G41+G48</f>
        <v>167808.09999999998</v>
      </c>
    </row>
    <row r="33" spans="1:7" ht="17.25" x14ac:dyDescent="0.3">
      <c r="A33" s="339"/>
      <c r="B33" s="339"/>
      <c r="C33" s="339"/>
      <c r="D33" s="691"/>
      <c r="E33" s="449"/>
      <c r="F33" s="219" t="s">
        <v>569</v>
      </c>
      <c r="G33" s="107"/>
    </row>
    <row r="34" spans="1:7" ht="17.25" x14ac:dyDescent="0.3">
      <c r="A34" s="339"/>
      <c r="B34" s="339"/>
      <c r="C34" s="339"/>
      <c r="D34" s="691"/>
      <c r="E34" s="449"/>
      <c r="F34" s="252" t="s">
        <v>501</v>
      </c>
      <c r="G34" s="107">
        <f>G36</f>
        <v>18970.599999999999</v>
      </c>
    </row>
    <row r="35" spans="1:7" ht="34.5" x14ac:dyDescent="0.3">
      <c r="A35" s="339"/>
      <c r="B35" s="339"/>
      <c r="C35" s="339"/>
      <c r="D35" s="691"/>
      <c r="E35" s="449"/>
      <c r="F35" s="252" t="s">
        <v>7</v>
      </c>
      <c r="G35" s="107"/>
    </row>
    <row r="36" spans="1:7" ht="17.25" x14ac:dyDescent="0.3">
      <c r="A36" s="339"/>
      <c r="B36" s="339"/>
      <c r="C36" s="339"/>
      <c r="D36" s="691"/>
      <c r="E36" s="692"/>
      <c r="F36" s="219" t="s">
        <v>2</v>
      </c>
      <c r="G36" s="107">
        <f>G37</f>
        <v>18970.599999999999</v>
      </c>
    </row>
    <row r="37" spans="1:7" ht="17.25" x14ac:dyDescent="0.3">
      <c r="A37" s="339"/>
      <c r="B37" s="339"/>
      <c r="C37" s="339"/>
      <c r="D37" s="691"/>
      <c r="E37" s="692"/>
      <c r="F37" s="219" t="s">
        <v>59</v>
      </c>
      <c r="G37" s="107">
        <f>G38</f>
        <v>18970.599999999999</v>
      </c>
    </row>
    <row r="38" spans="1:7" ht="17.25" x14ac:dyDescent="0.3">
      <c r="A38" s="339"/>
      <c r="B38" s="339"/>
      <c r="C38" s="339"/>
      <c r="D38" s="691"/>
      <c r="E38" s="692"/>
      <c r="F38" s="219" t="s">
        <v>60</v>
      </c>
      <c r="G38" s="107">
        <f>G39</f>
        <v>18970.599999999999</v>
      </c>
    </row>
    <row r="39" spans="1:7" ht="17.25" x14ac:dyDescent="0.3">
      <c r="A39" s="339"/>
      <c r="B39" s="339"/>
      <c r="C39" s="339"/>
      <c r="D39" s="691"/>
      <c r="E39" s="692"/>
      <c r="F39" s="219" t="s">
        <v>61</v>
      </c>
      <c r="G39" s="107">
        <f>G40</f>
        <v>18970.599999999999</v>
      </c>
    </row>
    <row r="40" spans="1:7" ht="17.25" x14ac:dyDescent="0.3">
      <c r="A40" s="339"/>
      <c r="B40" s="339"/>
      <c r="C40" s="339"/>
      <c r="D40" s="691"/>
      <c r="E40" s="692"/>
      <c r="F40" s="219" t="s">
        <v>247</v>
      </c>
      <c r="G40" s="107">
        <f>հ10!D16</f>
        <v>18970.599999999999</v>
      </c>
    </row>
    <row r="41" spans="1:7" ht="17.25" x14ac:dyDescent="0.3">
      <c r="A41" s="339"/>
      <c r="B41" s="339"/>
      <c r="C41" s="339"/>
      <c r="D41" s="691"/>
      <c r="E41" s="692"/>
      <c r="F41" s="252" t="s">
        <v>518</v>
      </c>
      <c r="G41" s="107">
        <f>G43</f>
        <v>97242.2</v>
      </c>
    </row>
    <row r="42" spans="1:7" ht="34.5" x14ac:dyDescent="0.3">
      <c r="A42" s="339"/>
      <c r="B42" s="339"/>
      <c r="C42" s="339"/>
      <c r="D42" s="691"/>
      <c r="E42" s="692"/>
      <c r="F42" s="252" t="s">
        <v>570</v>
      </c>
      <c r="G42" s="107"/>
    </row>
    <row r="43" spans="1:7" ht="17.25" x14ac:dyDescent="0.3">
      <c r="A43" s="339"/>
      <c r="B43" s="339"/>
      <c r="C43" s="339"/>
      <c r="D43" s="691"/>
      <c r="E43" s="692"/>
      <c r="F43" s="252" t="s">
        <v>2</v>
      </c>
      <c r="G43" s="107">
        <f>G44</f>
        <v>97242.2</v>
      </c>
    </row>
    <row r="44" spans="1:7" ht="17.25" x14ac:dyDescent="0.3">
      <c r="A44" s="339"/>
      <c r="B44" s="339"/>
      <c r="C44" s="339"/>
      <c r="D44" s="691"/>
      <c r="E44" s="692"/>
      <c r="F44" s="342" t="s">
        <v>571</v>
      </c>
      <c r="G44" s="107">
        <f>G45</f>
        <v>97242.2</v>
      </c>
    </row>
    <row r="45" spans="1:7" ht="17.25" x14ac:dyDescent="0.3">
      <c r="A45" s="339"/>
      <c r="B45" s="339"/>
      <c r="C45" s="339"/>
      <c r="D45" s="691"/>
      <c r="E45" s="692"/>
      <c r="F45" s="342" t="s">
        <v>572</v>
      </c>
      <c r="G45" s="107">
        <f>G46</f>
        <v>97242.2</v>
      </c>
    </row>
    <row r="46" spans="1:7" ht="17.25" x14ac:dyDescent="0.3">
      <c r="A46" s="339"/>
      <c r="B46" s="339"/>
      <c r="C46" s="339"/>
      <c r="D46" s="691"/>
      <c r="E46" s="692"/>
      <c r="F46" s="342" t="s">
        <v>573</v>
      </c>
      <c r="G46" s="107">
        <f>G47</f>
        <v>97242.2</v>
      </c>
    </row>
    <row r="47" spans="1:7" ht="17.25" x14ac:dyDescent="0.3">
      <c r="A47" s="339"/>
      <c r="B47" s="339"/>
      <c r="C47" s="339"/>
      <c r="D47" s="691"/>
      <c r="E47" s="692"/>
      <c r="F47" s="343" t="s">
        <v>247</v>
      </c>
      <c r="G47" s="107">
        <f>հ10!F21</f>
        <v>97242.2</v>
      </c>
    </row>
    <row r="48" spans="1:7" ht="17.25" x14ac:dyDescent="0.3">
      <c r="A48" s="339"/>
      <c r="B48" s="339"/>
      <c r="C48" s="339"/>
      <c r="D48" s="691"/>
      <c r="E48" s="692"/>
      <c r="F48" s="344" t="s">
        <v>574</v>
      </c>
      <c r="G48" s="107">
        <f>G50</f>
        <v>51595.3</v>
      </c>
    </row>
    <row r="49" spans="1:7" ht="34.5" x14ac:dyDescent="0.3">
      <c r="A49" s="339"/>
      <c r="B49" s="339"/>
      <c r="C49" s="339"/>
      <c r="D49" s="691"/>
      <c r="E49" s="692"/>
      <c r="F49" s="345" t="s">
        <v>575</v>
      </c>
      <c r="G49" s="107"/>
    </row>
    <row r="50" spans="1:7" ht="17.25" x14ac:dyDescent="0.3">
      <c r="A50" s="339"/>
      <c r="B50" s="339"/>
      <c r="C50" s="339"/>
      <c r="D50" s="691"/>
      <c r="E50" s="692"/>
      <c r="F50" s="252" t="s">
        <v>2</v>
      </c>
      <c r="G50" s="107">
        <f>G51</f>
        <v>51595.3</v>
      </c>
    </row>
    <row r="51" spans="1:7" ht="17.25" x14ac:dyDescent="0.3">
      <c r="A51" s="339"/>
      <c r="B51" s="339"/>
      <c r="C51" s="339"/>
      <c r="D51" s="691"/>
      <c r="E51" s="692"/>
      <c r="F51" s="342" t="s">
        <v>571</v>
      </c>
      <c r="G51" s="107">
        <f>G52</f>
        <v>51595.3</v>
      </c>
    </row>
    <row r="52" spans="1:7" ht="17.25" x14ac:dyDescent="0.3">
      <c r="A52" s="339"/>
      <c r="B52" s="339"/>
      <c r="C52" s="339"/>
      <c r="D52" s="691"/>
      <c r="E52" s="692"/>
      <c r="F52" s="342" t="s">
        <v>572</v>
      </c>
      <c r="G52" s="107">
        <f>G53+G55</f>
        <v>51595.3</v>
      </c>
    </row>
    <row r="53" spans="1:7" ht="17.25" x14ac:dyDescent="0.3">
      <c r="A53" s="339"/>
      <c r="B53" s="339"/>
      <c r="C53" s="339"/>
      <c r="D53" s="691"/>
      <c r="E53" s="692"/>
      <c r="F53" s="342" t="s">
        <v>573</v>
      </c>
      <c r="G53" s="107">
        <f>G54</f>
        <v>49945.3</v>
      </c>
    </row>
    <row r="54" spans="1:7" ht="17.25" x14ac:dyDescent="0.3">
      <c r="A54" s="339"/>
      <c r="B54" s="339"/>
      <c r="C54" s="339"/>
      <c r="D54" s="691"/>
      <c r="E54" s="692"/>
      <c r="F54" s="343" t="s">
        <v>247</v>
      </c>
      <c r="G54" s="107">
        <f>'h13'!E23</f>
        <v>49945.3</v>
      </c>
    </row>
    <row r="55" spans="1:7" ht="17.25" x14ac:dyDescent="0.3">
      <c r="A55" s="339"/>
      <c r="B55" s="339"/>
      <c r="C55" s="339"/>
      <c r="D55" s="691"/>
      <c r="E55" s="692"/>
      <c r="F55" s="451" t="s">
        <v>140</v>
      </c>
      <c r="G55" s="107">
        <f>G56</f>
        <v>1650</v>
      </c>
    </row>
    <row r="56" spans="1:7" ht="17.25" x14ac:dyDescent="0.3">
      <c r="A56" s="339"/>
      <c r="B56" s="339"/>
      <c r="C56" s="339"/>
      <c r="D56" s="691"/>
      <c r="E56" s="692"/>
      <c r="F56" s="451" t="s">
        <v>141</v>
      </c>
      <c r="G56" s="107">
        <f>հ10!G25</f>
        <v>1650</v>
      </c>
    </row>
    <row r="57" spans="1:7" ht="17.25" x14ac:dyDescent="0.3">
      <c r="A57" s="529" t="s">
        <v>97</v>
      </c>
      <c r="B57" s="532"/>
      <c r="C57" s="532"/>
      <c r="D57" s="525"/>
      <c r="E57" s="525"/>
      <c r="F57" s="529" t="s">
        <v>98</v>
      </c>
      <c r="G57" s="109">
        <f>+G59+G89+G177+G160+G340</f>
        <v>-20722734.800000001</v>
      </c>
    </row>
    <row r="58" spans="1:7" ht="17.25" x14ac:dyDescent="0.3">
      <c r="A58" s="532"/>
      <c r="B58" s="532"/>
      <c r="C58" s="532"/>
      <c r="D58" s="525"/>
      <c r="E58" s="525"/>
      <c r="F58" s="532" t="s">
        <v>1</v>
      </c>
      <c r="G58" s="26"/>
    </row>
    <row r="59" spans="1:7" ht="34.5" x14ac:dyDescent="0.3">
      <c r="A59" s="532"/>
      <c r="B59" s="529" t="s">
        <v>24</v>
      </c>
      <c r="C59" s="532"/>
      <c r="D59" s="525"/>
      <c r="E59" s="525"/>
      <c r="F59" s="529" t="s">
        <v>99</v>
      </c>
      <c r="G59" s="23">
        <f>+G61</f>
        <v>-4754856.8</v>
      </c>
    </row>
    <row r="60" spans="1:7" ht="17.25" x14ac:dyDescent="0.3">
      <c r="A60" s="532"/>
      <c r="B60" s="532"/>
      <c r="C60" s="532"/>
      <c r="D60" s="525"/>
      <c r="E60" s="525"/>
      <c r="F60" s="532" t="s">
        <v>1</v>
      </c>
      <c r="G60" s="23"/>
    </row>
    <row r="61" spans="1:7" ht="34.5" x14ac:dyDescent="0.3">
      <c r="A61" s="532"/>
      <c r="B61" s="532"/>
      <c r="C61" s="529" t="s">
        <v>24</v>
      </c>
      <c r="D61" s="525"/>
      <c r="E61" s="525"/>
      <c r="F61" s="529" t="s">
        <v>100</v>
      </c>
      <c r="G61" s="23">
        <f>G63</f>
        <v>-4754856.8</v>
      </c>
    </row>
    <row r="62" spans="1:7" ht="17.25" x14ac:dyDescent="0.3">
      <c r="A62" s="532"/>
      <c r="B62" s="532"/>
      <c r="C62" s="532"/>
      <c r="D62" s="525"/>
      <c r="E62" s="525"/>
      <c r="F62" s="532" t="s">
        <v>1</v>
      </c>
      <c r="G62" s="26"/>
    </row>
    <row r="63" spans="1:7" ht="34.5" x14ac:dyDescent="0.3">
      <c r="A63" s="693"/>
      <c r="B63" s="693"/>
      <c r="C63" s="541"/>
      <c r="D63" s="541"/>
      <c r="E63" s="541"/>
      <c r="F63" s="529" t="s">
        <v>15</v>
      </c>
      <c r="G63" s="109">
        <f>+G65</f>
        <v>-4754856.8</v>
      </c>
    </row>
    <row r="64" spans="1:7" ht="17.25" x14ac:dyDescent="0.3">
      <c r="A64" s="693"/>
      <c r="B64" s="693"/>
      <c r="C64" s="541"/>
      <c r="D64" s="541"/>
      <c r="E64" s="541"/>
      <c r="F64" s="438" t="s">
        <v>139</v>
      </c>
      <c r="G64" s="26"/>
    </row>
    <row r="65" spans="1:7" ht="17.25" x14ac:dyDescent="0.3">
      <c r="A65" s="693"/>
      <c r="B65" s="693"/>
      <c r="C65" s="541"/>
      <c r="D65" s="528" t="s">
        <v>122</v>
      </c>
      <c r="E65" s="525"/>
      <c r="F65" s="529" t="s">
        <v>123</v>
      </c>
      <c r="G65" s="109">
        <f>+G67+G78</f>
        <v>-4754856.8</v>
      </c>
    </row>
    <row r="66" spans="1:7" ht="17.25" x14ac:dyDescent="0.3">
      <c r="A66" s="693"/>
      <c r="B66" s="693"/>
      <c r="C66" s="541"/>
      <c r="D66" s="525"/>
      <c r="E66" s="525"/>
      <c r="F66" s="532" t="s">
        <v>1</v>
      </c>
      <c r="G66" s="26"/>
    </row>
    <row r="67" spans="1:7" ht="69.75" customHeight="1" x14ac:dyDescent="0.3">
      <c r="A67" s="694"/>
      <c r="B67" s="694"/>
      <c r="C67" s="694"/>
      <c r="D67" s="695"/>
      <c r="E67" s="696" t="s">
        <v>127</v>
      </c>
      <c r="F67" s="532" t="s">
        <v>128</v>
      </c>
      <c r="G67" s="110">
        <f>+G71</f>
        <v>-815001.59999999998</v>
      </c>
    </row>
    <row r="68" spans="1:7" ht="17.25" x14ac:dyDescent="0.3">
      <c r="A68" s="694"/>
      <c r="B68" s="694"/>
      <c r="C68" s="694"/>
      <c r="D68" s="695"/>
      <c r="E68" s="525"/>
      <c r="F68" s="532" t="s">
        <v>14</v>
      </c>
      <c r="G68" s="540"/>
    </row>
    <row r="69" spans="1:7" ht="34.5" x14ac:dyDescent="0.3">
      <c r="A69" s="697"/>
      <c r="B69" s="697"/>
      <c r="C69" s="697"/>
      <c r="D69" s="698"/>
      <c r="E69" s="525"/>
      <c r="F69" s="442" t="s">
        <v>15</v>
      </c>
      <c r="G69" s="111">
        <f>+G71</f>
        <v>-815001.59999999998</v>
      </c>
    </row>
    <row r="70" spans="1:7" ht="34.5" x14ac:dyDescent="0.3">
      <c r="A70" s="697"/>
      <c r="B70" s="697"/>
      <c r="C70" s="697"/>
      <c r="D70" s="698"/>
      <c r="E70" s="525"/>
      <c r="F70" s="532" t="s">
        <v>7</v>
      </c>
      <c r="G70" s="540"/>
    </row>
    <row r="71" spans="1:7" ht="17.25" x14ac:dyDescent="0.3">
      <c r="A71" s="697"/>
      <c r="B71" s="697"/>
      <c r="C71" s="697"/>
      <c r="D71" s="698"/>
      <c r="E71" s="525"/>
      <c r="F71" s="532" t="s">
        <v>2</v>
      </c>
      <c r="G71" s="110">
        <f>+G72</f>
        <v>-815001.59999999998</v>
      </c>
    </row>
    <row r="72" spans="1:7" ht="17.25" x14ac:dyDescent="0.3">
      <c r="A72" s="697"/>
      <c r="B72" s="697"/>
      <c r="C72" s="697"/>
      <c r="D72" s="698"/>
      <c r="E72" s="525"/>
      <c r="F72" s="532" t="s">
        <v>59</v>
      </c>
      <c r="G72" s="110">
        <f>+G73</f>
        <v>-815001.59999999998</v>
      </c>
    </row>
    <row r="73" spans="1:7" ht="17.25" x14ac:dyDescent="0.3">
      <c r="A73" s="697"/>
      <c r="B73" s="697"/>
      <c r="C73" s="697"/>
      <c r="D73" s="698"/>
      <c r="E73" s="525"/>
      <c r="F73" s="532" t="s">
        <v>60</v>
      </c>
      <c r="G73" s="110">
        <f>+G74+G76</f>
        <v>-815001.59999999998</v>
      </c>
    </row>
    <row r="74" spans="1:7" ht="17.25" x14ac:dyDescent="0.3">
      <c r="A74" s="697"/>
      <c r="B74" s="697"/>
      <c r="C74" s="697"/>
      <c r="D74" s="698"/>
      <c r="E74" s="525"/>
      <c r="F74" s="532" t="s">
        <v>61</v>
      </c>
      <c r="G74" s="110">
        <f>+G75</f>
        <v>-779175.5</v>
      </c>
    </row>
    <row r="75" spans="1:7" ht="17.25" x14ac:dyDescent="0.3">
      <c r="A75" s="697"/>
      <c r="B75" s="697"/>
      <c r="C75" s="697"/>
      <c r="D75" s="698"/>
      <c r="E75" s="525"/>
      <c r="F75" s="532" t="s">
        <v>62</v>
      </c>
      <c r="G75" s="110">
        <f>h12d!D139</f>
        <v>-779175.5</v>
      </c>
    </row>
    <row r="76" spans="1:7" ht="17.25" x14ac:dyDescent="0.3">
      <c r="A76" s="697"/>
      <c r="B76" s="697"/>
      <c r="C76" s="697"/>
      <c r="D76" s="698"/>
      <c r="E76" s="525"/>
      <c r="F76" s="532" t="s">
        <v>140</v>
      </c>
      <c r="G76" s="110">
        <f>+G77</f>
        <v>-35826.100000000006</v>
      </c>
    </row>
    <row r="77" spans="1:7" ht="17.25" x14ac:dyDescent="0.3">
      <c r="A77" s="694"/>
      <c r="B77" s="694"/>
      <c r="C77" s="694"/>
      <c r="D77" s="695"/>
      <c r="E77" s="525"/>
      <c r="F77" s="532" t="s">
        <v>141</v>
      </c>
      <c r="G77" s="110">
        <f>h12d!D141</f>
        <v>-35826.100000000006</v>
      </c>
    </row>
    <row r="78" spans="1:7" ht="69" x14ac:dyDescent="0.3">
      <c r="A78" s="697"/>
      <c r="B78" s="697"/>
      <c r="C78" s="697"/>
      <c r="D78" s="698"/>
      <c r="E78" s="525" t="s">
        <v>130</v>
      </c>
      <c r="F78" s="532" t="s">
        <v>131</v>
      </c>
      <c r="G78" s="110">
        <f>+G82</f>
        <v>-3939855.1999999997</v>
      </c>
    </row>
    <row r="79" spans="1:7" ht="17.25" x14ac:dyDescent="0.3">
      <c r="A79" s="697"/>
      <c r="B79" s="697"/>
      <c r="C79" s="697"/>
      <c r="D79" s="698"/>
      <c r="E79" s="525"/>
      <c r="F79" s="532" t="s">
        <v>14</v>
      </c>
      <c r="G79" s="540"/>
    </row>
    <row r="80" spans="1:7" ht="34.5" x14ac:dyDescent="0.3">
      <c r="A80" s="697"/>
      <c r="B80" s="697"/>
      <c r="C80" s="697"/>
      <c r="D80" s="698"/>
      <c r="E80" s="525"/>
      <c r="F80" s="442" t="s">
        <v>15</v>
      </c>
      <c r="G80" s="111">
        <f>+G82</f>
        <v>-3939855.1999999997</v>
      </c>
    </row>
    <row r="81" spans="1:7" ht="34.5" x14ac:dyDescent="0.3">
      <c r="A81" s="697"/>
      <c r="B81" s="697"/>
      <c r="C81" s="697"/>
      <c r="D81" s="698"/>
      <c r="E81" s="525"/>
      <c r="F81" s="532" t="s">
        <v>7</v>
      </c>
      <c r="G81" s="540"/>
    </row>
    <row r="82" spans="1:7" ht="17.25" x14ac:dyDescent="0.3">
      <c r="A82" s="697"/>
      <c r="B82" s="697"/>
      <c r="C82" s="697"/>
      <c r="D82" s="698"/>
      <c r="E82" s="525"/>
      <c r="F82" s="532" t="s">
        <v>2</v>
      </c>
      <c r="G82" s="110">
        <f>+G83</f>
        <v>-3939855.1999999997</v>
      </c>
    </row>
    <row r="83" spans="1:7" ht="17.25" x14ac:dyDescent="0.3">
      <c r="A83" s="697"/>
      <c r="B83" s="697"/>
      <c r="C83" s="697"/>
      <c r="D83" s="698"/>
      <c r="E83" s="525"/>
      <c r="F83" s="532" t="s">
        <v>59</v>
      </c>
      <c r="G83" s="110">
        <f>+G84</f>
        <v>-3939855.1999999997</v>
      </c>
    </row>
    <row r="84" spans="1:7" ht="17.25" x14ac:dyDescent="0.3">
      <c r="A84" s="697"/>
      <c r="B84" s="697"/>
      <c r="C84" s="697"/>
      <c r="D84" s="698"/>
      <c r="E84" s="525"/>
      <c r="F84" s="532" t="s">
        <v>60</v>
      </c>
      <c r="G84" s="110">
        <f>+G85+G87</f>
        <v>-3939855.1999999997</v>
      </c>
    </row>
    <row r="85" spans="1:7" ht="17.25" x14ac:dyDescent="0.3">
      <c r="A85" s="697"/>
      <c r="B85" s="697"/>
      <c r="C85" s="697"/>
      <c r="D85" s="698"/>
      <c r="E85" s="525"/>
      <c r="F85" s="532" t="s">
        <v>61</v>
      </c>
      <c r="G85" s="110">
        <f>+G86</f>
        <v>-3867523.8</v>
      </c>
    </row>
    <row r="86" spans="1:7" ht="17.25" x14ac:dyDescent="0.3">
      <c r="A86" s="697"/>
      <c r="B86" s="697"/>
      <c r="C86" s="697"/>
      <c r="D86" s="698"/>
      <c r="E86" s="525"/>
      <c r="F86" s="532" t="s">
        <v>62</v>
      </c>
      <c r="G86" s="110">
        <f>h11v!E240</f>
        <v>-3867523.8</v>
      </c>
    </row>
    <row r="87" spans="1:7" ht="17.25" x14ac:dyDescent="0.3">
      <c r="A87" s="697"/>
      <c r="B87" s="697"/>
      <c r="C87" s="697"/>
      <c r="D87" s="698"/>
      <c r="E87" s="525"/>
      <c r="F87" s="532" t="s">
        <v>140</v>
      </c>
      <c r="G87" s="110">
        <f>+G88</f>
        <v>-72331.399999999994</v>
      </c>
    </row>
    <row r="88" spans="1:7" ht="17.25" x14ac:dyDescent="0.3">
      <c r="A88" s="697"/>
      <c r="B88" s="697"/>
      <c r="C88" s="697"/>
      <c r="D88" s="698"/>
      <c r="E88" s="525"/>
      <c r="F88" s="532" t="s">
        <v>141</v>
      </c>
      <c r="G88" s="110">
        <f>h11v!E242</f>
        <v>-72331.399999999994</v>
      </c>
    </row>
    <row r="89" spans="1:7" ht="34.5" x14ac:dyDescent="0.3">
      <c r="A89" s="697"/>
      <c r="B89" s="699" t="s">
        <v>243</v>
      </c>
      <c r="C89" s="574"/>
      <c r="D89" s="575"/>
      <c r="E89" s="700"/>
      <c r="F89" s="701" t="s">
        <v>244</v>
      </c>
      <c r="G89" s="112">
        <f>G91</f>
        <v>-2623203.1</v>
      </c>
    </row>
    <row r="90" spans="1:7" ht="17.25" x14ac:dyDescent="0.3">
      <c r="A90" s="702"/>
      <c r="B90" s="576"/>
      <c r="C90" s="576"/>
      <c r="D90" s="577"/>
      <c r="E90" s="703"/>
      <c r="F90" s="704" t="s">
        <v>1</v>
      </c>
      <c r="G90" s="540"/>
    </row>
    <row r="91" spans="1:7" ht="17.25" x14ac:dyDescent="0.3">
      <c r="A91" s="705"/>
      <c r="B91" s="40"/>
      <c r="C91" s="538" t="s">
        <v>97</v>
      </c>
      <c r="D91" s="44"/>
      <c r="E91" s="44"/>
      <c r="F91" s="538" t="s">
        <v>245</v>
      </c>
      <c r="G91" s="706">
        <f>G93</f>
        <v>-2623203.1</v>
      </c>
    </row>
    <row r="92" spans="1:7" ht="17.25" x14ac:dyDescent="0.3">
      <c r="A92" s="705"/>
      <c r="B92" s="40"/>
      <c r="C92" s="40"/>
      <c r="D92" s="44"/>
      <c r="E92" s="44"/>
      <c r="F92" s="40" t="s">
        <v>1</v>
      </c>
      <c r="G92" s="540"/>
    </row>
    <row r="93" spans="1:7" ht="34.5" x14ac:dyDescent="0.3">
      <c r="A93" s="705"/>
      <c r="B93" s="40"/>
      <c r="C93" s="40"/>
      <c r="D93" s="44"/>
      <c r="E93" s="44"/>
      <c r="F93" s="40" t="s">
        <v>246</v>
      </c>
      <c r="G93" s="112">
        <f>G95</f>
        <v>-2623203.1</v>
      </c>
    </row>
    <row r="94" spans="1:7" ht="17.25" x14ac:dyDescent="0.3">
      <c r="A94" s="705"/>
      <c r="B94" s="40"/>
      <c r="C94" s="40"/>
      <c r="D94" s="44"/>
      <c r="E94" s="44"/>
      <c r="F94" s="40" t="s">
        <v>1</v>
      </c>
      <c r="G94" s="540"/>
    </row>
    <row r="95" spans="1:7" s="569" customFormat="1" ht="22.5" customHeight="1" x14ac:dyDescent="0.3">
      <c r="A95" s="707"/>
      <c r="B95" s="538"/>
      <c r="C95" s="538"/>
      <c r="D95" s="708">
        <v>1004</v>
      </c>
      <c r="E95" s="708"/>
      <c r="F95" s="546" t="s">
        <v>232</v>
      </c>
      <c r="G95" s="112">
        <f>G150+G97+G105+G113+G124+G132+G141</f>
        <v>-2623203.1</v>
      </c>
    </row>
    <row r="96" spans="1:7" ht="17.25" x14ac:dyDescent="0.3">
      <c r="A96" s="705"/>
      <c r="B96" s="40"/>
      <c r="C96" s="40"/>
      <c r="D96" s="477"/>
      <c r="E96" s="477"/>
      <c r="F96" s="441" t="s">
        <v>1</v>
      </c>
      <c r="G96" s="208"/>
    </row>
    <row r="97" spans="1:7" ht="51.75" x14ac:dyDescent="0.3">
      <c r="A97" s="578"/>
      <c r="B97" s="251"/>
      <c r="C97" s="251"/>
      <c r="D97" s="709"/>
      <c r="E97" s="218">
        <v>11005</v>
      </c>
      <c r="F97" s="252" t="s">
        <v>610</v>
      </c>
      <c r="G97" s="710">
        <f>G99</f>
        <v>-8000</v>
      </c>
    </row>
    <row r="98" spans="1:7" ht="17.25" x14ac:dyDescent="0.3">
      <c r="A98" s="578"/>
      <c r="B98" s="251"/>
      <c r="C98" s="251"/>
      <c r="D98" s="709"/>
      <c r="E98" s="354"/>
      <c r="F98" s="251" t="s">
        <v>14</v>
      </c>
      <c r="G98" s="208"/>
    </row>
    <row r="99" spans="1:7" ht="34.5" x14ac:dyDescent="0.3">
      <c r="A99" s="578"/>
      <c r="B99" s="251"/>
      <c r="C99" s="251"/>
      <c r="D99" s="709"/>
      <c r="E99" s="354"/>
      <c r="F99" s="486" t="s">
        <v>242</v>
      </c>
      <c r="G99" s="710">
        <f>G101</f>
        <v>-8000</v>
      </c>
    </row>
    <row r="100" spans="1:7" ht="34.5" x14ac:dyDescent="0.3">
      <c r="A100" s="578"/>
      <c r="B100" s="251"/>
      <c r="C100" s="251"/>
      <c r="D100" s="709"/>
      <c r="E100" s="354"/>
      <c r="F100" s="251" t="s">
        <v>7</v>
      </c>
      <c r="G100" s="208"/>
    </row>
    <row r="101" spans="1:7" ht="17.25" x14ac:dyDescent="0.3">
      <c r="A101" s="578"/>
      <c r="B101" s="251"/>
      <c r="C101" s="251"/>
      <c r="D101" s="709"/>
      <c r="E101" s="354"/>
      <c r="F101" s="251" t="s">
        <v>2</v>
      </c>
      <c r="G101" s="710">
        <f>G102</f>
        <v>-8000</v>
      </c>
    </row>
    <row r="102" spans="1:7" ht="17.25" x14ac:dyDescent="0.3">
      <c r="A102" s="578"/>
      <c r="B102" s="251"/>
      <c r="C102" s="251"/>
      <c r="D102" s="709"/>
      <c r="E102" s="354"/>
      <c r="F102" s="251" t="s">
        <v>96</v>
      </c>
      <c r="G102" s="710">
        <f>G103</f>
        <v>-8000</v>
      </c>
    </row>
    <row r="103" spans="1:7" ht="17.25" x14ac:dyDescent="0.3">
      <c r="A103" s="578"/>
      <c r="B103" s="251"/>
      <c r="C103" s="251"/>
      <c r="D103" s="709"/>
      <c r="E103" s="354"/>
      <c r="F103" s="251" t="s">
        <v>145</v>
      </c>
      <c r="G103" s="710">
        <f>G104</f>
        <v>-8000</v>
      </c>
    </row>
    <row r="104" spans="1:7" ht="17.25" x14ac:dyDescent="0.3">
      <c r="A104" s="578"/>
      <c r="B104" s="251"/>
      <c r="C104" s="251"/>
      <c r="D104" s="709"/>
      <c r="E104" s="536"/>
      <c r="F104" s="252" t="s">
        <v>146</v>
      </c>
      <c r="G104" s="299">
        <f>h11v!E28</f>
        <v>-8000</v>
      </c>
    </row>
    <row r="105" spans="1:7" ht="69" x14ac:dyDescent="0.3">
      <c r="A105" s="578"/>
      <c r="B105" s="251"/>
      <c r="C105" s="251"/>
      <c r="D105" s="709"/>
      <c r="E105" s="218">
        <v>11007</v>
      </c>
      <c r="F105" s="252" t="s">
        <v>611</v>
      </c>
      <c r="G105" s="227">
        <f>G107</f>
        <v>-6900</v>
      </c>
    </row>
    <row r="106" spans="1:7" ht="17.25" x14ac:dyDescent="0.3">
      <c r="A106" s="578"/>
      <c r="B106" s="251"/>
      <c r="C106" s="251"/>
      <c r="D106" s="709"/>
      <c r="E106" s="354"/>
      <c r="F106" s="251" t="s">
        <v>14</v>
      </c>
      <c r="G106" s="227"/>
    </row>
    <row r="107" spans="1:7" ht="34.5" x14ac:dyDescent="0.3">
      <c r="A107" s="578"/>
      <c r="B107" s="251"/>
      <c r="C107" s="251"/>
      <c r="D107" s="709"/>
      <c r="E107" s="354"/>
      <c r="F107" s="486" t="s">
        <v>242</v>
      </c>
      <c r="G107" s="227">
        <f>G109</f>
        <v>-6900</v>
      </c>
    </row>
    <row r="108" spans="1:7" ht="34.5" x14ac:dyDescent="0.3">
      <c r="A108" s="578"/>
      <c r="B108" s="251"/>
      <c r="C108" s="251"/>
      <c r="D108" s="709"/>
      <c r="E108" s="354"/>
      <c r="F108" s="251" t="s">
        <v>7</v>
      </c>
      <c r="G108" s="227"/>
    </row>
    <row r="109" spans="1:7" ht="17.25" x14ac:dyDescent="0.3">
      <c r="A109" s="578"/>
      <c r="B109" s="251"/>
      <c r="C109" s="251"/>
      <c r="D109" s="709"/>
      <c r="E109" s="354"/>
      <c r="F109" s="251" t="s">
        <v>2</v>
      </c>
      <c r="G109" s="227">
        <f>G110</f>
        <v>-6900</v>
      </c>
    </row>
    <row r="110" spans="1:7" ht="17.25" x14ac:dyDescent="0.3">
      <c r="A110" s="578"/>
      <c r="B110" s="251"/>
      <c r="C110" s="251"/>
      <c r="D110" s="709"/>
      <c r="E110" s="354"/>
      <c r="F110" s="251" t="s">
        <v>96</v>
      </c>
      <c r="G110" s="227">
        <f>G111</f>
        <v>-6900</v>
      </c>
    </row>
    <row r="111" spans="1:7" ht="17.25" x14ac:dyDescent="0.3">
      <c r="A111" s="578"/>
      <c r="B111" s="251"/>
      <c r="C111" s="251"/>
      <c r="D111" s="709"/>
      <c r="E111" s="354"/>
      <c r="F111" s="251" t="s">
        <v>145</v>
      </c>
      <c r="G111" s="227">
        <f>G112</f>
        <v>-6900</v>
      </c>
    </row>
    <row r="112" spans="1:7" ht="17.25" x14ac:dyDescent="0.3">
      <c r="A112" s="578"/>
      <c r="B112" s="251"/>
      <c r="C112" s="251"/>
      <c r="D112" s="709"/>
      <c r="E112" s="536"/>
      <c r="F112" s="252" t="s">
        <v>146</v>
      </c>
      <c r="G112" s="227">
        <f>h11v!E36</f>
        <v>-6900</v>
      </c>
    </row>
    <row r="113" spans="1:7" s="569" customFormat="1" ht="86.25" x14ac:dyDescent="0.3">
      <c r="A113" s="711"/>
      <c r="B113" s="712"/>
      <c r="C113" s="712"/>
      <c r="D113" s="242"/>
      <c r="E113" s="713">
        <v>11010</v>
      </c>
      <c r="F113" s="544" t="s">
        <v>708</v>
      </c>
      <c r="G113" s="324">
        <f>h11v!E37</f>
        <v>-45848.1</v>
      </c>
    </row>
    <row r="114" spans="1:7" ht="17.25" x14ac:dyDescent="0.3">
      <c r="A114" s="714"/>
      <c r="B114" s="544"/>
      <c r="C114" s="544"/>
      <c r="D114" s="238"/>
      <c r="E114" s="713"/>
      <c r="F114" s="544" t="s">
        <v>14</v>
      </c>
      <c r="G114" s="247"/>
    </row>
    <row r="115" spans="1:7" ht="34.5" x14ac:dyDescent="0.3">
      <c r="A115" s="714"/>
      <c r="B115" s="544"/>
      <c r="C115" s="544"/>
      <c r="D115" s="238"/>
      <c r="E115" s="713"/>
      <c r="F115" s="467" t="s">
        <v>242</v>
      </c>
      <c r="G115" s="247">
        <f>h11v!E39</f>
        <v>-45848.1</v>
      </c>
    </row>
    <row r="116" spans="1:7" ht="34.5" x14ac:dyDescent="0.3">
      <c r="A116" s="714"/>
      <c r="B116" s="544"/>
      <c r="C116" s="544"/>
      <c r="D116" s="238"/>
      <c r="E116" s="713"/>
      <c r="F116" s="544" t="s">
        <v>7</v>
      </c>
      <c r="G116" s="247"/>
    </row>
    <row r="117" spans="1:7" ht="17.25" x14ac:dyDescent="0.3">
      <c r="A117" s="714"/>
      <c r="B117" s="544"/>
      <c r="C117" s="544"/>
      <c r="D117" s="238"/>
      <c r="E117" s="713"/>
      <c r="F117" s="544" t="s">
        <v>2</v>
      </c>
      <c r="G117" s="247">
        <f>h11v!E41</f>
        <v>-45848.1</v>
      </c>
    </row>
    <row r="118" spans="1:7" ht="17.25" x14ac:dyDescent="0.3">
      <c r="A118" s="714"/>
      <c r="B118" s="544"/>
      <c r="C118" s="544"/>
      <c r="D118" s="238"/>
      <c r="E118" s="713"/>
      <c r="F118" s="544" t="s">
        <v>96</v>
      </c>
      <c r="G118" s="247">
        <f>h11v!E42</f>
        <v>-45848.1</v>
      </c>
    </row>
    <row r="119" spans="1:7" ht="17.25" x14ac:dyDescent="0.3">
      <c r="A119" s="714"/>
      <c r="B119" s="544"/>
      <c r="C119" s="544"/>
      <c r="D119" s="238"/>
      <c r="E119" s="545"/>
      <c r="F119" s="544" t="s">
        <v>566</v>
      </c>
      <c r="G119" s="247">
        <f>h11v!E43</f>
        <v>-36848.1</v>
      </c>
    </row>
    <row r="120" spans="1:7" ht="18.75" customHeight="1" x14ac:dyDescent="0.3">
      <c r="A120" s="714"/>
      <c r="B120" s="544"/>
      <c r="C120" s="544"/>
      <c r="D120" s="238"/>
      <c r="E120" s="545"/>
      <c r="F120" s="544" t="s">
        <v>709</v>
      </c>
      <c r="G120" s="247">
        <f>h11v!E44</f>
        <v>-36848.1</v>
      </c>
    </row>
    <row r="121" spans="1:7" ht="17.25" x14ac:dyDescent="0.3">
      <c r="A121" s="714"/>
      <c r="B121" s="544"/>
      <c r="C121" s="544"/>
      <c r="D121" s="238"/>
      <c r="E121" s="545"/>
      <c r="F121" s="544" t="s">
        <v>710</v>
      </c>
      <c r="G121" s="247">
        <f>h11v!E45</f>
        <v>-36848.1</v>
      </c>
    </row>
    <row r="122" spans="1:7" ht="17.25" x14ac:dyDescent="0.3">
      <c r="A122" s="714"/>
      <c r="B122" s="544"/>
      <c r="C122" s="544"/>
      <c r="D122" s="238"/>
      <c r="E122" s="545"/>
      <c r="F122" s="544" t="s">
        <v>145</v>
      </c>
      <c r="G122" s="247">
        <f>h11v!E46</f>
        <v>-9000</v>
      </c>
    </row>
    <row r="123" spans="1:7" ht="51.75" x14ac:dyDescent="0.3">
      <c r="A123" s="714"/>
      <c r="B123" s="544"/>
      <c r="C123" s="544"/>
      <c r="D123" s="238"/>
      <c r="E123" s="545"/>
      <c r="F123" s="544" t="s">
        <v>711</v>
      </c>
      <c r="G123" s="247">
        <f>h11v!E47</f>
        <v>-9000</v>
      </c>
    </row>
    <row r="124" spans="1:7" ht="51.75" x14ac:dyDescent="0.3">
      <c r="A124" s="578"/>
      <c r="B124" s="251"/>
      <c r="C124" s="251"/>
      <c r="D124" s="709"/>
      <c r="E124" s="218">
        <v>11009</v>
      </c>
      <c r="F124" s="252" t="s">
        <v>615</v>
      </c>
      <c r="G124" s="227">
        <f>G126</f>
        <v>-455</v>
      </c>
    </row>
    <row r="125" spans="1:7" ht="17.25" x14ac:dyDescent="0.3">
      <c r="A125" s="578"/>
      <c r="B125" s="251"/>
      <c r="C125" s="251"/>
      <c r="D125" s="709"/>
      <c r="E125" s="354"/>
      <c r="F125" s="251" t="s">
        <v>14</v>
      </c>
      <c r="G125" s="227"/>
    </row>
    <row r="126" spans="1:7" ht="34.5" x14ac:dyDescent="0.3">
      <c r="A126" s="578"/>
      <c r="B126" s="251"/>
      <c r="C126" s="251"/>
      <c r="D126" s="709"/>
      <c r="E126" s="354"/>
      <c r="F126" s="486" t="s">
        <v>242</v>
      </c>
      <c r="G126" s="227">
        <f>G128</f>
        <v>-455</v>
      </c>
    </row>
    <row r="127" spans="1:7" ht="34.5" x14ac:dyDescent="0.3">
      <c r="A127" s="578"/>
      <c r="B127" s="251"/>
      <c r="C127" s="251"/>
      <c r="D127" s="709"/>
      <c r="E127" s="354"/>
      <c r="F127" s="251" t="s">
        <v>7</v>
      </c>
      <c r="G127" s="227"/>
    </row>
    <row r="128" spans="1:7" ht="17.25" x14ac:dyDescent="0.3">
      <c r="A128" s="578"/>
      <c r="B128" s="251"/>
      <c r="C128" s="251"/>
      <c r="D128" s="709"/>
      <c r="E128" s="354"/>
      <c r="F128" s="251" t="s">
        <v>2</v>
      </c>
      <c r="G128" s="227">
        <f>G129</f>
        <v>-455</v>
      </c>
    </row>
    <row r="129" spans="1:7" ht="17.25" x14ac:dyDescent="0.3">
      <c r="A129" s="578"/>
      <c r="B129" s="251"/>
      <c r="C129" s="251"/>
      <c r="D129" s="709"/>
      <c r="E129" s="354"/>
      <c r="F129" s="251" t="s">
        <v>96</v>
      </c>
      <c r="G129" s="227">
        <f>G130</f>
        <v>-455</v>
      </c>
    </row>
    <row r="130" spans="1:7" ht="17.25" x14ac:dyDescent="0.3">
      <c r="A130" s="578"/>
      <c r="B130" s="251"/>
      <c r="C130" s="251"/>
      <c r="D130" s="709"/>
      <c r="E130" s="354"/>
      <c r="F130" s="251" t="s">
        <v>145</v>
      </c>
      <c r="G130" s="227">
        <f>G131</f>
        <v>-455</v>
      </c>
    </row>
    <row r="131" spans="1:7" ht="17.25" x14ac:dyDescent="0.3">
      <c r="A131" s="578"/>
      <c r="B131" s="251"/>
      <c r="C131" s="251"/>
      <c r="D131" s="709"/>
      <c r="E131" s="536"/>
      <c r="F131" s="252" t="s">
        <v>146</v>
      </c>
      <c r="G131" s="227">
        <f>h12d!D19</f>
        <v>-455</v>
      </c>
    </row>
    <row r="132" spans="1:7" ht="51.75" x14ac:dyDescent="0.3">
      <c r="A132" s="578"/>
      <c r="B132" s="251"/>
      <c r="C132" s="251"/>
      <c r="D132" s="709"/>
      <c r="E132" s="218" t="s">
        <v>621</v>
      </c>
      <c r="F132" s="252" t="s">
        <v>622</v>
      </c>
      <c r="G132" s="227">
        <f>G134</f>
        <v>-280000</v>
      </c>
    </row>
    <row r="133" spans="1:7" ht="17.25" x14ac:dyDescent="0.3">
      <c r="A133" s="578"/>
      <c r="B133" s="251"/>
      <c r="C133" s="251"/>
      <c r="D133" s="709"/>
      <c r="E133" s="354"/>
      <c r="F133" s="251" t="s">
        <v>14</v>
      </c>
      <c r="G133" s="227"/>
    </row>
    <row r="134" spans="1:7" ht="34.5" x14ac:dyDescent="0.3">
      <c r="A134" s="578"/>
      <c r="B134" s="251"/>
      <c r="C134" s="251"/>
      <c r="D134" s="709"/>
      <c r="E134" s="354"/>
      <c r="F134" s="486" t="s">
        <v>242</v>
      </c>
      <c r="G134" s="227">
        <f>G136</f>
        <v>-280000</v>
      </c>
    </row>
    <row r="135" spans="1:7" ht="34.5" x14ac:dyDescent="0.3">
      <c r="A135" s="578"/>
      <c r="B135" s="251"/>
      <c r="C135" s="251"/>
      <c r="D135" s="709"/>
      <c r="E135" s="354"/>
      <c r="F135" s="251" t="s">
        <v>7</v>
      </c>
      <c r="G135" s="227"/>
    </row>
    <row r="136" spans="1:7" ht="17.25" x14ac:dyDescent="0.3">
      <c r="A136" s="578"/>
      <c r="B136" s="251"/>
      <c r="C136" s="251"/>
      <c r="D136" s="709"/>
      <c r="E136" s="354"/>
      <c r="F136" s="251" t="s">
        <v>2</v>
      </c>
      <c r="G136" s="227">
        <f>G137</f>
        <v>-280000</v>
      </c>
    </row>
    <row r="137" spans="1:7" ht="17.25" x14ac:dyDescent="0.3">
      <c r="A137" s="578"/>
      <c r="B137" s="251"/>
      <c r="C137" s="251"/>
      <c r="D137" s="709"/>
      <c r="E137" s="354"/>
      <c r="F137" s="251" t="s">
        <v>59</v>
      </c>
      <c r="G137" s="227">
        <f>G138</f>
        <v>-280000</v>
      </c>
    </row>
    <row r="138" spans="1:7" ht="17.25" x14ac:dyDescent="0.3">
      <c r="A138" s="578"/>
      <c r="B138" s="251"/>
      <c r="C138" s="251"/>
      <c r="D138" s="709"/>
      <c r="E138" s="354"/>
      <c r="F138" s="251" t="s">
        <v>60</v>
      </c>
      <c r="G138" s="227">
        <f>G139</f>
        <v>-280000</v>
      </c>
    </row>
    <row r="139" spans="1:7" ht="17.25" x14ac:dyDescent="0.3">
      <c r="A139" s="578"/>
      <c r="B139" s="251"/>
      <c r="C139" s="251"/>
      <c r="D139" s="709"/>
      <c r="E139" s="354"/>
      <c r="F139" s="251" t="s">
        <v>61</v>
      </c>
      <c r="G139" s="227">
        <f>G140</f>
        <v>-280000</v>
      </c>
    </row>
    <row r="140" spans="1:7" ht="17.25" x14ac:dyDescent="0.3">
      <c r="A140" s="578"/>
      <c r="B140" s="251"/>
      <c r="C140" s="251"/>
      <c r="D140" s="709"/>
      <c r="E140" s="537"/>
      <c r="F140" s="251" t="s">
        <v>62</v>
      </c>
      <c r="G140" s="227">
        <f>h11v!E56</f>
        <v>-280000</v>
      </c>
    </row>
    <row r="141" spans="1:7" ht="86.25" x14ac:dyDescent="0.3">
      <c r="A141" s="578"/>
      <c r="B141" s="251"/>
      <c r="C141" s="251"/>
      <c r="D141" s="709"/>
      <c r="E141" s="218" t="s">
        <v>612</v>
      </c>
      <c r="F141" s="252" t="s">
        <v>613</v>
      </c>
      <c r="G141" s="227">
        <f>G143</f>
        <v>-282000</v>
      </c>
    </row>
    <row r="142" spans="1:7" ht="17.25" x14ac:dyDescent="0.3">
      <c r="A142" s="578"/>
      <c r="B142" s="251"/>
      <c r="C142" s="251"/>
      <c r="D142" s="709"/>
      <c r="E142" s="354"/>
      <c r="F142" s="251" t="s">
        <v>14</v>
      </c>
      <c r="G142" s="227"/>
    </row>
    <row r="143" spans="1:7" ht="34.5" x14ac:dyDescent="0.3">
      <c r="A143" s="578"/>
      <c r="B143" s="251"/>
      <c r="C143" s="251"/>
      <c r="D143" s="709"/>
      <c r="E143" s="354"/>
      <c r="F143" s="486" t="s">
        <v>242</v>
      </c>
      <c r="G143" s="227">
        <f>G145</f>
        <v>-282000</v>
      </c>
    </row>
    <row r="144" spans="1:7" ht="34.5" x14ac:dyDescent="0.3">
      <c r="A144" s="578"/>
      <c r="B144" s="251"/>
      <c r="C144" s="251"/>
      <c r="D144" s="709"/>
      <c r="E144" s="354"/>
      <c r="F144" s="251" t="s">
        <v>7</v>
      </c>
      <c r="G144" s="227"/>
    </row>
    <row r="145" spans="1:7" ht="17.25" x14ac:dyDescent="0.3">
      <c r="A145" s="578"/>
      <c r="B145" s="251"/>
      <c r="C145" s="251"/>
      <c r="D145" s="709"/>
      <c r="E145" s="354"/>
      <c r="F145" s="251" t="s">
        <v>2</v>
      </c>
      <c r="G145" s="227">
        <f>G146</f>
        <v>-282000</v>
      </c>
    </row>
    <row r="146" spans="1:7" ht="17.25" x14ac:dyDescent="0.3">
      <c r="A146" s="578"/>
      <c r="B146" s="251"/>
      <c r="C146" s="251"/>
      <c r="D146" s="709"/>
      <c r="E146" s="354"/>
      <c r="F146" s="251" t="s">
        <v>59</v>
      </c>
      <c r="G146" s="227">
        <f>G147</f>
        <v>-282000</v>
      </c>
    </row>
    <row r="147" spans="1:7" ht="17.25" x14ac:dyDescent="0.3">
      <c r="A147" s="578"/>
      <c r="B147" s="251"/>
      <c r="C147" s="251"/>
      <c r="D147" s="709"/>
      <c r="E147" s="354"/>
      <c r="F147" s="251" t="s">
        <v>60</v>
      </c>
      <c r="G147" s="227">
        <f>G148</f>
        <v>-282000</v>
      </c>
    </row>
    <row r="148" spans="1:7" ht="17.25" x14ac:dyDescent="0.3">
      <c r="A148" s="578"/>
      <c r="B148" s="251"/>
      <c r="C148" s="251"/>
      <c r="D148" s="709"/>
      <c r="E148" s="354"/>
      <c r="F148" s="252" t="s">
        <v>61</v>
      </c>
      <c r="G148" s="227">
        <f>G149</f>
        <v>-282000</v>
      </c>
    </row>
    <row r="149" spans="1:7" ht="17.25" x14ac:dyDescent="0.3">
      <c r="A149" s="578"/>
      <c r="B149" s="251"/>
      <c r="C149" s="251"/>
      <c r="D149" s="709"/>
      <c r="E149" s="536"/>
      <c r="F149" s="252" t="s">
        <v>62</v>
      </c>
      <c r="G149" s="227">
        <f>h11v!E65</f>
        <v>-282000</v>
      </c>
    </row>
    <row r="150" spans="1:7" ht="51.75" x14ac:dyDescent="0.3">
      <c r="A150" s="697"/>
      <c r="B150" s="532"/>
      <c r="C150" s="532"/>
      <c r="D150" s="525"/>
      <c r="E150" s="525">
        <v>31022</v>
      </c>
      <c r="F150" s="532" t="s">
        <v>238</v>
      </c>
      <c r="G150" s="110">
        <f>G152</f>
        <v>-2000000</v>
      </c>
    </row>
    <row r="151" spans="1:7" ht="17.25" x14ac:dyDescent="0.3">
      <c r="A151" s="697"/>
      <c r="B151" s="532"/>
      <c r="C151" s="532"/>
      <c r="D151" s="525"/>
      <c r="E151" s="525"/>
      <c r="F151" s="532" t="s">
        <v>14</v>
      </c>
      <c r="G151" s="113"/>
    </row>
    <row r="152" spans="1:7" ht="34.5" x14ac:dyDescent="0.3">
      <c r="A152" s="697"/>
      <c r="B152" s="532"/>
      <c r="C152" s="532"/>
      <c r="D152" s="525"/>
      <c r="E152" s="525"/>
      <c r="F152" s="442" t="s">
        <v>242</v>
      </c>
      <c r="G152" s="113">
        <f>G154</f>
        <v>-2000000</v>
      </c>
    </row>
    <row r="153" spans="1:7" ht="34.5" x14ac:dyDescent="0.3">
      <c r="A153" s="697"/>
      <c r="B153" s="532"/>
      <c r="C153" s="532"/>
      <c r="D153" s="525"/>
      <c r="E153" s="525"/>
      <c r="F153" s="532" t="s">
        <v>7</v>
      </c>
      <c r="G153" s="113"/>
    </row>
    <row r="154" spans="1:7" ht="17.25" x14ac:dyDescent="0.3">
      <c r="A154" s="697"/>
      <c r="B154" s="532"/>
      <c r="C154" s="532"/>
      <c r="D154" s="525"/>
      <c r="E154" s="525"/>
      <c r="F154" s="532" t="s">
        <v>2</v>
      </c>
      <c r="G154" s="113">
        <f>G155</f>
        <v>-2000000</v>
      </c>
    </row>
    <row r="155" spans="1:7" ht="17.25" x14ac:dyDescent="0.3">
      <c r="A155" s="697"/>
      <c r="B155" s="532"/>
      <c r="C155" s="532"/>
      <c r="D155" s="525"/>
      <c r="E155" s="525"/>
      <c r="F155" s="532" t="s">
        <v>59</v>
      </c>
      <c r="G155" s="113">
        <f>G156</f>
        <v>-2000000</v>
      </c>
    </row>
    <row r="156" spans="1:7" ht="17.25" x14ac:dyDescent="0.3">
      <c r="A156" s="697"/>
      <c r="B156" s="532"/>
      <c r="C156" s="532"/>
      <c r="D156" s="525"/>
      <c r="E156" s="525"/>
      <c r="F156" s="532" t="s">
        <v>60</v>
      </c>
      <c r="G156" s="113">
        <f>G157</f>
        <v>-2000000</v>
      </c>
    </row>
    <row r="157" spans="1:7" ht="17.25" x14ac:dyDescent="0.3">
      <c r="A157" s="697"/>
      <c r="B157" s="532"/>
      <c r="C157" s="532"/>
      <c r="D157" s="525"/>
      <c r="E157" s="525"/>
      <c r="F157" s="532" t="s">
        <v>61</v>
      </c>
      <c r="G157" s="113">
        <f>G158+G159</f>
        <v>-2000000</v>
      </c>
    </row>
    <row r="158" spans="1:7" ht="17.25" x14ac:dyDescent="0.3">
      <c r="A158" s="697"/>
      <c r="B158" s="532"/>
      <c r="C158" s="532"/>
      <c r="D158" s="525"/>
      <c r="E158" s="525"/>
      <c r="F158" s="532" t="s">
        <v>62</v>
      </c>
      <c r="G158" s="113">
        <v>-641801.9</v>
      </c>
    </row>
    <row r="159" spans="1:7" ht="17.25" x14ac:dyDescent="0.3">
      <c r="A159" s="697"/>
      <c r="B159" s="532"/>
      <c r="C159" s="532"/>
      <c r="D159" s="525"/>
      <c r="E159" s="525"/>
      <c r="F159" s="532" t="s">
        <v>247</v>
      </c>
      <c r="G159" s="113">
        <v>-1358198.1</v>
      </c>
    </row>
    <row r="160" spans="1:7" ht="17.25" x14ac:dyDescent="0.3">
      <c r="A160" s="705"/>
      <c r="B160" s="715" t="s">
        <v>292</v>
      </c>
      <c r="C160" s="532"/>
      <c r="D160" s="525"/>
      <c r="E160" s="525"/>
      <c r="F160" s="529" t="s">
        <v>293</v>
      </c>
      <c r="G160" s="109">
        <f>G162</f>
        <v>-1082525.8</v>
      </c>
    </row>
    <row r="161" spans="1:7" ht="17.25" x14ac:dyDescent="0.3">
      <c r="A161" s="705"/>
      <c r="B161" s="532"/>
      <c r="C161" s="532"/>
      <c r="D161" s="525"/>
      <c r="E161" s="525"/>
      <c r="F161" s="532" t="s">
        <v>1</v>
      </c>
      <c r="G161" s="23"/>
    </row>
    <row r="162" spans="1:7" ht="17.25" x14ac:dyDescent="0.3">
      <c r="A162" s="705"/>
      <c r="B162" s="532"/>
      <c r="C162" s="715" t="s">
        <v>142</v>
      </c>
      <c r="D162" s="525"/>
      <c r="E162" s="525"/>
      <c r="F162" s="529" t="s">
        <v>294</v>
      </c>
      <c r="G162" s="23">
        <f>G164</f>
        <v>-1082525.8</v>
      </c>
    </row>
    <row r="163" spans="1:7" ht="17.25" x14ac:dyDescent="0.3">
      <c r="A163" s="705"/>
      <c r="B163" s="532"/>
      <c r="C163" s="532"/>
      <c r="D163" s="525"/>
      <c r="E163" s="525"/>
      <c r="F163" s="532" t="s">
        <v>1</v>
      </c>
      <c r="G163" s="26"/>
    </row>
    <row r="164" spans="1:7" ht="17.25" x14ac:dyDescent="0.3">
      <c r="A164" s="705"/>
      <c r="B164" s="693"/>
      <c r="C164" s="541"/>
      <c r="D164" s="528">
        <v>1167</v>
      </c>
      <c r="E164" s="528"/>
      <c r="F164" s="529" t="s">
        <v>285</v>
      </c>
      <c r="G164" s="109">
        <f>G166</f>
        <v>-1082525.8</v>
      </c>
    </row>
    <row r="165" spans="1:7" ht="17.25" x14ac:dyDescent="0.3">
      <c r="A165" s="705"/>
      <c r="B165" s="693"/>
      <c r="C165" s="541"/>
      <c r="D165" s="525"/>
      <c r="E165" s="525"/>
      <c r="F165" s="532" t="s">
        <v>1</v>
      </c>
      <c r="G165" s="26"/>
    </row>
    <row r="166" spans="1:7" ht="86.25" x14ac:dyDescent="0.3">
      <c r="A166" s="705"/>
      <c r="B166" s="716"/>
      <c r="C166" s="579"/>
      <c r="D166" s="44"/>
      <c r="E166" s="542">
        <v>32006</v>
      </c>
      <c r="F166" s="40" t="s">
        <v>286</v>
      </c>
      <c r="G166" s="41">
        <f>G168</f>
        <v>-1082525.8</v>
      </c>
    </row>
    <row r="167" spans="1:7" ht="17.25" x14ac:dyDescent="0.3">
      <c r="A167" s="705"/>
      <c r="B167" s="716"/>
      <c r="C167" s="579"/>
      <c r="D167" s="44"/>
      <c r="E167" s="542"/>
      <c r="F167" s="40" t="s">
        <v>14</v>
      </c>
      <c r="G167" s="41"/>
    </row>
    <row r="168" spans="1:7" ht="34.5" x14ac:dyDescent="0.3">
      <c r="A168" s="705"/>
      <c r="B168" s="716"/>
      <c r="C168" s="579"/>
      <c r="D168" s="44"/>
      <c r="E168" s="542"/>
      <c r="F168" s="42" t="s">
        <v>15</v>
      </c>
      <c r="G168" s="41">
        <f>G170</f>
        <v>-1082525.8</v>
      </c>
    </row>
    <row r="169" spans="1:7" ht="34.5" x14ac:dyDescent="0.3">
      <c r="A169" s="705"/>
      <c r="B169" s="716"/>
      <c r="C169" s="579"/>
      <c r="D169" s="44"/>
      <c r="E169" s="542"/>
      <c r="F169" s="40" t="s">
        <v>7</v>
      </c>
      <c r="G169" s="41"/>
    </row>
    <row r="170" spans="1:7" ht="17.25" x14ac:dyDescent="0.3">
      <c r="A170" s="705"/>
      <c r="B170" s="716"/>
      <c r="C170" s="579"/>
      <c r="D170" s="44"/>
      <c r="E170" s="542"/>
      <c r="F170" s="40" t="s">
        <v>2</v>
      </c>
      <c r="G170" s="41">
        <f>G171</f>
        <v>-1082525.8</v>
      </c>
    </row>
    <row r="171" spans="1:7" ht="17.25" x14ac:dyDescent="0.3">
      <c r="A171" s="705"/>
      <c r="B171" s="716"/>
      <c r="C171" s="579"/>
      <c r="D171" s="44"/>
      <c r="E171" s="542"/>
      <c r="F171" s="40" t="s">
        <v>59</v>
      </c>
      <c r="G171" s="41">
        <f>G172+G175</f>
        <v>-1082525.8</v>
      </c>
    </row>
    <row r="172" spans="1:7" ht="17.25" x14ac:dyDescent="0.3">
      <c r="A172" s="705"/>
      <c r="B172" s="716"/>
      <c r="C172" s="579"/>
      <c r="D172" s="44"/>
      <c r="E172" s="542"/>
      <c r="F172" s="40" t="s">
        <v>60</v>
      </c>
      <c r="G172" s="41">
        <f>G173</f>
        <v>-235331.7</v>
      </c>
    </row>
    <row r="173" spans="1:7" ht="17.25" x14ac:dyDescent="0.3">
      <c r="A173" s="705"/>
      <c r="B173" s="716"/>
      <c r="C173" s="579"/>
      <c r="D173" s="44"/>
      <c r="E173" s="542"/>
      <c r="F173" s="40" t="s">
        <v>61</v>
      </c>
      <c r="G173" s="41">
        <f>G174</f>
        <v>-235331.7</v>
      </c>
    </row>
    <row r="174" spans="1:7" ht="17.25" x14ac:dyDescent="0.3">
      <c r="A174" s="705"/>
      <c r="B174" s="716"/>
      <c r="C174" s="579"/>
      <c r="D174" s="44"/>
      <c r="E174" s="543"/>
      <c r="F174" s="40" t="s">
        <v>247</v>
      </c>
      <c r="G174" s="41">
        <f>h12d!D126</f>
        <v>-235331.7</v>
      </c>
    </row>
    <row r="175" spans="1:7" ht="17.25" x14ac:dyDescent="0.3">
      <c r="A175" s="705"/>
      <c r="B175" s="716"/>
      <c r="C175" s="579"/>
      <c r="D175" s="44"/>
      <c r="E175" s="543"/>
      <c r="F175" s="40" t="s">
        <v>267</v>
      </c>
      <c r="G175" s="41">
        <f>G176</f>
        <v>-847194.1</v>
      </c>
    </row>
    <row r="176" spans="1:7" ht="17.25" x14ac:dyDescent="0.3">
      <c r="A176" s="705"/>
      <c r="B176" s="716"/>
      <c r="C176" s="579"/>
      <c r="D176" s="44"/>
      <c r="E176" s="543"/>
      <c r="F176" s="40" t="s">
        <v>268</v>
      </c>
      <c r="G176" s="41">
        <f>h12d!D128</f>
        <v>-847194.1</v>
      </c>
    </row>
    <row r="177" spans="1:7" ht="17.25" x14ac:dyDescent="0.3">
      <c r="A177" s="532"/>
      <c r="B177" s="715" t="s">
        <v>142</v>
      </c>
      <c r="C177" s="532"/>
      <c r="D177" s="525"/>
      <c r="E177" s="525"/>
      <c r="F177" s="529" t="s">
        <v>143</v>
      </c>
      <c r="G177" s="109">
        <f>+G179+G327</f>
        <v>-12212940.6</v>
      </c>
    </row>
    <row r="178" spans="1:7" ht="17.25" x14ac:dyDescent="0.3">
      <c r="A178" s="532"/>
      <c r="B178" s="532"/>
      <c r="C178" s="532"/>
      <c r="D178" s="525"/>
      <c r="E178" s="525"/>
      <c r="F178" s="532" t="s">
        <v>1</v>
      </c>
      <c r="G178" s="23"/>
    </row>
    <row r="179" spans="1:7" ht="17.25" x14ac:dyDescent="0.3">
      <c r="A179" s="532"/>
      <c r="B179" s="532"/>
      <c r="C179" s="529" t="s">
        <v>24</v>
      </c>
      <c r="D179" s="525"/>
      <c r="E179" s="525"/>
      <c r="F179" s="529" t="s">
        <v>144</v>
      </c>
      <c r="G179" s="23">
        <f>G181+G256</f>
        <v>-11881421.699999999</v>
      </c>
    </row>
    <row r="180" spans="1:7" ht="17.25" x14ac:dyDescent="0.3">
      <c r="A180" s="532"/>
      <c r="B180" s="532"/>
      <c r="C180" s="532"/>
      <c r="D180" s="525"/>
      <c r="E180" s="525"/>
      <c r="F180" s="532" t="s">
        <v>1</v>
      </c>
      <c r="G180" s="26"/>
    </row>
    <row r="181" spans="1:7" ht="17.25" x14ac:dyDescent="0.3">
      <c r="A181" s="40"/>
      <c r="B181" s="40"/>
      <c r="C181" s="40"/>
      <c r="D181" s="717">
        <v>1049</v>
      </c>
      <c r="E181" s="718"/>
      <c r="F181" s="547" t="s">
        <v>296</v>
      </c>
      <c r="G181" s="719">
        <f>G183+G194+G214+G225+G236+G205+G247</f>
        <v>-7250944</v>
      </c>
    </row>
    <row r="182" spans="1:7" ht="17.25" x14ac:dyDescent="0.3">
      <c r="A182" s="40"/>
      <c r="B182" s="40"/>
      <c r="C182" s="40"/>
      <c r="D182" s="670"/>
      <c r="E182" s="670"/>
      <c r="F182" s="413" t="s">
        <v>1</v>
      </c>
      <c r="G182" s="720"/>
    </row>
    <row r="183" spans="1:7" ht="69" x14ac:dyDescent="0.3">
      <c r="A183" s="40"/>
      <c r="B183" s="40"/>
      <c r="C183" s="40"/>
      <c r="D183" s="717"/>
      <c r="E183" s="721">
        <v>21004</v>
      </c>
      <c r="F183" s="722" t="s">
        <v>369</v>
      </c>
      <c r="G183" s="723">
        <f>G185</f>
        <v>-145000</v>
      </c>
    </row>
    <row r="184" spans="1:7" ht="17.25" x14ac:dyDescent="0.3">
      <c r="A184" s="40"/>
      <c r="B184" s="40"/>
      <c r="C184" s="40"/>
      <c r="D184" s="724"/>
      <c r="E184" s="44"/>
      <c r="F184" s="40" t="s">
        <v>14</v>
      </c>
      <c r="G184" s="723"/>
    </row>
    <row r="185" spans="1:7" ht="34.5" x14ac:dyDescent="0.3">
      <c r="A185" s="40"/>
      <c r="B185" s="40"/>
      <c r="C185" s="40"/>
      <c r="D185" s="724"/>
      <c r="E185" s="44"/>
      <c r="F185" s="42" t="s">
        <v>15</v>
      </c>
      <c r="G185" s="725">
        <f>G187</f>
        <v>-145000</v>
      </c>
    </row>
    <row r="186" spans="1:7" ht="34.5" x14ac:dyDescent="0.3">
      <c r="A186" s="40"/>
      <c r="B186" s="40"/>
      <c r="C186" s="40"/>
      <c r="D186" s="724"/>
      <c r="E186" s="44"/>
      <c r="F186" s="40" t="s">
        <v>7</v>
      </c>
      <c r="G186" s="725"/>
    </row>
    <row r="187" spans="1:7" ht="17.25" x14ac:dyDescent="0.3">
      <c r="A187" s="40"/>
      <c r="B187" s="40"/>
      <c r="C187" s="40"/>
      <c r="D187" s="724"/>
      <c r="E187" s="44"/>
      <c r="F187" s="548" t="s">
        <v>2</v>
      </c>
      <c r="G187" s="725">
        <f>G188</f>
        <v>-145000</v>
      </c>
    </row>
    <row r="188" spans="1:7" ht="17.25" x14ac:dyDescent="0.3">
      <c r="A188" s="40"/>
      <c r="B188" s="40"/>
      <c r="C188" s="40"/>
      <c r="D188" s="724"/>
      <c r="E188" s="44"/>
      <c r="F188" s="548" t="s">
        <v>59</v>
      </c>
      <c r="G188" s="725">
        <f>G189</f>
        <v>-145000</v>
      </c>
    </row>
    <row r="189" spans="1:7" ht="17.25" x14ac:dyDescent="0.3">
      <c r="A189" s="40"/>
      <c r="B189" s="40"/>
      <c r="C189" s="40"/>
      <c r="D189" s="724"/>
      <c r="E189" s="44"/>
      <c r="F189" s="548" t="s">
        <v>60</v>
      </c>
      <c r="G189" s="725">
        <f>+G190+G192</f>
        <v>-145000</v>
      </c>
    </row>
    <row r="190" spans="1:7" ht="17.25" x14ac:dyDescent="0.3">
      <c r="A190" s="40"/>
      <c r="B190" s="40"/>
      <c r="C190" s="40"/>
      <c r="D190" s="724"/>
      <c r="E190" s="549"/>
      <c r="F190" s="548" t="s">
        <v>61</v>
      </c>
      <c r="G190" s="725">
        <f>+G191</f>
        <v>-105000</v>
      </c>
    </row>
    <row r="191" spans="1:7" ht="17.25" x14ac:dyDescent="0.3">
      <c r="A191" s="40"/>
      <c r="B191" s="40"/>
      <c r="C191" s="40"/>
      <c r="D191" s="724"/>
      <c r="E191" s="550"/>
      <c r="F191" s="548" t="s">
        <v>247</v>
      </c>
      <c r="G191" s="725">
        <f>h11v!E118</f>
        <v>-105000</v>
      </c>
    </row>
    <row r="192" spans="1:7" ht="17.25" x14ac:dyDescent="0.3">
      <c r="A192" s="40"/>
      <c r="B192" s="40"/>
      <c r="C192" s="40"/>
      <c r="D192" s="726"/>
      <c r="E192" s="44"/>
      <c r="F192" s="40" t="s">
        <v>140</v>
      </c>
      <c r="G192" s="725">
        <f>G193</f>
        <v>-40000</v>
      </c>
    </row>
    <row r="193" spans="1:7" ht="17.25" x14ac:dyDescent="0.3">
      <c r="A193" s="40"/>
      <c r="B193" s="40"/>
      <c r="C193" s="40"/>
      <c r="D193" s="549"/>
      <c r="E193" s="727"/>
      <c r="F193" s="40" t="s">
        <v>141</v>
      </c>
      <c r="G193" s="725">
        <f>h11v!E120</f>
        <v>-40000</v>
      </c>
    </row>
    <row r="194" spans="1:7" ht="51.75" x14ac:dyDescent="0.3">
      <c r="A194" s="40"/>
      <c r="B194" s="40"/>
      <c r="C194" s="40"/>
      <c r="D194" s="549"/>
      <c r="E194" s="728">
        <v>21006</v>
      </c>
      <c r="F194" s="729" t="s">
        <v>359</v>
      </c>
      <c r="G194" s="723">
        <f>G196</f>
        <v>-1995000</v>
      </c>
    </row>
    <row r="195" spans="1:7" ht="17.25" x14ac:dyDescent="0.3">
      <c r="A195" s="40"/>
      <c r="B195" s="40"/>
      <c r="C195" s="40"/>
      <c r="D195" s="549"/>
      <c r="E195" s="730"/>
      <c r="F195" s="45" t="s">
        <v>14</v>
      </c>
      <c r="G195" s="723"/>
    </row>
    <row r="196" spans="1:7" ht="34.5" x14ac:dyDescent="0.3">
      <c r="A196" s="40"/>
      <c r="B196" s="40"/>
      <c r="C196" s="40"/>
      <c r="D196" s="549"/>
      <c r="E196" s="730"/>
      <c r="F196" s="144" t="s">
        <v>15</v>
      </c>
      <c r="G196" s="725">
        <f>G198</f>
        <v>-1995000</v>
      </c>
    </row>
    <row r="197" spans="1:7" ht="34.5" x14ac:dyDescent="0.3">
      <c r="A197" s="40"/>
      <c r="B197" s="40"/>
      <c r="C197" s="40"/>
      <c r="D197" s="549"/>
      <c r="E197" s="730"/>
      <c r="F197" s="45" t="s">
        <v>7</v>
      </c>
      <c r="G197" s="725"/>
    </row>
    <row r="198" spans="1:7" ht="17.25" x14ac:dyDescent="0.3">
      <c r="A198" s="40"/>
      <c r="B198" s="40"/>
      <c r="C198" s="40"/>
      <c r="D198" s="549"/>
      <c r="E198" s="730"/>
      <c r="F198" s="144" t="s">
        <v>2</v>
      </c>
      <c r="G198" s="725">
        <f>G199</f>
        <v>-1995000</v>
      </c>
    </row>
    <row r="199" spans="1:7" ht="17.25" x14ac:dyDescent="0.3">
      <c r="A199" s="40"/>
      <c r="B199" s="40"/>
      <c r="C199" s="40"/>
      <c r="D199" s="549"/>
      <c r="E199" s="730"/>
      <c r="F199" s="45" t="s">
        <v>59</v>
      </c>
      <c r="G199" s="725">
        <f>G200</f>
        <v>-1995000</v>
      </c>
    </row>
    <row r="200" spans="1:7" ht="17.25" x14ac:dyDescent="0.3">
      <c r="A200" s="40"/>
      <c r="B200" s="40"/>
      <c r="C200" s="40"/>
      <c r="D200" s="549"/>
      <c r="E200" s="730"/>
      <c r="F200" s="731" t="s">
        <v>60</v>
      </c>
      <c r="G200" s="725">
        <f>+G201+G203</f>
        <v>-1995000</v>
      </c>
    </row>
    <row r="201" spans="1:7" ht="17.25" x14ac:dyDescent="0.3">
      <c r="A201" s="40"/>
      <c r="B201" s="40"/>
      <c r="C201" s="40"/>
      <c r="D201" s="549"/>
      <c r="E201" s="730"/>
      <c r="F201" s="731" t="s">
        <v>61</v>
      </c>
      <c r="G201" s="725">
        <f>+G202</f>
        <v>-1730000</v>
      </c>
    </row>
    <row r="202" spans="1:7" ht="17.25" x14ac:dyDescent="0.3">
      <c r="A202" s="40"/>
      <c r="B202" s="40"/>
      <c r="C202" s="40"/>
      <c r="D202" s="549"/>
      <c r="E202" s="730"/>
      <c r="F202" s="144" t="s">
        <v>62</v>
      </c>
      <c r="G202" s="725">
        <f>h11v!E129</f>
        <v>-1730000</v>
      </c>
    </row>
    <row r="203" spans="1:7" ht="17.25" x14ac:dyDescent="0.3">
      <c r="A203" s="40"/>
      <c r="B203" s="40"/>
      <c r="C203" s="40"/>
      <c r="D203" s="549"/>
      <c r="E203" s="44"/>
      <c r="F203" s="40" t="s">
        <v>140</v>
      </c>
      <c r="G203" s="725">
        <f>G204</f>
        <v>-265000</v>
      </c>
    </row>
    <row r="204" spans="1:7" ht="17.25" x14ac:dyDescent="0.3">
      <c r="A204" s="40"/>
      <c r="B204" s="40"/>
      <c r="C204" s="40"/>
      <c r="D204" s="549"/>
      <c r="E204" s="44"/>
      <c r="F204" s="40" t="s">
        <v>141</v>
      </c>
      <c r="G204" s="725">
        <f>h11v!E131</f>
        <v>-265000</v>
      </c>
    </row>
    <row r="205" spans="1:7" ht="51.75" x14ac:dyDescent="0.3">
      <c r="A205" s="40"/>
      <c r="B205" s="40"/>
      <c r="C205" s="40"/>
      <c r="D205" s="549"/>
      <c r="E205" s="580">
        <v>21007</v>
      </c>
      <c r="F205" s="538" t="s">
        <v>372</v>
      </c>
      <c r="G205" s="723">
        <f>G207</f>
        <v>113101</v>
      </c>
    </row>
    <row r="206" spans="1:7" ht="17.25" x14ac:dyDescent="0.3">
      <c r="A206" s="40"/>
      <c r="B206" s="40"/>
      <c r="C206" s="40"/>
      <c r="D206" s="549"/>
      <c r="E206" s="44"/>
      <c r="F206" s="40" t="s">
        <v>14</v>
      </c>
      <c r="G206" s="723"/>
    </row>
    <row r="207" spans="1:7" ht="34.5" x14ac:dyDescent="0.3">
      <c r="A207" s="40"/>
      <c r="B207" s="40"/>
      <c r="C207" s="40"/>
      <c r="D207" s="549"/>
      <c r="E207" s="44"/>
      <c r="F207" s="42" t="s">
        <v>15</v>
      </c>
      <c r="G207" s="725">
        <f>G209</f>
        <v>113101</v>
      </c>
    </row>
    <row r="208" spans="1:7" ht="34.5" x14ac:dyDescent="0.3">
      <c r="A208" s="40"/>
      <c r="B208" s="40"/>
      <c r="C208" s="40"/>
      <c r="D208" s="549"/>
      <c r="E208" s="44"/>
      <c r="F208" s="40" t="s">
        <v>7</v>
      </c>
      <c r="G208" s="725"/>
    </row>
    <row r="209" spans="1:7" ht="17.25" x14ac:dyDescent="0.3">
      <c r="A209" s="40"/>
      <c r="B209" s="40"/>
      <c r="C209" s="40"/>
      <c r="D209" s="549"/>
      <c r="E209" s="44"/>
      <c r="F209" s="40" t="s">
        <v>2</v>
      </c>
      <c r="G209" s="725">
        <f>G210</f>
        <v>113101</v>
      </c>
    </row>
    <row r="210" spans="1:7" ht="17.25" x14ac:dyDescent="0.3">
      <c r="A210" s="40"/>
      <c r="B210" s="40"/>
      <c r="C210" s="40"/>
      <c r="D210" s="549"/>
      <c r="E210" s="44"/>
      <c r="F210" s="40" t="s">
        <v>59</v>
      </c>
      <c r="G210" s="725">
        <f>G211</f>
        <v>113101</v>
      </c>
    </row>
    <row r="211" spans="1:7" ht="17.25" x14ac:dyDescent="0.3">
      <c r="A211" s="40"/>
      <c r="B211" s="40"/>
      <c r="C211" s="40"/>
      <c r="D211" s="549"/>
      <c r="E211" s="44"/>
      <c r="F211" s="40" t="s">
        <v>60</v>
      </c>
      <c r="G211" s="725">
        <f>G212</f>
        <v>113101</v>
      </c>
    </row>
    <row r="212" spans="1:7" ht="17.25" x14ac:dyDescent="0.3">
      <c r="A212" s="40"/>
      <c r="B212" s="40"/>
      <c r="C212" s="40"/>
      <c r="D212" s="549"/>
      <c r="E212" s="44"/>
      <c r="F212" s="40" t="s">
        <v>61</v>
      </c>
      <c r="G212" s="725">
        <f>G213</f>
        <v>113101</v>
      </c>
    </row>
    <row r="213" spans="1:7" ht="17.25" x14ac:dyDescent="0.3">
      <c r="A213" s="40"/>
      <c r="B213" s="40"/>
      <c r="C213" s="40"/>
      <c r="D213" s="549"/>
      <c r="E213" s="44"/>
      <c r="F213" s="40" t="s">
        <v>62</v>
      </c>
      <c r="G213" s="725">
        <f>h12d!D78</f>
        <v>113101</v>
      </c>
    </row>
    <row r="214" spans="1:7" ht="51.75" x14ac:dyDescent="0.3">
      <c r="A214" s="40"/>
      <c r="B214" s="40"/>
      <c r="C214" s="40"/>
      <c r="D214" s="726"/>
      <c r="E214" s="581" t="s">
        <v>370</v>
      </c>
      <c r="F214" s="538" t="s">
        <v>361</v>
      </c>
      <c r="G214" s="723">
        <f>G216</f>
        <v>-2303000</v>
      </c>
    </row>
    <row r="215" spans="1:7" ht="17.25" x14ac:dyDescent="0.3">
      <c r="A215" s="40"/>
      <c r="B215" s="40"/>
      <c r="C215" s="40"/>
      <c r="D215" s="549"/>
      <c r="E215" s="44"/>
      <c r="F215" s="40" t="s">
        <v>14</v>
      </c>
      <c r="G215" s="723"/>
    </row>
    <row r="216" spans="1:7" ht="34.5" x14ac:dyDescent="0.3">
      <c r="A216" s="40"/>
      <c r="B216" s="40"/>
      <c r="C216" s="40"/>
      <c r="D216" s="549"/>
      <c r="E216" s="44"/>
      <c r="F216" s="42" t="s">
        <v>15</v>
      </c>
      <c r="G216" s="725">
        <f>G218</f>
        <v>-2303000</v>
      </c>
    </row>
    <row r="217" spans="1:7" ht="34.5" x14ac:dyDescent="0.3">
      <c r="A217" s="40"/>
      <c r="B217" s="40"/>
      <c r="C217" s="40"/>
      <c r="D217" s="549"/>
      <c r="E217" s="727"/>
      <c r="F217" s="548" t="s">
        <v>7</v>
      </c>
      <c r="G217" s="725"/>
    </row>
    <row r="218" spans="1:7" ht="17.25" x14ac:dyDescent="0.3">
      <c r="A218" s="40"/>
      <c r="B218" s="40"/>
      <c r="C218" s="40"/>
      <c r="D218" s="549"/>
      <c r="E218" s="44"/>
      <c r="F218" s="40" t="s">
        <v>2</v>
      </c>
      <c r="G218" s="725">
        <f>G219</f>
        <v>-2303000</v>
      </c>
    </row>
    <row r="219" spans="1:7" ht="17.25" x14ac:dyDescent="0.3">
      <c r="A219" s="40"/>
      <c r="B219" s="40"/>
      <c r="C219" s="40"/>
      <c r="D219" s="549"/>
      <c r="E219" s="549"/>
      <c r="F219" s="40" t="s">
        <v>59</v>
      </c>
      <c r="G219" s="725">
        <f>G220</f>
        <v>-2303000</v>
      </c>
    </row>
    <row r="220" spans="1:7" ht="17.25" x14ac:dyDescent="0.3">
      <c r="A220" s="40"/>
      <c r="B220" s="40"/>
      <c r="C220" s="40"/>
      <c r="D220" s="549"/>
      <c r="E220" s="549"/>
      <c r="F220" s="40" t="s">
        <v>60</v>
      </c>
      <c r="G220" s="725">
        <f>+G221+G223</f>
        <v>-2303000</v>
      </c>
    </row>
    <row r="221" spans="1:7" ht="17.25" x14ac:dyDescent="0.3">
      <c r="A221" s="40"/>
      <c r="B221" s="40"/>
      <c r="C221" s="40"/>
      <c r="D221" s="549"/>
      <c r="E221" s="549"/>
      <c r="F221" s="40" t="s">
        <v>61</v>
      </c>
      <c r="G221" s="725">
        <f>+G222</f>
        <v>-2140000</v>
      </c>
    </row>
    <row r="222" spans="1:7" ht="17.25" x14ac:dyDescent="0.3">
      <c r="A222" s="40"/>
      <c r="B222" s="40"/>
      <c r="C222" s="40"/>
      <c r="D222" s="549"/>
      <c r="E222" s="549"/>
      <c r="F222" s="40" t="s">
        <v>62</v>
      </c>
      <c r="G222" s="725">
        <f>h11v!E140</f>
        <v>-2140000</v>
      </c>
    </row>
    <row r="223" spans="1:7" ht="17.25" x14ac:dyDescent="0.3">
      <c r="A223" s="40"/>
      <c r="B223" s="40"/>
      <c r="C223" s="40"/>
      <c r="D223" s="549"/>
      <c r="E223" s="44"/>
      <c r="F223" s="40" t="s">
        <v>140</v>
      </c>
      <c r="G223" s="725">
        <f>G224</f>
        <v>-163000</v>
      </c>
    </row>
    <row r="224" spans="1:7" ht="17.25" x14ac:dyDescent="0.3">
      <c r="A224" s="40"/>
      <c r="B224" s="40"/>
      <c r="C224" s="40"/>
      <c r="D224" s="549"/>
      <c r="E224" s="44"/>
      <c r="F224" s="40" t="s">
        <v>141</v>
      </c>
      <c r="G224" s="725">
        <f>h11v!E142</f>
        <v>-163000</v>
      </c>
    </row>
    <row r="225" spans="1:7" ht="51.75" x14ac:dyDescent="0.3">
      <c r="A225" s="40"/>
      <c r="B225" s="40"/>
      <c r="C225" s="40"/>
      <c r="D225" s="549"/>
      <c r="E225" s="728">
        <v>21011</v>
      </c>
      <c r="F225" s="729" t="s">
        <v>371</v>
      </c>
      <c r="G225" s="723">
        <f>G227</f>
        <v>253000</v>
      </c>
    </row>
    <row r="226" spans="1:7" ht="17.25" x14ac:dyDescent="0.3">
      <c r="A226" s="40"/>
      <c r="B226" s="40"/>
      <c r="C226" s="40"/>
      <c r="D226" s="549"/>
      <c r="E226" s="730"/>
      <c r="F226" s="45" t="s">
        <v>14</v>
      </c>
      <c r="G226" s="723"/>
    </row>
    <row r="227" spans="1:7" ht="34.5" x14ac:dyDescent="0.3">
      <c r="A227" s="40"/>
      <c r="B227" s="40"/>
      <c r="C227" s="40"/>
      <c r="D227" s="549"/>
      <c r="E227" s="730"/>
      <c r="F227" s="144" t="s">
        <v>15</v>
      </c>
      <c r="G227" s="725">
        <f>G229</f>
        <v>253000</v>
      </c>
    </row>
    <row r="228" spans="1:7" ht="34.5" x14ac:dyDescent="0.3">
      <c r="A228" s="40"/>
      <c r="B228" s="40"/>
      <c r="C228" s="40"/>
      <c r="D228" s="549"/>
      <c r="E228" s="730"/>
      <c r="F228" s="45" t="s">
        <v>7</v>
      </c>
      <c r="G228" s="725"/>
    </row>
    <row r="229" spans="1:7" ht="17.25" x14ac:dyDescent="0.3">
      <c r="A229" s="40"/>
      <c r="B229" s="40"/>
      <c r="C229" s="40"/>
      <c r="D229" s="549"/>
      <c r="E229" s="730"/>
      <c r="F229" s="144" t="s">
        <v>2</v>
      </c>
      <c r="G229" s="725">
        <f>G230</f>
        <v>253000</v>
      </c>
    </row>
    <row r="230" spans="1:7" ht="17.25" x14ac:dyDescent="0.3">
      <c r="A230" s="40"/>
      <c r="B230" s="40"/>
      <c r="C230" s="40"/>
      <c r="D230" s="549"/>
      <c r="E230" s="730"/>
      <c r="F230" s="45" t="s">
        <v>59</v>
      </c>
      <c r="G230" s="725">
        <f>G231</f>
        <v>253000</v>
      </c>
    </row>
    <row r="231" spans="1:7" ht="17.25" x14ac:dyDescent="0.3">
      <c r="A231" s="40"/>
      <c r="B231" s="40"/>
      <c r="C231" s="40"/>
      <c r="D231" s="549"/>
      <c r="E231" s="730"/>
      <c r="F231" s="731" t="s">
        <v>60</v>
      </c>
      <c r="G231" s="725">
        <f>+G232+G234</f>
        <v>253000</v>
      </c>
    </row>
    <row r="232" spans="1:7" ht="17.25" x14ac:dyDescent="0.3">
      <c r="A232" s="40"/>
      <c r="B232" s="40"/>
      <c r="C232" s="40"/>
      <c r="D232" s="549"/>
      <c r="E232" s="730"/>
      <c r="F232" s="731" t="s">
        <v>61</v>
      </c>
      <c r="G232" s="725">
        <f>+G233</f>
        <v>531000</v>
      </c>
    </row>
    <row r="233" spans="1:7" ht="17.25" x14ac:dyDescent="0.3">
      <c r="A233" s="40"/>
      <c r="B233" s="40"/>
      <c r="C233" s="40"/>
      <c r="D233" s="549"/>
      <c r="E233" s="730"/>
      <c r="F233" s="144" t="s">
        <v>62</v>
      </c>
      <c r="G233" s="725">
        <f>h11v!E151</f>
        <v>531000</v>
      </c>
    </row>
    <row r="234" spans="1:7" ht="17.25" x14ac:dyDescent="0.3">
      <c r="A234" s="40"/>
      <c r="B234" s="40"/>
      <c r="C234" s="40"/>
      <c r="D234" s="549"/>
      <c r="E234" s="44"/>
      <c r="F234" s="40" t="s">
        <v>140</v>
      </c>
      <c r="G234" s="725">
        <f>G235</f>
        <v>-278000</v>
      </c>
    </row>
    <row r="235" spans="1:7" ht="17.25" x14ac:dyDescent="0.3">
      <c r="A235" s="40"/>
      <c r="B235" s="40"/>
      <c r="C235" s="40"/>
      <c r="D235" s="549"/>
      <c r="E235" s="44"/>
      <c r="F235" s="40" t="s">
        <v>141</v>
      </c>
      <c r="G235" s="725">
        <f>h11v!E153</f>
        <v>-278000</v>
      </c>
    </row>
    <row r="236" spans="1:7" ht="51.75" x14ac:dyDescent="0.3">
      <c r="A236" s="40"/>
      <c r="B236" s="40"/>
      <c r="C236" s="40"/>
      <c r="D236" s="726"/>
      <c r="E236" s="580" t="s">
        <v>365</v>
      </c>
      <c r="F236" s="538" t="s">
        <v>366</v>
      </c>
      <c r="G236" s="723">
        <f>G238</f>
        <v>-3230000</v>
      </c>
    </row>
    <row r="237" spans="1:7" ht="17.25" x14ac:dyDescent="0.3">
      <c r="A237" s="40"/>
      <c r="B237" s="40"/>
      <c r="C237" s="40"/>
      <c r="D237" s="549"/>
      <c r="E237" s="44"/>
      <c r="F237" s="40" t="s">
        <v>14</v>
      </c>
      <c r="G237" s="723"/>
    </row>
    <row r="238" spans="1:7" ht="34.5" x14ac:dyDescent="0.3">
      <c r="A238" s="40"/>
      <c r="B238" s="40"/>
      <c r="C238" s="40"/>
      <c r="D238" s="549"/>
      <c r="E238" s="44"/>
      <c r="F238" s="42" t="s">
        <v>15</v>
      </c>
      <c r="G238" s="725">
        <f>G240</f>
        <v>-3230000</v>
      </c>
    </row>
    <row r="239" spans="1:7" ht="34.5" x14ac:dyDescent="0.3">
      <c r="A239" s="40"/>
      <c r="B239" s="40"/>
      <c r="C239" s="40"/>
      <c r="D239" s="549"/>
      <c r="E239" s="44"/>
      <c r="F239" s="40" t="s">
        <v>7</v>
      </c>
      <c r="G239" s="725"/>
    </row>
    <row r="240" spans="1:7" ht="17.25" x14ac:dyDescent="0.3">
      <c r="A240" s="40"/>
      <c r="B240" s="40"/>
      <c r="C240" s="40"/>
      <c r="D240" s="549"/>
      <c r="E240" s="44"/>
      <c r="F240" s="40" t="s">
        <v>2</v>
      </c>
      <c r="G240" s="725">
        <f>G241</f>
        <v>-3230000</v>
      </c>
    </row>
    <row r="241" spans="1:7" ht="17.25" x14ac:dyDescent="0.3">
      <c r="A241" s="40"/>
      <c r="B241" s="40"/>
      <c r="C241" s="40"/>
      <c r="D241" s="549"/>
      <c r="E241" s="44"/>
      <c r="F241" s="40" t="s">
        <v>59</v>
      </c>
      <c r="G241" s="725">
        <f>G242</f>
        <v>-3230000</v>
      </c>
    </row>
    <row r="242" spans="1:7" ht="17.25" x14ac:dyDescent="0.3">
      <c r="A242" s="40"/>
      <c r="B242" s="40"/>
      <c r="C242" s="40"/>
      <c r="D242" s="549"/>
      <c r="E242" s="44"/>
      <c r="F242" s="40" t="s">
        <v>60</v>
      </c>
      <c r="G242" s="725">
        <f>+G243+G245</f>
        <v>-3230000</v>
      </c>
    </row>
    <row r="243" spans="1:7" ht="17.25" x14ac:dyDescent="0.3">
      <c r="A243" s="40"/>
      <c r="B243" s="40"/>
      <c r="C243" s="40"/>
      <c r="D243" s="549"/>
      <c r="E243" s="44"/>
      <c r="F243" s="40" t="s">
        <v>61</v>
      </c>
      <c r="G243" s="725">
        <f>+G244</f>
        <v>-1205000</v>
      </c>
    </row>
    <row r="244" spans="1:7" ht="17.25" x14ac:dyDescent="0.3">
      <c r="A244" s="40"/>
      <c r="B244" s="40"/>
      <c r="C244" s="40"/>
      <c r="D244" s="549"/>
      <c r="E244" s="44"/>
      <c r="F244" s="40" t="s">
        <v>62</v>
      </c>
      <c r="G244" s="725">
        <f>h11v!E162</f>
        <v>-1205000</v>
      </c>
    </row>
    <row r="245" spans="1:7" ht="17.25" x14ac:dyDescent="0.3">
      <c r="A245" s="40"/>
      <c r="B245" s="40"/>
      <c r="C245" s="40"/>
      <c r="D245" s="549"/>
      <c r="E245" s="44"/>
      <c r="F245" s="40" t="s">
        <v>140</v>
      </c>
      <c r="G245" s="725">
        <f>G246</f>
        <v>-2025000</v>
      </c>
    </row>
    <row r="246" spans="1:7" ht="17.25" x14ac:dyDescent="0.3">
      <c r="A246" s="40"/>
      <c r="B246" s="40"/>
      <c r="C246" s="40"/>
      <c r="D246" s="549"/>
      <c r="E246" s="44"/>
      <c r="F246" s="40" t="s">
        <v>141</v>
      </c>
      <c r="G246" s="725">
        <f>h11v!E164</f>
        <v>-2025000</v>
      </c>
    </row>
    <row r="247" spans="1:7" s="569" customFormat="1" ht="69" x14ac:dyDescent="0.3">
      <c r="A247" s="538"/>
      <c r="B247" s="538"/>
      <c r="C247" s="538"/>
      <c r="D247" s="726"/>
      <c r="E247" s="580">
        <v>21014</v>
      </c>
      <c r="F247" s="538" t="s">
        <v>368</v>
      </c>
      <c r="G247" s="723">
        <f>G249</f>
        <v>55955</v>
      </c>
    </row>
    <row r="248" spans="1:7" ht="17.25" x14ac:dyDescent="0.3">
      <c r="A248" s="40"/>
      <c r="B248" s="40"/>
      <c r="C248" s="40"/>
      <c r="D248" s="549"/>
      <c r="E248" s="44"/>
      <c r="F248" s="40" t="s">
        <v>14</v>
      </c>
      <c r="G248" s="723"/>
    </row>
    <row r="249" spans="1:7" ht="34.5" x14ac:dyDescent="0.3">
      <c r="A249" s="40"/>
      <c r="B249" s="40"/>
      <c r="C249" s="40"/>
      <c r="D249" s="549"/>
      <c r="E249" s="44"/>
      <c r="F249" s="42" t="s">
        <v>15</v>
      </c>
      <c r="G249" s="725">
        <f>G251</f>
        <v>55955</v>
      </c>
    </row>
    <row r="250" spans="1:7" ht="34.5" x14ac:dyDescent="0.3">
      <c r="A250" s="40"/>
      <c r="B250" s="40"/>
      <c r="C250" s="40"/>
      <c r="D250" s="549"/>
      <c r="E250" s="44"/>
      <c r="F250" s="40" t="s">
        <v>7</v>
      </c>
      <c r="G250" s="725"/>
    </row>
    <row r="251" spans="1:7" ht="17.25" x14ac:dyDescent="0.3">
      <c r="A251" s="40"/>
      <c r="B251" s="40"/>
      <c r="C251" s="40"/>
      <c r="D251" s="549"/>
      <c r="E251" s="44"/>
      <c r="F251" s="40" t="s">
        <v>2</v>
      </c>
      <c r="G251" s="725">
        <f>G252</f>
        <v>55955</v>
      </c>
    </row>
    <row r="252" spans="1:7" ht="17.25" x14ac:dyDescent="0.3">
      <c r="A252" s="40"/>
      <c r="B252" s="40"/>
      <c r="C252" s="40"/>
      <c r="D252" s="549"/>
      <c r="E252" s="44"/>
      <c r="F252" s="40" t="s">
        <v>59</v>
      </c>
      <c r="G252" s="725">
        <f>G253</f>
        <v>55955</v>
      </c>
    </row>
    <row r="253" spans="1:7" ht="17.25" x14ac:dyDescent="0.3">
      <c r="A253" s="40"/>
      <c r="B253" s="40"/>
      <c r="C253" s="40"/>
      <c r="D253" s="549"/>
      <c r="E253" s="44"/>
      <c r="F253" s="40" t="s">
        <v>60</v>
      </c>
      <c r="G253" s="725">
        <f>G254</f>
        <v>55955</v>
      </c>
    </row>
    <row r="254" spans="1:7" ht="17.25" x14ac:dyDescent="0.3">
      <c r="A254" s="40"/>
      <c r="B254" s="40"/>
      <c r="C254" s="40"/>
      <c r="D254" s="549"/>
      <c r="E254" s="44"/>
      <c r="F254" s="40" t="s">
        <v>61</v>
      </c>
      <c r="G254" s="725">
        <f>G255</f>
        <v>55955</v>
      </c>
    </row>
    <row r="255" spans="1:7" ht="17.25" x14ac:dyDescent="0.3">
      <c r="A255" s="40"/>
      <c r="B255" s="40"/>
      <c r="C255" s="40"/>
      <c r="D255" s="549"/>
      <c r="E255" s="44"/>
      <c r="F255" s="40" t="s">
        <v>62</v>
      </c>
      <c r="G255" s="725">
        <f>h12d!D87</f>
        <v>55955</v>
      </c>
    </row>
    <row r="256" spans="1:7" ht="17.25" x14ac:dyDescent="0.3">
      <c r="A256" s="693"/>
      <c r="B256" s="693"/>
      <c r="C256" s="541"/>
      <c r="D256" s="528">
        <v>1157</v>
      </c>
      <c r="E256" s="528"/>
      <c r="F256" s="529" t="s">
        <v>56</v>
      </c>
      <c r="G256" s="109">
        <f>G258+G266+G275+G302+G316+G284+G293</f>
        <v>-4630477.6999999993</v>
      </c>
    </row>
    <row r="257" spans="1:7" ht="17.25" x14ac:dyDescent="0.3">
      <c r="A257" s="693"/>
      <c r="B257" s="693"/>
      <c r="C257" s="541"/>
      <c r="D257" s="525"/>
      <c r="E257" s="525"/>
      <c r="F257" s="532" t="s">
        <v>1</v>
      </c>
      <c r="G257" s="26"/>
    </row>
    <row r="258" spans="1:7" ht="69" x14ac:dyDescent="0.3">
      <c r="A258" s="716"/>
      <c r="B258" s="716"/>
      <c r="C258" s="579"/>
      <c r="D258" s="44"/>
      <c r="E258" s="477" t="s">
        <v>259</v>
      </c>
      <c r="F258" s="440" t="s">
        <v>260</v>
      </c>
      <c r="G258" s="114">
        <f>G260</f>
        <v>-233301</v>
      </c>
    </row>
    <row r="259" spans="1:7" ht="17.25" x14ac:dyDescent="0.3">
      <c r="A259" s="716"/>
      <c r="B259" s="716"/>
      <c r="C259" s="579"/>
      <c r="D259" s="44"/>
      <c r="E259" s="477"/>
      <c r="F259" s="440" t="s">
        <v>14</v>
      </c>
      <c r="G259" s="114"/>
    </row>
    <row r="260" spans="1:7" ht="34.5" x14ac:dyDescent="0.3">
      <c r="A260" s="716"/>
      <c r="B260" s="716"/>
      <c r="C260" s="579"/>
      <c r="D260" s="44"/>
      <c r="E260" s="477"/>
      <c r="F260" s="441" t="s">
        <v>15</v>
      </c>
      <c r="G260" s="114">
        <f>G262</f>
        <v>-233301</v>
      </c>
    </row>
    <row r="261" spans="1:7" ht="34.5" x14ac:dyDescent="0.3">
      <c r="A261" s="716"/>
      <c r="B261" s="716"/>
      <c r="C261" s="579"/>
      <c r="D261" s="44"/>
      <c r="E261" s="477"/>
      <c r="F261" s="440" t="s">
        <v>7</v>
      </c>
      <c r="G261" s="114"/>
    </row>
    <row r="262" spans="1:7" ht="17.25" x14ac:dyDescent="0.3">
      <c r="A262" s="716"/>
      <c r="B262" s="716"/>
      <c r="C262" s="579"/>
      <c r="D262" s="44"/>
      <c r="E262" s="477"/>
      <c r="F262" s="440" t="s">
        <v>2</v>
      </c>
      <c r="G262" s="114">
        <f>G263</f>
        <v>-233301</v>
      </c>
    </row>
    <row r="263" spans="1:7" ht="17.25" x14ac:dyDescent="0.3">
      <c r="A263" s="716"/>
      <c r="B263" s="716"/>
      <c r="C263" s="579"/>
      <c r="D263" s="44"/>
      <c r="E263" s="477"/>
      <c r="F263" s="440" t="s">
        <v>96</v>
      </c>
      <c r="G263" s="114">
        <f>G264</f>
        <v>-233301</v>
      </c>
    </row>
    <row r="264" spans="1:7" ht="17.25" x14ac:dyDescent="0.3">
      <c r="A264" s="716"/>
      <c r="B264" s="716"/>
      <c r="C264" s="579"/>
      <c r="D264" s="44"/>
      <c r="E264" s="477"/>
      <c r="F264" s="440" t="s">
        <v>145</v>
      </c>
      <c r="G264" s="114">
        <f>G265</f>
        <v>-233301</v>
      </c>
    </row>
    <row r="265" spans="1:7" ht="17.25" x14ac:dyDescent="0.3">
      <c r="A265" s="716"/>
      <c r="B265" s="716"/>
      <c r="C265" s="579"/>
      <c r="D265" s="44"/>
      <c r="E265" s="477"/>
      <c r="F265" s="440" t="s">
        <v>146</v>
      </c>
      <c r="G265" s="114">
        <f>h12d!D106</f>
        <v>-233301</v>
      </c>
    </row>
    <row r="266" spans="1:7" ht="51.75" x14ac:dyDescent="0.3">
      <c r="A266" s="716"/>
      <c r="B266" s="716"/>
      <c r="C266" s="579"/>
      <c r="D266" s="44"/>
      <c r="E266" s="44" t="s">
        <v>262</v>
      </c>
      <c r="F266" s="40" t="s">
        <v>263</v>
      </c>
      <c r="G266" s="115">
        <f>G268</f>
        <v>-283903</v>
      </c>
    </row>
    <row r="267" spans="1:7" ht="17.25" x14ac:dyDescent="0.3">
      <c r="A267" s="716"/>
      <c r="B267" s="716"/>
      <c r="C267" s="579"/>
      <c r="D267" s="44"/>
      <c r="E267" s="44"/>
      <c r="F267" s="40" t="s">
        <v>14</v>
      </c>
      <c r="G267" s="115"/>
    </row>
    <row r="268" spans="1:7" ht="34.5" x14ac:dyDescent="0.3">
      <c r="A268" s="716"/>
      <c r="B268" s="716"/>
      <c r="C268" s="579"/>
      <c r="D268" s="44"/>
      <c r="E268" s="44"/>
      <c r="F268" s="42" t="s">
        <v>15</v>
      </c>
      <c r="G268" s="115">
        <f>G270</f>
        <v>-283903</v>
      </c>
    </row>
    <row r="269" spans="1:7" ht="34.5" x14ac:dyDescent="0.3">
      <c r="A269" s="716"/>
      <c r="B269" s="716"/>
      <c r="C269" s="579"/>
      <c r="D269" s="44"/>
      <c r="E269" s="44"/>
      <c r="F269" s="40" t="s">
        <v>7</v>
      </c>
      <c r="G269" s="115"/>
    </row>
    <row r="270" spans="1:7" ht="17.25" x14ac:dyDescent="0.3">
      <c r="A270" s="716"/>
      <c r="B270" s="716"/>
      <c r="C270" s="579"/>
      <c r="D270" s="44"/>
      <c r="E270" s="44"/>
      <c r="F270" s="40" t="s">
        <v>2</v>
      </c>
      <c r="G270" s="115">
        <f>G271</f>
        <v>-283903</v>
      </c>
    </row>
    <row r="271" spans="1:7" ht="17.25" x14ac:dyDescent="0.3">
      <c r="A271" s="716"/>
      <c r="B271" s="716"/>
      <c r="C271" s="579"/>
      <c r="D271" s="44"/>
      <c r="E271" s="44"/>
      <c r="F271" s="40" t="s">
        <v>59</v>
      </c>
      <c r="G271" s="115">
        <f>G272</f>
        <v>-283903</v>
      </c>
    </row>
    <row r="272" spans="1:7" ht="17.25" x14ac:dyDescent="0.3">
      <c r="A272" s="716"/>
      <c r="B272" s="716"/>
      <c r="C272" s="579"/>
      <c r="D272" s="44"/>
      <c r="E272" s="44"/>
      <c r="F272" s="40" t="s">
        <v>60</v>
      </c>
      <c r="G272" s="115">
        <f>G273</f>
        <v>-283903</v>
      </c>
    </row>
    <row r="273" spans="1:7" ht="17.25" x14ac:dyDescent="0.3">
      <c r="A273" s="716"/>
      <c r="B273" s="716"/>
      <c r="C273" s="579"/>
      <c r="D273" s="44"/>
      <c r="E273" s="44"/>
      <c r="F273" s="40" t="s">
        <v>61</v>
      </c>
      <c r="G273" s="115">
        <f>G274</f>
        <v>-283903</v>
      </c>
    </row>
    <row r="274" spans="1:7" ht="17.25" x14ac:dyDescent="0.3">
      <c r="A274" s="716"/>
      <c r="B274" s="716"/>
      <c r="C274" s="579"/>
      <c r="D274" s="44"/>
      <c r="E274" s="44"/>
      <c r="F274" s="40" t="s">
        <v>247</v>
      </c>
      <c r="G274" s="115">
        <f>h11v!E186</f>
        <v>-283903</v>
      </c>
    </row>
    <row r="275" spans="1:7" ht="51.75" x14ac:dyDescent="0.3">
      <c r="A275" s="716"/>
      <c r="B275" s="716"/>
      <c r="C275" s="579"/>
      <c r="D275" s="44"/>
      <c r="E275" s="477" t="s">
        <v>264</v>
      </c>
      <c r="F275" s="440" t="s">
        <v>265</v>
      </c>
      <c r="G275" s="114">
        <f>G277</f>
        <v>-141951.5</v>
      </c>
    </row>
    <row r="276" spans="1:7" ht="17.25" x14ac:dyDescent="0.3">
      <c r="A276" s="716"/>
      <c r="B276" s="716"/>
      <c r="C276" s="579"/>
      <c r="D276" s="44"/>
      <c r="E276" s="477"/>
      <c r="F276" s="440" t="s">
        <v>14</v>
      </c>
      <c r="G276" s="114"/>
    </row>
    <row r="277" spans="1:7" ht="34.5" x14ac:dyDescent="0.3">
      <c r="A277" s="716"/>
      <c r="B277" s="716"/>
      <c r="C277" s="579"/>
      <c r="D277" s="44"/>
      <c r="E277" s="477"/>
      <c r="F277" s="441" t="s">
        <v>15</v>
      </c>
      <c r="G277" s="114">
        <f>G279</f>
        <v>-141951.5</v>
      </c>
    </row>
    <row r="278" spans="1:7" ht="34.5" x14ac:dyDescent="0.3">
      <c r="A278" s="716"/>
      <c r="B278" s="716"/>
      <c r="C278" s="579"/>
      <c r="D278" s="44"/>
      <c r="E278" s="477"/>
      <c r="F278" s="440" t="s">
        <v>7</v>
      </c>
      <c r="G278" s="114"/>
    </row>
    <row r="279" spans="1:7" ht="17.25" x14ac:dyDescent="0.3">
      <c r="A279" s="716"/>
      <c r="B279" s="716"/>
      <c r="C279" s="579"/>
      <c r="D279" s="44"/>
      <c r="E279" s="477"/>
      <c r="F279" s="440" t="s">
        <v>2</v>
      </c>
      <c r="G279" s="114">
        <f>G280</f>
        <v>-141951.5</v>
      </c>
    </row>
    <row r="280" spans="1:7" ht="17.25" x14ac:dyDescent="0.3">
      <c r="A280" s="716"/>
      <c r="B280" s="716"/>
      <c r="C280" s="579"/>
      <c r="D280" s="44"/>
      <c r="E280" s="477"/>
      <c r="F280" s="440" t="s">
        <v>59</v>
      </c>
      <c r="G280" s="114">
        <f>G281</f>
        <v>-141951.5</v>
      </c>
    </row>
    <row r="281" spans="1:7" ht="17.25" x14ac:dyDescent="0.3">
      <c r="A281" s="716"/>
      <c r="B281" s="716"/>
      <c r="C281" s="579"/>
      <c r="D281" s="44"/>
      <c r="E281" s="477"/>
      <c r="F281" s="440" t="s">
        <v>60</v>
      </c>
      <c r="G281" s="114">
        <f>G282</f>
        <v>-141951.5</v>
      </c>
    </row>
    <row r="282" spans="1:7" ht="17.25" x14ac:dyDescent="0.3">
      <c r="A282" s="716"/>
      <c r="B282" s="716"/>
      <c r="C282" s="579"/>
      <c r="D282" s="44"/>
      <c r="E282" s="477"/>
      <c r="F282" s="440" t="s">
        <v>267</v>
      </c>
      <c r="G282" s="114">
        <f>G283</f>
        <v>-141951.5</v>
      </c>
    </row>
    <row r="283" spans="1:7" ht="17.25" x14ac:dyDescent="0.3">
      <c r="A283" s="716"/>
      <c r="B283" s="716"/>
      <c r="C283" s="579"/>
      <c r="D283" s="44"/>
      <c r="E283" s="477"/>
      <c r="F283" s="440" t="s">
        <v>268</v>
      </c>
      <c r="G283" s="114">
        <f>h12d!D115</f>
        <v>-141951.5</v>
      </c>
    </row>
    <row r="284" spans="1:7" ht="69" x14ac:dyDescent="0.3">
      <c r="A284" s="716"/>
      <c r="B284" s="716"/>
      <c r="C284" s="579"/>
      <c r="D284" s="44"/>
      <c r="E284" s="696" t="s">
        <v>118</v>
      </c>
      <c r="F284" s="531" t="s">
        <v>119</v>
      </c>
      <c r="G284" s="110">
        <f>+G288</f>
        <v>40909.199999999997</v>
      </c>
    </row>
    <row r="285" spans="1:7" ht="17.25" x14ac:dyDescent="0.3">
      <c r="A285" s="716"/>
      <c r="B285" s="716"/>
      <c r="C285" s="579"/>
      <c r="D285" s="44"/>
      <c r="E285" s="687"/>
      <c r="F285" s="532" t="s">
        <v>14</v>
      </c>
      <c r="G285" s="540"/>
    </row>
    <row r="286" spans="1:7" ht="34.5" x14ac:dyDescent="0.3">
      <c r="A286" s="716"/>
      <c r="B286" s="716"/>
      <c r="C286" s="579"/>
      <c r="D286" s="44"/>
      <c r="E286" s="687"/>
      <c r="F286" s="732" t="s">
        <v>15</v>
      </c>
      <c r="G286" s="111">
        <f>+G288</f>
        <v>40909.199999999997</v>
      </c>
    </row>
    <row r="287" spans="1:7" ht="34.5" x14ac:dyDescent="0.3">
      <c r="A287" s="716"/>
      <c r="B287" s="716"/>
      <c r="C287" s="579"/>
      <c r="D287" s="44"/>
      <c r="E287" s="687"/>
      <c r="F287" s="532" t="s">
        <v>7</v>
      </c>
      <c r="G287" s="540"/>
    </row>
    <row r="288" spans="1:7" ht="17.25" x14ac:dyDescent="0.3">
      <c r="A288" s="716"/>
      <c r="B288" s="716"/>
      <c r="C288" s="579"/>
      <c r="D288" s="44"/>
      <c r="E288" s="687"/>
      <c r="F288" s="532" t="s">
        <v>2</v>
      </c>
      <c r="G288" s="110">
        <f>+G289</f>
        <v>40909.199999999997</v>
      </c>
    </row>
    <row r="289" spans="1:7" ht="17.25" x14ac:dyDescent="0.3">
      <c r="A289" s="716"/>
      <c r="B289" s="716"/>
      <c r="C289" s="579"/>
      <c r="D289" s="44"/>
      <c r="E289" s="687"/>
      <c r="F289" s="532" t="s">
        <v>59</v>
      </c>
      <c r="G289" s="110">
        <f>+G290</f>
        <v>40909.199999999997</v>
      </c>
    </row>
    <row r="290" spans="1:7" ht="17.25" x14ac:dyDescent="0.3">
      <c r="A290" s="716"/>
      <c r="B290" s="716"/>
      <c r="C290" s="579"/>
      <c r="D290" s="44"/>
      <c r="E290" s="687"/>
      <c r="F290" s="532" t="s">
        <v>60</v>
      </c>
      <c r="G290" s="110">
        <f>+G291</f>
        <v>40909.199999999997</v>
      </c>
    </row>
    <row r="291" spans="1:7" ht="17.25" x14ac:dyDescent="0.3">
      <c r="A291" s="716"/>
      <c r="B291" s="716"/>
      <c r="C291" s="579"/>
      <c r="D291" s="44"/>
      <c r="E291" s="687"/>
      <c r="F291" s="532" t="s">
        <v>61</v>
      </c>
      <c r="G291" s="110">
        <f>+G292</f>
        <v>40909.199999999997</v>
      </c>
    </row>
    <row r="292" spans="1:7" ht="17.25" x14ac:dyDescent="0.3">
      <c r="A292" s="716"/>
      <c r="B292" s="716"/>
      <c r="C292" s="579"/>
      <c r="D292" s="44"/>
      <c r="E292" s="696"/>
      <c r="F292" s="532" t="s">
        <v>62</v>
      </c>
      <c r="G292" s="110">
        <v>40909.199999999997</v>
      </c>
    </row>
    <row r="293" spans="1:7" ht="69" x14ac:dyDescent="0.3">
      <c r="A293" s="716"/>
      <c r="B293" s="716"/>
      <c r="C293" s="579"/>
      <c r="D293" s="44"/>
      <c r="E293" s="696" t="s">
        <v>147</v>
      </c>
      <c r="F293" s="531" t="s">
        <v>121</v>
      </c>
      <c r="G293" s="110">
        <f>+G297</f>
        <v>170831.8</v>
      </c>
    </row>
    <row r="294" spans="1:7" ht="17.25" x14ac:dyDescent="0.3">
      <c r="A294" s="716"/>
      <c r="B294" s="716"/>
      <c r="C294" s="579"/>
      <c r="D294" s="44"/>
      <c r="E294" s="687"/>
      <c r="F294" s="532" t="s">
        <v>14</v>
      </c>
      <c r="G294" s="110"/>
    </row>
    <row r="295" spans="1:7" ht="34.5" x14ac:dyDescent="0.3">
      <c r="A295" s="716"/>
      <c r="B295" s="716"/>
      <c r="C295" s="579"/>
      <c r="D295" s="44"/>
      <c r="E295" s="687"/>
      <c r="F295" s="442" t="s">
        <v>15</v>
      </c>
      <c r="G295" s="110">
        <f>+G297</f>
        <v>170831.8</v>
      </c>
    </row>
    <row r="296" spans="1:7" ht="34.5" x14ac:dyDescent="0.3">
      <c r="A296" s="716"/>
      <c r="B296" s="716"/>
      <c r="C296" s="579"/>
      <c r="D296" s="44"/>
      <c r="E296" s="687"/>
      <c r="F296" s="532" t="s">
        <v>7</v>
      </c>
      <c r="G296" s="110"/>
    </row>
    <row r="297" spans="1:7" ht="17.25" x14ac:dyDescent="0.3">
      <c r="A297" s="716"/>
      <c r="B297" s="716"/>
      <c r="C297" s="579"/>
      <c r="D297" s="44"/>
      <c r="E297" s="687"/>
      <c r="F297" s="532" t="s">
        <v>2</v>
      </c>
      <c r="G297" s="110">
        <f>+G298</f>
        <v>170831.8</v>
      </c>
    </row>
    <row r="298" spans="1:7" ht="17.25" x14ac:dyDescent="0.3">
      <c r="A298" s="716"/>
      <c r="B298" s="716"/>
      <c r="C298" s="579"/>
      <c r="D298" s="44"/>
      <c r="E298" s="687"/>
      <c r="F298" s="532" t="s">
        <v>59</v>
      </c>
      <c r="G298" s="110">
        <f>+G299</f>
        <v>170831.8</v>
      </c>
    </row>
    <row r="299" spans="1:7" ht="17.25" x14ac:dyDescent="0.3">
      <c r="A299" s="716"/>
      <c r="B299" s="716"/>
      <c r="C299" s="579"/>
      <c r="D299" s="44"/>
      <c r="E299" s="687"/>
      <c r="F299" s="532" t="s">
        <v>60</v>
      </c>
      <c r="G299" s="110">
        <f>+G300</f>
        <v>170831.8</v>
      </c>
    </row>
    <row r="300" spans="1:7" ht="17.25" x14ac:dyDescent="0.3">
      <c r="A300" s="716"/>
      <c r="B300" s="716"/>
      <c r="C300" s="579"/>
      <c r="D300" s="44"/>
      <c r="E300" s="687"/>
      <c r="F300" s="532" t="s">
        <v>61</v>
      </c>
      <c r="G300" s="110">
        <f>+G301</f>
        <v>170831.8</v>
      </c>
    </row>
    <row r="301" spans="1:7" ht="17.25" x14ac:dyDescent="0.3">
      <c r="A301" s="716"/>
      <c r="B301" s="716"/>
      <c r="C301" s="579"/>
      <c r="D301" s="44"/>
      <c r="E301" s="687"/>
      <c r="F301" s="532" t="s">
        <v>62</v>
      </c>
      <c r="G301" s="110">
        <v>170831.8</v>
      </c>
    </row>
    <row r="302" spans="1:7" ht="51.75" x14ac:dyDescent="0.3">
      <c r="A302" s="697"/>
      <c r="B302" s="697"/>
      <c r="C302" s="697"/>
      <c r="D302" s="698"/>
      <c r="E302" s="525">
        <v>12029</v>
      </c>
      <c r="F302" s="532" t="s">
        <v>111</v>
      </c>
      <c r="G302" s="248">
        <f>h11v!E205</f>
        <v>-1091648.1000000001</v>
      </c>
    </row>
    <row r="303" spans="1:7" ht="17.25" x14ac:dyDescent="0.3">
      <c r="A303" s="697"/>
      <c r="B303" s="697"/>
      <c r="C303" s="697"/>
      <c r="D303" s="698"/>
      <c r="E303" s="525"/>
      <c r="F303" s="532" t="s">
        <v>14</v>
      </c>
      <c r="G303" s="248"/>
    </row>
    <row r="304" spans="1:7" ht="34.5" x14ac:dyDescent="0.3">
      <c r="A304" s="697"/>
      <c r="B304" s="697"/>
      <c r="C304" s="697"/>
      <c r="D304" s="698"/>
      <c r="E304" s="525"/>
      <c r="F304" s="442" t="s">
        <v>15</v>
      </c>
      <c r="G304" s="248">
        <f>h11v!E207</f>
        <v>-1091648.1000000001</v>
      </c>
    </row>
    <row r="305" spans="1:7" ht="34.5" x14ac:dyDescent="0.3">
      <c r="A305" s="697"/>
      <c r="B305" s="697"/>
      <c r="C305" s="697"/>
      <c r="D305" s="698"/>
      <c r="E305" s="525"/>
      <c r="F305" s="532" t="s">
        <v>7</v>
      </c>
      <c r="G305" s="248"/>
    </row>
    <row r="306" spans="1:7" ht="17.25" x14ac:dyDescent="0.3">
      <c r="A306" s="697"/>
      <c r="B306" s="697"/>
      <c r="C306" s="697"/>
      <c r="D306" s="698"/>
      <c r="E306" s="525"/>
      <c r="F306" s="532" t="s">
        <v>2</v>
      </c>
      <c r="G306" s="248">
        <f>h11v!E209</f>
        <v>-1091648.1000000001</v>
      </c>
    </row>
    <row r="307" spans="1:7" ht="17.25" x14ac:dyDescent="0.3">
      <c r="A307" s="697"/>
      <c r="B307" s="697"/>
      <c r="C307" s="697"/>
      <c r="D307" s="698"/>
      <c r="E307" s="525"/>
      <c r="F307" s="532" t="s">
        <v>96</v>
      </c>
      <c r="G307" s="248">
        <f>h11v!E210</f>
        <v>-1091648.1000000001</v>
      </c>
    </row>
    <row r="308" spans="1:7" ht="17.25" x14ac:dyDescent="0.3">
      <c r="A308" s="697"/>
      <c r="B308" s="697"/>
      <c r="C308" s="697"/>
      <c r="D308" s="698"/>
      <c r="E308" s="525"/>
      <c r="F308" s="471" t="s">
        <v>703</v>
      </c>
      <c r="G308" s="248">
        <f>h11v!E211</f>
        <v>-45000</v>
      </c>
    </row>
    <row r="309" spans="1:7" ht="17.25" x14ac:dyDescent="0.3">
      <c r="A309" s="697"/>
      <c r="B309" s="697"/>
      <c r="C309" s="697"/>
      <c r="D309" s="698"/>
      <c r="E309" s="525"/>
      <c r="F309" s="471" t="s">
        <v>704</v>
      </c>
      <c r="G309" s="248">
        <f>h11v!E212</f>
        <v>-45000</v>
      </c>
    </row>
    <row r="310" spans="1:7" ht="17.25" x14ac:dyDescent="0.3">
      <c r="A310" s="714"/>
      <c r="B310" s="714"/>
      <c r="C310" s="714"/>
      <c r="D310" s="733"/>
      <c r="E310" s="713"/>
      <c r="F310" s="471" t="s">
        <v>705</v>
      </c>
      <c r="G310" s="248">
        <f>h11v!E213</f>
        <v>-45000</v>
      </c>
    </row>
    <row r="311" spans="1:7" ht="17.25" x14ac:dyDescent="0.3">
      <c r="A311" s="714"/>
      <c r="B311" s="714"/>
      <c r="C311" s="714"/>
      <c r="D311" s="733"/>
      <c r="E311" s="713"/>
      <c r="F311" s="471" t="s">
        <v>566</v>
      </c>
      <c r="G311" s="248">
        <f>h11v!E214</f>
        <v>-1034048.1000000001</v>
      </c>
    </row>
    <row r="312" spans="1:7" ht="34.5" x14ac:dyDescent="0.3">
      <c r="A312" s="714"/>
      <c r="B312" s="714"/>
      <c r="C312" s="714"/>
      <c r="D312" s="733"/>
      <c r="E312" s="713"/>
      <c r="F312" s="471" t="s">
        <v>567</v>
      </c>
      <c r="G312" s="248">
        <f>h11v!E215</f>
        <v>-1034048.1000000001</v>
      </c>
    </row>
    <row r="313" spans="1:7" ht="17.25" x14ac:dyDescent="0.3">
      <c r="A313" s="714"/>
      <c r="B313" s="714"/>
      <c r="C313" s="714"/>
      <c r="D313" s="733"/>
      <c r="E313" s="713"/>
      <c r="F313" s="471" t="s">
        <v>706</v>
      </c>
      <c r="G313" s="248">
        <f>h11v!E216</f>
        <v>-1034048.1000000001</v>
      </c>
    </row>
    <row r="314" spans="1:7" ht="17.25" x14ac:dyDescent="0.3">
      <c r="A314" s="714"/>
      <c r="B314" s="714"/>
      <c r="C314" s="714"/>
      <c r="D314" s="733"/>
      <c r="E314" s="713"/>
      <c r="F314" s="532" t="s">
        <v>145</v>
      </c>
      <c r="G314" s="248">
        <f>h11v!E217</f>
        <v>-12600</v>
      </c>
    </row>
    <row r="315" spans="1:7" ht="17.25" x14ac:dyDescent="0.3">
      <c r="A315" s="714"/>
      <c r="B315" s="714"/>
      <c r="C315" s="714"/>
      <c r="D315" s="733"/>
      <c r="E315" s="713"/>
      <c r="F315" s="532" t="s">
        <v>146</v>
      </c>
      <c r="G315" s="248">
        <f>h11v!E218</f>
        <v>-12600</v>
      </c>
    </row>
    <row r="316" spans="1:7" ht="51.75" x14ac:dyDescent="0.3">
      <c r="A316" s="697"/>
      <c r="B316" s="697"/>
      <c r="C316" s="697"/>
      <c r="D316" s="698"/>
      <c r="E316" s="525" t="s">
        <v>115</v>
      </c>
      <c r="F316" s="532" t="s">
        <v>116</v>
      </c>
      <c r="G316" s="110">
        <f>+G320</f>
        <v>-3091415.0999999996</v>
      </c>
    </row>
    <row r="317" spans="1:7" ht="17.25" x14ac:dyDescent="0.3">
      <c r="A317" s="697"/>
      <c r="B317" s="697"/>
      <c r="C317" s="697"/>
      <c r="D317" s="698"/>
      <c r="E317" s="525"/>
      <c r="F317" s="532" t="s">
        <v>14</v>
      </c>
      <c r="G317" s="540"/>
    </row>
    <row r="318" spans="1:7" ht="34.5" x14ac:dyDescent="0.3">
      <c r="A318" s="697"/>
      <c r="B318" s="697"/>
      <c r="C318" s="697"/>
      <c r="D318" s="698"/>
      <c r="E318" s="525"/>
      <c r="F318" s="442" t="s">
        <v>15</v>
      </c>
      <c r="G318" s="111">
        <f>+G320</f>
        <v>-3091415.0999999996</v>
      </c>
    </row>
    <row r="319" spans="1:7" ht="34.5" x14ac:dyDescent="0.3">
      <c r="A319" s="697"/>
      <c r="B319" s="697"/>
      <c r="C319" s="697"/>
      <c r="D319" s="698"/>
      <c r="E319" s="525"/>
      <c r="F319" s="532" t="s">
        <v>7</v>
      </c>
      <c r="G319" s="540"/>
    </row>
    <row r="320" spans="1:7" ht="17.25" x14ac:dyDescent="0.3">
      <c r="A320" s="697"/>
      <c r="B320" s="697"/>
      <c r="C320" s="697"/>
      <c r="D320" s="698"/>
      <c r="E320" s="525"/>
      <c r="F320" s="532" t="s">
        <v>2</v>
      </c>
      <c r="G320" s="110">
        <f>+G321</f>
        <v>-3091415.0999999996</v>
      </c>
    </row>
    <row r="321" spans="1:7" ht="17.25" x14ac:dyDescent="0.3">
      <c r="A321" s="697"/>
      <c r="B321" s="697"/>
      <c r="C321" s="697"/>
      <c r="D321" s="698"/>
      <c r="E321" s="525"/>
      <c r="F321" s="532" t="s">
        <v>59</v>
      </c>
      <c r="G321" s="110">
        <f>+G322</f>
        <v>-3091415.0999999996</v>
      </c>
    </row>
    <row r="322" spans="1:7" ht="17.25" x14ac:dyDescent="0.3">
      <c r="A322" s="697"/>
      <c r="B322" s="697"/>
      <c r="C322" s="697"/>
      <c r="D322" s="698"/>
      <c r="E322" s="525"/>
      <c r="F322" s="532" t="s">
        <v>60</v>
      </c>
      <c r="G322" s="110">
        <f>+G323+G325</f>
        <v>-3091415.0999999996</v>
      </c>
    </row>
    <row r="323" spans="1:7" ht="17.25" x14ac:dyDescent="0.3">
      <c r="A323" s="697"/>
      <c r="B323" s="697"/>
      <c r="C323" s="697"/>
      <c r="D323" s="698"/>
      <c r="E323" s="525"/>
      <c r="F323" s="532" t="s">
        <v>61</v>
      </c>
      <c r="G323" s="110">
        <f>+G324</f>
        <v>-2943178.6999999997</v>
      </c>
    </row>
    <row r="324" spans="1:7" ht="17.25" x14ac:dyDescent="0.3">
      <c r="A324" s="697"/>
      <c r="B324" s="697"/>
      <c r="C324" s="697"/>
      <c r="D324" s="698"/>
      <c r="E324" s="525"/>
      <c r="F324" s="532" t="s">
        <v>62</v>
      </c>
      <c r="G324" s="110">
        <v>-2943178.6999999997</v>
      </c>
    </row>
    <row r="325" spans="1:7" ht="17.25" x14ac:dyDescent="0.3">
      <c r="A325" s="697"/>
      <c r="B325" s="697"/>
      <c r="C325" s="697"/>
      <c r="D325" s="698"/>
      <c r="E325" s="525"/>
      <c r="F325" s="532" t="s">
        <v>140</v>
      </c>
      <c r="G325" s="110">
        <f>+G326</f>
        <v>-148236.4</v>
      </c>
    </row>
    <row r="326" spans="1:7" ht="17.25" x14ac:dyDescent="0.3">
      <c r="A326" s="697"/>
      <c r="B326" s="697"/>
      <c r="C326" s="697"/>
      <c r="D326" s="698"/>
      <c r="E326" s="525"/>
      <c r="F326" s="532" t="s">
        <v>141</v>
      </c>
      <c r="G326" s="110">
        <v>-148236.4</v>
      </c>
    </row>
    <row r="327" spans="1:7" ht="17.25" x14ac:dyDescent="0.3">
      <c r="A327" s="584"/>
      <c r="B327" s="584"/>
      <c r="C327" s="529" t="s">
        <v>142</v>
      </c>
      <c r="D327" s="698"/>
      <c r="E327" s="698"/>
      <c r="F327" s="529" t="s">
        <v>154</v>
      </c>
      <c r="G327" s="734">
        <f>+G329</f>
        <v>-331518.90000000002</v>
      </c>
    </row>
    <row r="328" spans="1:7" ht="17.25" x14ac:dyDescent="0.3">
      <c r="A328" s="584"/>
      <c r="B328" s="584"/>
      <c r="C328" s="697"/>
      <c r="D328" s="698"/>
      <c r="E328" s="698"/>
      <c r="F328" s="532" t="s">
        <v>1</v>
      </c>
      <c r="G328" s="735"/>
    </row>
    <row r="329" spans="1:7" ht="17.25" x14ac:dyDescent="0.3">
      <c r="A329" s="584"/>
      <c r="B329" s="584"/>
      <c r="C329" s="697"/>
      <c r="D329" s="736" t="s">
        <v>155</v>
      </c>
      <c r="E329" s="698"/>
      <c r="F329" s="529" t="s">
        <v>56</v>
      </c>
      <c r="G329" s="735">
        <f>+G331</f>
        <v>-331518.90000000002</v>
      </c>
    </row>
    <row r="330" spans="1:7" ht="17.25" x14ac:dyDescent="0.3">
      <c r="A330" s="584"/>
      <c r="B330" s="584"/>
      <c r="C330" s="697"/>
      <c r="D330" s="698"/>
      <c r="E330" s="698"/>
      <c r="F330" s="532" t="s">
        <v>1</v>
      </c>
      <c r="G330" s="735"/>
    </row>
    <row r="331" spans="1:7" ht="51.75" x14ac:dyDescent="0.3">
      <c r="A331" s="584"/>
      <c r="B331" s="584"/>
      <c r="C331" s="697"/>
      <c r="D331" s="698"/>
      <c r="E331" s="698" t="s">
        <v>156</v>
      </c>
      <c r="F331" s="531" t="s">
        <v>157</v>
      </c>
      <c r="G331" s="735">
        <f>+G333</f>
        <v>-331518.90000000002</v>
      </c>
    </row>
    <row r="332" spans="1:7" ht="17.25" x14ac:dyDescent="0.3">
      <c r="A332" s="584"/>
      <c r="B332" s="584"/>
      <c r="C332" s="697"/>
      <c r="D332" s="698"/>
      <c r="E332" s="698"/>
      <c r="F332" s="532" t="s">
        <v>14</v>
      </c>
      <c r="G332" s="735"/>
    </row>
    <row r="333" spans="1:7" ht="34.5" x14ac:dyDescent="0.3">
      <c r="A333" s="584"/>
      <c r="B333" s="584"/>
      <c r="C333" s="697"/>
      <c r="D333" s="698"/>
      <c r="E333" s="698"/>
      <c r="F333" s="442" t="s">
        <v>15</v>
      </c>
      <c r="G333" s="735">
        <f>+G335</f>
        <v>-331518.90000000002</v>
      </c>
    </row>
    <row r="334" spans="1:7" ht="34.5" x14ac:dyDescent="0.3">
      <c r="A334" s="584"/>
      <c r="B334" s="584"/>
      <c r="C334" s="697"/>
      <c r="D334" s="698"/>
      <c r="E334" s="698"/>
      <c r="F334" s="532" t="s">
        <v>7</v>
      </c>
      <c r="G334" s="735"/>
    </row>
    <row r="335" spans="1:7" ht="17.25" x14ac:dyDescent="0.3">
      <c r="A335" s="584"/>
      <c r="B335" s="584"/>
      <c r="C335" s="697"/>
      <c r="D335" s="698"/>
      <c r="E335" s="698"/>
      <c r="F335" s="532" t="s">
        <v>2</v>
      </c>
      <c r="G335" s="735">
        <v>-331518.90000000002</v>
      </c>
    </row>
    <row r="336" spans="1:7" ht="17.25" x14ac:dyDescent="0.3">
      <c r="A336" s="584"/>
      <c r="B336" s="584"/>
      <c r="C336" s="697"/>
      <c r="D336" s="698"/>
      <c r="E336" s="698"/>
      <c r="F336" s="532" t="s">
        <v>59</v>
      </c>
      <c r="G336" s="735">
        <v>-331518.90000000002</v>
      </c>
    </row>
    <row r="337" spans="1:7" ht="17.25" x14ac:dyDescent="0.3">
      <c r="A337" s="584"/>
      <c r="B337" s="584"/>
      <c r="C337" s="697"/>
      <c r="D337" s="698"/>
      <c r="E337" s="698"/>
      <c r="F337" s="532" t="s">
        <v>60</v>
      </c>
      <c r="G337" s="735">
        <v>-331518.90000000002</v>
      </c>
    </row>
    <row r="338" spans="1:7" ht="17.25" x14ac:dyDescent="0.3">
      <c r="A338" s="584"/>
      <c r="B338" s="584"/>
      <c r="C338" s="697"/>
      <c r="D338" s="698"/>
      <c r="E338" s="698"/>
      <c r="F338" s="532" t="s">
        <v>61</v>
      </c>
      <c r="G338" s="735">
        <v>-331518.90000000002</v>
      </c>
    </row>
    <row r="339" spans="1:7" ht="17.25" x14ac:dyDescent="0.3">
      <c r="A339" s="584"/>
      <c r="B339" s="584"/>
      <c r="C339" s="697"/>
      <c r="D339" s="698"/>
      <c r="E339" s="698"/>
      <c r="F339" s="532" t="s">
        <v>62</v>
      </c>
      <c r="G339" s="735">
        <v>-331518.90000000002</v>
      </c>
    </row>
    <row r="340" spans="1:7" ht="21.75" customHeight="1" x14ac:dyDescent="0.3">
      <c r="A340" s="578"/>
      <c r="B340" s="582" t="s">
        <v>649</v>
      </c>
      <c r="C340" s="257"/>
      <c r="D340" s="573"/>
      <c r="E340" s="573"/>
      <c r="F340" s="582" t="s">
        <v>650</v>
      </c>
      <c r="G340" s="229">
        <f>G342</f>
        <v>-49208.5</v>
      </c>
    </row>
    <row r="341" spans="1:7" ht="17.25" x14ac:dyDescent="0.3">
      <c r="A341" s="578"/>
      <c r="B341" s="257"/>
      <c r="C341" s="257"/>
      <c r="D341" s="573"/>
      <c r="E341" s="573"/>
      <c r="F341" s="257" t="s">
        <v>1</v>
      </c>
      <c r="G341" s="229"/>
    </row>
    <row r="342" spans="1:7" ht="23.25" customHeight="1" x14ac:dyDescent="0.3">
      <c r="A342" s="578"/>
      <c r="B342" s="257"/>
      <c r="C342" s="582" t="s">
        <v>24</v>
      </c>
      <c r="D342" s="573"/>
      <c r="E342" s="573"/>
      <c r="F342" s="582" t="s">
        <v>650</v>
      </c>
      <c r="G342" s="229">
        <f>G344</f>
        <v>-49208.5</v>
      </c>
    </row>
    <row r="343" spans="1:7" ht="17.25" x14ac:dyDescent="0.3">
      <c r="A343" s="578"/>
      <c r="B343" s="257"/>
      <c r="C343" s="257"/>
      <c r="D343" s="573"/>
      <c r="E343" s="573"/>
      <c r="F343" s="257" t="s">
        <v>1</v>
      </c>
      <c r="G343" s="229"/>
    </row>
    <row r="344" spans="1:7" ht="20.25" customHeight="1" x14ac:dyDescent="0.3">
      <c r="A344" s="578"/>
      <c r="B344" s="578"/>
      <c r="C344" s="578"/>
      <c r="D344" s="528">
        <v>1019</v>
      </c>
      <c r="E344" s="528"/>
      <c r="F344" s="529" t="s">
        <v>651</v>
      </c>
      <c r="G344" s="229">
        <f>G354+G346+G365+G376</f>
        <v>-49208.5</v>
      </c>
    </row>
    <row r="345" spans="1:7" ht="17.25" x14ac:dyDescent="0.3">
      <c r="A345" s="578"/>
      <c r="B345" s="578"/>
      <c r="C345" s="578"/>
      <c r="D345" s="525"/>
      <c r="E345" s="525"/>
      <c r="F345" s="532" t="s">
        <v>1</v>
      </c>
      <c r="G345" s="229"/>
    </row>
    <row r="346" spans="1:7" ht="51.75" x14ac:dyDescent="0.3">
      <c r="A346" s="714"/>
      <c r="B346" s="714"/>
      <c r="C346" s="714"/>
      <c r="D346" s="713"/>
      <c r="E346" s="713" t="s">
        <v>712</v>
      </c>
      <c r="F346" s="544" t="s">
        <v>713</v>
      </c>
      <c r="G346" s="248">
        <f>h11v!E78</f>
        <v>-7908.5</v>
      </c>
    </row>
    <row r="347" spans="1:7" ht="17.25" x14ac:dyDescent="0.3">
      <c r="A347" s="714"/>
      <c r="B347" s="714"/>
      <c r="C347" s="714"/>
      <c r="D347" s="713"/>
      <c r="E347" s="713"/>
      <c r="F347" s="544" t="s">
        <v>14</v>
      </c>
      <c r="G347" s="248"/>
    </row>
    <row r="348" spans="1:7" ht="34.5" x14ac:dyDescent="0.3">
      <c r="A348" s="714"/>
      <c r="B348" s="714"/>
      <c r="C348" s="714"/>
      <c r="D348" s="713"/>
      <c r="E348" s="713"/>
      <c r="F348" s="467" t="s">
        <v>15</v>
      </c>
      <c r="G348" s="248">
        <f>h11v!E80</f>
        <v>-7908.5</v>
      </c>
    </row>
    <row r="349" spans="1:7" ht="34.5" x14ac:dyDescent="0.3">
      <c r="A349" s="714"/>
      <c r="B349" s="714"/>
      <c r="C349" s="714"/>
      <c r="D349" s="713"/>
      <c r="E349" s="713"/>
      <c r="F349" s="544" t="s">
        <v>7</v>
      </c>
      <c r="G349" s="248"/>
    </row>
    <row r="350" spans="1:7" ht="17.25" x14ac:dyDescent="0.3">
      <c r="A350" s="714"/>
      <c r="B350" s="714"/>
      <c r="C350" s="714"/>
      <c r="D350" s="713"/>
      <c r="E350" s="713"/>
      <c r="F350" s="544" t="s">
        <v>2</v>
      </c>
      <c r="G350" s="248">
        <f>h11v!E82</f>
        <v>-7908.5</v>
      </c>
    </row>
    <row r="351" spans="1:7" ht="17.25" x14ac:dyDescent="0.3">
      <c r="A351" s="714"/>
      <c r="B351" s="714"/>
      <c r="C351" s="714"/>
      <c r="D351" s="713"/>
      <c r="E351" s="713"/>
      <c r="F351" s="544" t="s">
        <v>96</v>
      </c>
      <c r="G351" s="248">
        <f>h11v!E83</f>
        <v>-7908.5</v>
      </c>
    </row>
    <row r="352" spans="1:7" ht="17.25" x14ac:dyDescent="0.3">
      <c r="A352" s="714"/>
      <c r="B352" s="714"/>
      <c r="C352" s="714"/>
      <c r="D352" s="713"/>
      <c r="E352" s="713"/>
      <c r="F352" s="466" t="s">
        <v>145</v>
      </c>
      <c r="G352" s="248">
        <f>h11v!E84</f>
        <v>-7908.5</v>
      </c>
    </row>
    <row r="353" spans="1:7" ht="17.25" x14ac:dyDescent="0.3">
      <c r="A353" s="714"/>
      <c r="B353" s="714"/>
      <c r="C353" s="714"/>
      <c r="D353" s="713"/>
      <c r="E353" s="713"/>
      <c r="F353" s="466" t="s">
        <v>714</v>
      </c>
      <c r="G353" s="248">
        <f>h11v!E85</f>
        <v>-7908.5</v>
      </c>
    </row>
    <row r="354" spans="1:7" ht="51.75" x14ac:dyDescent="0.3">
      <c r="A354" s="578"/>
      <c r="B354" s="578"/>
      <c r="C354" s="578"/>
      <c r="D354" s="354"/>
      <c r="E354" s="218">
        <v>11004</v>
      </c>
      <c r="F354" s="252" t="s">
        <v>616</v>
      </c>
      <c r="G354" s="229">
        <f>h12d!D29</f>
        <v>-58000</v>
      </c>
    </row>
    <row r="355" spans="1:7" ht="17.25" x14ac:dyDescent="0.3">
      <c r="A355" s="578"/>
      <c r="B355" s="578"/>
      <c r="C355" s="578"/>
      <c r="D355" s="354"/>
      <c r="E355" s="354"/>
      <c r="F355" s="251" t="s">
        <v>14</v>
      </c>
      <c r="G355" s="229"/>
    </row>
    <row r="356" spans="1:7" ht="34.5" x14ac:dyDescent="0.3">
      <c r="A356" s="578"/>
      <c r="B356" s="578"/>
      <c r="C356" s="578"/>
      <c r="D356" s="354"/>
      <c r="E356" s="354"/>
      <c r="F356" s="486" t="s">
        <v>15</v>
      </c>
      <c r="G356" s="229">
        <f>h12d!D31</f>
        <v>-58000</v>
      </c>
    </row>
    <row r="357" spans="1:7" ht="34.5" x14ac:dyDescent="0.3">
      <c r="A357" s="578"/>
      <c r="B357" s="578"/>
      <c r="C357" s="578"/>
      <c r="D357" s="354"/>
      <c r="E357" s="354"/>
      <c r="F357" s="251" t="s">
        <v>7</v>
      </c>
      <c r="G357" s="229"/>
    </row>
    <row r="358" spans="1:7" ht="17.25" x14ac:dyDescent="0.3">
      <c r="A358" s="578"/>
      <c r="B358" s="578"/>
      <c r="C358" s="578"/>
      <c r="D358" s="354"/>
      <c r="E358" s="354"/>
      <c r="F358" s="251" t="s">
        <v>2</v>
      </c>
      <c r="G358" s="229">
        <f>h12d!D33</f>
        <v>-58000</v>
      </c>
    </row>
    <row r="359" spans="1:7" ht="17.25" x14ac:dyDescent="0.3">
      <c r="A359" s="578"/>
      <c r="B359" s="578"/>
      <c r="C359" s="578"/>
      <c r="D359" s="354"/>
      <c r="E359" s="354"/>
      <c r="F359" s="251" t="s">
        <v>96</v>
      </c>
      <c r="G359" s="229">
        <f>h12d!D34</f>
        <v>-58000</v>
      </c>
    </row>
    <row r="360" spans="1:7" ht="34.5" x14ac:dyDescent="0.3">
      <c r="A360" s="578"/>
      <c r="B360" s="578"/>
      <c r="C360" s="578"/>
      <c r="D360" s="354"/>
      <c r="E360" s="354"/>
      <c r="F360" s="251" t="s">
        <v>617</v>
      </c>
      <c r="G360" s="229">
        <f>h12d!D35</f>
        <v>-14000</v>
      </c>
    </row>
    <row r="361" spans="1:7" ht="17.25" x14ac:dyDescent="0.3">
      <c r="A361" s="578"/>
      <c r="B361" s="578"/>
      <c r="C361" s="578"/>
      <c r="D361" s="354"/>
      <c r="E361" s="354"/>
      <c r="F361" s="252" t="s">
        <v>618</v>
      </c>
      <c r="G361" s="229">
        <f>h12d!D36</f>
        <v>-14000</v>
      </c>
    </row>
    <row r="362" spans="1:7" ht="17.25" x14ac:dyDescent="0.3">
      <c r="A362" s="578"/>
      <c r="B362" s="578"/>
      <c r="C362" s="578"/>
      <c r="D362" s="354"/>
      <c r="E362" s="354"/>
      <c r="F362" s="252" t="s">
        <v>619</v>
      </c>
      <c r="G362" s="229">
        <f>h12d!D37</f>
        <v>-14000</v>
      </c>
    </row>
    <row r="363" spans="1:7" ht="17.25" x14ac:dyDescent="0.3">
      <c r="A363" s="578"/>
      <c r="B363" s="578"/>
      <c r="C363" s="578"/>
      <c r="D363" s="354"/>
      <c r="E363" s="354"/>
      <c r="F363" s="251" t="s">
        <v>145</v>
      </c>
      <c r="G363" s="229">
        <f>h12d!D38</f>
        <v>-44000</v>
      </c>
    </row>
    <row r="364" spans="1:7" ht="17.25" x14ac:dyDescent="0.3">
      <c r="A364" s="578"/>
      <c r="B364" s="578"/>
      <c r="C364" s="578"/>
      <c r="D364" s="354"/>
      <c r="E364" s="536"/>
      <c r="F364" s="252" t="s">
        <v>620</v>
      </c>
      <c r="G364" s="229">
        <f>h12d!D39</f>
        <v>-44000</v>
      </c>
    </row>
    <row r="365" spans="1:7" ht="86.25" x14ac:dyDescent="0.3">
      <c r="A365" s="578"/>
      <c r="B365" s="578"/>
      <c r="C365" s="578"/>
      <c r="D365" s="737"/>
      <c r="E365" s="218" t="s">
        <v>623</v>
      </c>
      <c r="F365" s="252" t="s">
        <v>624</v>
      </c>
      <c r="G365" s="229">
        <f>h11v!E86</f>
        <v>64500</v>
      </c>
    </row>
    <row r="366" spans="1:7" ht="17.25" x14ac:dyDescent="0.3">
      <c r="A366" s="578"/>
      <c r="B366" s="578"/>
      <c r="C366" s="578"/>
      <c r="D366" s="737"/>
      <c r="E366" s="354"/>
      <c r="F366" s="251" t="s">
        <v>14</v>
      </c>
      <c r="G366" s="229"/>
    </row>
    <row r="367" spans="1:7" ht="34.5" x14ac:dyDescent="0.3">
      <c r="A367" s="578"/>
      <c r="B367" s="578"/>
      <c r="C367" s="578"/>
      <c r="D367" s="737"/>
      <c r="E367" s="354"/>
      <c r="F367" s="256" t="s">
        <v>66</v>
      </c>
      <c r="G367" s="229">
        <f>h11v!E88</f>
        <v>64500</v>
      </c>
    </row>
    <row r="368" spans="1:7" ht="34.5" x14ac:dyDescent="0.3">
      <c r="A368" s="578"/>
      <c r="B368" s="578"/>
      <c r="C368" s="578"/>
      <c r="D368" s="737"/>
      <c r="E368" s="354"/>
      <c r="F368" s="251" t="s">
        <v>7</v>
      </c>
      <c r="G368" s="229"/>
    </row>
    <row r="369" spans="1:7" ht="17.25" x14ac:dyDescent="0.3">
      <c r="A369" s="578"/>
      <c r="B369" s="578"/>
      <c r="C369" s="578"/>
      <c r="D369" s="737"/>
      <c r="E369" s="354"/>
      <c r="F369" s="251" t="s">
        <v>2</v>
      </c>
      <c r="G369" s="229">
        <f>h11v!E90</f>
        <v>64500</v>
      </c>
    </row>
    <row r="370" spans="1:7" ht="17.25" x14ac:dyDescent="0.3">
      <c r="A370" s="578"/>
      <c r="B370" s="578"/>
      <c r="C370" s="578"/>
      <c r="D370" s="737"/>
      <c r="E370" s="354"/>
      <c r="F370" s="251" t="s">
        <v>59</v>
      </c>
      <c r="G370" s="229">
        <f>h11v!E91</f>
        <v>64500</v>
      </c>
    </row>
    <row r="371" spans="1:7" ht="17.25" x14ac:dyDescent="0.3">
      <c r="A371" s="578"/>
      <c r="B371" s="578"/>
      <c r="C371" s="578"/>
      <c r="D371" s="737"/>
      <c r="E371" s="354"/>
      <c r="F371" s="251" t="s">
        <v>60</v>
      </c>
      <c r="G371" s="229">
        <f>h11v!E92</f>
        <v>64500</v>
      </c>
    </row>
    <row r="372" spans="1:7" ht="17.25" x14ac:dyDescent="0.3">
      <c r="A372" s="578"/>
      <c r="B372" s="578"/>
      <c r="C372" s="578"/>
      <c r="D372" s="737"/>
      <c r="E372" s="354"/>
      <c r="F372" s="252" t="s">
        <v>61</v>
      </c>
      <c r="G372" s="229">
        <f>h11v!E93</f>
        <v>80000</v>
      </c>
    </row>
    <row r="373" spans="1:7" ht="17.25" x14ac:dyDescent="0.3">
      <c r="A373" s="578"/>
      <c r="B373" s="578"/>
      <c r="C373" s="578"/>
      <c r="D373" s="737"/>
      <c r="E373" s="537"/>
      <c r="F373" s="252" t="s">
        <v>62</v>
      </c>
      <c r="G373" s="229">
        <f>h11v!E94</f>
        <v>80000</v>
      </c>
    </row>
    <row r="374" spans="1:7" ht="17.25" x14ac:dyDescent="0.3">
      <c r="A374" s="578"/>
      <c r="B374" s="578"/>
      <c r="C374" s="578"/>
      <c r="D374" s="737"/>
      <c r="E374" s="354"/>
      <c r="F374" s="252" t="s">
        <v>140</v>
      </c>
      <c r="G374" s="229">
        <f>h11v!E95</f>
        <v>-15500</v>
      </c>
    </row>
    <row r="375" spans="1:7" ht="17.25" x14ac:dyDescent="0.3">
      <c r="A375" s="578"/>
      <c r="B375" s="578"/>
      <c r="C375" s="578"/>
      <c r="D375" s="737"/>
      <c r="E375" s="537"/>
      <c r="F375" s="252" t="s">
        <v>141</v>
      </c>
      <c r="G375" s="229">
        <f>h11v!E96</f>
        <v>-15500</v>
      </c>
    </row>
    <row r="376" spans="1:7" ht="103.5" x14ac:dyDescent="0.3">
      <c r="A376" s="578"/>
      <c r="B376" s="578"/>
      <c r="C376" s="578"/>
      <c r="D376" s="737"/>
      <c r="E376" s="218" t="s">
        <v>626</v>
      </c>
      <c r="F376" s="252" t="s">
        <v>627</v>
      </c>
      <c r="G376" s="228">
        <f>h12d!D40</f>
        <v>-47800</v>
      </c>
    </row>
    <row r="377" spans="1:7" ht="17.25" x14ac:dyDescent="0.3">
      <c r="A377" s="578"/>
      <c r="B377" s="578"/>
      <c r="C377" s="578"/>
      <c r="D377" s="737"/>
      <c r="E377" s="354"/>
      <c r="F377" s="251" t="s">
        <v>14</v>
      </c>
      <c r="G377" s="228"/>
    </row>
    <row r="378" spans="1:7" ht="34.5" x14ac:dyDescent="0.3">
      <c r="A378" s="578"/>
      <c r="B378" s="578"/>
      <c r="C378" s="578"/>
      <c r="D378" s="737"/>
      <c r="E378" s="354"/>
      <c r="F378" s="486" t="s">
        <v>15</v>
      </c>
      <c r="G378" s="228">
        <f>h12d!D42</f>
        <v>-47800</v>
      </c>
    </row>
    <row r="379" spans="1:7" ht="34.5" x14ac:dyDescent="0.3">
      <c r="A379" s="578"/>
      <c r="B379" s="578"/>
      <c r="C379" s="578"/>
      <c r="D379" s="737"/>
      <c r="E379" s="354"/>
      <c r="F379" s="251" t="s">
        <v>7</v>
      </c>
      <c r="G379" s="228"/>
    </row>
    <row r="380" spans="1:7" ht="17.25" x14ac:dyDescent="0.3">
      <c r="A380" s="578"/>
      <c r="B380" s="578"/>
      <c r="C380" s="578"/>
      <c r="D380" s="737"/>
      <c r="E380" s="354"/>
      <c r="F380" s="251" t="s">
        <v>2</v>
      </c>
      <c r="G380" s="228">
        <f>h12d!D44</f>
        <v>-47800</v>
      </c>
    </row>
    <row r="381" spans="1:7" ht="17.25" x14ac:dyDescent="0.3">
      <c r="A381" s="578"/>
      <c r="B381" s="578"/>
      <c r="C381" s="578"/>
      <c r="D381" s="737"/>
      <c r="E381" s="354"/>
      <c r="F381" s="251" t="s">
        <v>59</v>
      </c>
      <c r="G381" s="228">
        <f>h12d!D45</f>
        <v>-47800</v>
      </c>
    </row>
    <row r="382" spans="1:7" ht="17.25" x14ac:dyDescent="0.3">
      <c r="A382" s="578"/>
      <c r="B382" s="578"/>
      <c r="C382" s="578"/>
      <c r="D382" s="737"/>
      <c r="E382" s="354"/>
      <c r="F382" s="251" t="s">
        <v>60</v>
      </c>
      <c r="G382" s="228">
        <f>h12d!D46</f>
        <v>-47800</v>
      </c>
    </row>
    <row r="383" spans="1:7" ht="17.25" x14ac:dyDescent="0.3">
      <c r="A383" s="578"/>
      <c r="B383" s="578"/>
      <c r="C383" s="578"/>
      <c r="D383" s="737"/>
      <c r="E383" s="354"/>
      <c r="F383" s="251" t="s">
        <v>267</v>
      </c>
      <c r="G383" s="228">
        <f>h12d!D47</f>
        <v>-47800</v>
      </c>
    </row>
    <row r="384" spans="1:7" ht="17.25" x14ac:dyDescent="0.3">
      <c r="A384" s="578"/>
      <c r="B384" s="578"/>
      <c r="C384" s="578"/>
      <c r="D384" s="737"/>
      <c r="E384" s="537"/>
      <c r="F384" s="252" t="s">
        <v>628</v>
      </c>
      <c r="G384" s="228">
        <f>h12d!D48</f>
        <v>-47800</v>
      </c>
    </row>
    <row r="385" spans="1:7" s="569" customFormat="1" ht="17.25" x14ac:dyDescent="0.3">
      <c r="A385" s="538" t="s">
        <v>438</v>
      </c>
      <c r="B385" s="538"/>
      <c r="C385" s="538"/>
      <c r="D385" s="581"/>
      <c r="E385" s="581"/>
      <c r="F385" s="538" t="s">
        <v>439</v>
      </c>
      <c r="G385" s="217">
        <f>G387</f>
        <v>185151.10000000003</v>
      </c>
    </row>
    <row r="386" spans="1:7" ht="17.25" x14ac:dyDescent="0.3">
      <c r="A386" s="409"/>
      <c r="B386" s="409"/>
      <c r="C386" s="409"/>
      <c r="D386" s="671"/>
      <c r="E386" s="671"/>
      <c r="F386" s="409" t="s">
        <v>1</v>
      </c>
      <c r="G386" s="114"/>
    </row>
    <row r="387" spans="1:7" s="569" customFormat="1" ht="17.25" x14ac:dyDescent="0.3">
      <c r="A387" s="538"/>
      <c r="B387" s="538" t="s">
        <v>24</v>
      </c>
      <c r="C387" s="538"/>
      <c r="D387" s="581"/>
      <c r="E387" s="581"/>
      <c r="F387" s="538" t="s">
        <v>440</v>
      </c>
      <c r="G387" s="217">
        <f>G389</f>
        <v>185151.10000000003</v>
      </c>
    </row>
    <row r="388" spans="1:7" ht="17.25" x14ac:dyDescent="0.3">
      <c r="A388" s="409"/>
      <c r="B388" s="409"/>
      <c r="C388" s="409"/>
      <c r="D388" s="671"/>
      <c r="E388" s="671"/>
      <c r="F388" s="409" t="s">
        <v>1</v>
      </c>
      <c r="G388" s="114"/>
    </row>
    <row r="389" spans="1:7" s="569" customFormat="1" ht="17.25" x14ac:dyDescent="0.3">
      <c r="A389" s="538"/>
      <c r="B389" s="538"/>
      <c r="C389" s="538" t="s">
        <v>24</v>
      </c>
      <c r="D389" s="581"/>
      <c r="E389" s="581"/>
      <c r="F389" s="538" t="s">
        <v>440</v>
      </c>
      <c r="G389" s="217">
        <f>G391</f>
        <v>185151.10000000003</v>
      </c>
    </row>
    <row r="390" spans="1:7" ht="17.25" x14ac:dyDescent="0.3">
      <c r="A390" s="409"/>
      <c r="B390" s="409"/>
      <c r="C390" s="409"/>
      <c r="D390" s="671"/>
      <c r="E390" s="671"/>
      <c r="F390" s="409" t="s">
        <v>1</v>
      </c>
      <c r="G390" s="114"/>
    </row>
    <row r="391" spans="1:7" s="569" customFormat="1" ht="17.25" x14ac:dyDescent="0.3">
      <c r="A391" s="538"/>
      <c r="B391" s="538"/>
      <c r="C391" s="538"/>
      <c r="D391" s="717">
        <v>1040</v>
      </c>
      <c r="E391" s="717"/>
      <c r="F391" s="547" t="s">
        <v>431</v>
      </c>
      <c r="G391" s="217">
        <f>G393+G401+G410</f>
        <v>185151.10000000003</v>
      </c>
    </row>
    <row r="392" spans="1:7" ht="17.25" x14ac:dyDescent="0.3">
      <c r="A392" s="40"/>
      <c r="B392" s="40"/>
      <c r="C392" s="40"/>
      <c r="D392" s="670"/>
      <c r="E392" s="670"/>
      <c r="F392" s="413" t="s">
        <v>1</v>
      </c>
      <c r="G392" s="114"/>
    </row>
    <row r="393" spans="1:7" ht="69" x14ac:dyDescent="0.3">
      <c r="A393" s="40"/>
      <c r="B393" s="40"/>
      <c r="C393" s="40"/>
      <c r="D393" s="670"/>
      <c r="E393" s="44" t="s">
        <v>434</v>
      </c>
      <c r="F393" s="40" t="s">
        <v>435</v>
      </c>
      <c r="G393" s="114">
        <f>h12d!D51</f>
        <v>-57643.3</v>
      </c>
    </row>
    <row r="394" spans="1:7" ht="17.25" x14ac:dyDescent="0.3">
      <c r="A394" s="40"/>
      <c r="B394" s="40"/>
      <c r="C394" s="40"/>
      <c r="D394" s="670"/>
      <c r="E394" s="44"/>
      <c r="F394" s="40" t="s">
        <v>14</v>
      </c>
      <c r="G394" s="114"/>
    </row>
    <row r="395" spans="1:7" ht="34.5" x14ac:dyDescent="0.3">
      <c r="A395" s="40"/>
      <c r="B395" s="40"/>
      <c r="C395" s="40"/>
      <c r="D395" s="670"/>
      <c r="E395" s="44"/>
      <c r="F395" s="42" t="s">
        <v>15</v>
      </c>
      <c r="G395" s="114">
        <f>h12d!D53</f>
        <v>-57643.3</v>
      </c>
    </row>
    <row r="396" spans="1:7" ht="34.5" x14ac:dyDescent="0.3">
      <c r="A396" s="40"/>
      <c r="B396" s="40"/>
      <c r="C396" s="40"/>
      <c r="D396" s="670"/>
      <c r="E396" s="44"/>
      <c r="F396" s="40" t="s">
        <v>7</v>
      </c>
      <c r="G396" s="114"/>
    </row>
    <row r="397" spans="1:7" ht="17.25" x14ac:dyDescent="0.3">
      <c r="A397" s="40"/>
      <c r="B397" s="40"/>
      <c r="C397" s="40"/>
      <c r="D397" s="670"/>
      <c r="E397" s="44"/>
      <c r="F397" s="40" t="s">
        <v>2</v>
      </c>
      <c r="G397" s="114">
        <f>h12d!D55</f>
        <v>-57643.3</v>
      </c>
    </row>
    <row r="398" spans="1:7" ht="17.25" x14ac:dyDescent="0.3">
      <c r="A398" s="40"/>
      <c r="B398" s="40"/>
      <c r="C398" s="40"/>
      <c r="D398" s="670"/>
      <c r="E398" s="44"/>
      <c r="F398" s="40" t="s">
        <v>96</v>
      </c>
      <c r="G398" s="114">
        <f>h12d!D56</f>
        <v>-57643.3</v>
      </c>
    </row>
    <row r="399" spans="1:7" ht="17.25" x14ac:dyDescent="0.3">
      <c r="A399" s="40"/>
      <c r="B399" s="40"/>
      <c r="C399" s="40"/>
      <c r="D399" s="670"/>
      <c r="E399" s="44"/>
      <c r="F399" s="40" t="s">
        <v>145</v>
      </c>
      <c r="G399" s="114">
        <f>h12d!D57</f>
        <v>-57643.3</v>
      </c>
    </row>
    <row r="400" spans="1:7" ht="17.25" x14ac:dyDescent="0.3">
      <c r="A400" s="40"/>
      <c r="B400" s="40"/>
      <c r="C400" s="40"/>
      <c r="D400" s="670"/>
      <c r="E400" s="44"/>
      <c r="F400" s="40" t="s">
        <v>146</v>
      </c>
      <c r="G400" s="114">
        <f>h12d!D58</f>
        <v>-57643.3</v>
      </c>
    </row>
    <row r="401" spans="1:7" ht="69" x14ac:dyDescent="0.3">
      <c r="A401" s="40"/>
      <c r="B401" s="40"/>
      <c r="C401" s="40"/>
      <c r="D401" s="670"/>
      <c r="E401" s="44" t="s">
        <v>436</v>
      </c>
      <c r="F401" s="40" t="s">
        <v>437</v>
      </c>
      <c r="G401" s="114">
        <f>h12d!D59</f>
        <v>567832.4</v>
      </c>
    </row>
    <row r="402" spans="1:7" ht="17.25" x14ac:dyDescent="0.3">
      <c r="A402" s="40"/>
      <c r="B402" s="40"/>
      <c r="C402" s="40"/>
      <c r="D402" s="670"/>
      <c r="E402" s="44"/>
      <c r="F402" s="40" t="s">
        <v>14</v>
      </c>
      <c r="G402" s="114"/>
    </row>
    <row r="403" spans="1:7" ht="34.5" x14ac:dyDescent="0.3">
      <c r="A403" s="40"/>
      <c r="B403" s="40"/>
      <c r="C403" s="40"/>
      <c r="D403" s="670"/>
      <c r="E403" s="44"/>
      <c r="F403" s="42" t="s">
        <v>15</v>
      </c>
      <c r="G403" s="114">
        <f>h12d!D61</f>
        <v>567832.4</v>
      </c>
    </row>
    <row r="404" spans="1:7" ht="34.5" x14ac:dyDescent="0.3">
      <c r="A404" s="40"/>
      <c r="B404" s="40"/>
      <c r="C404" s="40"/>
      <c r="D404" s="670"/>
      <c r="E404" s="44"/>
      <c r="F404" s="40" t="s">
        <v>7</v>
      </c>
      <c r="G404" s="114"/>
    </row>
    <row r="405" spans="1:7" ht="17.25" x14ac:dyDescent="0.3">
      <c r="A405" s="40"/>
      <c r="B405" s="40"/>
      <c r="C405" s="40"/>
      <c r="D405" s="670"/>
      <c r="E405" s="44"/>
      <c r="F405" s="40" t="s">
        <v>2</v>
      </c>
      <c r="G405" s="114">
        <f>h12d!D63</f>
        <v>567832.4</v>
      </c>
    </row>
    <row r="406" spans="1:7" ht="17.25" x14ac:dyDescent="0.3">
      <c r="A406" s="40"/>
      <c r="B406" s="40"/>
      <c r="C406" s="40"/>
      <c r="D406" s="670"/>
      <c r="E406" s="44"/>
      <c r="F406" s="40" t="s">
        <v>59</v>
      </c>
      <c r="G406" s="114">
        <f>h12d!D64</f>
        <v>567832.4</v>
      </c>
    </row>
    <row r="407" spans="1:7" ht="17.25" x14ac:dyDescent="0.3">
      <c r="A407" s="40"/>
      <c r="B407" s="40"/>
      <c r="C407" s="40"/>
      <c r="D407" s="670"/>
      <c r="E407" s="44"/>
      <c r="F407" s="40" t="s">
        <v>60</v>
      </c>
      <c r="G407" s="114">
        <f>h12d!D65</f>
        <v>567832.4</v>
      </c>
    </row>
    <row r="408" spans="1:7" ht="17.25" x14ac:dyDescent="0.3">
      <c r="A408" s="40"/>
      <c r="B408" s="40"/>
      <c r="C408" s="40"/>
      <c r="D408" s="670"/>
      <c r="E408" s="44"/>
      <c r="F408" s="40" t="s">
        <v>267</v>
      </c>
      <c r="G408" s="114">
        <f>h12d!D66</f>
        <v>567832.4</v>
      </c>
    </row>
    <row r="409" spans="1:7" ht="17.25" x14ac:dyDescent="0.3">
      <c r="A409" s="40"/>
      <c r="B409" s="40"/>
      <c r="C409" s="40"/>
      <c r="D409" s="670"/>
      <c r="E409" s="44"/>
      <c r="F409" s="40" t="s">
        <v>268</v>
      </c>
      <c r="G409" s="114">
        <f>h12d!D67</f>
        <v>567832.4</v>
      </c>
    </row>
    <row r="410" spans="1:7" ht="51.75" x14ac:dyDescent="0.3">
      <c r="A410" s="40"/>
      <c r="B410" s="40"/>
      <c r="C410" s="40"/>
      <c r="D410" s="670"/>
      <c r="E410" s="477" t="s">
        <v>432</v>
      </c>
      <c r="F410" s="440" t="s">
        <v>433</v>
      </c>
      <c r="G410" s="114">
        <f>h11v!E99</f>
        <v>-325038</v>
      </c>
    </row>
    <row r="411" spans="1:7" ht="17.25" x14ac:dyDescent="0.3">
      <c r="A411" s="40"/>
      <c r="B411" s="40"/>
      <c r="C411" s="40"/>
      <c r="D411" s="670"/>
      <c r="E411" s="477"/>
      <c r="F411" s="440" t="s">
        <v>14</v>
      </c>
      <c r="G411" s="114"/>
    </row>
    <row r="412" spans="1:7" ht="34.5" x14ac:dyDescent="0.3">
      <c r="A412" s="40"/>
      <c r="B412" s="40"/>
      <c r="C412" s="40"/>
      <c r="D412" s="670"/>
      <c r="E412" s="477"/>
      <c r="F412" s="441" t="s">
        <v>15</v>
      </c>
      <c r="G412" s="114">
        <f>h11v!E101</f>
        <v>-325038</v>
      </c>
    </row>
    <row r="413" spans="1:7" ht="34.5" x14ac:dyDescent="0.3">
      <c r="A413" s="40"/>
      <c r="B413" s="40"/>
      <c r="C413" s="40"/>
      <c r="D413" s="670"/>
      <c r="E413" s="477"/>
      <c r="F413" s="440" t="s">
        <v>7</v>
      </c>
      <c r="G413" s="114"/>
    </row>
    <row r="414" spans="1:7" ht="17.25" x14ac:dyDescent="0.3">
      <c r="A414" s="40"/>
      <c r="B414" s="40"/>
      <c r="C414" s="40"/>
      <c r="D414" s="670"/>
      <c r="E414" s="477"/>
      <c r="F414" s="440" t="s">
        <v>2</v>
      </c>
      <c r="G414" s="114">
        <f>h11v!E103</f>
        <v>-325038</v>
      </c>
    </row>
    <row r="415" spans="1:7" ht="17.25" x14ac:dyDescent="0.3">
      <c r="A415" s="40"/>
      <c r="B415" s="40"/>
      <c r="C415" s="40"/>
      <c r="D415" s="670"/>
      <c r="E415" s="477"/>
      <c r="F415" s="440" t="s">
        <v>59</v>
      </c>
      <c r="G415" s="114">
        <f>h11v!E104</f>
        <v>-325038</v>
      </c>
    </row>
    <row r="416" spans="1:7" ht="17.25" x14ac:dyDescent="0.3">
      <c r="A416" s="40"/>
      <c r="B416" s="40"/>
      <c r="C416" s="40"/>
      <c r="D416" s="670"/>
      <c r="E416" s="477"/>
      <c r="F416" s="440" t="s">
        <v>60</v>
      </c>
      <c r="G416" s="114">
        <f>h11v!E105</f>
        <v>-325038</v>
      </c>
    </row>
    <row r="417" spans="1:7" ht="17.25" x14ac:dyDescent="0.3">
      <c r="A417" s="40"/>
      <c r="B417" s="40"/>
      <c r="C417" s="40"/>
      <c r="D417" s="670"/>
      <c r="E417" s="477"/>
      <c r="F417" s="440" t="s">
        <v>140</v>
      </c>
      <c r="G417" s="114">
        <f>h11v!E106</f>
        <v>-325038</v>
      </c>
    </row>
    <row r="418" spans="1:7" ht="17.25" x14ac:dyDescent="0.3">
      <c r="A418" s="40"/>
      <c r="B418" s="40"/>
      <c r="C418" s="40"/>
      <c r="D418" s="670"/>
      <c r="E418" s="477"/>
      <c r="F418" s="440" t="s">
        <v>141</v>
      </c>
      <c r="G418" s="114">
        <f>h11v!E107</f>
        <v>-325038</v>
      </c>
    </row>
    <row r="419" spans="1:7" ht="34.5" x14ac:dyDescent="0.3">
      <c r="A419" s="582" t="s">
        <v>652</v>
      </c>
      <c r="B419" s="257"/>
      <c r="C419" s="257"/>
      <c r="D419" s="573"/>
      <c r="E419" s="573"/>
      <c r="F419" s="582" t="s">
        <v>653</v>
      </c>
      <c r="G419" s="583">
        <f>G421</f>
        <v>-140600</v>
      </c>
    </row>
    <row r="420" spans="1:7" ht="17.25" x14ac:dyDescent="0.3">
      <c r="A420" s="257"/>
      <c r="B420" s="257"/>
      <c r="C420" s="257"/>
      <c r="D420" s="573"/>
      <c r="E420" s="573"/>
      <c r="F420" s="257" t="s">
        <v>1</v>
      </c>
      <c r="G420" s="583"/>
    </row>
    <row r="421" spans="1:7" ht="17.25" x14ac:dyDescent="0.3">
      <c r="A421" s="578"/>
      <c r="B421" s="582" t="s">
        <v>654</v>
      </c>
      <c r="C421" s="257"/>
      <c r="D421" s="573"/>
      <c r="E421" s="573"/>
      <c r="F421" s="582" t="s">
        <v>655</v>
      </c>
      <c r="G421" s="583">
        <f>G423</f>
        <v>-140600</v>
      </c>
    </row>
    <row r="422" spans="1:7" ht="17.25" x14ac:dyDescent="0.3">
      <c r="A422" s="578"/>
      <c r="B422" s="257"/>
      <c r="C422" s="257"/>
      <c r="D422" s="573"/>
      <c r="E422" s="573"/>
      <c r="F422" s="257" t="s">
        <v>1</v>
      </c>
      <c r="G422" s="583"/>
    </row>
    <row r="423" spans="1:7" ht="17.25" x14ac:dyDescent="0.3">
      <c r="A423" s="578"/>
      <c r="B423" s="257"/>
      <c r="C423" s="582" t="s">
        <v>24</v>
      </c>
      <c r="D423" s="573"/>
      <c r="E423" s="573"/>
      <c r="F423" s="582" t="s">
        <v>655</v>
      </c>
      <c r="G423" s="583">
        <f>G425</f>
        <v>-140600</v>
      </c>
    </row>
    <row r="424" spans="1:7" ht="17.25" x14ac:dyDescent="0.3">
      <c r="A424" s="578"/>
      <c r="B424" s="257"/>
      <c r="C424" s="257"/>
      <c r="D424" s="573"/>
      <c r="E424" s="573"/>
      <c r="F424" s="257" t="s">
        <v>1</v>
      </c>
      <c r="G424" s="583"/>
    </row>
    <row r="425" spans="1:7" ht="17.25" x14ac:dyDescent="0.3">
      <c r="A425" s="578"/>
      <c r="B425" s="578"/>
      <c r="C425" s="578"/>
      <c r="D425" s="302">
        <v>1072</v>
      </c>
      <c r="E425" s="302"/>
      <c r="F425" s="535" t="s">
        <v>248</v>
      </c>
      <c r="G425" s="583">
        <f>G436+G427</f>
        <v>-140600</v>
      </c>
    </row>
    <row r="426" spans="1:7" ht="17.25" x14ac:dyDescent="0.3">
      <c r="A426" s="578"/>
      <c r="B426" s="578"/>
      <c r="C426" s="578"/>
      <c r="D426" s="354"/>
      <c r="E426" s="354"/>
      <c r="F426" s="219" t="s">
        <v>1</v>
      </c>
      <c r="G426" s="583"/>
    </row>
    <row r="427" spans="1:7" ht="34.5" x14ac:dyDescent="0.3">
      <c r="A427" s="584"/>
      <c r="B427" s="584"/>
      <c r="C427" s="584"/>
      <c r="D427" s="585"/>
      <c r="E427" s="586" t="s">
        <v>744</v>
      </c>
      <c r="F427" s="587" t="s">
        <v>739</v>
      </c>
      <c r="G427" s="588">
        <f>G429</f>
        <v>28000</v>
      </c>
    </row>
    <row r="428" spans="1:7" ht="17.25" x14ac:dyDescent="0.3">
      <c r="A428" s="584"/>
      <c r="B428" s="584"/>
      <c r="C428" s="584"/>
      <c r="D428" s="585"/>
      <c r="E428" s="586"/>
      <c r="F428" s="587" t="s">
        <v>14</v>
      </c>
      <c r="G428" s="589"/>
    </row>
    <row r="429" spans="1:7" ht="34.5" x14ac:dyDescent="0.3">
      <c r="A429" s="584"/>
      <c r="B429" s="584"/>
      <c r="C429" s="584"/>
      <c r="D429" s="585"/>
      <c r="E429" s="590"/>
      <c r="F429" s="591" t="s">
        <v>66</v>
      </c>
      <c r="G429" s="589">
        <f>G431</f>
        <v>28000</v>
      </c>
    </row>
    <row r="430" spans="1:7" ht="34.5" x14ac:dyDescent="0.3">
      <c r="A430" s="584"/>
      <c r="B430" s="584"/>
      <c r="C430" s="584"/>
      <c r="D430" s="585"/>
      <c r="E430" s="590"/>
      <c r="F430" s="592" t="s">
        <v>7</v>
      </c>
      <c r="G430" s="589"/>
    </row>
    <row r="431" spans="1:7" ht="17.25" x14ac:dyDescent="0.3">
      <c r="A431" s="584"/>
      <c r="B431" s="584"/>
      <c r="C431" s="584"/>
      <c r="D431" s="585"/>
      <c r="E431" s="590"/>
      <c r="F431" s="424" t="s">
        <v>2</v>
      </c>
      <c r="G431" s="589">
        <f>G432</f>
        <v>28000</v>
      </c>
    </row>
    <row r="432" spans="1:7" ht="17.25" x14ac:dyDescent="0.3">
      <c r="A432" s="584"/>
      <c r="B432" s="584"/>
      <c r="C432" s="584"/>
      <c r="D432" s="585"/>
      <c r="E432" s="590"/>
      <c r="F432" s="424" t="s">
        <v>96</v>
      </c>
      <c r="G432" s="589">
        <f>G433</f>
        <v>28000</v>
      </c>
    </row>
    <row r="433" spans="1:7" ht="17.25" x14ac:dyDescent="0.3">
      <c r="A433" s="584"/>
      <c r="B433" s="584"/>
      <c r="C433" s="584"/>
      <c r="D433" s="585"/>
      <c r="E433" s="590"/>
      <c r="F433" s="424" t="s">
        <v>566</v>
      </c>
      <c r="G433" s="589">
        <f>G434</f>
        <v>28000</v>
      </c>
    </row>
    <row r="434" spans="1:7" ht="34.5" x14ac:dyDescent="0.3">
      <c r="A434" s="584"/>
      <c r="B434" s="584"/>
      <c r="C434" s="584"/>
      <c r="D434" s="585"/>
      <c r="E434" s="590"/>
      <c r="F434" s="593" t="s">
        <v>567</v>
      </c>
      <c r="G434" s="589">
        <f>G435</f>
        <v>28000</v>
      </c>
    </row>
    <row r="435" spans="1:7" ht="17.25" x14ac:dyDescent="0.3">
      <c r="A435" s="584"/>
      <c r="B435" s="584"/>
      <c r="C435" s="584"/>
      <c r="D435" s="585"/>
      <c r="E435" s="590"/>
      <c r="F435" s="454" t="s">
        <v>706</v>
      </c>
      <c r="G435" s="589">
        <f>'h15'!G13</f>
        <v>28000</v>
      </c>
    </row>
    <row r="436" spans="1:7" ht="86.25" x14ac:dyDescent="0.3">
      <c r="A436" s="578"/>
      <c r="B436" s="578"/>
      <c r="C436" s="578"/>
      <c r="D436" s="354"/>
      <c r="E436" s="218" t="s">
        <v>621</v>
      </c>
      <c r="F436" s="252" t="s">
        <v>625</v>
      </c>
      <c r="G436" s="583">
        <f>G438</f>
        <v>-168600</v>
      </c>
    </row>
    <row r="437" spans="1:7" ht="17.25" x14ac:dyDescent="0.3">
      <c r="A437" s="578"/>
      <c r="B437" s="578"/>
      <c r="C437" s="578"/>
      <c r="D437" s="354"/>
      <c r="E437" s="354"/>
      <c r="F437" s="251" t="s">
        <v>14</v>
      </c>
      <c r="G437" s="583"/>
    </row>
    <row r="438" spans="1:7" ht="34.5" x14ac:dyDescent="0.3">
      <c r="A438" s="578"/>
      <c r="B438" s="578"/>
      <c r="C438" s="578"/>
      <c r="D438" s="354"/>
      <c r="E438" s="354"/>
      <c r="F438" s="256" t="s">
        <v>242</v>
      </c>
      <c r="G438" s="583">
        <f>G440</f>
        <v>-168600</v>
      </c>
    </row>
    <row r="439" spans="1:7" ht="34.5" x14ac:dyDescent="0.3">
      <c r="A439" s="578"/>
      <c r="B439" s="578"/>
      <c r="C439" s="578"/>
      <c r="D439" s="354"/>
      <c r="E439" s="354"/>
      <c r="F439" s="251" t="s">
        <v>7</v>
      </c>
      <c r="G439" s="583"/>
    </row>
    <row r="440" spans="1:7" ht="17.25" x14ac:dyDescent="0.3">
      <c r="A440" s="578"/>
      <c r="B440" s="578"/>
      <c r="C440" s="578"/>
      <c r="D440" s="354"/>
      <c r="E440" s="354"/>
      <c r="F440" s="251" t="s">
        <v>2</v>
      </c>
      <c r="G440" s="583">
        <f>G441</f>
        <v>-168600</v>
      </c>
    </row>
    <row r="441" spans="1:7" ht="17.25" x14ac:dyDescent="0.3">
      <c r="A441" s="578"/>
      <c r="B441" s="578"/>
      <c r="C441" s="578"/>
      <c r="D441" s="354"/>
      <c r="E441" s="354"/>
      <c r="F441" s="251" t="s">
        <v>59</v>
      </c>
      <c r="G441" s="583">
        <f>G442</f>
        <v>-168600</v>
      </c>
    </row>
    <row r="442" spans="1:7" ht="17.25" x14ac:dyDescent="0.3">
      <c r="A442" s="578"/>
      <c r="B442" s="578"/>
      <c r="C442" s="578"/>
      <c r="D442" s="354"/>
      <c r="E442" s="354"/>
      <c r="F442" s="251" t="s">
        <v>60</v>
      </c>
      <c r="G442" s="583">
        <f>G443</f>
        <v>-168600</v>
      </c>
    </row>
    <row r="443" spans="1:7" ht="17.25" x14ac:dyDescent="0.3">
      <c r="A443" s="578"/>
      <c r="B443" s="578"/>
      <c r="C443" s="578"/>
      <c r="D443" s="354"/>
      <c r="E443" s="354"/>
      <c r="F443" s="252" t="s">
        <v>61</v>
      </c>
      <c r="G443" s="583">
        <f>G444</f>
        <v>-168600</v>
      </c>
    </row>
    <row r="444" spans="1:7" ht="17.25" x14ac:dyDescent="0.3">
      <c r="A444" s="578"/>
      <c r="B444" s="578"/>
      <c r="C444" s="578"/>
      <c r="D444" s="537"/>
      <c r="E444" s="537"/>
      <c r="F444" s="252" t="s">
        <v>62</v>
      </c>
      <c r="G444" s="583">
        <f>h11v!E175</f>
        <v>-168600</v>
      </c>
    </row>
    <row r="445" spans="1:7" ht="17.25" x14ac:dyDescent="0.3">
      <c r="A445" s="697"/>
      <c r="B445" s="697"/>
      <c r="C445" s="697"/>
      <c r="D445" s="698"/>
      <c r="E445" s="698"/>
      <c r="F445" s="539" t="s">
        <v>158</v>
      </c>
      <c r="G445" s="734">
        <f>+G447</f>
        <v>5305396.3</v>
      </c>
    </row>
    <row r="446" spans="1:7" ht="17.25" x14ac:dyDescent="0.3">
      <c r="A446" s="697"/>
      <c r="B446" s="697"/>
      <c r="C446" s="697"/>
      <c r="D446" s="698"/>
      <c r="E446" s="698"/>
      <c r="F446" s="434" t="s">
        <v>1</v>
      </c>
      <c r="G446" s="735"/>
    </row>
    <row r="447" spans="1:7" ht="34.5" x14ac:dyDescent="0.3">
      <c r="A447" s="539" t="s">
        <v>148</v>
      </c>
      <c r="B447" s="434"/>
      <c r="C447" s="434"/>
      <c r="D447" s="435"/>
      <c r="E447" s="435"/>
      <c r="F447" s="539" t="s">
        <v>149</v>
      </c>
      <c r="G447" s="116">
        <f>+G449</f>
        <v>5305396.3</v>
      </c>
    </row>
    <row r="448" spans="1:7" ht="17.25" x14ac:dyDescent="0.3">
      <c r="A448" s="434"/>
      <c r="B448" s="434"/>
      <c r="C448" s="434"/>
      <c r="D448" s="435"/>
      <c r="E448" s="435"/>
      <c r="F448" s="434" t="s">
        <v>1</v>
      </c>
      <c r="G448" s="738"/>
    </row>
    <row r="449" spans="1:7" ht="17.25" x14ac:dyDescent="0.3">
      <c r="A449" s="434"/>
      <c r="B449" s="539" t="s">
        <v>24</v>
      </c>
      <c r="C449" s="434"/>
      <c r="D449" s="435"/>
      <c r="E449" s="435"/>
      <c r="F449" s="539" t="s">
        <v>150</v>
      </c>
      <c r="G449" s="116">
        <f>G451</f>
        <v>5305396.3</v>
      </c>
    </row>
    <row r="450" spans="1:7" ht="17.25" x14ac:dyDescent="0.3">
      <c r="A450" s="434"/>
      <c r="B450" s="434"/>
      <c r="C450" s="434"/>
      <c r="D450" s="435"/>
      <c r="E450" s="435"/>
      <c r="F450" s="434" t="s">
        <v>1</v>
      </c>
      <c r="G450" s="738"/>
    </row>
    <row r="451" spans="1:7" ht="17.25" x14ac:dyDescent="0.3">
      <c r="A451" s="434"/>
      <c r="B451" s="434"/>
      <c r="C451" s="539" t="s">
        <v>24</v>
      </c>
      <c r="D451" s="435"/>
      <c r="E451" s="435"/>
      <c r="F451" s="539" t="s">
        <v>133</v>
      </c>
      <c r="G451" s="116">
        <f>G455</f>
        <v>5305396.3</v>
      </c>
    </row>
    <row r="452" spans="1:7" ht="17.25" x14ac:dyDescent="0.3">
      <c r="A452" s="434"/>
      <c r="B452" s="434"/>
      <c r="C452" s="434"/>
      <c r="D452" s="435"/>
      <c r="E452" s="435"/>
      <c r="F452" s="434" t="s">
        <v>1</v>
      </c>
      <c r="G452" s="738"/>
    </row>
    <row r="453" spans="1:7" ht="17.25" x14ac:dyDescent="0.3">
      <c r="A453" s="434"/>
      <c r="B453" s="434"/>
      <c r="C453" s="539"/>
      <c r="D453" s="435"/>
      <c r="E453" s="435"/>
      <c r="F453" s="539" t="s">
        <v>151</v>
      </c>
      <c r="G453" s="116">
        <f>G455</f>
        <v>5305396.3</v>
      </c>
    </row>
    <row r="454" spans="1:7" ht="17.25" x14ac:dyDescent="0.3">
      <c r="A454" s="434"/>
      <c r="B454" s="434"/>
      <c r="C454" s="434"/>
      <c r="D454" s="435"/>
      <c r="E454" s="435"/>
      <c r="F454" s="434" t="s">
        <v>1</v>
      </c>
      <c r="G454" s="738"/>
    </row>
    <row r="455" spans="1:7" ht="17.25" x14ac:dyDescent="0.3">
      <c r="A455" s="434"/>
      <c r="B455" s="434"/>
      <c r="C455" s="434"/>
      <c r="D455" s="435">
        <v>1139</v>
      </c>
      <c r="E455" s="435"/>
      <c r="F455" s="434" t="s">
        <v>136</v>
      </c>
      <c r="G455" s="117">
        <f>G457+G465</f>
        <v>5305396.3</v>
      </c>
    </row>
    <row r="456" spans="1:7" ht="17.25" x14ac:dyDescent="0.3">
      <c r="A456" s="434"/>
      <c r="B456" s="434"/>
      <c r="C456" s="434"/>
      <c r="D456" s="435"/>
      <c r="E456" s="435"/>
      <c r="F456" s="434" t="s">
        <v>1</v>
      </c>
      <c r="G456" s="738"/>
    </row>
    <row r="457" spans="1:7" ht="17.25" x14ac:dyDescent="0.3">
      <c r="A457" s="434"/>
      <c r="B457" s="434"/>
      <c r="C457" s="434"/>
      <c r="D457" s="435"/>
      <c r="E457" s="435">
        <v>11001</v>
      </c>
      <c r="F457" s="434" t="s">
        <v>136</v>
      </c>
      <c r="G457" s="117">
        <f>G459</f>
        <v>5553920.3999999994</v>
      </c>
    </row>
    <row r="458" spans="1:7" ht="17.25" x14ac:dyDescent="0.3">
      <c r="A458" s="434"/>
      <c r="B458" s="434"/>
      <c r="C458" s="434"/>
      <c r="D458" s="435"/>
      <c r="E458" s="435"/>
      <c r="F458" s="434" t="s">
        <v>14</v>
      </c>
      <c r="G458" s="738"/>
    </row>
    <row r="459" spans="1:7" ht="17.25" x14ac:dyDescent="0.3">
      <c r="A459" s="434"/>
      <c r="B459" s="434"/>
      <c r="C459" s="434"/>
      <c r="D459" s="435"/>
      <c r="E459" s="435"/>
      <c r="F459" s="430" t="s">
        <v>151</v>
      </c>
      <c r="G459" s="118">
        <f>G461</f>
        <v>5553920.3999999994</v>
      </c>
    </row>
    <row r="460" spans="1:7" ht="34.5" x14ac:dyDescent="0.3">
      <c r="A460" s="434"/>
      <c r="B460" s="434"/>
      <c r="C460" s="434"/>
      <c r="D460" s="435"/>
      <c r="E460" s="435"/>
      <c r="F460" s="434" t="s">
        <v>7</v>
      </c>
      <c r="G460" s="738"/>
    </row>
    <row r="461" spans="1:7" ht="17.25" x14ac:dyDescent="0.3">
      <c r="A461" s="434"/>
      <c r="B461" s="434"/>
      <c r="C461" s="434"/>
      <c r="D461" s="435"/>
      <c r="E461" s="435"/>
      <c r="F461" s="434" t="s">
        <v>2</v>
      </c>
      <c r="G461" s="117">
        <f>G462</f>
        <v>5553920.3999999994</v>
      </c>
    </row>
    <row r="462" spans="1:7" ht="17.25" x14ac:dyDescent="0.3">
      <c r="A462" s="434"/>
      <c r="B462" s="434"/>
      <c r="C462" s="434"/>
      <c r="D462" s="435"/>
      <c r="E462" s="435"/>
      <c r="F462" s="434" t="s">
        <v>96</v>
      </c>
      <c r="G462" s="117">
        <f>G463</f>
        <v>5553920.3999999994</v>
      </c>
    </row>
    <row r="463" spans="1:7" ht="17.25" x14ac:dyDescent="0.3">
      <c r="A463" s="434"/>
      <c r="B463" s="434"/>
      <c r="C463" s="434"/>
      <c r="D463" s="435"/>
      <c r="E463" s="435"/>
      <c r="F463" s="434" t="s">
        <v>145</v>
      </c>
      <c r="G463" s="117">
        <f>G464</f>
        <v>5553920.3999999994</v>
      </c>
    </row>
    <row r="464" spans="1:7" ht="17.25" x14ac:dyDescent="0.3">
      <c r="A464" s="434"/>
      <c r="B464" s="434"/>
      <c r="C464" s="434"/>
      <c r="D464" s="435"/>
      <c r="E464" s="435"/>
      <c r="F464" s="434" t="s">
        <v>152</v>
      </c>
      <c r="G464" s="117">
        <f>-h12d!F12-h11v!G13</f>
        <v>5553920.3999999994</v>
      </c>
    </row>
    <row r="465" spans="1:7" ht="17.25" x14ac:dyDescent="0.3">
      <c r="A465" s="739"/>
      <c r="B465" s="739"/>
      <c r="C465" s="739"/>
      <c r="D465" s="740"/>
      <c r="E465" s="449">
        <v>11001</v>
      </c>
      <c r="F465" s="219" t="s">
        <v>136</v>
      </c>
      <c r="G465" s="224">
        <f>G467</f>
        <v>-248524.09999999998</v>
      </c>
    </row>
    <row r="466" spans="1:7" ht="17.25" x14ac:dyDescent="0.3">
      <c r="A466" s="739"/>
      <c r="B466" s="739"/>
      <c r="C466" s="739"/>
      <c r="D466" s="740"/>
      <c r="E466" s="449"/>
      <c r="F466" s="219" t="s">
        <v>14</v>
      </c>
      <c r="G466" s="258"/>
    </row>
    <row r="467" spans="1:7" ht="17.25" x14ac:dyDescent="0.3">
      <c r="A467" s="739"/>
      <c r="B467" s="739"/>
      <c r="C467" s="739"/>
      <c r="D467" s="740"/>
      <c r="E467" s="449"/>
      <c r="F467" s="741" t="s">
        <v>151</v>
      </c>
      <c r="G467" s="225">
        <f>G469</f>
        <v>-248524.09999999998</v>
      </c>
    </row>
    <row r="468" spans="1:7" ht="34.5" x14ac:dyDescent="0.3">
      <c r="A468" s="739"/>
      <c r="B468" s="739"/>
      <c r="C468" s="739"/>
      <c r="D468" s="740"/>
      <c r="E468" s="449"/>
      <c r="F468" s="219" t="s">
        <v>7</v>
      </c>
      <c r="G468" s="258"/>
    </row>
    <row r="469" spans="1:7" ht="17.25" x14ac:dyDescent="0.3">
      <c r="A469" s="739"/>
      <c r="B469" s="739"/>
      <c r="C469" s="739"/>
      <c r="D469" s="740"/>
      <c r="E469" s="449"/>
      <c r="F469" s="219" t="s">
        <v>2</v>
      </c>
      <c r="G469" s="224">
        <f>G470</f>
        <v>-248524.09999999998</v>
      </c>
    </row>
    <row r="470" spans="1:7" ht="17.25" x14ac:dyDescent="0.3">
      <c r="A470" s="739"/>
      <c r="B470" s="739"/>
      <c r="C470" s="739"/>
      <c r="D470" s="740"/>
      <c r="E470" s="449"/>
      <c r="F470" s="219" t="s">
        <v>96</v>
      </c>
      <c r="G470" s="224">
        <f>G471</f>
        <v>-248524.09999999998</v>
      </c>
    </row>
    <row r="471" spans="1:7" ht="17.25" x14ac:dyDescent="0.3">
      <c r="A471" s="739"/>
      <c r="B471" s="739"/>
      <c r="C471" s="739"/>
      <c r="D471" s="740"/>
      <c r="E471" s="449"/>
      <c r="F471" s="219" t="s">
        <v>145</v>
      </c>
      <c r="G471" s="224">
        <f>G472</f>
        <v>-248524.09999999998</v>
      </c>
    </row>
    <row r="472" spans="1:7" ht="17.25" x14ac:dyDescent="0.3">
      <c r="A472" s="739"/>
      <c r="B472" s="739"/>
      <c r="C472" s="739"/>
      <c r="D472" s="740"/>
      <c r="E472" s="449"/>
      <c r="F472" s="219" t="s">
        <v>152</v>
      </c>
      <c r="G472" s="224">
        <f>-G21-G427</f>
        <v>-248524.09999999998</v>
      </c>
    </row>
    <row r="473" spans="1:7" ht="17.25" x14ac:dyDescent="0.3">
      <c r="F473" s="567"/>
    </row>
    <row r="474" spans="1:7" ht="17.25" x14ac:dyDescent="0.3">
      <c r="B474" s="569"/>
      <c r="C474" s="570" t="s">
        <v>9</v>
      </c>
      <c r="D474" s="389"/>
      <c r="E474" s="389"/>
      <c r="F474" s="21"/>
      <c r="G474" s="571"/>
    </row>
    <row r="475" spans="1:7" ht="17.25" x14ac:dyDescent="0.3">
      <c r="B475" s="569"/>
      <c r="C475" s="570" t="s">
        <v>10</v>
      </c>
      <c r="D475" s="389"/>
      <c r="E475" s="389"/>
      <c r="F475" s="21"/>
      <c r="G475" s="571"/>
    </row>
    <row r="476" spans="1:7" ht="17.25" x14ac:dyDescent="0.3">
      <c r="B476" s="569"/>
      <c r="C476" s="779" t="s">
        <v>84</v>
      </c>
      <c r="D476" s="779"/>
      <c r="E476" s="779"/>
      <c r="F476" s="669" t="s">
        <v>11</v>
      </c>
      <c r="G476" s="571"/>
    </row>
    <row r="477" spans="1:7" ht="17.25" x14ac:dyDescent="0.3">
      <c r="B477" s="569"/>
      <c r="C477" s="569"/>
      <c r="D477" s="742"/>
      <c r="E477" s="742"/>
      <c r="F477" s="569"/>
      <c r="G477" s="571"/>
    </row>
    <row r="478" spans="1:7" ht="17.25" x14ac:dyDescent="0.3">
      <c r="B478" s="569"/>
      <c r="C478" s="569"/>
      <c r="D478" s="742"/>
      <c r="E478" s="742"/>
      <c r="F478" s="569"/>
      <c r="G478" s="571"/>
    </row>
    <row r="479" spans="1:7" ht="17.25" x14ac:dyDescent="0.3"/>
    <row r="480" spans="1:7" ht="17.25" x14ac:dyDescent="0.3"/>
    <row r="481" ht="17.25" x14ac:dyDescent="0.3"/>
    <row r="482" ht="17.25" x14ac:dyDescent="0.3"/>
    <row r="483" ht="17.25" x14ac:dyDescent="0.3"/>
  </sheetData>
  <mergeCells count="7">
    <mergeCell ref="C476:E476"/>
    <mergeCell ref="E2:G2"/>
    <mergeCell ref="E3:G3"/>
    <mergeCell ref="A5:G5"/>
    <mergeCell ref="A7:C7"/>
    <mergeCell ref="D7:E7"/>
    <mergeCell ref="F7:F8"/>
  </mergeCells>
  <pageMargins left="0.45" right="0" top="0.25" bottom="0.25" header="0.3" footer="0.3"/>
  <pageSetup paperSize="9" scale="6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C70B1-2D9B-4FD9-A4BB-631A39ED6A45}">
  <dimension ref="A1:J37"/>
  <sheetViews>
    <sheetView zoomScaleNormal="100" workbookViewId="0">
      <selection activeCell="C22" sqref="C22"/>
    </sheetView>
  </sheetViews>
  <sheetFormatPr defaultColWidth="8" defaultRowHeight="17.25" x14ac:dyDescent="0.25"/>
  <cols>
    <col min="1" max="1" width="7.85546875" style="439" customWidth="1"/>
    <col min="2" max="2" width="8.7109375" style="439" customWidth="1"/>
    <col min="3" max="3" width="57" style="439" customWidth="1"/>
    <col min="4" max="4" width="16.140625" style="439" customWidth="1"/>
    <col min="5" max="5" width="18.7109375" style="439" customWidth="1"/>
    <col min="6" max="6" width="21.7109375" style="439" customWidth="1"/>
    <col min="7" max="7" width="24.5703125" style="439" customWidth="1"/>
    <col min="8" max="8" width="23" style="439" customWidth="1"/>
    <col min="9" max="9" width="15.42578125" style="439" customWidth="1"/>
    <col min="10" max="16384" width="8" style="439"/>
  </cols>
  <sheetData>
    <row r="1" spans="1:10" ht="18.75" customHeight="1" x14ac:dyDescent="0.25">
      <c r="A1" s="844" t="s">
        <v>465</v>
      </c>
      <c r="B1" s="844"/>
      <c r="C1" s="844"/>
      <c r="D1" s="844"/>
      <c r="E1" s="844"/>
      <c r="F1" s="844"/>
      <c r="G1" s="844"/>
      <c r="H1" s="844"/>
    </row>
    <row r="2" spans="1:10" s="2" customFormat="1" x14ac:dyDescent="0.25">
      <c r="A2" s="844" t="s">
        <v>27</v>
      </c>
      <c r="B2" s="844"/>
      <c r="C2" s="844"/>
      <c r="D2" s="844"/>
      <c r="E2" s="844"/>
      <c r="F2" s="844"/>
      <c r="G2" s="844"/>
      <c r="H2" s="844"/>
      <c r="I2" s="305"/>
      <c r="J2" s="305"/>
    </row>
    <row r="3" spans="1:10" s="2" customFormat="1" x14ac:dyDescent="0.25">
      <c r="A3" s="844" t="s">
        <v>532</v>
      </c>
      <c r="B3" s="844"/>
      <c r="C3" s="844"/>
      <c r="D3" s="844"/>
      <c r="E3" s="844"/>
      <c r="F3" s="844"/>
      <c r="G3" s="844"/>
      <c r="H3" s="844"/>
      <c r="I3" s="305"/>
      <c r="J3" s="305"/>
    </row>
    <row r="4" spans="1:10" s="2" customFormat="1" ht="11.25" customHeight="1" x14ac:dyDescent="0.25">
      <c r="A4" s="390"/>
      <c r="B4" s="390"/>
      <c r="C4" s="390"/>
      <c r="D4" s="390"/>
      <c r="E4" s="390"/>
      <c r="F4" s="390"/>
      <c r="G4" s="390"/>
      <c r="H4" s="390"/>
      <c r="I4" s="305"/>
      <c r="J4" s="305"/>
    </row>
    <row r="5" spans="1:10" s="2" customFormat="1" ht="53.25" customHeight="1" x14ac:dyDescent="0.25">
      <c r="A5" s="779" t="s">
        <v>609</v>
      </c>
      <c r="B5" s="779"/>
      <c r="C5" s="779"/>
      <c r="D5" s="779"/>
      <c r="E5" s="779"/>
      <c r="F5" s="779"/>
      <c r="G5" s="779"/>
      <c r="H5" s="779"/>
      <c r="I5" s="5"/>
      <c r="J5" s="5"/>
    </row>
    <row r="6" spans="1:10" s="2" customFormat="1" x14ac:dyDescent="0.25">
      <c r="A6" s="306"/>
      <c r="B6" s="306"/>
      <c r="C6" s="79"/>
      <c r="D6" s="551"/>
      <c r="E6" s="551"/>
      <c r="F6" s="551"/>
      <c r="G6" s="845" t="s">
        <v>28</v>
      </c>
      <c r="H6" s="845"/>
    </row>
    <row r="7" spans="1:10" s="2" customFormat="1" ht="36" customHeight="1" x14ac:dyDescent="0.25">
      <c r="A7" s="846" t="s">
        <v>240</v>
      </c>
      <c r="B7" s="847"/>
      <c r="C7" s="850" t="s">
        <v>541</v>
      </c>
      <c r="D7" s="853" t="s">
        <v>39</v>
      </c>
      <c r="E7" s="854"/>
      <c r="F7" s="854"/>
      <c r="G7" s="854"/>
      <c r="H7" s="855"/>
    </row>
    <row r="8" spans="1:10" s="310" customFormat="1" x14ac:dyDescent="0.25">
      <c r="A8" s="848"/>
      <c r="B8" s="849"/>
      <c r="C8" s="851"/>
      <c r="D8" s="856" t="s">
        <v>542</v>
      </c>
      <c r="E8" s="858" t="s">
        <v>13</v>
      </c>
      <c r="F8" s="859"/>
      <c r="G8" s="859"/>
      <c r="H8" s="860"/>
    </row>
    <row r="9" spans="1:10" s="310" customFormat="1" ht="108" customHeight="1" x14ac:dyDescent="0.25">
      <c r="A9" s="311" t="s">
        <v>3</v>
      </c>
      <c r="B9" s="311" t="s">
        <v>4</v>
      </c>
      <c r="C9" s="852"/>
      <c r="D9" s="857"/>
      <c r="E9" s="314" t="s">
        <v>543</v>
      </c>
      <c r="F9" s="314" t="s">
        <v>544</v>
      </c>
      <c r="G9" s="314" t="s">
        <v>545</v>
      </c>
      <c r="H9" s="314" t="s">
        <v>546</v>
      </c>
    </row>
    <row r="10" spans="1:10" s="310" customFormat="1" x14ac:dyDescent="0.25">
      <c r="A10" s="311"/>
      <c r="B10" s="311"/>
      <c r="C10" s="312" t="s">
        <v>8</v>
      </c>
      <c r="D10" s="552">
        <f>SUM(E10:H10)</f>
        <v>167808.09999999998</v>
      </c>
      <c r="E10" s="553">
        <f>E12</f>
        <v>0</v>
      </c>
      <c r="F10" s="552">
        <f>F12</f>
        <v>166158.09999999998</v>
      </c>
      <c r="G10" s="554">
        <f>G12</f>
        <v>1650</v>
      </c>
      <c r="H10" s="555">
        <f>H12</f>
        <v>0</v>
      </c>
    </row>
    <row r="11" spans="1:10" s="2" customFormat="1" x14ac:dyDescent="0.25">
      <c r="A11" s="311"/>
      <c r="B11" s="311"/>
      <c r="C11" s="312" t="s">
        <v>139</v>
      </c>
      <c r="D11" s="556"/>
      <c r="E11" s="553"/>
      <c r="F11" s="557"/>
      <c r="G11" s="558"/>
      <c r="H11" s="556"/>
    </row>
    <row r="12" spans="1:10" s="310" customFormat="1" ht="51.75" x14ac:dyDescent="0.25">
      <c r="A12" s="218"/>
      <c r="B12" s="315"/>
      <c r="C12" s="315" t="s">
        <v>241</v>
      </c>
      <c r="D12" s="552">
        <f>SUM(E12:H12)</f>
        <v>167808.09999999998</v>
      </c>
      <c r="E12" s="553">
        <f>E14</f>
        <v>0</v>
      </c>
      <c r="F12" s="559">
        <f>F14</f>
        <v>166158.09999999998</v>
      </c>
      <c r="G12" s="559">
        <f>+G14</f>
        <v>1650</v>
      </c>
      <c r="H12" s="556">
        <f>H14</f>
        <v>0</v>
      </c>
    </row>
    <row r="13" spans="1:10" s="310" customFormat="1" x14ac:dyDescent="0.25">
      <c r="A13" s="218"/>
      <c r="B13" s="218"/>
      <c r="C13" s="218" t="s">
        <v>231</v>
      </c>
      <c r="D13" s="556"/>
      <c r="E13" s="553"/>
      <c r="F13" s="555"/>
      <c r="G13" s="320"/>
      <c r="H13" s="552"/>
    </row>
    <row r="14" spans="1:10" ht="34.5" x14ac:dyDescent="0.25">
      <c r="A14" s="302">
        <v>1212</v>
      </c>
      <c r="B14" s="302">
        <v>32001</v>
      </c>
      <c r="C14" s="302" t="s">
        <v>506</v>
      </c>
      <c r="D14" s="560">
        <f>D16+D19+D22</f>
        <v>167808.09999999998</v>
      </c>
      <c r="E14" s="560">
        <f>E16+E19+E22</f>
        <v>0</v>
      </c>
      <c r="F14" s="560">
        <f>F16+F19+F22</f>
        <v>166158.09999999998</v>
      </c>
      <c r="G14" s="560">
        <f>G16+G19+G22</f>
        <v>1650</v>
      </c>
      <c r="H14" s="553">
        <f>H16+H19+H22</f>
        <v>0</v>
      </c>
    </row>
    <row r="15" spans="1:10" x14ac:dyDescent="0.25">
      <c r="A15" s="451" t="s">
        <v>12</v>
      </c>
      <c r="B15" s="322"/>
      <c r="C15" s="561" t="s">
        <v>547</v>
      </c>
      <c r="D15" s="562"/>
      <c r="E15" s="552"/>
      <c r="F15" s="553"/>
      <c r="G15" s="562"/>
      <c r="H15" s="562"/>
    </row>
    <row r="16" spans="1:10" x14ac:dyDescent="0.25">
      <c r="A16" s="302"/>
      <c r="B16" s="302"/>
      <c r="C16" s="321" t="s">
        <v>756</v>
      </c>
      <c r="D16" s="563">
        <f>D18</f>
        <v>18970.599999999999</v>
      </c>
      <c r="E16" s="552">
        <f>E18</f>
        <v>0</v>
      </c>
      <c r="F16" s="563">
        <f>F18</f>
        <v>18970.599999999999</v>
      </c>
      <c r="G16" s="564">
        <f>G18</f>
        <v>0</v>
      </c>
      <c r="H16" s="564">
        <f>H18</f>
        <v>0</v>
      </c>
    </row>
    <row r="17" spans="1:8" ht="21.75" customHeight="1" x14ac:dyDescent="0.25">
      <c r="A17" s="218"/>
      <c r="B17" s="218"/>
      <c r="C17" s="322" t="s">
        <v>535</v>
      </c>
      <c r="D17" s="562"/>
      <c r="E17" s="564"/>
      <c r="F17" s="562"/>
      <c r="G17" s="564"/>
      <c r="H17" s="564"/>
    </row>
    <row r="18" spans="1:8" ht="38.25" customHeight="1" x14ac:dyDescent="0.25">
      <c r="A18" s="218"/>
      <c r="B18" s="218"/>
      <c r="C18" s="322" t="s">
        <v>536</v>
      </c>
      <c r="D18" s="563">
        <f>E18+F18+G18+H18</f>
        <v>18970.599999999999</v>
      </c>
      <c r="E18" s="552">
        <v>0</v>
      </c>
      <c r="F18" s="563">
        <f>[2]h13!E17</f>
        <v>18970.599999999999</v>
      </c>
      <c r="G18" s="564">
        <v>0</v>
      </c>
      <c r="H18" s="564">
        <v>0</v>
      </c>
    </row>
    <row r="19" spans="1:8" x14ac:dyDescent="0.25">
      <c r="A19" s="219"/>
      <c r="B19" s="219"/>
      <c r="C19" s="321" t="s">
        <v>757</v>
      </c>
      <c r="D19" s="560">
        <f>D21</f>
        <v>97242.2</v>
      </c>
      <c r="E19" s="552">
        <f>E21</f>
        <v>0</v>
      </c>
      <c r="F19" s="560">
        <f>F21</f>
        <v>97242.2</v>
      </c>
      <c r="G19" s="560">
        <f>G21</f>
        <v>0</v>
      </c>
      <c r="H19" s="560">
        <f>H21</f>
        <v>0</v>
      </c>
    </row>
    <row r="20" spans="1:8" x14ac:dyDescent="0.25">
      <c r="A20" s="219"/>
      <c r="B20" s="219"/>
      <c r="C20" s="322" t="s">
        <v>535</v>
      </c>
      <c r="D20" s="562"/>
      <c r="E20" s="564"/>
      <c r="F20" s="562"/>
      <c r="G20" s="562"/>
      <c r="H20" s="562"/>
    </row>
    <row r="21" spans="1:8" ht="87" customHeight="1" x14ac:dyDescent="0.25">
      <c r="A21" s="219"/>
      <c r="B21" s="219"/>
      <c r="C21" s="219" t="s">
        <v>538</v>
      </c>
      <c r="D21" s="350">
        <f>E21+F21+G21+H21</f>
        <v>97242.2</v>
      </c>
      <c r="E21" s="552"/>
      <c r="F21" s="565">
        <f>[2]h13!E20</f>
        <v>97242.2</v>
      </c>
      <c r="G21" s="562"/>
      <c r="H21" s="552"/>
    </row>
    <row r="22" spans="1:8" x14ac:dyDescent="0.25">
      <c r="A22" s="219"/>
      <c r="B22" s="219"/>
      <c r="C22" s="321" t="s">
        <v>758</v>
      </c>
      <c r="D22" s="563">
        <f>D25+D24</f>
        <v>51595.3</v>
      </c>
      <c r="E22" s="552">
        <f>E25+E24</f>
        <v>0</v>
      </c>
      <c r="F22" s="563">
        <f>F25+F24</f>
        <v>49945.3</v>
      </c>
      <c r="G22" s="563">
        <f>G25+G24</f>
        <v>1650</v>
      </c>
      <c r="H22" s="552">
        <f>H25+H24</f>
        <v>0</v>
      </c>
    </row>
    <row r="23" spans="1:8" x14ac:dyDescent="0.25">
      <c r="A23" s="219"/>
      <c r="B23" s="219"/>
      <c r="C23" s="322" t="s">
        <v>535</v>
      </c>
      <c r="D23" s="562"/>
      <c r="E23" s="552"/>
      <c r="F23" s="562"/>
      <c r="G23" s="562"/>
      <c r="H23" s="552"/>
    </row>
    <row r="24" spans="1:8" ht="36" customHeight="1" x14ac:dyDescent="0.25">
      <c r="A24" s="219"/>
      <c r="B24" s="219"/>
      <c r="C24" s="322" t="s">
        <v>723</v>
      </c>
      <c r="D24" s="565">
        <f>E24+F24+G24+H24</f>
        <v>49945.3</v>
      </c>
      <c r="E24" s="552">
        <v>0</v>
      </c>
      <c r="F24" s="565">
        <f>[2]h13!E23</f>
        <v>49945.3</v>
      </c>
      <c r="G24" s="552">
        <v>0</v>
      </c>
      <c r="H24" s="552">
        <v>0</v>
      </c>
    </row>
    <row r="25" spans="1:8" ht="103.5" x14ac:dyDescent="0.25">
      <c r="A25" s="219"/>
      <c r="B25" s="219"/>
      <c r="C25" s="219" t="s">
        <v>539</v>
      </c>
      <c r="D25" s="563">
        <f>E25+F25+G25+H25</f>
        <v>1650</v>
      </c>
      <c r="E25" s="552">
        <v>0</v>
      </c>
      <c r="F25" s="552">
        <v>0</v>
      </c>
      <c r="G25" s="563">
        <f>[2]h13!E24</f>
        <v>1650</v>
      </c>
      <c r="H25" s="560">
        <v>0</v>
      </c>
    </row>
    <row r="28" spans="1:8" x14ac:dyDescent="0.3">
      <c r="C28" s="566"/>
      <c r="D28" s="566"/>
      <c r="E28" s="566"/>
      <c r="F28" s="566"/>
      <c r="G28" s="567"/>
      <c r="H28" s="568"/>
    </row>
    <row r="29" spans="1:8" x14ac:dyDescent="0.3">
      <c r="C29" s="569"/>
      <c r="D29" s="570" t="s">
        <v>9</v>
      </c>
      <c r="E29" s="21"/>
      <c r="F29" s="21"/>
      <c r="G29" s="21"/>
      <c r="H29" s="571"/>
    </row>
    <row r="30" spans="1:8" x14ac:dyDescent="0.3">
      <c r="C30" s="569"/>
      <c r="D30" s="570" t="s">
        <v>595</v>
      </c>
      <c r="E30" s="21"/>
      <c r="F30" s="21"/>
      <c r="G30" s="21"/>
      <c r="H30" s="571"/>
    </row>
    <row r="31" spans="1:8" ht="16.5" customHeight="1" x14ac:dyDescent="0.3">
      <c r="C31" s="569"/>
      <c r="D31" s="779"/>
      <c r="E31" s="779"/>
      <c r="F31" s="779"/>
      <c r="G31" s="778" t="s">
        <v>11</v>
      </c>
      <c r="H31" s="778"/>
    </row>
    <row r="32" spans="1:8" x14ac:dyDescent="0.3">
      <c r="C32" s="569"/>
      <c r="D32" s="569"/>
      <c r="E32" s="569"/>
      <c r="F32" s="569"/>
      <c r="G32" s="569"/>
      <c r="H32" s="571"/>
    </row>
    <row r="33" spans="3:8" x14ac:dyDescent="0.3">
      <c r="C33" s="569"/>
      <c r="D33" s="569"/>
      <c r="E33" s="569"/>
      <c r="F33" s="569"/>
      <c r="G33" s="569"/>
      <c r="H33" s="571"/>
    </row>
    <row r="34" spans="3:8" x14ac:dyDescent="0.3">
      <c r="C34" s="566"/>
      <c r="D34" s="566"/>
      <c r="E34" s="566"/>
      <c r="F34" s="566"/>
      <c r="G34" s="566"/>
      <c r="H34" s="568"/>
    </row>
    <row r="35" spans="3:8" x14ac:dyDescent="0.3">
      <c r="C35" s="566"/>
      <c r="D35" s="566"/>
      <c r="E35" s="566"/>
      <c r="F35" s="566"/>
      <c r="G35" s="566"/>
      <c r="H35" s="568"/>
    </row>
    <row r="36" spans="3:8" x14ac:dyDescent="0.3">
      <c r="C36" s="566"/>
      <c r="D36" s="566"/>
      <c r="E36" s="566"/>
      <c r="F36" s="566"/>
      <c r="G36" s="566"/>
      <c r="H36" s="568"/>
    </row>
    <row r="37" spans="3:8" x14ac:dyDescent="0.3">
      <c r="C37" s="566"/>
      <c r="D37" s="566"/>
      <c r="E37" s="566"/>
      <c r="F37" s="566"/>
      <c r="G37" s="566"/>
      <c r="H37" s="568"/>
    </row>
  </sheetData>
  <mergeCells count="12">
    <mergeCell ref="D31:F31"/>
    <mergeCell ref="G31:H31"/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paperSize="9" scale="46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5E629-C0E4-4737-8F16-86630948F624}">
  <sheetPr>
    <tabColor theme="0" tint="-0.249977111117893"/>
  </sheetPr>
  <dimension ref="B1:G248"/>
  <sheetViews>
    <sheetView topLeftCell="A31" zoomScaleNormal="100" workbookViewId="0">
      <selection activeCell="M39" sqref="M39"/>
    </sheetView>
  </sheetViews>
  <sheetFormatPr defaultRowHeight="17.25" x14ac:dyDescent="0.3"/>
  <cols>
    <col min="1" max="1" width="4.5703125" style="1" customWidth="1"/>
    <col min="2" max="2" width="7.140625" style="29" customWidth="1"/>
    <col min="3" max="3" width="10.5703125" style="29" customWidth="1"/>
    <col min="4" max="4" width="73.85546875" style="1" customWidth="1"/>
    <col min="5" max="6" width="18.42578125" style="1" customWidth="1"/>
    <col min="7" max="7" width="22.140625" style="1" customWidth="1"/>
    <col min="8" max="16384" width="9.140625" style="1"/>
  </cols>
  <sheetData>
    <row r="1" spans="2:7" x14ac:dyDescent="0.3">
      <c r="D1" s="29"/>
      <c r="E1" s="213"/>
      <c r="F1" s="29"/>
      <c r="G1" s="760" t="s">
        <v>701</v>
      </c>
    </row>
    <row r="2" spans="2:7" x14ac:dyDescent="0.3">
      <c r="D2" s="761"/>
      <c r="E2" s="761"/>
      <c r="F2" s="29"/>
      <c r="G2" s="760" t="s">
        <v>160</v>
      </c>
    </row>
    <row r="3" spans="2:7" x14ac:dyDescent="0.3">
      <c r="D3" s="761"/>
      <c r="E3" s="761"/>
      <c r="F3" s="29"/>
      <c r="G3" s="3" t="s">
        <v>161</v>
      </c>
    </row>
    <row r="4" spans="2:7" x14ac:dyDescent="0.3">
      <c r="D4" s="761"/>
      <c r="E4" s="761"/>
      <c r="F4" s="762"/>
      <c r="G4" s="762"/>
    </row>
    <row r="5" spans="2:7" ht="71.25" customHeight="1" x14ac:dyDescent="0.3">
      <c r="B5" s="779" t="s">
        <v>162</v>
      </c>
      <c r="C5" s="779"/>
      <c r="D5" s="779"/>
      <c r="E5" s="779"/>
      <c r="F5" s="779"/>
      <c r="G5" s="779"/>
    </row>
    <row r="6" spans="2:7" x14ac:dyDescent="0.3">
      <c r="B6" s="310"/>
      <c r="C6" s="310"/>
      <c r="D6" s="310"/>
      <c r="E6" s="310"/>
      <c r="F6" s="310"/>
      <c r="G6" s="310"/>
    </row>
    <row r="7" spans="2:7" x14ac:dyDescent="0.3">
      <c r="B7" s="763"/>
      <c r="C7" s="763"/>
      <c r="D7" s="764"/>
      <c r="E7" s="765"/>
      <c r="F7" s="765"/>
      <c r="G7" s="766" t="s">
        <v>163</v>
      </c>
    </row>
    <row r="8" spans="2:7" ht="56.25" customHeight="1" x14ac:dyDescent="0.3">
      <c r="B8" s="861" t="s">
        <v>102</v>
      </c>
      <c r="C8" s="861"/>
      <c r="D8" s="837" t="s">
        <v>80</v>
      </c>
      <c r="E8" s="837" t="s">
        <v>164</v>
      </c>
      <c r="F8" s="837"/>
      <c r="G8" s="837"/>
    </row>
    <row r="9" spans="2:7" x14ac:dyDescent="0.3">
      <c r="B9" s="861"/>
      <c r="C9" s="861"/>
      <c r="D9" s="837"/>
      <c r="E9" s="837"/>
      <c r="F9" s="837"/>
      <c r="G9" s="837"/>
    </row>
    <row r="10" spans="2:7" x14ac:dyDescent="0.3">
      <c r="B10" s="861"/>
      <c r="C10" s="861"/>
      <c r="D10" s="837"/>
      <c r="E10" s="862" t="s">
        <v>6</v>
      </c>
      <c r="F10" s="862"/>
      <c r="G10" s="862"/>
    </row>
    <row r="11" spans="2:7" x14ac:dyDescent="0.3">
      <c r="B11" s="863" t="s">
        <v>165</v>
      </c>
      <c r="C11" s="863" t="s">
        <v>166</v>
      </c>
      <c r="D11" s="837"/>
      <c r="E11" s="862" t="s">
        <v>167</v>
      </c>
      <c r="F11" s="862" t="s">
        <v>168</v>
      </c>
      <c r="G11" s="862"/>
    </row>
    <row r="12" spans="2:7" ht="69.75" customHeight="1" x14ac:dyDescent="0.3">
      <c r="B12" s="863"/>
      <c r="C12" s="863"/>
      <c r="D12" s="837"/>
      <c r="E12" s="862"/>
      <c r="F12" s="43" t="s">
        <v>169</v>
      </c>
      <c r="G12" s="43" t="s">
        <v>170</v>
      </c>
    </row>
    <row r="13" spans="2:7" ht="18" customHeight="1" x14ac:dyDescent="0.3">
      <c r="B13" s="767"/>
      <c r="C13" s="767"/>
      <c r="D13" s="768" t="s">
        <v>230</v>
      </c>
      <c r="E13" s="30">
        <f>F13+G13</f>
        <v>-18674875</v>
      </c>
      <c r="F13" s="30">
        <f>+F15+F16</f>
        <v>-13306885.700000001</v>
      </c>
      <c r="G13" s="30">
        <f>+G15+G16</f>
        <v>-5367989.3</v>
      </c>
    </row>
    <row r="14" spans="2:7" x14ac:dyDescent="0.3">
      <c r="B14" s="767"/>
      <c r="C14" s="767"/>
      <c r="D14" s="769" t="s">
        <v>231</v>
      </c>
      <c r="E14" s="30"/>
      <c r="F14" s="30"/>
      <c r="G14" s="30"/>
    </row>
    <row r="15" spans="2:7" ht="20.25" customHeight="1" x14ac:dyDescent="0.3">
      <c r="B15" s="767"/>
      <c r="C15" s="767"/>
      <c r="D15" s="770" t="s">
        <v>171</v>
      </c>
      <c r="E15" s="30">
        <f>+F15+G15</f>
        <v>-1160304.7</v>
      </c>
      <c r="F15" s="30">
        <f>F26+F34+F42+F210</f>
        <v>-935142.9</v>
      </c>
      <c r="G15" s="30">
        <f>G26+G34+G42+G210+G83</f>
        <v>-225161.80000000002</v>
      </c>
    </row>
    <row r="16" spans="2:7" x14ac:dyDescent="0.3">
      <c r="B16" s="767"/>
      <c r="C16" s="767"/>
      <c r="D16" s="770" t="s">
        <v>172</v>
      </c>
      <c r="E16" s="31">
        <f>F16+G16</f>
        <v>-17514570.300000001</v>
      </c>
      <c r="F16" s="30">
        <f>F53+F62+F71+F104+F91+F172+F116+F126+F137+F148+F159+F183+F224+F237+F192+F201</f>
        <v>-12371742.800000001</v>
      </c>
      <c r="G16" s="30">
        <f>G53+G62+G71+G104+G91+G172+G116+G126+G137+G148+G159+G183+G224+G237+G192+G201</f>
        <v>-5142827.5</v>
      </c>
    </row>
    <row r="17" spans="2:7" ht="34.5" x14ac:dyDescent="0.3">
      <c r="B17" s="767"/>
      <c r="C17" s="767"/>
      <c r="D17" s="529" t="s">
        <v>15</v>
      </c>
      <c r="E17" s="31">
        <f>+F17+G17</f>
        <v>-18674875</v>
      </c>
      <c r="F17" s="30">
        <f>F19+F76+F97+F165+F108+F230+F176</f>
        <v>-13306885.699999999</v>
      </c>
      <c r="G17" s="30">
        <f>G19+G76+G97+G165+G108+G230+G176</f>
        <v>-5367989.3</v>
      </c>
    </row>
    <row r="18" spans="2:7" x14ac:dyDescent="0.3">
      <c r="B18" s="767"/>
      <c r="C18" s="767"/>
      <c r="D18" s="532" t="s">
        <v>1</v>
      </c>
      <c r="E18" s="31"/>
      <c r="F18" s="30"/>
      <c r="G18" s="30"/>
    </row>
    <row r="19" spans="2:7" s="21" customFormat="1" x14ac:dyDescent="0.3">
      <c r="B19" s="530">
        <v>1004</v>
      </c>
      <c r="C19" s="530"/>
      <c r="D19" s="771" t="s">
        <v>248</v>
      </c>
      <c r="E19" s="46">
        <f>+F19+G19</f>
        <v>-2622748.1</v>
      </c>
      <c r="F19" s="46">
        <f>F21+F29+F37+F48+F57+F66</f>
        <v>-2039900</v>
      </c>
      <c r="G19" s="46">
        <f>G21+G29+G37+G48+G57+G66</f>
        <v>-582848.1</v>
      </c>
    </row>
    <row r="20" spans="2:7" x14ac:dyDescent="0.3">
      <c r="B20" s="532"/>
      <c r="C20" s="532"/>
      <c r="D20" s="434" t="s">
        <v>1</v>
      </c>
      <c r="E20" s="20"/>
      <c r="F20" s="20"/>
      <c r="G20" s="20"/>
    </row>
    <row r="21" spans="2:7" ht="51.75" x14ac:dyDescent="0.3">
      <c r="B21" s="251"/>
      <c r="C21" s="218">
        <v>11005</v>
      </c>
      <c r="D21" s="252" t="s">
        <v>610</v>
      </c>
      <c r="E21" s="227">
        <f>F21+G21</f>
        <v>-8000</v>
      </c>
      <c r="F21" s="227">
        <f>F23</f>
        <v>-8000</v>
      </c>
      <c r="G21" s="227">
        <f>G23</f>
        <v>0</v>
      </c>
    </row>
    <row r="22" spans="2:7" x14ac:dyDescent="0.3">
      <c r="B22" s="251"/>
      <c r="C22" s="251"/>
      <c r="D22" s="251" t="s">
        <v>14</v>
      </c>
      <c r="E22" s="227"/>
      <c r="F22" s="227"/>
      <c r="G22" s="227"/>
    </row>
    <row r="23" spans="2:7" ht="36.75" customHeight="1" x14ac:dyDescent="0.3">
      <c r="B23" s="251"/>
      <c r="C23" s="251"/>
      <c r="D23" s="486" t="s">
        <v>242</v>
      </c>
      <c r="E23" s="227">
        <f>F23+G23</f>
        <v>-8000</v>
      </c>
      <c r="F23" s="227">
        <f>F25</f>
        <v>-8000</v>
      </c>
      <c r="G23" s="227">
        <f>G25</f>
        <v>0</v>
      </c>
    </row>
    <row r="24" spans="2:7" ht="34.5" x14ac:dyDescent="0.3">
      <c r="B24" s="251"/>
      <c r="C24" s="251"/>
      <c r="D24" s="251" t="s">
        <v>7</v>
      </c>
      <c r="E24" s="227"/>
      <c r="F24" s="227"/>
      <c r="G24" s="227"/>
    </row>
    <row r="25" spans="2:7" x14ac:dyDescent="0.3">
      <c r="B25" s="251"/>
      <c r="C25" s="251"/>
      <c r="D25" s="251" t="s">
        <v>2</v>
      </c>
      <c r="E25" s="227">
        <f>F25+G25</f>
        <v>-8000</v>
      </c>
      <c r="F25" s="227">
        <f t="shared" ref="F25:G27" si="0">F26</f>
        <v>-8000</v>
      </c>
      <c r="G25" s="227">
        <f t="shared" si="0"/>
        <v>0</v>
      </c>
    </row>
    <row r="26" spans="2:7" x14ac:dyDescent="0.3">
      <c r="B26" s="251"/>
      <c r="C26" s="251"/>
      <c r="D26" s="251" t="s">
        <v>96</v>
      </c>
      <c r="E26" s="227">
        <f>F26+G26</f>
        <v>-8000</v>
      </c>
      <c r="F26" s="227">
        <f t="shared" si="0"/>
        <v>-8000</v>
      </c>
      <c r="G26" s="227">
        <f t="shared" si="0"/>
        <v>0</v>
      </c>
    </row>
    <row r="27" spans="2:7" x14ac:dyDescent="0.3">
      <c r="B27" s="251"/>
      <c r="C27" s="251"/>
      <c r="D27" s="251" t="s">
        <v>145</v>
      </c>
      <c r="E27" s="227">
        <f>F27+G27</f>
        <v>-8000</v>
      </c>
      <c r="F27" s="227">
        <f t="shared" si="0"/>
        <v>-8000</v>
      </c>
      <c r="G27" s="227">
        <f t="shared" si="0"/>
        <v>0</v>
      </c>
    </row>
    <row r="28" spans="2:7" x14ac:dyDescent="0.3">
      <c r="B28" s="251"/>
      <c r="C28" s="536"/>
      <c r="D28" s="252" t="s">
        <v>146</v>
      </c>
      <c r="E28" s="227">
        <f>F28+G28</f>
        <v>-8000</v>
      </c>
      <c r="F28" s="227">
        <v>-8000</v>
      </c>
      <c r="G28" s="227">
        <v>0</v>
      </c>
    </row>
    <row r="29" spans="2:7" ht="69" x14ac:dyDescent="0.3">
      <c r="B29" s="251"/>
      <c r="C29" s="218">
        <v>11007</v>
      </c>
      <c r="D29" s="252" t="s">
        <v>611</v>
      </c>
      <c r="E29" s="227">
        <f>F29+G29</f>
        <v>-6900</v>
      </c>
      <c r="F29" s="227">
        <f>F31</f>
        <v>-6900</v>
      </c>
      <c r="G29" s="227">
        <f>G31</f>
        <v>0</v>
      </c>
    </row>
    <row r="30" spans="2:7" x14ac:dyDescent="0.3">
      <c r="B30" s="251"/>
      <c r="C30" s="251"/>
      <c r="D30" s="251" t="s">
        <v>14</v>
      </c>
      <c r="E30" s="227"/>
      <c r="F30" s="227"/>
      <c r="G30" s="227"/>
    </row>
    <row r="31" spans="2:7" ht="34.5" x14ac:dyDescent="0.3">
      <c r="B31" s="251"/>
      <c r="C31" s="251"/>
      <c r="D31" s="486" t="s">
        <v>242</v>
      </c>
      <c r="E31" s="227">
        <f>F31+G31</f>
        <v>-6900</v>
      </c>
      <c r="F31" s="227">
        <f>F33</f>
        <v>-6900</v>
      </c>
      <c r="G31" s="227">
        <f>G33</f>
        <v>0</v>
      </c>
    </row>
    <row r="32" spans="2:7" ht="34.5" x14ac:dyDescent="0.3">
      <c r="B32" s="251"/>
      <c r="C32" s="251"/>
      <c r="D32" s="251" t="s">
        <v>7</v>
      </c>
      <c r="E32" s="227"/>
      <c r="F32" s="227"/>
      <c r="G32" s="227"/>
    </row>
    <row r="33" spans="2:7" x14ac:dyDescent="0.3">
      <c r="B33" s="251"/>
      <c r="C33" s="251"/>
      <c r="D33" s="251" t="s">
        <v>2</v>
      </c>
      <c r="E33" s="227">
        <f>F33+G33</f>
        <v>-6900</v>
      </c>
      <c r="F33" s="227">
        <f t="shared" ref="F33:G35" si="1">F34</f>
        <v>-6900</v>
      </c>
      <c r="G33" s="227">
        <f t="shared" si="1"/>
        <v>0</v>
      </c>
    </row>
    <row r="34" spans="2:7" x14ac:dyDescent="0.3">
      <c r="B34" s="251"/>
      <c r="C34" s="251"/>
      <c r="D34" s="251" t="s">
        <v>96</v>
      </c>
      <c r="E34" s="227">
        <f>F34+G34</f>
        <v>-6900</v>
      </c>
      <c r="F34" s="227">
        <f t="shared" si="1"/>
        <v>-6900</v>
      </c>
      <c r="G34" s="227">
        <f t="shared" si="1"/>
        <v>0</v>
      </c>
    </row>
    <row r="35" spans="2:7" x14ac:dyDescent="0.3">
      <c r="B35" s="251"/>
      <c r="C35" s="251"/>
      <c r="D35" s="251" t="s">
        <v>145</v>
      </c>
      <c r="E35" s="227">
        <f>F35+G35</f>
        <v>-6900</v>
      </c>
      <c r="F35" s="227">
        <f t="shared" si="1"/>
        <v>-6900</v>
      </c>
      <c r="G35" s="227">
        <f t="shared" si="1"/>
        <v>0</v>
      </c>
    </row>
    <row r="36" spans="2:7" x14ac:dyDescent="0.3">
      <c r="B36" s="251"/>
      <c r="C36" s="536"/>
      <c r="D36" s="252" t="s">
        <v>146</v>
      </c>
      <c r="E36" s="227">
        <f>F36+G36</f>
        <v>-6900</v>
      </c>
      <c r="F36" s="227">
        <v>-6900</v>
      </c>
      <c r="G36" s="227">
        <v>0</v>
      </c>
    </row>
    <row r="37" spans="2:7" ht="70.5" customHeight="1" x14ac:dyDescent="0.3">
      <c r="B37" s="544"/>
      <c r="C37" s="544" t="s">
        <v>707</v>
      </c>
      <c r="D37" s="544" t="s">
        <v>708</v>
      </c>
      <c r="E37" s="247">
        <f t="shared" ref="E37:E44" si="2">F37+G37</f>
        <v>-45848.1</v>
      </c>
      <c r="F37" s="247">
        <f>F39</f>
        <v>0</v>
      </c>
      <c r="G37" s="247">
        <f>G39</f>
        <v>-45848.1</v>
      </c>
    </row>
    <row r="38" spans="2:7" x14ac:dyDescent="0.3">
      <c r="B38" s="544"/>
      <c r="C38" s="544"/>
      <c r="D38" s="544" t="s">
        <v>14</v>
      </c>
      <c r="E38" s="247"/>
      <c r="F38" s="247"/>
      <c r="G38" s="247"/>
    </row>
    <row r="39" spans="2:7" ht="34.5" x14ac:dyDescent="0.3">
      <c r="B39" s="544"/>
      <c r="C39" s="544"/>
      <c r="D39" s="467" t="s">
        <v>242</v>
      </c>
      <c r="E39" s="247">
        <f t="shared" si="2"/>
        <v>-45848.1</v>
      </c>
      <c r="F39" s="247">
        <f>F41</f>
        <v>0</v>
      </c>
      <c r="G39" s="247">
        <f>G41</f>
        <v>-45848.1</v>
      </c>
    </row>
    <row r="40" spans="2:7" ht="34.5" x14ac:dyDescent="0.3">
      <c r="B40" s="544"/>
      <c r="C40" s="544"/>
      <c r="D40" s="544" t="s">
        <v>7</v>
      </c>
      <c r="E40" s="247"/>
      <c r="F40" s="247"/>
      <c r="G40" s="247"/>
    </row>
    <row r="41" spans="2:7" x14ac:dyDescent="0.3">
      <c r="B41" s="544"/>
      <c r="C41" s="544"/>
      <c r="D41" s="544" t="s">
        <v>2</v>
      </c>
      <c r="E41" s="247">
        <f>F41+G41</f>
        <v>-45848.1</v>
      </c>
      <c r="F41" s="247">
        <f>F42</f>
        <v>0</v>
      </c>
      <c r="G41" s="247">
        <f>G42</f>
        <v>-45848.1</v>
      </c>
    </row>
    <row r="42" spans="2:7" x14ac:dyDescent="0.3">
      <c r="B42" s="544"/>
      <c r="C42" s="544"/>
      <c r="D42" s="544" t="s">
        <v>96</v>
      </c>
      <c r="E42" s="247">
        <f>F42+G42</f>
        <v>-45848.1</v>
      </c>
      <c r="F42" s="247">
        <f>F43</f>
        <v>0</v>
      </c>
      <c r="G42" s="247">
        <f>G43+G46</f>
        <v>-45848.1</v>
      </c>
    </row>
    <row r="43" spans="2:7" x14ac:dyDescent="0.3">
      <c r="B43" s="544"/>
      <c r="C43" s="545"/>
      <c r="D43" s="544" t="s">
        <v>566</v>
      </c>
      <c r="E43" s="247">
        <f t="shared" si="2"/>
        <v>-36848.1</v>
      </c>
      <c r="F43" s="247">
        <f>F44</f>
        <v>0</v>
      </c>
      <c r="G43" s="247">
        <f>G44</f>
        <v>-36848.1</v>
      </c>
    </row>
    <row r="44" spans="2:7" ht="34.5" x14ac:dyDescent="0.3">
      <c r="B44" s="544"/>
      <c r="C44" s="545"/>
      <c r="D44" s="544" t="s">
        <v>709</v>
      </c>
      <c r="E44" s="247">
        <f t="shared" si="2"/>
        <v>-36848.1</v>
      </c>
      <c r="F44" s="247">
        <f>F45</f>
        <v>0</v>
      </c>
      <c r="G44" s="247">
        <f>G45</f>
        <v>-36848.1</v>
      </c>
    </row>
    <row r="45" spans="2:7" x14ac:dyDescent="0.3">
      <c r="B45" s="544"/>
      <c r="C45" s="545"/>
      <c r="D45" s="544" t="s">
        <v>710</v>
      </c>
      <c r="E45" s="247">
        <f>F45+G45</f>
        <v>-36848.1</v>
      </c>
      <c r="F45" s="247">
        <v>0</v>
      </c>
      <c r="G45" s="247">
        <v>-36848.1</v>
      </c>
    </row>
    <row r="46" spans="2:7" x14ac:dyDescent="0.3">
      <c r="B46" s="544"/>
      <c r="C46" s="545"/>
      <c r="D46" s="544" t="s">
        <v>145</v>
      </c>
      <c r="E46" s="247">
        <f>F46+G46</f>
        <v>-9000</v>
      </c>
      <c r="F46" s="247">
        <f>F47</f>
        <v>0</v>
      </c>
      <c r="G46" s="247">
        <f>G47</f>
        <v>-9000</v>
      </c>
    </row>
    <row r="47" spans="2:7" ht="51.75" x14ac:dyDescent="0.3">
      <c r="B47" s="544"/>
      <c r="C47" s="545"/>
      <c r="D47" s="544" t="s">
        <v>711</v>
      </c>
      <c r="E47" s="247">
        <f>F47+G47</f>
        <v>-9000</v>
      </c>
      <c r="F47" s="247">
        <v>0</v>
      </c>
      <c r="G47" s="247">
        <v>-9000</v>
      </c>
    </row>
    <row r="48" spans="2:7" ht="51.75" x14ac:dyDescent="0.3">
      <c r="B48" s="251"/>
      <c r="C48" s="218" t="s">
        <v>621</v>
      </c>
      <c r="D48" s="252" t="s">
        <v>622</v>
      </c>
      <c r="E48" s="227">
        <f t="shared" ref="E48:E54" si="3">F48+G48</f>
        <v>-280000</v>
      </c>
      <c r="F48" s="227">
        <v>-200000</v>
      </c>
      <c r="G48" s="227">
        <v>-80000</v>
      </c>
    </row>
    <row r="49" spans="2:7" x14ac:dyDescent="0.3">
      <c r="B49" s="251"/>
      <c r="C49" s="251"/>
      <c r="D49" s="251" t="s">
        <v>14</v>
      </c>
      <c r="E49" s="227"/>
      <c r="F49" s="227"/>
      <c r="G49" s="227"/>
    </row>
    <row r="50" spans="2:7" ht="34.5" x14ac:dyDescent="0.3">
      <c r="B50" s="251"/>
      <c r="C50" s="251"/>
      <c r="D50" s="486" t="s">
        <v>242</v>
      </c>
      <c r="E50" s="227">
        <f t="shared" si="3"/>
        <v>-280000</v>
      </c>
      <c r="F50" s="227">
        <v>-200000</v>
      </c>
      <c r="G50" s="227">
        <v>-80000</v>
      </c>
    </row>
    <row r="51" spans="2:7" ht="34.5" x14ac:dyDescent="0.3">
      <c r="B51" s="251"/>
      <c r="C51" s="251"/>
      <c r="D51" s="251" t="s">
        <v>7</v>
      </c>
      <c r="E51" s="227"/>
      <c r="F51" s="227"/>
      <c r="G51" s="227"/>
    </row>
    <row r="52" spans="2:7" x14ac:dyDescent="0.3">
      <c r="B52" s="251"/>
      <c r="C52" s="251"/>
      <c r="D52" s="251" t="s">
        <v>2</v>
      </c>
      <c r="E52" s="227">
        <f t="shared" si="3"/>
        <v>-280000</v>
      </c>
      <c r="F52" s="227">
        <v>-200000</v>
      </c>
      <c r="G52" s="227">
        <v>-80000</v>
      </c>
    </row>
    <row r="53" spans="2:7" x14ac:dyDescent="0.3">
      <c r="B53" s="251"/>
      <c r="C53" s="251"/>
      <c r="D53" s="251" t="s">
        <v>59</v>
      </c>
      <c r="E53" s="227">
        <f t="shared" si="3"/>
        <v>-280000</v>
      </c>
      <c r="F53" s="227">
        <v>-200000</v>
      </c>
      <c r="G53" s="227">
        <v>-80000</v>
      </c>
    </row>
    <row r="54" spans="2:7" x14ac:dyDescent="0.3">
      <c r="B54" s="251"/>
      <c r="C54" s="251"/>
      <c r="D54" s="251" t="s">
        <v>60</v>
      </c>
      <c r="E54" s="227">
        <f t="shared" si="3"/>
        <v>-280000</v>
      </c>
      <c r="F54" s="227">
        <v>-200000</v>
      </c>
      <c r="G54" s="227">
        <v>-80000</v>
      </c>
    </row>
    <row r="55" spans="2:7" x14ac:dyDescent="0.3">
      <c r="B55" s="251"/>
      <c r="C55" s="251"/>
      <c r="D55" s="251" t="s">
        <v>61</v>
      </c>
      <c r="E55" s="227">
        <f>F55+G55</f>
        <v>-280000</v>
      </c>
      <c r="F55" s="227">
        <v>-200000</v>
      </c>
      <c r="G55" s="227">
        <v>-80000</v>
      </c>
    </row>
    <row r="56" spans="2:7" x14ac:dyDescent="0.3">
      <c r="B56" s="251"/>
      <c r="C56" s="537"/>
      <c r="D56" s="251" t="s">
        <v>62</v>
      </c>
      <c r="E56" s="227">
        <f>F56+G56</f>
        <v>-280000</v>
      </c>
      <c r="F56" s="227">
        <v>-200000</v>
      </c>
      <c r="G56" s="227">
        <v>-80000</v>
      </c>
    </row>
    <row r="57" spans="2:7" ht="72.75" customHeight="1" x14ac:dyDescent="0.3">
      <c r="B57" s="251"/>
      <c r="C57" s="218" t="s">
        <v>612</v>
      </c>
      <c r="D57" s="252" t="s">
        <v>613</v>
      </c>
      <c r="E57" s="227">
        <f t="shared" ref="E57:E64" si="4">F57+G57</f>
        <v>-282000</v>
      </c>
      <c r="F57" s="227">
        <v>-225000</v>
      </c>
      <c r="G57" s="227">
        <v>-57000</v>
      </c>
    </row>
    <row r="58" spans="2:7" x14ac:dyDescent="0.3">
      <c r="B58" s="251"/>
      <c r="C58" s="251"/>
      <c r="D58" s="251" t="s">
        <v>14</v>
      </c>
      <c r="E58" s="227"/>
      <c r="F58" s="227"/>
      <c r="G58" s="227"/>
    </row>
    <row r="59" spans="2:7" ht="34.5" x14ac:dyDescent="0.3">
      <c r="B59" s="251"/>
      <c r="C59" s="251"/>
      <c r="D59" s="486" t="s">
        <v>242</v>
      </c>
      <c r="E59" s="227">
        <f t="shared" si="4"/>
        <v>-282000</v>
      </c>
      <c r="F59" s="227">
        <v>-225000</v>
      </c>
      <c r="G59" s="227">
        <v>-57000</v>
      </c>
    </row>
    <row r="60" spans="2:7" ht="34.5" x14ac:dyDescent="0.3">
      <c r="B60" s="251"/>
      <c r="C60" s="251"/>
      <c r="D60" s="251" t="s">
        <v>7</v>
      </c>
      <c r="E60" s="227"/>
      <c r="F60" s="227"/>
      <c r="G60" s="227"/>
    </row>
    <row r="61" spans="2:7" x14ac:dyDescent="0.3">
      <c r="B61" s="251"/>
      <c r="C61" s="251"/>
      <c r="D61" s="251" t="s">
        <v>2</v>
      </c>
      <c r="E61" s="227">
        <f t="shared" si="4"/>
        <v>-282000</v>
      </c>
      <c r="F61" s="227">
        <v>-225000</v>
      </c>
      <c r="G61" s="227">
        <v>-57000</v>
      </c>
    </row>
    <row r="62" spans="2:7" x14ac:dyDescent="0.3">
      <c r="B62" s="251"/>
      <c r="C62" s="251"/>
      <c r="D62" s="251" t="s">
        <v>59</v>
      </c>
      <c r="E62" s="227">
        <f t="shared" si="4"/>
        <v>-282000</v>
      </c>
      <c r="F62" s="227">
        <v>-225000</v>
      </c>
      <c r="G62" s="227">
        <v>-57000</v>
      </c>
    </row>
    <row r="63" spans="2:7" x14ac:dyDescent="0.3">
      <c r="B63" s="251"/>
      <c r="C63" s="251"/>
      <c r="D63" s="251" t="s">
        <v>60</v>
      </c>
      <c r="E63" s="227">
        <f t="shared" si="4"/>
        <v>-282000</v>
      </c>
      <c r="F63" s="227">
        <v>-225000</v>
      </c>
      <c r="G63" s="227">
        <v>-57000</v>
      </c>
    </row>
    <row r="64" spans="2:7" x14ac:dyDescent="0.3">
      <c r="B64" s="251"/>
      <c r="C64" s="251"/>
      <c r="D64" s="252" t="s">
        <v>61</v>
      </c>
      <c r="E64" s="227">
        <f t="shared" si="4"/>
        <v>-282000</v>
      </c>
      <c r="F64" s="227">
        <v>-225000</v>
      </c>
      <c r="G64" s="227">
        <v>-57000</v>
      </c>
    </row>
    <row r="65" spans="2:7" x14ac:dyDescent="0.3">
      <c r="B65" s="251"/>
      <c r="C65" s="536"/>
      <c r="D65" s="252" t="s">
        <v>62</v>
      </c>
      <c r="E65" s="227">
        <f>F65+G65</f>
        <v>-282000</v>
      </c>
      <c r="F65" s="227">
        <v>-225000</v>
      </c>
      <c r="G65" s="227">
        <v>-57000</v>
      </c>
    </row>
    <row r="66" spans="2:7" ht="39" customHeight="1" x14ac:dyDescent="0.3">
      <c r="B66" s="532"/>
      <c r="C66" s="427">
        <v>31022</v>
      </c>
      <c r="D66" s="532" t="s">
        <v>238</v>
      </c>
      <c r="E66" s="53">
        <f>+E68</f>
        <v>-2000000</v>
      </c>
      <c r="F66" s="53">
        <f>+F68</f>
        <v>-1600000</v>
      </c>
      <c r="G66" s="53">
        <f>+G68</f>
        <v>-400000</v>
      </c>
    </row>
    <row r="67" spans="2:7" x14ac:dyDescent="0.3">
      <c r="B67" s="532"/>
      <c r="C67" s="532"/>
      <c r="D67" s="532" t="s">
        <v>14</v>
      </c>
      <c r="E67" s="53"/>
      <c r="F67" s="53"/>
      <c r="G67" s="53"/>
    </row>
    <row r="68" spans="2:7" ht="34.5" x14ac:dyDescent="0.3">
      <c r="B68" s="532"/>
      <c r="C68" s="532"/>
      <c r="D68" s="442" t="s">
        <v>242</v>
      </c>
      <c r="E68" s="53">
        <f>+E70</f>
        <v>-2000000</v>
      </c>
      <c r="F68" s="53">
        <f>+F70</f>
        <v>-1600000</v>
      </c>
      <c r="G68" s="53">
        <f>+G70</f>
        <v>-400000</v>
      </c>
    </row>
    <row r="69" spans="2:7" ht="34.5" x14ac:dyDescent="0.3">
      <c r="B69" s="532"/>
      <c r="C69" s="532"/>
      <c r="D69" s="532" t="s">
        <v>7</v>
      </c>
      <c r="E69" s="53"/>
      <c r="F69" s="53"/>
      <c r="G69" s="53"/>
    </row>
    <row r="70" spans="2:7" x14ac:dyDescent="0.3">
      <c r="B70" s="532"/>
      <c r="C70" s="532"/>
      <c r="D70" s="532" t="s">
        <v>2</v>
      </c>
      <c r="E70" s="53">
        <f>+F70+G70</f>
        <v>-2000000</v>
      </c>
      <c r="F70" s="53">
        <f t="shared" ref="F70:G72" si="5">+F71</f>
        <v>-1600000</v>
      </c>
      <c r="G70" s="53">
        <f t="shared" si="5"/>
        <v>-400000</v>
      </c>
    </row>
    <row r="71" spans="2:7" x14ac:dyDescent="0.3">
      <c r="B71" s="532"/>
      <c r="C71" s="532"/>
      <c r="D71" s="532" t="s">
        <v>59</v>
      </c>
      <c r="E71" s="53">
        <f>+F71+G71</f>
        <v>-2000000</v>
      </c>
      <c r="F71" s="53">
        <f t="shared" si="5"/>
        <v>-1600000</v>
      </c>
      <c r="G71" s="53">
        <f t="shared" si="5"/>
        <v>-400000</v>
      </c>
    </row>
    <row r="72" spans="2:7" x14ac:dyDescent="0.3">
      <c r="B72" s="532"/>
      <c r="C72" s="532"/>
      <c r="D72" s="532" t="s">
        <v>60</v>
      </c>
      <c r="E72" s="53">
        <f>+F72+G72</f>
        <v>-2000000</v>
      </c>
      <c r="F72" s="53">
        <f t="shared" si="5"/>
        <v>-1600000</v>
      </c>
      <c r="G72" s="53">
        <f t="shared" si="5"/>
        <v>-400000</v>
      </c>
    </row>
    <row r="73" spans="2:7" x14ac:dyDescent="0.3">
      <c r="B73" s="532"/>
      <c r="C73" s="532"/>
      <c r="D73" s="532" t="s">
        <v>61</v>
      </c>
      <c r="E73" s="53">
        <f>+F73+G73</f>
        <v>-2000000</v>
      </c>
      <c r="F73" s="20">
        <f>F74+F75</f>
        <v>-1600000</v>
      </c>
      <c r="G73" s="20">
        <f>G74+G75</f>
        <v>-400000</v>
      </c>
    </row>
    <row r="74" spans="2:7" x14ac:dyDescent="0.3">
      <c r="B74" s="772"/>
      <c r="C74" s="772"/>
      <c r="D74" s="532" t="s">
        <v>62</v>
      </c>
      <c r="E74" s="53">
        <f>F74+G74</f>
        <v>-641801.9</v>
      </c>
      <c r="F74" s="53">
        <v>-513441.5</v>
      </c>
      <c r="G74" s="53">
        <v>-128360.4</v>
      </c>
    </row>
    <row r="75" spans="2:7" x14ac:dyDescent="0.3">
      <c r="B75" s="772"/>
      <c r="C75" s="772"/>
      <c r="D75" s="532" t="s">
        <v>247</v>
      </c>
      <c r="E75" s="53">
        <f>F75+G75</f>
        <v>-1358198.1</v>
      </c>
      <c r="F75" s="53">
        <v>-1086558.5</v>
      </c>
      <c r="G75" s="53">
        <v>-271639.59999999998</v>
      </c>
    </row>
    <row r="76" spans="2:7" x14ac:dyDescent="0.3">
      <c r="B76" s="250">
        <v>1019</v>
      </c>
      <c r="C76" s="250"/>
      <c r="D76" s="535" t="s">
        <v>614</v>
      </c>
      <c r="E76" s="228">
        <f>E78+E86</f>
        <v>56591.5</v>
      </c>
      <c r="F76" s="228">
        <f>F78+F86</f>
        <v>44000</v>
      </c>
      <c r="G76" s="228">
        <f>G78+G86</f>
        <v>12591.5</v>
      </c>
    </row>
    <row r="77" spans="2:7" x14ac:dyDescent="0.3">
      <c r="B77" s="251"/>
      <c r="C77" s="251"/>
      <c r="D77" s="219" t="s">
        <v>1</v>
      </c>
      <c r="E77" s="228"/>
      <c r="F77" s="228"/>
      <c r="G77" s="228"/>
    </row>
    <row r="78" spans="2:7" ht="51.75" x14ac:dyDescent="0.3">
      <c r="B78" s="544"/>
      <c r="C78" s="544" t="s">
        <v>712</v>
      </c>
      <c r="D78" s="544" t="s">
        <v>713</v>
      </c>
      <c r="E78" s="325">
        <f t="shared" ref="E78:E84" si="6">G78</f>
        <v>-7908.5</v>
      </c>
      <c r="F78" s="325">
        <f>F80</f>
        <v>0</v>
      </c>
      <c r="G78" s="325">
        <f>G80</f>
        <v>-7908.5</v>
      </c>
    </row>
    <row r="79" spans="2:7" x14ac:dyDescent="0.3">
      <c r="B79" s="544"/>
      <c r="C79" s="544"/>
      <c r="D79" s="544" t="s">
        <v>14</v>
      </c>
      <c r="E79" s="325"/>
      <c r="F79" s="325"/>
      <c r="G79" s="325"/>
    </row>
    <row r="80" spans="2:7" ht="34.5" x14ac:dyDescent="0.3">
      <c r="B80" s="544"/>
      <c r="C80" s="544"/>
      <c r="D80" s="467" t="s">
        <v>15</v>
      </c>
      <c r="E80" s="325">
        <f t="shared" si="6"/>
        <v>-7908.5</v>
      </c>
      <c r="F80" s="325">
        <f>F82</f>
        <v>0</v>
      </c>
      <c r="G80" s="325">
        <f>G82</f>
        <v>-7908.5</v>
      </c>
    </row>
    <row r="81" spans="2:7" ht="34.5" x14ac:dyDescent="0.3">
      <c r="B81" s="544"/>
      <c r="C81" s="544"/>
      <c r="D81" s="544" t="s">
        <v>7</v>
      </c>
      <c r="E81" s="325"/>
      <c r="F81" s="325"/>
      <c r="G81" s="325"/>
    </row>
    <row r="82" spans="2:7" x14ac:dyDescent="0.3">
      <c r="B82" s="544"/>
      <c r="C82" s="544"/>
      <c r="D82" s="544" t="s">
        <v>2</v>
      </c>
      <c r="E82" s="325">
        <f t="shared" si="6"/>
        <v>-7908.5</v>
      </c>
      <c r="F82" s="325">
        <f t="shared" ref="F82:G84" si="7">F83</f>
        <v>0</v>
      </c>
      <c r="G82" s="325">
        <f t="shared" si="7"/>
        <v>-7908.5</v>
      </c>
    </row>
    <row r="83" spans="2:7" x14ac:dyDescent="0.3">
      <c r="B83" s="544"/>
      <c r="C83" s="544"/>
      <c r="D83" s="544" t="s">
        <v>96</v>
      </c>
      <c r="E83" s="325">
        <f t="shared" si="6"/>
        <v>-7908.5</v>
      </c>
      <c r="F83" s="325">
        <f t="shared" si="7"/>
        <v>0</v>
      </c>
      <c r="G83" s="325">
        <f t="shared" si="7"/>
        <v>-7908.5</v>
      </c>
    </row>
    <row r="84" spans="2:7" x14ac:dyDescent="0.3">
      <c r="B84" s="544"/>
      <c r="C84" s="544"/>
      <c r="D84" s="466" t="s">
        <v>145</v>
      </c>
      <c r="E84" s="325">
        <f t="shared" si="6"/>
        <v>-7908.5</v>
      </c>
      <c r="F84" s="325">
        <f t="shared" si="7"/>
        <v>0</v>
      </c>
      <c r="G84" s="325">
        <f t="shared" si="7"/>
        <v>-7908.5</v>
      </c>
    </row>
    <row r="85" spans="2:7" x14ac:dyDescent="0.3">
      <c r="B85" s="544"/>
      <c r="C85" s="544"/>
      <c r="D85" s="466" t="s">
        <v>714</v>
      </c>
      <c r="E85" s="325">
        <f>G85</f>
        <v>-7908.5</v>
      </c>
      <c r="F85" s="325">
        <v>0</v>
      </c>
      <c r="G85" s="325">
        <v>-7908.5</v>
      </c>
    </row>
    <row r="86" spans="2:7" ht="86.25" x14ac:dyDescent="0.3">
      <c r="B86" s="536"/>
      <c r="C86" s="218" t="s">
        <v>623</v>
      </c>
      <c r="D86" s="252" t="s">
        <v>624</v>
      </c>
      <c r="E86" s="228">
        <f>+E88</f>
        <v>64500</v>
      </c>
      <c r="F86" s="228">
        <f>+F88</f>
        <v>44000</v>
      </c>
      <c r="G86" s="228">
        <f>+G88</f>
        <v>20500</v>
      </c>
    </row>
    <row r="87" spans="2:7" x14ac:dyDescent="0.3">
      <c r="B87" s="536"/>
      <c r="C87" s="251"/>
      <c r="D87" s="251" t="s">
        <v>14</v>
      </c>
      <c r="E87" s="228"/>
      <c r="F87" s="228"/>
      <c r="G87" s="228"/>
    </row>
    <row r="88" spans="2:7" ht="34.5" x14ac:dyDescent="0.3">
      <c r="B88" s="536"/>
      <c r="C88" s="251"/>
      <c r="D88" s="256" t="s">
        <v>66</v>
      </c>
      <c r="E88" s="228">
        <f>+E90</f>
        <v>64500</v>
      </c>
      <c r="F88" s="228">
        <f>+F90</f>
        <v>44000</v>
      </c>
      <c r="G88" s="228">
        <f>+G90</f>
        <v>20500</v>
      </c>
    </row>
    <row r="89" spans="2:7" ht="34.5" x14ac:dyDescent="0.3">
      <c r="B89" s="536"/>
      <c r="C89" s="251"/>
      <c r="D89" s="251" t="s">
        <v>7</v>
      </c>
      <c r="E89" s="228"/>
      <c r="F89" s="228"/>
      <c r="G89" s="228"/>
    </row>
    <row r="90" spans="2:7" x14ac:dyDescent="0.3">
      <c r="B90" s="536"/>
      <c r="C90" s="251"/>
      <c r="D90" s="251" t="s">
        <v>2</v>
      </c>
      <c r="E90" s="228">
        <f>+F90+G90</f>
        <v>64500</v>
      </c>
      <c r="F90" s="228">
        <f>+F91</f>
        <v>44000</v>
      </c>
      <c r="G90" s="228">
        <f>+G91</f>
        <v>20500</v>
      </c>
    </row>
    <row r="91" spans="2:7" x14ac:dyDescent="0.3">
      <c r="B91" s="536"/>
      <c r="C91" s="251"/>
      <c r="D91" s="251" t="s">
        <v>59</v>
      </c>
      <c r="E91" s="228">
        <f>+F91+G91</f>
        <v>64500</v>
      </c>
      <c r="F91" s="228">
        <f>+F92</f>
        <v>44000</v>
      </c>
      <c r="G91" s="228">
        <f>+G92</f>
        <v>20500</v>
      </c>
    </row>
    <row r="92" spans="2:7" x14ac:dyDescent="0.3">
      <c r="B92" s="536"/>
      <c r="C92" s="251"/>
      <c r="D92" s="251" t="s">
        <v>60</v>
      </c>
      <c r="E92" s="228">
        <f>+F92+G92</f>
        <v>64500</v>
      </c>
      <c r="F92" s="228">
        <f>+F94+F96</f>
        <v>44000</v>
      </c>
      <c r="G92" s="228">
        <f>+G94+G96</f>
        <v>20500</v>
      </c>
    </row>
    <row r="93" spans="2:7" x14ac:dyDescent="0.3">
      <c r="B93" s="536"/>
      <c r="C93" s="251"/>
      <c r="D93" s="252" t="s">
        <v>61</v>
      </c>
      <c r="E93" s="228">
        <f>+F93+G93</f>
        <v>80000</v>
      </c>
      <c r="F93" s="227">
        <f>+F94</f>
        <v>55000</v>
      </c>
      <c r="G93" s="227">
        <f>+G94</f>
        <v>25000</v>
      </c>
    </row>
    <row r="94" spans="2:7" x14ac:dyDescent="0.3">
      <c r="B94" s="536"/>
      <c r="C94" s="537"/>
      <c r="D94" s="252" t="s">
        <v>62</v>
      </c>
      <c r="E94" s="228">
        <f>F94+G94</f>
        <v>80000</v>
      </c>
      <c r="F94" s="228">
        <v>55000</v>
      </c>
      <c r="G94" s="228">
        <v>25000</v>
      </c>
    </row>
    <row r="95" spans="2:7" x14ac:dyDescent="0.3">
      <c r="B95" s="536"/>
      <c r="C95" s="251"/>
      <c r="D95" s="252" t="s">
        <v>140</v>
      </c>
      <c r="E95" s="228">
        <f>+F95+G95</f>
        <v>-15500</v>
      </c>
      <c r="F95" s="227">
        <f>+F96</f>
        <v>-11000</v>
      </c>
      <c r="G95" s="227">
        <f>+G96</f>
        <v>-4500</v>
      </c>
    </row>
    <row r="96" spans="2:7" x14ac:dyDescent="0.3">
      <c r="B96" s="536"/>
      <c r="C96" s="537"/>
      <c r="D96" s="252" t="s">
        <v>141</v>
      </c>
      <c r="E96" s="228">
        <f>F96+G96</f>
        <v>-15500</v>
      </c>
      <c r="F96" s="228">
        <v>-11000</v>
      </c>
      <c r="G96" s="228">
        <v>-4500</v>
      </c>
    </row>
    <row r="97" spans="2:7" s="21" customFormat="1" ht="34.5" x14ac:dyDescent="0.3">
      <c r="B97" s="546" t="s">
        <v>430</v>
      </c>
      <c r="C97" s="546"/>
      <c r="D97" s="546" t="s">
        <v>431</v>
      </c>
      <c r="E97" s="81">
        <f>E99</f>
        <v>-325038</v>
      </c>
      <c r="F97" s="81">
        <f>F99</f>
        <v>-270865</v>
      </c>
      <c r="G97" s="81">
        <f>G99</f>
        <v>-54173</v>
      </c>
    </row>
    <row r="98" spans="2:7" x14ac:dyDescent="0.3">
      <c r="B98" s="440"/>
      <c r="C98" s="440"/>
      <c r="D98" s="440" t="s">
        <v>1</v>
      </c>
      <c r="E98" s="80"/>
      <c r="F98" s="80"/>
      <c r="G98" s="80"/>
    </row>
    <row r="99" spans="2:7" ht="51.75" x14ac:dyDescent="0.3">
      <c r="B99" s="440"/>
      <c r="C99" s="440" t="s">
        <v>432</v>
      </c>
      <c r="D99" s="440" t="s">
        <v>433</v>
      </c>
      <c r="E99" s="80">
        <f t="shared" ref="E99:E106" si="8">F99+G99</f>
        <v>-325038</v>
      </c>
      <c r="F99" s="80">
        <f>F101</f>
        <v>-270865</v>
      </c>
      <c r="G99" s="80">
        <f>G101</f>
        <v>-54173</v>
      </c>
    </row>
    <row r="100" spans="2:7" x14ac:dyDescent="0.3">
      <c r="B100" s="440"/>
      <c r="C100" s="440"/>
      <c r="D100" s="440" t="s">
        <v>14</v>
      </c>
      <c r="E100" s="80"/>
      <c r="F100" s="80"/>
      <c r="G100" s="80"/>
    </row>
    <row r="101" spans="2:7" ht="34.5" x14ac:dyDescent="0.3">
      <c r="B101" s="440"/>
      <c r="C101" s="440"/>
      <c r="D101" s="441" t="s">
        <v>15</v>
      </c>
      <c r="E101" s="80">
        <f t="shared" si="8"/>
        <v>-325038</v>
      </c>
      <c r="F101" s="80">
        <f>F103</f>
        <v>-270865</v>
      </c>
      <c r="G101" s="80">
        <f>G103</f>
        <v>-54173</v>
      </c>
    </row>
    <row r="102" spans="2:7" ht="34.5" x14ac:dyDescent="0.3">
      <c r="B102" s="440"/>
      <c r="C102" s="440"/>
      <c r="D102" s="440" t="s">
        <v>7</v>
      </c>
      <c r="E102" s="80"/>
      <c r="F102" s="80"/>
      <c r="G102" s="80"/>
    </row>
    <row r="103" spans="2:7" x14ac:dyDescent="0.3">
      <c r="B103" s="440"/>
      <c r="C103" s="440"/>
      <c r="D103" s="440" t="s">
        <v>2</v>
      </c>
      <c r="E103" s="80">
        <f t="shared" si="8"/>
        <v>-325038</v>
      </c>
      <c r="F103" s="80">
        <f t="shared" ref="F103:G106" si="9">F104</f>
        <v>-270865</v>
      </c>
      <c r="G103" s="80">
        <f t="shared" si="9"/>
        <v>-54173</v>
      </c>
    </row>
    <row r="104" spans="2:7" x14ac:dyDescent="0.3">
      <c r="B104" s="440"/>
      <c r="C104" s="440"/>
      <c r="D104" s="440" t="s">
        <v>59</v>
      </c>
      <c r="E104" s="80">
        <f t="shared" si="8"/>
        <v>-325038</v>
      </c>
      <c r="F104" s="80">
        <f t="shared" si="9"/>
        <v>-270865</v>
      </c>
      <c r="G104" s="80">
        <f t="shared" si="9"/>
        <v>-54173</v>
      </c>
    </row>
    <row r="105" spans="2:7" x14ac:dyDescent="0.3">
      <c r="B105" s="440"/>
      <c r="C105" s="440"/>
      <c r="D105" s="440" t="s">
        <v>60</v>
      </c>
      <c r="E105" s="80">
        <f t="shared" si="8"/>
        <v>-325038</v>
      </c>
      <c r="F105" s="80">
        <f t="shared" si="9"/>
        <v>-270865</v>
      </c>
      <c r="G105" s="80">
        <f t="shared" si="9"/>
        <v>-54173</v>
      </c>
    </row>
    <row r="106" spans="2:7" x14ac:dyDescent="0.3">
      <c r="B106" s="440"/>
      <c r="C106" s="440"/>
      <c r="D106" s="440" t="s">
        <v>140</v>
      </c>
      <c r="E106" s="80">
        <f t="shared" si="8"/>
        <v>-325038</v>
      </c>
      <c r="F106" s="80">
        <f t="shared" si="9"/>
        <v>-270865</v>
      </c>
      <c r="G106" s="80">
        <f t="shared" si="9"/>
        <v>-54173</v>
      </c>
    </row>
    <row r="107" spans="2:7" x14ac:dyDescent="0.3">
      <c r="B107" s="440"/>
      <c r="C107" s="440"/>
      <c r="D107" s="440" t="s">
        <v>141</v>
      </c>
      <c r="E107" s="80">
        <f>F107+G107</f>
        <v>-325038</v>
      </c>
      <c r="F107" s="49">
        <v>-270865</v>
      </c>
      <c r="G107" s="49">
        <v>-54173</v>
      </c>
    </row>
    <row r="108" spans="2:7" s="21" customFormat="1" x14ac:dyDescent="0.3">
      <c r="B108" s="547">
        <v>1049</v>
      </c>
      <c r="C108" s="773"/>
      <c r="D108" s="547" t="s">
        <v>296</v>
      </c>
      <c r="E108" s="104">
        <f>F108+G108</f>
        <v>-7420000</v>
      </c>
      <c r="F108" s="104">
        <f>+F110+F121+F132+F143+F154</f>
        <v>-4368000</v>
      </c>
      <c r="G108" s="104">
        <f>+G110+G121+G132+G143+G154</f>
        <v>-3052000</v>
      </c>
    </row>
    <row r="109" spans="2:7" x14ac:dyDescent="0.3">
      <c r="B109" s="413"/>
      <c r="C109" s="413"/>
      <c r="D109" s="413" t="s">
        <v>1</v>
      </c>
      <c r="E109" s="73"/>
      <c r="F109" s="73"/>
      <c r="G109" s="73"/>
    </row>
    <row r="110" spans="2:7" ht="54" customHeight="1" x14ac:dyDescent="0.3">
      <c r="B110" s="774"/>
      <c r="C110" s="775">
        <v>21004</v>
      </c>
      <c r="D110" s="548" t="s">
        <v>369</v>
      </c>
      <c r="E110" s="74">
        <f>F110+G110</f>
        <v>-145000</v>
      </c>
      <c r="F110" s="74">
        <f>F112</f>
        <v>-130000</v>
      </c>
      <c r="G110" s="74">
        <f>G112</f>
        <v>-15000</v>
      </c>
    </row>
    <row r="111" spans="2:7" x14ac:dyDescent="0.3">
      <c r="B111" s="549"/>
      <c r="C111" s="40"/>
      <c r="D111" s="40" t="s">
        <v>14</v>
      </c>
      <c r="E111" s="74"/>
      <c r="F111" s="75"/>
      <c r="G111" s="75"/>
    </row>
    <row r="112" spans="2:7" ht="34.5" x14ac:dyDescent="0.3">
      <c r="B112" s="549"/>
      <c r="C112" s="40"/>
      <c r="D112" s="548" t="s">
        <v>15</v>
      </c>
      <c r="E112" s="74">
        <f>F112+G112</f>
        <v>-145000</v>
      </c>
      <c r="F112" s="74">
        <f>F114</f>
        <v>-130000</v>
      </c>
      <c r="G112" s="74">
        <f>G114</f>
        <v>-15000</v>
      </c>
    </row>
    <row r="113" spans="2:7" ht="34.5" x14ac:dyDescent="0.3">
      <c r="B113" s="549"/>
      <c r="C113" s="40"/>
      <c r="D113" s="548" t="s">
        <v>7</v>
      </c>
      <c r="E113" s="74"/>
      <c r="F113" s="75"/>
      <c r="G113" s="75"/>
    </row>
    <row r="114" spans="2:7" x14ac:dyDescent="0.3">
      <c r="B114" s="549"/>
      <c r="C114" s="40"/>
      <c r="D114" s="548" t="s">
        <v>2</v>
      </c>
      <c r="E114" s="74">
        <f>F114+G114</f>
        <v>-145000</v>
      </c>
      <c r="F114" s="74">
        <f>F115</f>
        <v>-130000</v>
      </c>
      <c r="G114" s="74">
        <f>G115</f>
        <v>-15000</v>
      </c>
    </row>
    <row r="115" spans="2:7" x14ac:dyDescent="0.3">
      <c r="B115" s="549"/>
      <c r="C115" s="40"/>
      <c r="D115" s="548" t="s">
        <v>59</v>
      </c>
      <c r="E115" s="74">
        <f>F115+G115</f>
        <v>-145000</v>
      </c>
      <c r="F115" s="74">
        <f>F116</f>
        <v>-130000</v>
      </c>
      <c r="G115" s="74">
        <f>G116</f>
        <v>-15000</v>
      </c>
    </row>
    <row r="116" spans="2:7" x14ac:dyDescent="0.3">
      <c r="B116" s="549"/>
      <c r="C116" s="40"/>
      <c r="D116" s="548" t="s">
        <v>60</v>
      </c>
      <c r="E116" s="74">
        <f>F116+G116</f>
        <v>-145000</v>
      </c>
      <c r="F116" s="74">
        <f>F119+F117</f>
        <v>-130000</v>
      </c>
      <c r="G116" s="74">
        <f>G119+G117</f>
        <v>-15000</v>
      </c>
    </row>
    <row r="117" spans="2:7" x14ac:dyDescent="0.3">
      <c r="B117" s="549"/>
      <c r="C117" s="549"/>
      <c r="D117" s="548" t="s">
        <v>61</v>
      </c>
      <c r="E117" s="74">
        <f>+E118</f>
        <v>-105000</v>
      </c>
      <c r="F117" s="74">
        <f>+F118</f>
        <v>-90000</v>
      </c>
      <c r="G117" s="74">
        <f>+G118</f>
        <v>-15000</v>
      </c>
    </row>
    <row r="118" spans="2:7" x14ac:dyDescent="0.3">
      <c r="B118" s="550"/>
      <c r="C118" s="550"/>
      <c r="D118" s="548" t="s">
        <v>247</v>
      </c>
      <c r="E118" s="74">
        <f>F118+G118</f>
        <v>-105000</v>
      </c>
      <c r="F118" s="74">
        <v>-90000</v>
      </c>
      <c r="G118" s="74">
        <v>-15000</v>
      </c>
    </row>
    <row r="119" spans="2:7" x14ac:dyDescent="0.3">
      <c r="B119" s="549"/>
      <c r="C119" s="40"/>
      <c r="D119" s="548" t="s">
        <v>140</v>
      </c>
      <c r="E119" s="74">
        <f>E120</f>
        <v>-40000</v>
      </c>
      <c r="F119" s="74">
        <f>F120</f>
        <v>-40000</v>
      </c>
      <c r="G119" s="74">
        <f>G120</f>
        <v>0</v>
      </c>
    </row>
    <row r="120" spans="2:7" x14ac:dyDescent="0.3">
      <c r="B120" s="774"/>
      <c r="C120" s="548"/>
      <c r="D120" s="40" t="s">
        <v>141</v>
      </c>
      <c r="E120" s="74">
        <f>F120+G120</f>
        <v>-40000</v>
      </c>
      <c r="F120" s="74">
        <v>-40000</v>
      </c>
      <c r="G120" s="74">
        <v>0</v>
      </c>
    </row>
    <row r="121" spans="2:7" ht="47.25" customHeight="1" x14ac:dyDescent="0.3">
      <c r="B121" s="774"/>
      <c r="C121" s="775">
        <v>21006</v>
      </c>
      <c r="D121" s="548" t="s">
        <v>359</v>
      </c>
      <c r="E121" s="74">
        <f>F121+G121</f>
        <v>-1995000</v>
      </c>
      <c r="F121" s="74">
        <f>F123</f>
        <v>245000</v>
      </c>
      <c r="G121" s="74">
        <f>G123</f>
        <v>-2240000</v>
      </c>
    </row>
    <row r="122" spans="2:7" x14ac:dyDescent="0.3">
      <c r="B122" s="549"/>
      <c r="C122" s="40"/>
      <c r="D122" s="40" t="s">
        <v>14</v>
      </c>
      <c r="E122" s="74"/>
      <c r="F122" s="75"/>
      <c r="G122" s="75"/>
    </row>
    <row r="123" spans="2:7" ht="34.5" x14ac:dyDescent="0.3">
      <c r="B123" s="549"/>
      <c r="C123" s="40"/>
      <c r="D123" s="42" t="s">
        <v>15</v>
      </c>
      <c r="E123" s="74">
        <f>F123+G123</f>
        <v>-1995000</v>
      </c>
      <c r="F123" s="74">
        <f>F125</f>
        <v>245000</v>
      </c>
      <c r="G123" s="74">
        <f>G125</f>
        <v>-2240000</v>
      </c>
    </row>
    <row r="124" spans="2:7" ht="34.5" x14ac:dyDescent="0.3">
      <c r="B124" s="549"/>
      <c r="C124" s="40"/>
      <c r="D124" s="40" t="s">
        <v>7</v>
      </c>
      <c r="E124" s="74"/>
      <c r="F124" s="75"/>
      <c r="G124" s="75"/>
    </row>
    <row r="125" spans="2:7" x14ac:dyDescent="0.3">
      <c r="B125" s="549"/>
      <c r="C125" s="40"/>
      <c r="D125" s="40" t="s">
        <v>2</v>
      </c>
      <c r="E125" s="74">
        <f>F125+G125</f>
        <v>-1995000</v>
      </c>
      <c r="F125" s="74">
        <f>F126</f>
        <v>245000</v>
      </c>
      <c r="G125" s="74">
        <f>G126</f>
        <v>-2240000</v>
      </c>
    </row>
    <row r="126" spans="2:7" x14ac:dyDescent="0.3">
      <c r="B126" s="549"/>
      <c r="C126" s="40"/>
      <c r="D126" s="40" t="s">
        <v>59</v>
      </c>
      <c r="E126" s="74">
        <f>F126+G126</f>
        <v>-1995000</v>
      </c>
      <c r="F126" s="74">
        <f>F127</f>
        <v>245000</v>
      </c>
      <c r="G126" s="74">
        <f>G127</f>
        <v>-2240000</v>
      </c>
    </row>
    <row r="127" spans="2:7" x14ac:dyDescent="0.3">
      <c r="B127" s="549"/>
      <c r="C127" s="40"/>
      <c r="D127" s="40" t="s">
        <v>60</v>
      </c>
      <c r="E127" s="74">
        <f>F127+G127</f>
        <v>-1995000</v>
      </c>
      <c r="F127" s="74">
        <f>F130+F128</f>
        <v>245000</v>
      </c>
      <c r="G127" s="74">
        <f>G130+G128</f>
        <v>-2240000</v>
      </c>
    </row>
    <row r="128" spans="2:7" x14ac:dyDescent="0.3">
      <c r="B128" s="549"/>
      <c r="C128" s="549"/>
      <c r="D128" s="40" t="s">
        <v>61</v>
      </c>
      <c r="E128" s="74">
        <f>+E129</f>
        <v>-1730000</v>
      </c>
      <c r="F128" s="74">
        <f>+F129</f>
        <v>400000</v>
      </c>
      <c r="G128" s="74">
        <f>+G129</f>
        <v>-2130000</v>
      </c>
    </row>
    <row r="129" spans="2:7" x14ac:dyDescent="0.3">
      <c r="B129" s="550"/>
      <c r="C129" s="550"/>
      <c r="D129" s="40" t="s">
        <v>62</v>
      </c>
      <c r="E129" s="74">
        <f>F129+G129</f>
        <v>-1730000</v>
      </c>
      <c r="F129" s="74">
        <v>400000</v>
      </c>
      <c r="G129" s="74">
        <v>-2130000</v>
      </c>
    </row>
    <row r="130" spans="2:7" x14ac:dyDescent="0.3">
      <c r="B130" s="549"/>
      <c r="C130" s="40"/>
      <c r="D130" s="40" t="s">
        <v>140</v>
      </c>
      <c r="E130" s="74">
        <f>E131</f>
        <v>-265000</v>
      </c>
      <c r="F130" s="74">
        <f>F131</f>
        <v>-155000</v>
      </c>
      <c r="G130" s="74">
        <f>G131</f>
        <v>-110000</v>
      </c>
    </row>
    <row r="131" spans="2:7" x14ac:dyDescent="0.3">
      <c r="B131" s="774"/>
      <c r="C131" s="548"/>
      <c r="D131" s="40" t="s">
        <v>141</v>
      </c>
      <c r="E131" s="74">
        <f>F131+G131</f>
        <v>-265000</v>
      </c>
      <c r="F131" s="74">
        <v>-155000</v>
      </c>
      <c r="G131" s="74">
        <v>-110000</v>
      </c>
    </row>
    <row r="132" spans="2:7" ht="51.75" x14ac:dyDescent="0.3">
      <c r="B132" s="549"/>
      <c r="C132" s="39" t="s">
        <v>370</v>
      </c>
      <c r="D132" s="40" t="s">
        <v>361</v>
      </c>
      <c r="E132" s="74">
        <f>F132+G132</f>
        <v>-2303000</v>
      </c>
      <c r="F132" s="74">
        <f>F134</f>
        <v>-2213000</v>
      </c>
      <c r="G132" s="74">
        <f>G134</f>
        <v>-90000</v>
      </c>
    </row>
    <row r="133" spans="2:7" x14ac:dyDescent="0.3">
      <c r="B133" s="549"/>
      <c r="C133" s="40"/>
      <c r="D133" s="40" t="s">
        <v>14</v>
      </c>
      <c r="E133" s="74"/>
      <c r="F133" s="75"/>
      <c r="G133" s="75"/>
    </row>
    <row r="134" spans="2:7" ht="34.5" x14ac:dyDescent="0.3">
      <c r="B134" s="549"/>
      <c r="C134" s="40"/>
      <c r="D134" s="42" t="s">
        <v>15</v>
      </c>
      <c r="E134" s="74">
        <f>F134+G134</f>
        <v>-2303000</v>
      </c>
      <c r="F134" s="74">
        <f>F136</f>
        <v>-2213000</v>
      </c>
      <c r="G134" s="74">
        <f>G136</f>
        <v>-90000</v>
      </c>
    </row>
    <row r="135" spans="2:7" ht="34.5" x14ac:dyDescent="0.3">
      <c r="B135" s="774"/>
      <c r="C135" s="548"/>
      <c r="D135" s="548" t="s">
        <v>7</v>
      </c>
      <c r="E135" s="74"/>
      <c r="F135" s="75"/>
      <c r="G135" s="75"/>
    </row>
    <row r="136" spans="2:7" x14ac:dyDescent="0.3">
      <c r="B136" s="549"/>
      <c r="C136" s="40"/>
      <c r="D136" s="40" t="s">
        <v>2</v>
      </c>
      <c r="E136" s="74">
        <f>F136+G136</f>
        <v>-2303000</v>
      </c>
      <c r="F136" s="74">
        <f>F137</f>
        <v>-2213000</v>
      </c>
      <c r="G136" s="74">
        <f>G137</f>
        <v>-90000</v>
      </c>
    </row>
    <row r="137" spans="2:7" x14ac:dyDescent="0.3">
      <c r="B137" s="549"/>
      <c r="C137" s="549"/>
      <c r="D137" s="40" t="s">
        <v>59</v>
      </c>
      <c r="E137" s="74">
        <f>F137+G137</f>
        <v>-2303000</v>
      </c>
      <c r="F137" s="74">
        <f>F138</f>
        <v>-2213000</v>
      </c>
      <c r="G137" s="74">
        <f>G138</f>
        <v>-90000</v>
      </c>
    </row>
    <row r="138" spans="2:7" x14ac:dyDescent="0.3">
      <c r="B138" s="549"/>
      <c r="C138" s="549"/>
      <c r="D138" s="40" t="s">
        <v>60</v>
      </c>
      <c r="E138" s="74">
        <f>F138+G138</f>
        <v>-2303000</v>
      </c>
      <c r="F138" s="74">
        <f>F141+F139</f>
        <v>-2213000</v>
      </c>
      <c r="G138" s="74">
        <f>G141+G139</f>
        <v>-90000</v>
      </c>
    </row>
    <row r="139" spans="2:7" x14ac:dyDescent="0.3">
      <c r="B139" s="549"/>
      <c r="C139" s="40"/>
      <c r="D139" s="40" t="s">
        <v>61</v>
      </c>
      <c r="E139" s="74">
        <f>+E140</f>
        <v>-2140000</v>
      </c>
      <c r="F139" s="74">
        <f>+F140</f>
        <v>-2080000</v>
      </c>
      <c r="G139" s="74">
        <f>+G140</f>
        <v>-60000</v>
      </c>
    </row>
    <row r="140" spans="2:7" x14ac:dyDescent="0.3">
      <c r="B140" s="549"/>
      <c r="C140" s="40"/>
      <c r="D140" s="40" t="s">
        <v>62</v>
      </c>
      <c r="E140" s="74">
        <f>F140+G140</f>
        <v>-2140000</v>
      </c>
      <c r="F140" s="74">
        <v>-2080000</v>
      </c>
      <c r="G140" s="74">
        <v>-60000</v>
      </c>
    </row>
    <row r="141" spans="2:7" x14ac:dyDescent="0.3">
      <c r="B141" s="549"/>
      <c r="C141" s="40"/>
      <c r="D141" s="40" t="s">
        <v>140</v>
      </c>
      <c r="E141" s="74">
        <f>E142</f>
        <v>-163000</v>
      </c>
      <c r="F141" s="74">
        <f>F142</f>
        <v>-133000</v>
      </c>
      <c r="G141" s="74">
        <f>G142</f>
        <v>-30000</v>
      </c>
    </row>
    <row r="142" spans="2:7" x14ac:dyDescent="0.3">
      <c r="B142" s="549"/>
      <c r="C142" s="40"/>
      <c r="D142" s="40" t="s">
        <v>141</v>
      </c>
      <c r="E142" s="74">
        <f>F142+G142</f>
        <v>-163000</v>
      </c>
      <c r="F142" s="74">
        <v>-133000</v>
      </c>
      <c r="G142" s="74">
        <v>-30000</v>
      </c>
    </row>
    <row r="143" spans="2:7" ht="51.75" x14ac:dyDescent="0.3">
      <c r="B143" s="549"/>
      <c r="C143" s="39">
        <v>21011</v>
      </c>
      <c r="D143" s="40" t="s">
        <v>371</v>
      </c>
      <c r="E143" s="74">
        <f>F143+G143</f>
        <v>253000</v>
      </c>
      <c r="F143" s="74">
        <f>F145</f>
        <v>455000</v>
      </c>
      <c r="G143" s="74">
        <f>G145</f>
        <v>-202000</v>
      </c>
    </row>
    <row r="144" spans="2:7" x14ac:dyDescent="0.3">
      <c r="B144" s="549"/>
      <c r="C144" s="40"/>
      <c r="D144" s="40" t="s">
        <v>14</v>
      </c>
      <c r="E144" s="74"/>
      <c r="F144" s="75"/>
      <c r="G144" s="75"/>
    </row>
    <row r="145" spans="2:7" ht="34.5" x14ac:dyDescent="0.3">
      <c r="B145" s="549"/>
      <c r="C145" s="40"/>
      <c r="D145" s="42" t="s">
        <v>15</v>
      </c>
      <c r="E145" s="74">
        <f>F145+G145</f>
        <v>253000</v>
      </c>
      <c r="F145" s="74">
        <f>F147</f>
        <v>455000</v>
      </c>
      <c r="G145" s="74">
        <f>G147</f>
        <v>-202000</v>
      </c>
    </row>
    <row r="146" spans="2:7" ht="34.5" x14ac:dyDescent="0.3">
      <c r="B146" s="549"/>
      <c r="C146" s="40"/>
      <c r="D146" s="40" t="s">
        <v>7</v>
      </c>
      <c r="E146" s="74"/>
      <c r="F146" s="75"/>
      <c r="G146" s="75"/>
    </row>
    <row r="147" spans="2:7" x14ac:dyDescent="0.3">
      <c r="B147" s="549"/>
      <c r="C147" s="40"/>
      <c r="D147" s="40" t="s">
        <v>2</v>
      </c>
      <c r="E147" s="74">
        <f>F147+G147</f>
        <v>253000</v>
      </c>
      <c r="F147" s="74">
        <f>F148</f>
        <v>455000</v>
      </c>
      <c r="G147" s="74">
        <f>G148</f>
        <v>-202000</v>
      </c>
    </row>
    <row r="148" spans="2:7" x14ac:dyDescent="0.3">
      <c r="B148" s="549"/>
      <c r="C148" s="40"/>
      <c r="D148" s="40" t="s">
        <v>59</v>
      </c>
      <c r="E148" s="74">
        <f>F148+G148</f>
        <v>253000</v>
      </c>
      <c r="F148" s="74">
        <f>F149</f>
        <v>455000</v>
      </c>
      <c r="G148" s="74">
        <f>G149</f>
        <v>-202000</v>
      </c>
    </row>
    <row r="149" spans="2:7" x14ac:dyDescent="0.3">
      <c r="B149" s="549"/>
      <c r="C149" s="40"/>
      <c r="D149" s="40" t="s">
        <v>60</v>
      </c>
      <c r="E149" s="74">
        <f>F149+G149</f>
        <v>253000</v>
      </c>
      <c r="F149" s="74">
        <f>F152+F150</f>
        <v>455000</v>
      </c>
      <c r="G149" s="74">
        <f>G152+G150</f>
        <v>-202000</v>
      </c>
    </row>
    <row r="150" spans="2:7" x14ac:dyDescent="0.3">
      <c r="B150" s="549"/>
      <c r="C150" s="40"/>
      <c r="D150" s="40" t="s">
        <v>61</v>
      </c>
      <c r="E150" s="74">
        <f>+E151</f>
        <v>531000</v>
      </c>
      <c r="F150" s="74">
        <f>+F151</f>
        <v>685000</v>
      </c>
      <c r="G150" s="74">
        <f>+G151</f>
        <v>-154000</v>
      </c>
    </row>
    <row r="151" spans="2:7" x14ac:dyDescent="0.3">
      <c r="B151" s="549"/>
      <c r="C151" s="40"/>
      <c r="D151" s="40" t="s">
        <v>62</v>
      </c>
      <c r="E151" s="74">
        <f>F151+G151</f>
        <v>531000</v>
      </c>
      <c r="F151" s="74">
        <v>685000</v>
      </c>
      <c r="G151" s="74">
        <v>-154000</v>
      </c>
    </row>
    <row r="152" spans="2:7" x14ac:dyDescent="0.3">
      <c r="B152" s="549"/>
      <c r="C152" s="40"/>
      <c r="D152" s="40" t="s">
        <v>140</v>
      </c>
      <c r="E152" s="74">
        <f>E153</f>
        <v>-278000</v>
      </c>
      <c r="F152" s="74">
        <f>F153</f>
        <v>-230000</v>
      </c>
      <c r="G152" s="74">
        <f>G153</f>
        <v>-48000</v>
      </c>
    </row>
    <row r="153" spans="2:7" x14ac:dyDescent="0.3">
      <c r="B153" s="549"/>
      <c r="C153" s="40"/>
      <c r="D153" s="40" t="s">
        <v>141</v>
      </c>
      <c r="E153" s="74">
        <f>F153+G153</f>
        <v>-278000</v>
      </c>
      <c r="F153" s="74">
        <v>-230000</v>
      </c>
      <c r="G153" s="74">
        <v>-48000</v>
      </c>
    </row>
    <row r="154" spans="2:7" ht="34.5" x14ac:dyDescent="0.3">
      <c r="B154" s="549"/>
      <c r="C154" s="39">
        <v>21012</v>
      </c>
      <c r="D154" s="40" t="s">
        <v>366</v>
      </c>
      <c r="E154" s="74">
        <f>F154+G154</f>
        <v>-3230000</v>
      </c>
      <c r="F154" s="74">
        <f>F156</f>
        <v>-2725000</v>
      </c>
      <c r="G154" s="74">
        <f>G156</f>
        <v>-505000</v>
      </c>
    </row>
    <row r="155" spans="2:7" x14ac:dyDescent="0.3">
      <c r="B155" s="549"/>
      <c r="C155" s="40"/>
      <c r="D155" s="40" t="s">
        <v>14</v>
      </c>
      <c r="E155" s="74"/>
      <c r="F155" s="75"/>
      <c r="G155" s="75"/>
    </row>
    <row r="156" spans="2:7" ht="34.5" x14ac:dyDescent="0.3">
      <c r="B156" s="549"/>
      <c r="C156" s="40"/>
      <c r="D156" s="42" t="s">
        <v>15</v>
      </c>
      <c r="E156" s="74">
        <f>F156+G156</f>
        <v>-3230000</v>
      </c>
      <c r="F156" s="74">
        <f>F158</f>
        <v>-2725000</v>
      </c>
      <c r="G156" s="74">
        <f>G158</f>
        <v>-505000</v>
      </c>
    </row>
    <row r="157" spans="2:7" ht="34.5" x14ac:dyDescent="0.3">
      <c r="B157" s="549"/>
      <c r="C157" s="40"/>
      <c r="D157" s="40" t="s">
        <v>7</v>
      </c>
      <c r="E157" s="74"/>
      <c r="F157" s="75"/>
      <c r="G157" s="75"/>
    </row>
    <row r="158" spans="2:7" x14ac:dyDescent="0.3">
      <c r="B158" s="549"/>
      <c r="C158" s="40"/>
      <c r="D158" s="40" t="s">
        <v>2</v>
      </c>
      <c r="E158" s="74">
        <f>F158+G158</f>
        <v>-3230000</v>
      </c>
      <c r="F158" s="74">
        <f>F159</f>
        <v>-2725000</v>
      </c>
      <c r="G158" s="74">
        <f>G159</f>
        <v>-505000</v>
      </c>
    </row>
    <row r="159" spans="2:7" x14ac:dyDescent="0.3">
      <c r="B159" s="549"/>
      <c r="C159" s="40"/>
      <c r="D159" s="40" t="s">
        <v>59</v>
      </c>
      <c r="E159" s="74">
        <f>F159+G159</f>
        <v>-3230000</v>
      </c>
      <c r="F159" s="74">
        <f>F160</f>
        <v>-2725000</v>
      </c>
      <c r="G159" s="74">
        <f>G160</f>
        <v>-505000</v>
      </c>
    </row>
    <row r="160" spans="2:7" x14ac:dyDescent="0.3">
      <c r="B160" s="549"/>
      <c r="C160" s="40"/>
      <c r="D160" s="40" t="s">
        <v>60</v>
      </c>
      <c r="E160" s="74">
        <f>F160+G160</f>
        <v>-3230000</v>
      </c>
      <c r="F160" s="74">
        <f>F163+F161</f>
        <v>-2725000</v>
      </c>
      <c r="G160" s="74">
        <f>G163+G161</f>
        <v>-505000</v>
      </c>
    </row>
    <row r="161" spans="2:7" x14ac:dyDescent="0.3">
      <c r="B161" s="549"/>
      <c r="C161" s="40"/>
      <c r="D161" s="40" t="s">
        <v>61</v>
      </c>
      <c r="E161" s="74">
        <f>+E162</f>
        <v>-1205000</v>
      </c>
      <c r="F161" s="74">
        <f>+F162</f>
        <v>-990000</v>
      </c>
      <c r="G161" s="74">
        <f>+G162</f>
        <v>-215000</v>
      </c>
    </row>
    <row r="162" spans="2:7" x14ac:dyDescent="0.3">
      <c r="B162" s="549"/>
      <c r="C162" s="40"/>
      <c r="D162" s="40" t="s">
        <v>62</v>
      </c>
      <c r="E162" s="74">
        <f>F162+G162</f>
        <v>-1205000</v>
      </c>
      <c r="F162" s="74">
        <v>-990000</v>
      </c>
      <c r="G162" s="74">
        <v>-215000</v>
      </c>
    </row>
    <row r="163" spans="2:7" x14ac:dyDescent="0.3">
      <c r="B163" s="549"/>
      <c r="C163" s="40"/>
      <c r="D163" s="40" t="s">
        <v>140</v>
      </c>
      <c r="E163" s="74">
        <f>E164</f>
        <v>-2025000</v>
      </c>
      <c r="F163" s="74">
        <f>F164</f>
        <v>-1735000</v>
      </c>
      <c r="G163" s="74">
        <f>G164</f>
        <v>-290000</v>
      </c>
    </row>
    <row r="164" spans="2:7" x14ac:dyDescent="0.3">
      <c r="B164" s="549"/>
      <c r="C164" s="40"/>
      <c r="D164" s="40" t="s">
        <v>141</v>
      </c>
      <c r="E164" s="74">
        <f>F164+G164</f>
        <v>-2025000</v>
      </c>
      <c r="F164" s="74">
        <v>-1735000</v>
      </c>
      <c r="G164" s="74">
        <v>-290000</v>
      </c>
    </row>
    <row r="165" spans="2:7" x14ac:dyDescent="0.3">
      <c r="B165" s="250">
        <v>1072</v>
      </c>
      <c r="C165" s="250"/>
      <c r="D165" s="535" t="s">
        <v>248</v>
      </c>
      <c r="E165" s="226">
        <f>+F165+G165</f>
        <v>-168600</v>
      </c>
      <c r="F165" s="226">
        <f>F167</f>
        <v>0</v>
      </c>
      <c r="G165" s="226">
        <f>G167</f>
        <v>-168600</v>
      </c>
    </row>
    <row r="166" spans="2:7" x14ac:dyDescent="0.3">
      <c r="B166" s="251"/>
      <c r="C166" s="251"/>
      <c r="D166" s="219" t="s">
        <v>1</v>
      </c>
      <c r="E166" s="227"/>
      <c r="F166" s="227"/>
      <c r="G166" s="227"/>
    </row>
    <row r="167" spans="2:7" ht="86.25" x14ac:dyDescent="0.3">
      <c r="B167" s="251"/>
      <c r="C167" s="218" t="s">
        <v>621</v>
      </c>
      <c r="D167" s="252" t="s">
        <v>625</v>
      </c>
      <c r="E167" s="228">
        <f>+E169</f>
        <v>-168600</v>
      </c>
      <c r="F167" s="228">
        <f>+F169</f>
        <v>0</v>
      </c>
      <c r="G167" s="228">
        <f>+G169</f>
        <v>-168600</v>
      </c>
    </row>
    <row r="168" spans="2:7" x14ac:dyDescent="0.3">
      <c r="B168" s="251"/>
      <c r="C168" s="251"/>
      <c r="D168" s="251" t="s">
        <v>14</v>
      </c>
      <c r="E168" s="228"/>
      <c r="F168" s="228"/>
      <c r="G168" s="228"/>
    </row>
    <row r="169" spans="2:7" ht="34.5" x14ac:dyDescent="0.3">
      <c r="B169" s="251"/>
      <c r="C169" s="251"/>
      <c r="D169" s="256" t="s">
        <v>242</v>
      </c>
      <c r="E169" s="228">
        <f>+E171</f>
        <v>-168600</v>
      </c>
      <c r="F169" s="228">
        <f>+F171</f>
        <v>0</v>
      </c>
      <c r="G169" s="228">
        <f>+G171</f>
        <v>-168600</v>
      </c>
    </row>
    <row r="170" spans="2:7" ht="34.5" x14ac:dyDescent="0.3">
      <c r="B170" s="251"/>
      <c r="C170" s="251"/>
      <c r="D170" s="251" t="s">
        <v>7</v>
      </c>
      <c r="E170" s="228"/>
      <c r="F170" s="228"/>
      <c r="G170" s="228"/>
    </row>
    <row r="171" spans="2:7" x14ac:dyDescent="0.3">
      <c r="B171" s="251"/>
      <c r="C171" s="251"/>
      <c r="D171" s="251" t="s">
        <v>2</v>
      </c>
      <c r="E171" s="228">
        <f>+F171+G171</f>
        <v>-168600</v>
      </c>
      <c r="F171" s="228">
        <f t="shared" ref="F171:G174" si="10">+F172</f>
        <v>0</v>
      </c>
      <c r="G171" s="228">
        <f t="shared" si="10"/>
        <v>-168600</v>
      </c>
    </row>
    <row r="172" spans="2:7" x14ac:dyDescent="0.3">
      <c r="B172" s="251"/>
      <c r="C172" s="251"/>
      <c r="D172" s="251" t="s">
        <v>59</v>
      </c>
      <c r="E172" s="228">
        <f>+F172+G172</f>
        <v>-168600</v>
      </c>
      <c r="F172" s="228">
        <f t="shared" si="10"/>
        <v>0</v>
      </c>
      <c r="G172" s="228">
        <f t="shared" si="10"/>
        <v>-168600</v>
      </c>
    </row>
    <row r="173" spans="2:7" x14ac:dyDescent="0.3">
      <c r="B173" s="251"/>
      <c r="C173" s="251"/>
      <c r="D173" s="251" t="s">
        <v>60</v>
      </c>
      <c r="E173" s="228">
        <f>+F173+G173</f>
        <v>-168600</v>
      </c>
      <c r="F173" s="228">
        <f t="shared" si="10"/>
        <v>0</v>
      </c>
      <c r="G173" s="228">
        <f t="shared" si="10"/>
        <v>-168600</v>
      </c>
    </row>
    <row r="174" spans="2:7" x14ac:dyDescent="0.3">
      <c r="B174" s="251"/>
      <c r="C174" s="251"/>
      <c r="D174" s="252" t="s">
        <v>61</v>
      </c>
      <c r="E174" s="228">
        <f>+F174+G174</f>
        <v>-168600</v>
      </c>
      <c r="F174" s="227">
        <f t="shared" si="10"/>
        <v>0</v>
      </c>
      <c r="G174" s="227">
        <f t="shared" si="10"/>
        <v>-168600</v>
      </c>
    </row>
    <row r="175" spans="2:7" x14ac:dyDescent="0.3">
      <c r="B175" s="537"/>
      <c r="C175" s="537"/>
      <c r="D175" s="252" t="s">
        <v>62</v>
      </c>
      <c r="E175" s="228">
        <f>F175+G175</f>
        <v>-168600</v>
      </c>
      <c r="F175" s="228">
        <v>0</v>
      </c>
      <c r="G175" s="228">
        <v>-168600</v>
      </c>
    </row>
    <row r="176" spans="2:7" x14ac:dyDescent="0.3">
      <c r="B176" s="529" t="s">
        <v>103</v>
      </c>
      <c r="C176" s="529"/>
      <c r="D176" s="529" t="s">
        <v>104</v>
      </c>
      <c r="E176" s="31">
        <f>+F176+G176</f>
        <v>-4255225.2</v>
      </c>
      <c r="F176" s="30">
        <f>F178+F205+F219+F187+F196</f>
        <v>-3520236.5</v>
      </c>
      <c r="G176" s="30">
        <f>G178+G205+G219+G187+G196</f>
        <v>-734988.7</v>
      </c>
    </row>
    <row r="177" spans="2:7" x14ac:dyDescent="0.3">
      <c r="B177" s="532"/>
      <c r="C177" s="532"/>
      <c r="D177" s="532" t="s">
        <v>1</v>
      </c>
      <c r="E177" s="32"/>
      <c r="F177" s="33"/>
      <c r="G177" s="33"/>
    </row>
    <row r="178" spans="2:7" ht="51.75" x14ac:dyDescent="0.3">
      <c r="B178" s="40"/>
      <c r="C178" s="40" t="s">
        <v>262</v>
      </c>
      <c r="D178" s="40" t="s">
        <v>263</v>
      </c>
      <c r="E178" s="52">
        <f t="shared" ref="E178:E184" si="11">F178+G178</f>
        <v>-283903</v>
      </c>
      <c r="F178" s="54">
        <f>F180</f>
        <v>-236585.8</v>
      </c>
      <c r="G178" s="54">
        <f>G180</f>
        <v>-47317.2</v>
      </c>
    </row>
    <row r="179" spans="2:7" x14ac:dyDescent="0.3">
      <c r="B179" s="40"/>
      <c r="C179" s="40"/>
      <c r="D179" s="40" t="s">
        <v>14</v>
      </c>
      <c r="E179" s="52"/>
      <c r="F179" s="54"/>
      <c r="G179" s="54"/>
    </row>
    <row r="180" spans="2:7" ht="34.5" x14ac:dyDescent="0.3">
      <c r="B180" s="40"/>
      <c r="C180" s="40"/>
      <c r="D180" s="42" t="s">
        <v>15</v>
      </c>
      <c r="E180" s="52">
        <f t="shared" si="11"/>
        <v>-283903</v>
      </c>
      <c r="F180" s="54">
        <f>F182</f>
        <v>-236585.8</v>
      </c>
      <c r="G180" s="54">
        <f>G182</f>
        <v>-47317.2</v>
      </c>
    </row>
    <row r="181" spans="2:7" ht="34.5" x14ac:dyDescent="0.3">
      <c r="B181" s="40"/>
      <c r="C181" s="40"/>
      <c r="D181" s="40" t="s">
        <v>7</v>
      </c>
      <c r="E181" s="52"/>
      <c r="F181" s="54"/>
      <c r="G181" s="54"/>
    </row>
    <row r="182" spans="2:7" x14ac:dyDescent="0.3">
      <c r="B182" s="40"/>
      <c r="C182" s="40"/>
      <c r="D182" s="40" t="s">
        <v>2</v>
      </c>
      <c r="E182" s="52">
        <f t="shared" si="11"/>
        <v>-283903</v>
      </c>
      <c r="F182" s="54">
        <f t="shared" ref="F182:G185" si="12">F183</f>
        <v>-236585.8</v>
      </c>
      <c r="G182" s="54">
        <f t="shared" si="12"/>
        <v>-47317.2</v>
      </c>
    </row>
    <row r="183" spans="2:7" x14ac:dyDescent="0.3">
      <c r="B183" s="40"/>
      <c r="C183" s="40"/>
      <c r="D183" s="40" t="s">
        <v>59</v>
      </c>
      <c r="E183" s="52">
        <f t="shared" si="11"/>
        <v>-283903</v>
      </c>
      <c r="F183" s="54">
        <f t="shared" si="12"/>
        <v>-236585.8</v>
      </c>
      <c r="G183" s="54">
        <f t="shared" si="12"/>
        <v>-47317.2</v>
      </c>
    </row>
    <row r="184" spans="2:7" x14ac:dyDescent="0.3">
      <c r="B184" s="40"/>
      <c r="C184" s="40"/>
      <c r="D184" s="40" t="s">
        <v>60</v>
      </c>
      <c r="E184" s="52">
        <f t="shared" si="11"/>
        <v>-283903</v>
      </c>
      <c r="F184" s="54">
        <f t="shared" si="12"/>
        <v>-236585.8</v>
      </c>
      <c r="G184" s="54">
        <f t="shared" si="12"/>
        <v>-47317.2</v>
      </c>
    </row>
    <row r="185" spans="2:7" x14ac:dyDescent="0.3">
      <c r="B185" s="40"/>
      <c r="C185" s="40"/>
      <c r="D185" s="40" t="s">
        <v>61</v>
      </c>
      <c r="E185" s="52">
        <f>F185+G185</f>
        <v>-283903</v>
      </c>
      <c r="F185" s="54">
        <f t="shared" si="12"/>
        <v>-236585.8</v>
      </c>
      <c r="G185" s="54">
        <f t="shared" si="12"/>
        <v>-47317.2</v>
      </c>
    </row>
    <row r="186" spans="2:7" x14ac:dyDescent="0.3">
      <c r="B186" s="40"/>
      <c r="C186" s="40"/>
      <c r="D186" s="40" t="s">
        <v>247</v>
      </c>
      <c r="E186" s="52">
        <f>F186+G186</f>
        <v>-283903</v>
      </c>
      <c r="F186" s="54">
        <v>-236585.8</v>
      </c>
      <c r="G186" s="54">
        <v>-47317.2</v>
      </c>
    </row>
    <row r="187" spans="2:7" ht="69" x14ac:dyDescent="0.3">
      <c r="B187" s="532"/>
      <c r="C187" s="532" t="s">
        <v>118</v>
      </c>
      <c r="D187" s="532" t="s">
        <v>119</v>
      </c>
      <c r="E187" s="24">
        <f>+F187+G187</f>
        <v>40909.199999999997</v>
      </c>
      <c r="F187" s="24">
        <f>+F191</f>
        <v>40909.199999999997</v>
      </c>
      <c r="G187" s="24">
        <f>+G191</f>
        <v>0</v>
      </c>
    </row>
    <row r="188" spans="2:7" x14ac:dyDescent="0.3">
      <c r="B188" s="532"/>
      <c r="C188" s="532"/>
      <c r="D188" s="532" t="s">
        <v>14</v>
      </c>
      <c r="E188" s="24"/>
      <c r="F188" s="24"/>
      <c r="G188" s="24"/>
    </row>
    <row r="189" spans="2:7" ht="34.5" x14ac:dyDescent="0.3">
      <c r="B189" s="532"/>
      <c r="C189" s="532"/>
      <c r="D189" s="442" t="s">
        <v>15</v>
      </c>
      <c r="E189" s="24">
        <f t="shared" ref="E189:E195" si="13">+F189+G189</f>
        <v>40909.199999999997</v>
      </c>
      <c r="F189" s="24">
        <f>+F187</f>
        <v>40909.199999999997</v>
      </c>
      <c r="G189" s="24">
        <f>+G187</f>
        <v>0</v>
      </c>
    </row>
    <row r="190" spans="2:7" ht="34.5" x14ac:dyDescent="0.3">
      <c r="B190" s="532"/>
      <c r="C190" s="532"/>
      <c r="D190" s="532" t="s">
        <v>7</v>
      </c>
      <c r="E190" s="20"/>
      <c r="F190" s="776"/>
      <c r="G190" s="776"/>
    </row>
    <row r="191" spans="2:7" x14ac:dyDescent="0.3">
      <c r="B191" s="532"/>
      <c r="C191" s="532"/>
      <c r="D191" s="532" t="s">
        <v>2</v>
      </c>
      <c r="E191" s="24">
        <f t="shared" si="13"/>
        <v>40909.199999999997</v>
      </c>
      <c r="F191" s="24">
        <f t="shared" ref="F191:G194" si="14">+F192</f>
        <v>40909.199999999997</v>
      </c>
      <c r="G191" s="24">
        <f t="shared" si="14"/>
        <v>0</v>
      </c>
    </row>
    <row r="192" spans="2:7" x14ac:dyDescent="0.3">
      <c r="B192" s="532"/>
      <c r="C192" s="532"/>
      <c r="D192" s="532" t="s">
        <v>59</v>
      </c>
      <c r="E192" s="24">
        <f t="shared" si="13"/>
        <v>40909.199999999997</v>
      </c>
      <c r="F192" s="24">
        <f t="shared" si="14"/>
        <v>40909.199999999997</v>
      </c>
      <c r="G192" s="24">
        <f t="shared" si="14"/>
        <v>0</v>
      </c>
    </row>
    <row r="193" spans="2:7" x14ac:dyDescent="0.3">
      <c r="B193" s="532"/>
      <c r="C193" s="532"/>
      <c r="D193" s="532" t="s">
        <v>60</v>
      </c>
      <c r="E193" s="24">
        <f t="shared" si="13"/>
        <v>40909.199999999997</v>
      </c>
      <c r="F193" s="24">
        <f t="shared" si="14"/>
        <v>40909.199999999997</v>
      </c>
      <c r="G193" s="24">
        <f t="shared" si="14"/>
        <v>0</v>
      </c>
    </row>
    <row r="194" spans="2:7" x14ac:dyDescent="0.3">
      <c r="B194" s="532"/>
      <c r="C194" s="532"/>
      <c r="D194" s="532" t="s">
        <v>61</v>
      </c>
      <c r="E194" s="24">
        <f t="shared" si="13"/>
        <v>40909.199999999997</v>
      </c>
      <c r="F194" s="24">
        <f t="shared" si="14"/>
        <v>40909.199999999997</v>
      </c>
      <c r="G194" s="24">
        <f t="shared" si="14"/>
        <v>0</v>
      </c>
    </row>
    <row r="195" spans="2:7" x14ac:dyDescent="0.3">
      <c r="B195" s="532"/>
      <c r="C195" s="532"/>
      <c r="D195" s="532" t="s">
        <v>62</v>
      </c>
      <c r="E195" s="24">
        <f t="shared" si="13"/>
        <v>40909.199999999997</v>
      </c>
      <c r="F195" s="24">
        <v>40909.199999999997</v>
      </c>
      <c r="G195" s="24">
        <v>0</v>
      </c>
    </row>
    <row r="196" spans="2:7" ht="69" x14ac:dyDescent="0.3">
      <c r="B196" s="532"/>
      <c r="C196" s="532" t="s">
        <v>147</v>
      </c>
      <c r="D196" s="532" t="s">
        <v>121</v>
      </c>
      <c r="E196" s="24">
        <f>+F196+G196</f>
        <v>170831.8</v>
      </c>
      <c r="F196" s="24">
        <f>+F200</f>
        <v>170831.8</v>
      </c>
      <c r="G196" s="24">
        <f>+G200</f>
        <v>0</v>
      </c>
    </row>
    <row r="197" spans="2:7" x14ac:dyDescent="0.3">
      <c r="B197" s="532"/>
      <c r="C197" s="532"/>
      <c r="D197" s="532" t="s">
        <v>14</v>
      </c>
      <c r="E197" s="20"/>
      <c r="F197" s="776"/>
      <c r="G197" s="24"/>
    </row>
    <row r="198" spans="2:7" ht="34.5" x14ac:dyDescent="0.3">
      <c r="B198" s="532"/>
      <c r="C198" s="532"/>
      <c r="D198" s="442" t="s">
        <v>15</v>
      </c>
      <c r="E198" s="24">
        <f t="shared" ref="E198:E204" si="15">+F198+G198</f>
        <v>170831.8</v>
      </c>
      <c r="F198" s="24">
        <f>+F196</f>
        <v>170831.8</v>
      </c>
      <c r="G198" s="24">
        <f>+G196</f>
        <v>0</v>
      </c>
    </row>
    <row r="199" spans="2:7" ht="34.5" x14ac:dyDescent="0.3">
      <c r="B199" s="532"/>
      <c r="C199" s="532"/>
      <c r="D199" s="532" t="s">
        <v>7</v>
      </c>
      <c r="E199" s="24"/>
      <c r="F199" s="24"/>
      <c r="G199" s="24"/>
    </row>
    <row r="200" spans="2:7" x14ac:dyDescent="0.3">
      <c r="B200" s="532"/>
      <c r="C200" s="532"/>
      <c r="D200" s="532" t="s">
        <v>2</v>
      </c>
      <c r="E200" s="24">
        <f t="shared" si="15"/>
        <v>170831.8</v>
      </c>
      <c r="F200" s="24">
        <f t="shared" ref="F200:G203" si="16">+F201</f>
        <v>170831.8</v>
      </c>
      <c r="G200" s="24">
        <f t="shared" si="16"/>
        <v>0</v>
      </c>
    </row>
    <row r="201" spans="2:7" x14ac:dyDescent="0.3">
      <c r="B201" s="532"/>
      <c r="C201" s="532"/>
      <c r="D201" s="532" t="s">
        <v>59</v>
      </c>
      <c r="E201" s="24">
        <f t="shared" si="15"/>
        <v>170831.8</v>
      </c>
      <c r="F201" s="24">
        <f t="shared" si="16"/>
        <v>170831.8</v>
      </c>
      <c r="G201" s="24">
        <f t="shared" si="16"/>
        <v>0</v>
      </c>
    </row>
    <row r="202" spans="2:7" x14ac:dyDescent="0.3">
      <c r="B202" s="532"/>
      <c r="C202" s="532"/>
      <c r="D202" s="532" t="s">
        <v>60</v>
      </c>
      <c r="E202" s="24">
        <f t="shared" si="15"/>
        <v>170831.8</v>
      </c>
      <c r="F202" s="24">
        <f t="shared" si="16"/>
        <v>170831.8</v>
      </c>
      <c r="G202" s="24">
        <f t="shared" si="16"/>
        <v>0</v>
      </c>
    </row>
    <row r="203" spans="2:7" x14ac:dyDescent="0.3">
      <c r="B203" s="532"/>
      <c r="C203" s="532"/>
      <c r="D203" s="532" t="s">
        <v>61</v>
      </c>
      <c r="E203" s="24">
        <f t="shared" si="15"/>
        <v>170831.8</v>
      </c>
      <c r="F203" s="24">
        <f t="shared" si="16"/>
        <v>170831.8</v>
      </c>
      <c r="G203" s="24">
        <f t="shared" si="16"/>
        <v>0</v>
      </c>
    </row>
    <row r="204" spans="2:7" x14ac:dyDescent="0.3">
      <c r="B204" s="532"/>
      <c r="C204" s="532"/>
      <c r="D204" s="532" t="s">
        <v>62</v>
      </c>
      <c r="E204" s="24">
        <f t="shared" si="15"/>
        <v>170831.8</v>
      </c>
      <c r="F204" s="24">
        <v>170831.8</v>
      </c>
      <c r="G204" s="24">
        <v>0</v>
      </c>
    </row>
    <row r="205" spans="2:7" ht="51.75" x14ac:dyDescent="0.3">
      <c r="B205" s="532"/>
      <c r="C205" s="532" t="s">
        <v>173</v>
      </c>
      <c r="D205" s="532" t="s">
        <v>111</v>
      </c>
      <c r="E205" s="20">
        <f>+F205+G205</f>
        <v>-1091648.1000000001</v>
      </c>
      <c r="F205" s="20">
        <f>+F207</f>
        <v>-920242.9</v>
      </c>
      <c r="G205" s="20">
        <f>+G207</f>
        <v>-171405.2</v>
      </c>
    </row>
    <row r="206" spans="2:7" x14ac:dyDescent="0.3">
      <c r="B206" s="532"/>
      <c r="C206" s="532"/>
      <c r="D206" s="532" t="s">
        <v>14</v>
      </c>
      <c r="E206" s="20"/>
      <c r="F206" s="532"/>
      <c r="G206" s="532"/>
    </row>
    <row r="207" spans="2:7" ht="34.5" x14ac:dyDescent="0.3">
      <c r="B207" s="532"/>
      <c r="C207" s="532"/>
      <c r="D207" s="442" t="s">
        <v>15</v>
      </c>
      <c r="E207" s="20">
        <f>+F207+G207</f>
        <v>-1091648.1000000001</v>
      </c>
      <c r="F207" s="27">
        <f>+F209</f>
        <v>-920242.9</v>
      </c>
      <c r="G207" s="27">
        <f>+G209</f>
        <v>-171405.2</v>
      </c>
    </row>
    <row r="208" spans="2:7" ht="34.5" x14ac:dyDescent="0.3">
      <c r="B208" s="532"/>
      <c r="C208" s="532"/>
      <c r="D208" s="532" t="s">
        <v>7</v>
      </c>
      <c r="E208" s="20"/>
      <c r="F208" s="532"/>
      <c r="G208" s="532"/>
    </row>
    <row r="209" spans="2:7" x14ac:dyDescent="0.3">
      <c r="B209" s="532"/>
      <c r="C209" s="532"/>
      <c r="D209" s="532" t="s">
        <v>2</v>
      </c>
      <c r="E209" s="20">
        <f>+E210</f>
        <v>-1091648.1000000001</v>
      </c>
      <c r="F209" s="20">
        <f>+F210</f>
        <v>-920242.9</v>
      </c>
      <c r="G209" s="20">
        <f>+G210</f>
        <v>-171405.2</v>
      </c>
    </row>
    <row r="210" spans="2:7" x14ac:dyDescent="0.3">
      <c r="B210" s="532"/>
      <c r="C210" s="532"/>
      <c r="D210" s="532" t="s">
        <v>96</v>
      </c>
      <c r="E210" s="20">
        <f>F210+G210</f>
        <v>-1091648.1000000001</v>
      </c>
      <c r="F210" s="20">
        <f>F211+F214+F217</f>
        <v>-920242.9</v>
      </c>
      <c r="G210" s="20">
        <f>G211+G214+G217</f>
        <v>-171405.2</v>
      </c>
    </row>
    <row r="211" spans="2:7" x14ac:dyDescent="0.3">
      <c r="B211" s="544"/>
      <c r="C211" s="544"/>
      <c r="D211" s="471" t="s">
        <v>703</v>
      </c>
      <c r="E211" s="247">
        <f t="shared" ref="E211:G212" si="17">E212</f>
        <v>-45000</v>
      </c>
      <c r="F211" s="247">
        <f t="shared" si="17"/>
        <v>-40000</v>
      </c>
      <c r="G211" s="247">
        <f t="shared" si="17"/>
        <v>-5000</v>
      </c>
    </row>
    <row r="212" spans="2:7" x14ac:dyDescent="0.3">
      <c r="B212" s="544"/>
      <c r="C212" s="544"/>
      <c r="D212" s="471" t="s">
        <v>704</v>
      </c>
      <c r="E212" s="247">
        <f t="shared" si="17"/>
        <v>-45000</v>
      </c>
      <c r="F212" s="247">
        <f t="shared" si="17"/>
        <v>-40000</v>
      </c>
      <c r="G212" s="247">
        <f t="shared" si="17"/>
        <v>-5000</v>
      </c>
    </row>
    <row r="213" spans="2:7" x14ac:dyDescent="0.3">
      <c r="B213" s="544"/>
      <c r="C213" s="544"/>
      <c r="D213" s="471" t="s">
        <v>705</v>
      </c>
      <c r="E213" s="247">
        <f>F213+G213</f>
        <v>-45000</v>
      </c>
      <c r="F213" s="247">
        <v>-40000</v>
      </c>
      <c r="G213" s="247">
        <v>-5000</v>
      </c>
    </row>
    <row r="214" spans="2:7" x14ac:dyDescent="0.3">
      <c r="B214" s="544"/>
      <c r="C214" s="544"/>
      <c r="D214" s="471" t="s">
        <v>566</v>
      </c>
      <c r="E214" s="247">
        <f t="shared" ref="E214:G215" si="18">E215</f>
        <v>-1034048.1000000001</v>
      </c>
      <c r="F214" s="247">
        <f t="shared" si="18"/>
        <v>-869906.9</v>
      </c>
      <c r="G214" s="247">
        <f t="shared" si="18"/>
        <v>-164141.20000000001</v>
      </c>
    </row>
    <row r="215" spans="2:7" ht="34.5" x14ac:dyDescent="0.3">
      <c r="B215" s="544"/>
      <c r="C215" s="544"/>
      <c r="D215" s="471" t="s">
        <v>567</v>
      </c>
      <c r="E215" s="247">
        <f t="shared" si="18"/>
        <v>-1034048.1000000001</v>
      </c>
      <c r="F215" s="247">
        <f t="shared" si="18"/>
        <v>-869906.9</v>
      </c>
      <c r="G215" s="247">
        <f t="shared" si="18"/>
        <v>-164141.20000000001</v>
      </c>
    </row>
    <row r="216" spans="2:7" x14ac:dyDescent="0.3">
      <c r="B216" s="544"/>
      <c r="C216" s="544"/>
      <c r="D216" s="471" t="s">
        <v>706</v>
      </c>
      <c r="E216" s="247">
        <f>F216+G216</f>
        <v>-1034048.1000000001</v>
      </c>
      <c r="F216" s="247">
        <v>-869906.9</v>
      </c>
      <c r="G216" s="247">
        <v>-164141.20000000001</v>
      </c>
    </row>
    <row r="217" spans="2:7" x14ac:dyDescent="0.3">
      <c r="B217" s="532"/>
      <c r="C217" s="532"/>
      <c r="D217" s="532" t="s">
        <v>145</v>
      </c>
      <c r="E217" s="20">
        <f>+E218</f>
        <v>-12600</v>
      </c>
      <c r="F217" s="20">
        <f>+F218</f>
        <v>-10336</v>
      </c>
      <c r="G217" s="20">
        <f>+G218</f>
        <v>-2264</v>
      </c>
    </row>
    <row r="218" spans="2:7" x14ac:dyDescent="0.3">
      <c r="B218" s="532"/>
      <c r="C218" s="532"/>
      <c r="D218" s="532" t="s">
        <v>146</v>
      </c>
      <c r="E218" s="20">
        <f>+F218+G218</f>
        <v>-12600</v>
      </c>
      <c r="F218" s="20">
        <v>-10336</v>
      </c>
      <c r="G218" s="20">
        <v>-2264</v>
      </c>
    </row>
    <row r="219" spans="2:7" ht="51.75" x14ac:dyDescent="0.3">
      <c r="B219" s="40"/>
      <c r="C219" s="532" t="s">
        <v>115</v>
      </c>
      <c r="D219" s="532" t="s">
        <v>116</v>
      </c>
      <c r="E219" s="20">
        <f>+F219+G219</f>
        <v>-3091415.0999999996</v>
      </c>
      <c r="F219" s="20">
        <f>+F223</f>
        <v>-2575148.7999999998</v>
      </c>
      <c r="G219" s="20">
        <f>+G223</f>
        <v>-516266.3</v>
      </c>
    </row>
    <row r="220" spans="2:7" x14ac:dyDescent="0.3">
      <c r="B220" s="40"/>
      <c r="C220" s="532"/>
      <c r="D220" s="532" t="s">
        <v>14</v>
      </c>
      <c r="E220" s="20"/>
      <c r="F220" s="532"/>
      <c r="G220" s="532"/>
    </row>
    <row r="221" spans="2:7" ht="34.5" x14ac:dyDescent="0.3">
      <c r="B221" s="40"/>
      <c r="C221" s="532"/>
      <c r="D221" s="442" t="s">
        <v>15</v>
      </c>
      <c r="E221" s="20">
        <f>+F221+G221</f>
        <v>-3091415.0999999996</v>
      </c>
      <c r="F221" s="27">
        <f>+F223</f>
        <v>-2575148.7999999998</v>
      </c>
      <c r="G221" s="27">
        <f>+G223</f>
        <v>-516266.3</v>
      </c>
    </row>
    <row r="222" spans="2:7" ht="34.5" x14ac:dyDescent="0.3">
      <c r="B222" s="40"/>
      <c r="C222" s="532"/>
      <c r="D222" s="532" t="s">
        <v>7</v>
      </c>
      <c r="E222" s="20"/>
      <c r="F222" s="532"/>
      <c r="G222" s="532"/>
    </row>
    <row r="223" spans="2:7" x14ac:dyDescent="0.3">
      <c r="B223" s="40"/>
      <c r="C223" s="532"/>
      <c r="D223" s="532" t="s">
        <v>2</v>
      </c>
      <c r="E223" s="20">
        <f t="shared" ref="E223:E230" si="19">+F223+G223</f>
        <v>-3091415.0999999996</v>
      </c>
      <c r="F223" s="20">
        <f>+F224</f>
        <v>-2575148.7999999998</v>
      </c>
      <c r="G223" s="20">
        <f>+G224</f>
        <v>-516266.3</v>
      </c>
    </row>
    <row r="224" spans="2:7" x14ac:dyDescent="0.3">
      <c r="B224" s="40"/>
      <c r="C224" s="532"/>
      <c r="D224" s="532" t="s">
        <v>59</v>
      </c>
      <c r="E224" s="20">
        <f t="shared" si="19"/>
        <v>-3091415.0999999996</v>
      </c>
      <c r="F224" s="20">
        <f>+F225</f>
        <v>-2575148.7999999998</v>
      </c>
      <c r="G224" s="20">
        <f>+G225</f>
        <v>-516266.3</v>
      </c>
    </row>
    <row r="225" spans="2:7" x14ac:dyDescent="0.3">
      <c r="B225" s="40"/>
      <c r="C225" s="532"/>
      <c r="D225" s="532" t="s">
        <v>60</v>
      </c>
      <c r="E225" s="20">
        <f t="shared" si="19"/>
        <v>-3091415.0999999996</v>
      </c>
      <c r="F225" s="20">
        <f>+F226+F228</f>
        <v>-2575148.7999999998</v>
      </c>
      <c r="G225" s="20">
        <f>+G226+G228</f>
        <v>-516266.3</v>
      </c>
    </row>
    <row r="226" spans="2:7" x14ac:dyDescent="0.3">
      <c r="B226" s="40"/>
      <c r="C226" s="532"/>
      <c r="D226" s="532" t="s">
        <v>61</v>
      </c>
      <c r="E226" s="20">
        <f t="shared" si="19"/>
        <v>-2943178.6999999997</v>
      </c>
      <c r="F226" s="20">
        <f>+F227</f>
        <v>-2451667.9</v>
      </c>
      <c r="G226" s="20">
        <f>+G227</f>
        <v>-491510.8</v>
      </c>
    </row>
    <row r="227" spans="2:7" x14ac:dyDescent="0.3">
      <c r="B227" s="40"/>
      <c r="C227" s="532"/>
      <c r="D227" s="532" t="s">
        <v>62</v>
      </c>
      <c r="E227" s="20">
        <f t="shared" si="19"/>
        <v>-2943178.6999999997</v>
      </c>
      <c r="F227" s="20">
        <v>-2451667.9</v>
      </c>
      <c r="G227" s="20">
        <v>-491510.8</v>
      </c>
    </row>
    <row r="228" spans="2:7" x14ac:dyDescent="0.3">
      <c r="B228" s="40"/>
      <c r="C228" s="532"/>
      <c r="D228" s="532" t="s">
        <v>140</v>
      </c>
      <c r="E228" s="20">
        <f t="shared" si="19"/>
        <v>-148236.4</v>
      </c>
      <c r="F228" s="20">
        <f>+F229</f>
        <v>-123480.9</v>
      </c>
      <c r="G228" s="20">
        <f>+G229</f>
        <v>-24755.5</v>
      </c>
    </row>
    <row r="229" spans="2:7" x14ac:dyDescent="0.3">
      <c r="B229" s="40"/>
      <c r="C229" s="532"/>
      <c r="D229" s="532" t="s">
        <v>141</v>
      </c>
      <c r="E229" s="20">
        <f t="shared" si="19"/>
        <v>-148236.4</v>
      </c>
      <c r="F229" s="20">
        <v>-123480.9</v>
      </c>
      <c r="G229" s="20">
        <v>-24755.5</v>
      </c>
    </row>
    <row r="230" spans="2:7" x14ac:dyDescent="0.3">
      <c r="B230" s="529" t="s">
        <v>122</v>
      </c>
      <c r="C230" s="529"/>
      <c r="D230" s="529" t="s">
        <v>123</v>
      </c>
      <c r="E230" s="31">
        <f t="shared" si="19"/>
        <v>-3939855.2</v>
      </c>
      <c r="F230" s="30">
        <f>+F232</f>
        <v>-3151884.2</v>
      </c>
      <c r="G230" s="30">
        <f>+G232</f>
        <v>-787971</v>
      </c>
    </row>
    <row r="231" spans="2:7" x14ac:dyDescent="0.3">
      <c r="B231" s="532"/>
      <c r="C231" s="532"/>
      <c r="D231" s="532" t="s">
        <v>1</v>
      </c>
      <c r="E231" s="32"/>
      <c r="F231" s="33"/>
      <c r="G231" s="33"/>
    </row>
    <row r="232" spans="2:7" ht="69" x14ac:dyDescent="0.3">
      <c r="B232" s="532"/>
      <c r="C232" s="532" t="s">
        <v>130</v>
      </c>
      <c r="D232" s="532" t="s">
        <v>131</v>
      </c>
      <c r="E232" s="24">
        <f>+F232+G232</f>
        <v>-3939855.2</v>
      </c>
      <c r="F232" s="24">
        <f>+F236</f>
        <v>-3151884.2</v>
      </c>
      <c r="G232" s="24">
        <f>+G236</f>
        <v>-787971</v>
      </c>
    </row>
    <row r="233" spans="2:7" x14ac:dyDescent="0.3">
      <c r="B233" s="532"/>
      <c r="C233" s="532"/>
      <c r="D233" s="532" t="s">
        <v>14</v>
      </c>
      <c r="E233" s="24"/>
      <c r="F233" s="24"/>
      <c r="G233" s="24"/>
    </row>
    <row r="234" spans="2:7" ht="34.5" x14ac:dyDescent="0.3">
      <c r="B234" s="532"/>
      <c r="C234" s="532"/>
      <c r="D234" s="442" t="s">
        <v>15</v>
      </c>
      <c r="E234" s="24">
        <f>F234+G234</f>
        <v>-3939855.2</v>
      </c>
      <c r="F234" s="24">
        <f>+F236</f>
        <v>-3151884.2</v>
      </c>
      <c r="G234" s="24">
        <f>G232</f>
        <v>-787971</v>
      </c>
    </row>
    <row r="235" spans="2:7" ht="34.5" x14ac:dyDescent="0.3">
      <c r="B235" s="532"/>
      <c r="C235" s="532"/>
      <c r="D235" s="532" t="s">
        <v>7</v>
      </c>
      <c r="E235" s="24"/>
      <c r="F235" s="24"/>
      <c r="G235" s="24"/>
    </row>
    <row r="236" spans="2:7" x14ac:dyDescent="0.3">
      <c r="B236" s="532"/>
      <c r="C236" s="532"/>
      <c r="D236" s="532" t="s">
        <v>2</v>
      </c>
      <c r="E236" s="24">
        <f t="shared" ref="E236:E242" si="20">F236+G236</f>
        <v>-3939855.2</v>
      </c>
      <c r="F236" s="24">
        <f>+F237</f>
        <v>-3151884.2</v>
      </c>
      <c r="G236" s="24">
        <f>G237</f>
        <v>-787971</v>
      </c>
    </row>
    <row r="237" spans="2:7" x14ac:dyDescent="0.3">
      <c r="B237" s="532"/>
      <c r="C237" s="532"/>
      <c r="D237" s="532" t="s">
        <v>59</v>
      </c>
      <c r="E237" s="24">
        <f t="shared" si="20"/>
        <v>-3939855.2</v>
      </c>
      <c r="F237" s="24">
        <f>+F238</f>
        <v>-3151884.2</v>
      </c>
      <c r="G237" s="24">
        <f>+G238</f>
        <v>-787971</v>
      </c>
    </row>
    <row r="238" spans="2:7" x14ac:dyDescent="0.3">
      <c r="B238" s="532"/>
      <c r="C238" s="532"/>
      <c r="D238" s="532" t="s">
        <v>60</v>
      </c>
      <c r="E238" s="24">
        <f t="shared" si="20"/>
        <v>-3939855.2</v>
      </c>
      <c r="F238" s="24">
        <f>+F239+F241</f>
        <v>-3151884.2</v>
      </c>
      <c r="G238" s="24">
        <f>+G239+G241</f>
        <v>-787971</v>
      </c>
    </row>
    <row r="239" spans="2:7" x14ac:dyDescent="0.3">
      <c r="B239" s="532"/>
      <c r="C239" s="532"/>
      <c r="D239" s="532" t="s">
        <v>61</v>
      </c>
      <c r="E239" s="24">
        <f t="shared" si="20"/>
        <v>-3867523.8</v>
      </c>
      <c r="F239" s="24">
        <f>+F240</f>
        <v>-3091608</v>
      </c>
      <c r="G239" s="24">
        <f>+G240</f>
        <v>-775915.8</v>
      </c>
    </row>
    <row r="240" spans="2:7" x14ac:dyDescent="0.3">
      <c r="B240" s="532"/>
      <c r="C240" s="532"/>
      <c r="D240" s="532" t="s">
        <v>62</v>
      </c>
      <c r="E240" s="24">
        <f t="shared" si="20"/>
        <v>-3867523.8</v>
      </c>
      <c r="F240" s="227">
        <v>-3091608</v>
      </c>
      <c r="G240" s="227">
        <v>-775915.8</v>
      </c>
    </row>
    <row r="241" spans="2:7" x14ac:dyDescent="0.3">
      <c r="B241" s="532"/>
      <c r="C241" s="532"/>
      <c r="D241" s="532" t="s">
        <v>140</v>
      </c>
      <c r="E241" s="24">
        <f t="shared" si="20"/>
        <v>-72331.399999999994</v>
      </c>
      <c r="F241" s="24">
        <f>+F242</f>
        <v>-60276.2</v>
      </c>
      <c r="G241" s="24">
        <f>+G242</f>
        <v>-12055.2</v>
      </c>
    </row>
    <row r="242" spans="2:7" x14ac:dyDescent="0.3">
      <c r="B242" s="532"/>
      <c r="C242" s="532"/>
      <c r="D242" s="532" t="s">
        <v>141</v>
      </c>
      <c r="E242" s="24">
        <f t="shared" si="20"/>
        <v>-72331.399999999994</v>
      </c>
      <c r="F242" s="227">
        <v>-60276.2</v>
      </c>
      <c r="G242" s="227">
        <v>-12055.2</v>
      </c>
    </row>
    <row r="243" spans="2:7" ht="39.75" customHeight="1" x14ac:dyDescent="0.3">
      <c r="B243" s="255"/>
      <c r="C243" s="255"/>
      <c r="D243" s="255"/>
      <c r="E243" s="34"/>
      <c r="F243" s="34"/>
      <c r="G243" s="34"/>
    </row>
    <row r="244" spans="2:7" x14ac:dyDescent="0.3">
      <c r="C244" s="816" t="s">
        <v>9</v>
      </c>
      <c r="D244" s="816"/>
      <c r="E244" s="21"/>
      <c r="F244" s="21"/>
      <c r="G244" s="21"/>
    </row>
    <row r="245" spans="2:7" x14ac:dyDescent="0.3">
      <c r="C245" s="816" t="s">
        <v>85</v>
      </c>
      <c r="D245" s="816"/>
      <c r="E245" s="778" t="s">
        <v>11</v>
      </c>
      <c r="F245" s="778"/>
      <c r="G245" s="778"/>
    </row>
    <row r="246" spans="2:7" x14ac:dyDescent="0.3">
      <c r="C246" s="181"/>
      <c r="D246" s="21"/>
      <c r="E246" s="21"/>
      <c r="F246" s="21"/>
      <c r="G246" s="21"/>
    </row>
    <row r="247" spans="2:7" x14ac:dyDescent="0.3">
      <c r="C247" s="181"/>
      <c r="D247" s="21"/>
      <c r="E247" s="21"/>
      <c r="F247" s="21"/>
      <c r="G247" s="21"/>
    </row>
    <row r="248" spans="2:7" x14ac:dyDescent="0.3">
      <c r="C248" s="181"/>
      <c r="D248" s="21"/>
      <c r="E248" s="21"/>
      <c r="F248" s="21"/>
      <c r="G248" s="21"/>
    </row>
  </sheetData>
  <mergeCells count="12">
    <mergeCell ref="C244:D244"/>
    <mergeCell ref="C245:D245"/>
    <mergeCell ref="E245:G245"/>
    <mergeCell ref="B5:G5"/>
    <mergeCell ref="B8:C10"/>
    <mergeCell ref="D8:D12"/>
    <mergeCell ref="E8:G9"/>
    <mergeCell ref="E10:G10"/>
    <mergeCell ref="B11:B12"/>
    <mergeCell ref="C11:C12"/>
    <mergeCell ref="E11:E12"/>
    <mergeCell ref="F11:G11"/>
  </mergeCells>
  <pageMargins left="0.7" right="0.7" top="0.75" bottom="0.75" header="0.3" footer="0.3"/>
  <pageSetup paperSize="9" scale="58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00000"/>
  </sheetPr>
  <dimension ref="A1:F146"/>
  <sheetViews>
    <sheetView topLeftCell="A25" zoomScaleNormal="100" zoomScaleSheetLayoutView="80" workbookViewId="0">
      <selection activeCell="E99" sqref="E99"/>
    </sheetView>
  </sheetViews>
  <sheetFormatPr defaultRowHeight="17.25" x14ac:dyDescent="0.3"/>
  <cols>
    <col min="1" max="1" width="10" style="254" customWidth="1"/>
    <col min="2" max="2" width="13.42578125" style="254" customWidth="1"/>
    <col min="3" max="3" width="62.28515625" style="1" customWidth="1"/>
    <col min="4" max="4" width="20.140625" style="1" customWidth="1"/>
    <col min="5" max="5" width="22.28515625" style="1" customWidth="1"/>
    <col min="6" max="6" width="25.28515625" style="1" customWidth="1"/>
    <col min="7" max="7" width="12.85546875" style="1" bestFit="1" customWidth="1"/>
    <col min="8" max="16384" width="9.140625" style="1"/>
  </cols>
  <sheetData>
    <row r="1" spans="1:6" x14ac:dyDescent="0.3">
      <c r="A1" s="836" t="s">
        <v>700</v>
      </c>
      <c r="B1" s="836"/>
      <c r="C1" s="836"/>
      <c r="D1" s="836"/>
      <c r="E1" s="836"/>
      <c r="F1" s="836"/>
    </row>
    <row r="2" spans="1:6" x14ac:dyDescent="0.3">
      <c r="A2" s="836" t="s">
        <v>16</v>
      </c>
      <c r="B2" s="836"/>
      <c r="C2" s="836"/>
      <c r="D2" s="836"/>
      <c r="E2" s="836"/>
      <c r="F2" s="836"/>
    </row>
    <row r="3" spans="1:6" x14ac:dyDescent="0.3">
      <c r="A3" s="836" t="s">
        <v>17</v>
      </c>
      <c r="B3" s="836"/>
      <c r="C3" s="836"/>
      <c r="D3" s="836"/>
      <c r="E3" s="836"/>
      <c r="F3" s="836"/>
    </row>
    <row r="5" spans="1:6" ht="70.5" customHeight="1" x14ac:dyDescent="0.3">
      <c r="A5" s="782" t="s">
        <v>481</v>
      </c>
      <c r="B5" s="782"/>
      <c r="C5" s="782"/>
      <c r="D5" s="782"/>
      <c r="E5" s="782"/>
      <c r="F5" s="782"/>
    </row>
    <row r="6" spans="1:6" x14ac:dyDescent="0.3">
      <c r="A6" s="745"/>
      <c r="B6" s="745"/>
      <c r="C6" s="745"/>
      <c r="D6" s="745"/>
      <c r="F6" s="745"/>
    </row>
    <row r="7" spans="1:6" x14ac:dyDescent="0.3">
      <c r="A7" s="745"/>
      <c r="B7" s="745"/>
      <c r="C7" s="745"/>
      <c r="D7" s="745"/>
      <c r="E7" s="745"/>
      <c r="F7" s="3" t="s">
        <v>28</v>
      </c>
    </row>
    <row r="8" spans="1:6" ht="48" customHeight="1" x14ac:dyDescent="0.3">
      <c r="A8" s="867" t="s">
        <v>25</v>
      </c>
      <c r="B8" s="867"/>
      <c r="C8" s="867" t="s">
        <v>80</v>
      </c>
      <c r="D8" s="871" t="s">
        <v>164</v>
      </c>
      <c r="E8" s="872"/>
      <c r="F8" s="873"/>
    </row>
    <row r="9" spans="1:6" ht="15" customHeight="1" x14ac:dyDescent="0.3">
      <c r="A9" s="867"/>
      <c r="B9" s="867"/>
      <c r="C9" s="867"/>
      <c r="D9" s="868" t="s">
        <v>71</v>
      </c>
      <c r="E9" s="868"/>
      <c r="F9" s="868"/>
    </row>
    <row r="10" spans="1:6" ht="17.25" customHeight="1" x14ac:dyDescent="0.3">
      <c r="A10" s="863" t="s">
        <v>3</v>
      </c>
      <c r="B10" s="863" t="s">
        <v>30</v>
      </c>
      <c r="C10" s="867"/>
      <c r="D10" s="864" t="s">
        <v>72</v>
      </c>
      <c r="E10" s="864" t="s">
        <v>13</v>
      </c>
      <c r="F10" s="864"/>
    </row>
    <row r="11" spans="1:6" ht="64.5" customHeight="1" x14ac:dyDescent="0.3">
      <c r="A11" s="863"/>
      <c r="B11" s="863"/>
      <c r="C11" s="867"/>
      <c r="D11" s="864"/>
      <c r="E11" s="746" t="s">
        <v>81</v>
      </c>
      <c r="F11" s="746" t="s">
        <v>73</v>
      </c>
    </row>
    <row r="12" spans="1:6" x14ac:dyDescent="0.3">
      <c r="A12" s="747"/>
      <c r="B12" s="747"/>
      <c r="C12" s="529" t="s">
        <v>54</v>
      </c>
      <c r="D12" s="46">
        <f>E12+F12</f>
        <v>-2031308.7000000002</v>
      </c>
      <c r="E12" s="46">
        <f>+E15+E14</f>
        <v>-1845377.6</v>
      </c>
      <c r="F12" s="46">
        <f>+F15+F14</f>
        <v>-185931.1</v>
      </c>
    </row>
    <row r="13" spans="1:6" x14ac:dyDescent="0.3">
      <c r="A13" s="747"/>
      <c r="B13" s="747"/>
      <c r="C13" s="532" t="s">
        <v>1</v>
      </c>
      <c r="D13" s="748"/>
      <c r="E13" s="47"/>
      <c r="F13" s="47"/>
    </row>
    <row r="14" spans="1:6" s="21" customFormat="1" x14ac:dyDescent="0.3">
      <c r="A14" s="749"/>
      <c r="B14" s="749"/>
      <c r="C14" s="750" t="s">
        <v>171</v>
      </c>
      <c r="D14" s="751">
        <f>E14+F14</f>
        <v>-349399.3</v>
      </c>
      <c r="E14" s="48">
        <f>E24+E34+E104+E56</f>
        <v>-325507.3</v>
      </c>
      <c r="F14" s="48">
        <f>F24+F34+F104+F56</f>
        <v>-23892</v>
      </c>
    </row>
    <row r="15" spans="1:6" x14ac:dyDescent="0.3">
      <c r="A15" s="747"/>
      <c r="B15" s="747"/>
      <c r="C15" s="529" t="s">
        <v>59</v>
      </c>
      <c r="D15" s="46">
        <f>E15+F15</f>
        <v>-1681909.4000000001</v>
      </c>
      <c r="E15" s="46">
        <f>E45+E63+E75+E84+E112+E95+E136+E123</f>
        <v>-1519870.3</v>
      </c>
      <c r="F15" s="46">
        <f>F45+F63+F75+F84+F112+F95+F136+F123</f>
        <v>-162039.1</v>
      </c>
    </row>
    <row r="16" spans="1:6" ht="37.5" customHeight="1" x14ac:dyDescent="0.3">
      <c r="A16" s="747"/>
      <c r="B16" s="747"/>
      <c r="C16" s="529" t="s">
        <v>15</v>
      </c>
      <c r="D16" s="46">
        <f>+E16+F16</f>
        <v>-2031308.7000000002</v>
      </c>
      <c r="E16" s="46">
        <f>E17+E49+E27+E68+E88+E129+E116</f>
        <v>-1845377.6</v>
      </c>
      <c r="F16" s="46">
        <f>F17+F49+F27+F68+F88+F129+F116</f>
        <v>-185931.1</v>
      </c>
    </row>
    <row r="17" spans="1:6" ht="24.75" customHeight="1" x14ac:dyDescent="0.3">
      <c r="A17" s="250">
        <v>1004</v>
      </c>
      <c r="B17" s="250"/>
      <c r="C17" s="535" t="s">
        <v>248</v>
      </c>
      <c r="D17" s="226">
        <f>E17+F17</f>
        <v>-455</v>
      </c>
      <c r="E17" s="226">
        <f>E19</f>
        <v>-455</v>
      </c>
      <c r="F17" s="226">
        <f>F19</f>
        <v>0</v>
      </c>
    </row>
    <row r="18" spans="1:6" x14ac:dyDescent="0.3">
      <c r="A18" s="251"/>
      <c r="B18" s="251"/>
      <c r="C18" s="219" t="s">
        <v>1</v>
      </c>
      <c r="D18" s="226"/>
      <c r="E18" s="226"/>
      <c r="F18" s="226"/>
    </row>
    <row r="19" spans="1:6" ht="69" x14ac:dyDescent="0.3">
      <c r="A19" s="251"/>
      <c r="B19" s="218">
        <v>11009</v>
      </c>
      <c r="C19" s="252" t="s">
        <v>615</v>
      </c>
      <c r="D19" s="226">
        <f t="shared" ref="D19:D25" si="0">E19+F19</f>
        <v>-455</v>
      </c>
      <c r="E19" s="226">
        <f>E21</f>
        <v>-455</v>
      </c>
      <c r="F19" s="226">
        <f>F21</f>
        <v>0</v>
      </c>
    </row>
    <row r="20" spans="1:6" x14ac:dyDescent="0.3">
      <c r="A20" s="251"/>
      <c r="B20" s="251"/>
      <c r="C20" s="251" t="s">
        <v>14</v>
      </c>
      <c r="D20" s="226"/>
      <c r="E20" s="226"/>
      <c r="F20" s="226"/>
    </row>
    <row r="21" spans="1:6" ht="39" customHeight="1" x14ac:dyDescent="0.3">
      <c r="A21" s="251"/>
      <c r="B21" s="251"/>
      <c r="C21" s="486" t="s">
        <v>242</v>
      </c>
      <c r="D21" s="226">
        <f t="shared" si="0"/>
        <v>-455</v>
      </c>
      <c r="E21" s="226">
        <f>E23</f>
        <v>-455</v>
      </c>
      <c r="F21" s="226">
        <f>F23</f>
        <v>0</v>
      </c>
    </row>
    <row r="22" spans="1:6" ht="34.5" x14ac:dyDescent="0.3">
      <c r="A22" s="251"/>
      <c r="B22" s="251"/>
      <c r="C22" s="251" t="s">
        <v>7</v>
      </c>
      <c r="D22" s="226"/>
      <c r="E22" s="226"/>
      <c r="F22" s="226"/>
    </row>
    <row r="23" spans="1:6" x14ac:dyDescent="0.3">
      <c r="A23" s="251"/>
      <c r="B23" s="251"/>
      <c r="C23" s="251" t="s">
        <v>2</v>
      </c>
      <c r="D23" s="226">
        <f t="shared" si="0"/>
        <v>-455</v>
      </c>
      <c r="E23" s="226">
        <f t="shared" ref="E23:F25" si="1">E24</f>
        <v>-455</v>
      </c>
      <c r="F23" s="226">
        <f t="shared" si="1"/>
        <v>0</v>
      </c>
    </row>
    <row r="24" spans="1:6" x14ac:dyDescent="0.3">
      <c r="A24" s="251"/>
      <c r="B24" s="251"/>
      <c r="C24" s="251" t="s">
        <v>96</v>
      </c>
      <c r="D24" s="226">
        <f t="shared" si="0"/>
        <v>-455</v>
      </c>
      <c r="E24" s="226">
        <f t="shared" si="1"/>
        <v>-455</v>
      </c>
      <c r="F24" s="226">
        <f t="shared" si="1"/>
        <v>0</v>
      </c>
    </row>
    <row r="25" spans="1:6" x14ac:dyDescent="0.3">
      <c r="A25" s="251"/>
      <c r="B25" s="251"/>
      <c r="C25" s="251" t="s">
        <v>145</v>
      </c>
      <c r="D25" s="226">
        <f t="shared" si="0"/>
        <v>-455</v>
      </c>
      <c r="E25" s="226">
        <f t="shared" si="1"/>
        <v>-455</v>
      </c>
      <c r="F25" s="226">
        <f t="shared" si="1"/>
        <v>0</v>
      </c>
    </row>
    <row r="26" spans="1:6" x14ac:dyDescent="0.3">
      <c r="A26" s="536"/>
      <c r="B26" s="536"/>
      <c r="C26" s="252" t="s">
        <v>146</v>
      </c>
      <c r="D26" s="226">
        <f>E26+F26</f>
        <v>-455</v>
      </c>
      <c r="E26" s="226">
        <v>-455</v>
      </c>
      <c r="F26" s="226">
        <v>0</v>
      </c>
    </row>
    <row r="27" spans="1:6" ht="33.75" customHeight="1" x14ac:dyDescent="0.3">
      <c r="A27" s="250">
        <v>1019</v>
      </c>
      <c r="B27" s="250"/>
      <c r="C27" s="535" t="s">
        <v>614</v>
      </c>
      <c r="D27" s="226">
        <f>D29+D40</f>
        <v>-105800</v>
      </c>
      <c r="E27" s="226">
        <f>E29+E40</f>
        <v>-105800</v>
      </c>
      <c r="F27" s="226">
        <f>F29+F40</f>
        <v>0</v>
      </c>
    </row>
    <row r="28" spans="1:6" x14ac:dyDescent="0.3">
      <c r="A28" s="251"/>
      <c r="B28" s="251"/>
      <c r="C28" s="219" t="s">
        <v>1</v>
      </c>
      <c r="D28" s="226"/>
      <c r="E28" s="226"/>
      <c r="F28" s="226"/>
    </row>
    <row r="29" spans="1:6" ht="69" x14ac:dyDescent="0.3">
      <c r="A29" s="251"/>
      <c r="B29" s="218">
        <v>11004</v>
      </c>
      <c r="C29" s="252" t="s">
        <v>616</v>
      </c>
      <c r="D29" s="226">
        <f t="shared" ref="D29:D36" si="2">E29+F29</f>
        <v>-58000</v>
      </c>
      <c r="E29" s="226">
        <f>E31</f>
        <v>-58000</v>
      </c>
      <c r="F29" s="226">
        <v>0</v>
      </c>
    </row>
    <row r="30" spans="1:6" x14ac:dyDescent="0.3">
      <c r="A30" s="251"/>
      <c r="B30" s="251"/>
      <c r="C30" s="251" t="s">
        <v>14</v>
      </c>
      <c r="D30" s="226"/>
      <c r="E30" s="226"/>
      <c r="F30" s="226"/>
    </row>
    <row r="31" spans="1:6" ht="34.5" customHeight="1" x14ac:dyDescent="0.3">
      <c r="A31" s="251"/>
      <c r="B31" s="251"/>
      <c r="C31" s="486" t="s">
        <v>66</v>
      </c>
      <c r="D31" s="226">
        <f t="shared" si="2"/>
        <v>-58000</v>
      </c>
      <c r="E31" s="226">
        <f>E33</f>
        <v>-58000</v>
      </c>
      <c r="F31" s="226">
        <v>0</v>
      </c>
    </row>
    <row r="32" spans="1:6" ht="34.5" x14ac:dyDescent="0.3">
      <c r="A32" s="251"/>
      <c r="B32" s="251"/>
      <c r="C32" s="251" t="s">
        <v>7</v>
      </c>
      <c r="D32" s="226"/>
      <c r="E32" s="226"/>
      <c r="F32" s="226"/>
    </row>
    <row r="33" spans="1:6" x14ac:dyDescent="0.3">
      <c r="A33" s="251"/>
      <c r="B33" s="251"/>
      <c r="C33" s="251" t="s">
        <v>2</v>
      </c>
      <c r="D33" s="226">
        <f t="shared" si="2"/>
        <v>-58000</v>
      </c>
      <c r="E33" s="226">
        <f>E34</f>
        <v>-58000</v>
      </c>
      <c r="F33" s="226">
        <v>0</v>
      </c>
    </row>
    <row r="34" spans="1:6" x14ac:dyDescent="0.3">
      <c r="A34" s="251"/>
      <c r="B34" s="251"/>
      <c r="C34" s="251" t="s">
        <v>96</v>
      </c>
      <c r="D34" s="226">
        <f t="shared" si="2"/>
        <v>-58000</v>
      </c>
      <c r="E34" s="226">
        <f>E35+E38</f>
        <v>-58000</v>
      </c>
      <c r="F34" s="226">
        <v>0</v>
      </c>
    </row>
    <row r="35" spans="1:6" ht="34.5" x14ac:dyDescent="0.3">
      <c r="A35" s="251"/>
      <c r="B35" s="251"/>
      <c r="C35" s="251" t="s">
        <v>617</v>
      </c>
      <c r="D35" s="226">
        <f t="shared" si="2"/>
        <v>-14000</v>
      </c>
      <c r="E35" s="226">
        <f>E36</f>
        <v>-14000</v>
      </c>
      <c r="F35" s="226">
        <v>0</v>
      </c>
    </row>
    <row r="36" spans="1:6" x14ac:dyDescent="0.3">
      <c r="A36" s="251"/>
      <c r="B36" s="251"/>
      <c r="C36" s="252" t="s">
        <v>618</v>
      </c>
      <c r="D36" s="226">
        <f t="shared" si="2"/>
        <v>-14000</v>
      </c>
      <c r="E36" s="226">
        <f>E37</f>
        <v>-14000</v>
      </c>
      <c r="F36" s="226">
        <v>0</v>
      </c>
    </row>
    <row r="37" spans="1:6" x14ac:dyDescent="0.3">
      <c r="A37" s="251"/>
      <c r="B37" s="251"/>
      <c r="C37" s="252" t="s">
        <v>619</v>
      </c>
      <c r="D37" s="226">
        <f>E37+F37</f>
        <v>-14000</v>
      </c>
      <c r="E37" s="226">
        <v>-14000</v>
      </c>
      <c r="F37" s="226">
        <v>0</v>
      </c>
    </row>
    <row r="38" spans="1:6" x14ac:dyDescent="0.3">
      <c r="A38" s="251"/>
      <c r="B38" s="251"/>
      <c r="C38" s="251" t="s">
        <v>145</v>
      </c>
      <c r="D38" s="226">
        <f>E38+F38</f>
        <v>-44000</v>
      </c>
      <c r="E38" s="226">
        <f>E39</f>
        <v>-44000</v>
      </c>
      <c r="F38" s="226">
        <f>F39</f>
        <v>0</v>
      </c>
    </row>
    <row r="39" spans="1:6" x14ac:dyDescent="0.3">
      <c r="A39" s="536"/>
      <c r="B39" s="536"/>
      <c r="C39" s="252" t="s">
        <v>620</v>
      </c>
      <c r="D39" s="226">
        <f>E39+F39</f>
        <v>-44000</v>
      </c>
      <c r="E39" s="226">
        <v>-44000</v>
      </c>
      <c r="F39" s="226">
        <v>0</v>
      </c>
    </row>
    <row r="40" spans="1:6" ht="120.75" x14ac:dyDescent="0.3">
      <c r="A40" s="752"/>
      <c r="B40" s="218" t="s">
        <v>626</v>
      </c>
      <c r="C40" s="252" t="s">
        <v>627</v>
      </c>
      <c r="D40" s="228">
        <f>+D42</f>
        <v>-47800</v>
      </c>
      <c r="E40" s="228">
        <f>+E42</f>
        <v>-47800</v>
      </c>
      <c r="F40" s="228">
        <f>+F42</f>
        <v>0</v>
      </c>
    </row>
    <row r="41" spans="1:6" x14ac:dyDescent="0.3">
      <c r="A41" s="752"/>
      <c r="B41" s="251"/>
      <c r="C41" s="251" t="s">
        <v>14</v>
      </c>
      <c r="D41" s="228"/>
      <c r="E41" s="228"/>
      <c r="F41" s="228"/>
    </row>
    <row r="42" spans="1:6" ht="34.5" x14ac:dyDescent="0.3">
      <c r="A42" s="752"/>
      <c r="B42" s="251"/>
      <c r="C42" s="486" t="s">
        <v>66</v>
      </c>
      <c r="D42" s="228">
        <f>+D44</f>
        <v>-47800</v>
      </c>
      <c r="E42" s="228">
        <f>+E44</f>
        <v>-47800</v>
      </c>
      <c r="F42" s="228">
        <f>+F44</f>
        <v>0</v>
      </c>
    </row>
    <row r="43" spans="1:6" ht="34.5" x14ac:dyDescent="0.3">
      <c r="A43" s="752"/>
      <c r="B43" s="251"/>
      <c r="C43" s="251" t="s">
        <v>7</v>
      </c>
      <c r="D43" s="228"/>
      <c r="E43" s="228"/>
      <c r="F43" s="228"/>
    </row>
    <row r="44" spans="1:6" x14ac:dyDescent="0.3">
      <c r="A44" s="752"/>
      <c r="B44" s="251"/>
      <c r="C44" s="251" t="s">
        <v>2</v>
      </c>
      <c r="D44" s="228">
        <f>+E44+F44</f>
        <v>-47800</v>
      </c>
      <c r="E44" s="228">
        <f t="shared" ref="E44:F47" si="3">+E45</f>
        <v>-47800</v>
      </c>
      <c r="F44" s="228">
        <f t="shared" si="3"/>
        <v>0</v>
      </c>
    </row>
    <row r="45" spans="1:6" x14ac:dyDescent="0.3">
      <c r="A45" s="752"/>
      <c r="B45" s="251"/>
      <c r="C45" s="251" t="s">
        <v>59</v>
      </c>
      <c r="D45" s="228">
        <f>+E45+F45</f>
        <v>-47800</v>
      </c>
      <c r="E45" s="228">
        <f t="shared" si="3"/>
        <v>-47800</v>
      </c>
      <c r="F45" s="228">
        <f t="shared" si="3"/>
        <v>0</v>
      </c>
    </row>
    <row r="46" spans="1:6" x14ac:dyDescent="0.3">
      <c r="A46" s="752"/>
      <c r="B46" s="251"/>
      <c r="C46" s="251" t="s">
        <v>60</v>
      </c>
      <c r="D46" s="228">
        <f>+E46+F46</f>
        <v>-47800</v>
      </c>
      <c r="E46" s="228">
        <f t="shared" si="3"/>
        <v>-47800</v>
      </c>
      <c r="F46" s="228">
        <f t="shared" si="3"/>
        <v>0</v>
      </c>
    </row>
    <row r="47" spans="1:6" x14ac:dyDescent="0.3">
      <c r="A47" s="752"/>
      <c r="B47" s="251"/>
      <c r="C47" s="251" t="s">
        <v>267</v>
      </c>
      <c r="D47" s="228">
        <f>+E47+F47</f>
        <v>-47800</v>
      </c>
      <c r="E47" s="227">
        <f t="shared" si="3"/>
        <v>-47800</v>
      </c>
      <c r="F47" s="227">
        <f t="shared" si="3"/>
        <v>0</v>
      </c>
    </row>
    <row r="48" spans="1:6" x14ac:dyDescent="0.3">
      <c r="A48" s="752"/>
      <c r="B48" s="537"/>
      <c r="C48" s="252" t="s">
        <v>628</v>
      </c>
      <c r="D48" s="228">
        <f>E48+F48</f>
        <v>-47800</v>
      </c>
      <c r="E48" s="228">
        <v>-47800</v>
      </c>
      <c r="F48" s="228"/>
    </row>
    <row r="49" spans="1:6" s="21" customFormat="1" x14ac:dyDescent="0.3">
      <c r="A49" s="538" t="s">
        <v>430</v>
      </c>
      <c r="B49" s="538"/>
      <c r="C49" s="538" t="s">
        <v>431</v>
      </c>
      <c r="D49" s="81">
        <f>E49+F49</f>
        <v>510189.10000000003</v>
      </c>
      <c r="E49" s="81">
        <f>E51+E59</f>
        <v>510189.10000000003</v>
      </c>
      <c r="F49" s="81">
        <f>F51+F59</f>
        <v>0</v>
      </c>
    </row>
    <row r="50" spans="1:6" x14ac:dyDescent="0.3">
      <c r="A50" s="40"/>
      <c r="B50" s="40"/>
      <c r="C50" s="40" t="s">
        <v>1</v>
      </c>
      <c r="D50" s="81"/>
      <c r="E50" s="81"/>
      <c r="F50" s="81"/>
    </row>
    <row r="51" spans="1:6" ht="72" customHeight="1" x14ac:dyDescent="0.3">
      <c r="A51" s="40"/>
      <c r="B51" s="40" t="s">
        <v>434</v>
      </c>
      <c r="C51" s="40" t="s">
        <v>435</v>
      </c>
      <c r="D51" s="81">
        <f>D53</f>
        <v>-57643.3</v>
      </c>
      <c r="E51" s="81">
        <f>E53</f>
        <v>-57643.3</v>
      </c>
      <c r="F51" s="81">
        <f>F53</f>
        <v>0</v>
      </c>
    </row>
    <row r="52" spans="1:6" x14ac:dyDescent="0.3">
      <c r="A52" s="40"/>
      <c r="B52" s="40"/>
      <c r="C52" s="40" t="s">
        <v>14</v>
      </c>
      <c r="D52" s="81"/>
      <c r="E52" s="81"/>
      <c r="F52" s="81"/>
    </row>
    <row r="53" spans="1:6" ht="34.5" x14ac:dyDescent="0.3">
      <c r="A53" s="40"/>
      <c r="B53" s="40"/>
      <c r="C53" s="42" t="s">
        <v>15</v>
      </c>
      <c r="D53" s="81">
        <f>D55</f>
        <v>-57643.3</v>
      </c>
      <c r="E53" s="81">
        <f>E55</f>
        <v>-57643.3</v>
      </c>
      <c r="F53" s="81">
        <f>F55</f>
        <v>0</v>
      </c>
    </row>
    <row r="54" spans="1:6" ht="34.5" x14ac:dyDescent="0.3">
      <c r="A54" s="40"/>
      <c r="B54" s="40"/>
      <c r="C54" s="40" t="s">
        <v>7</v>
      </c>
      <c r="D54" s="81"/>
      <c r="E54" s="81"/>
      <c r="F54" s="81"/>
    </row>
    <row r="55" spans="1:6" x14ac:dyDescent="0.3">
      <c r="A55" s="40"/>
      <c r="B55" s="40"/>
      <c r="C55" s="40" t="s">
        <v>2</v>
      </c>
      <c r="D55" s="81">
        <f>E55+F55</f>
        <v>-57643.3</v>
      </c>
      <c r="E55" s="81">
        <f t="shared" ref="E55:F57" si="4">E56</f>
        <v>-57643.3</v>
      </c>
      <c r="F55" s="81">
        <f t="shared" si="4"/>
        <v>0</v>
      </c>
    </row>
    <row r="56" spans="1:6" x14ac:dyDescent="0.3">
      <c r="A56" s="40"/>
      <c r="B56" s="40"/>
      <c r="C56" s="40" t="s">
        <v>96</v>
      </c>
      <c r="D56" s="81">
        <f>E56+F56</f>
        <v>-57643.3</v>
      </c>
      <c r="E56" s="81">
        <f t="shared" si="4"/>
        <v>-57643.3</v>
      </c>
      <c r="F56" s="81">
        <f t="shared" si="4"/>
        <v>0</v>
      </c>
    </row>
    <row r="57" spans="1:6" x14ac:dyDescent="0.3">
      <c r="A57" s="40"/>
      <c r="B57" s="40"/>
      <c r="C57" s="40" t="s">
        <v>145</v>
      </c>
      <c r="D57" s="81">
        <f>E57+F57</f>
        <v>-57643.3</v>
      </c>
      <c r="E57" s="81">
        <f t="shared" si="4"/>
        <v>-57643.3</v>
      </c>
      <c r="F57" s="81">
        <f t="shared" si="4"/>
        <v>0</v>
      </c>
    </row>
    <row r="58" spans="1:6" x14ac:dyDescent="0.3">
      <c r="A58" s="40"/>
      <c r="B58" s="40"/>
      <c r="C58" s="40" t="s">
        <v>146</v>
      </c>
      <c r="D58" s="81">
        <f>E58+F58</f>
        <v>-57643.3</v>
      </c>
      <c r="E58" s="81">
        <v>-57643.3</v>
      </c>
      <c r="F58" s="81">
        <v>0</v>
      </c>
    </row>
    <row r="59" spans="1:6" ht="69" x14ac:dyDescent="0.3">
      <c r="A59" s="40"/>
      <c r="B59" s="40" t="s">
        <v>436</v>
      </c>
      <c r="C59" s="40" t="s">
        <v>437</v>
      </c>
      <c r="D59" s="81">
        <f t="shared" ref="D59:D66" si="5">E59+F59</f>
        <v>567832.4</v>
      </c>
      <c r="E59" s="81">
        <f>E61</f>
        <v>567832.4</v>
      </c>
      <c r="F59" s="81">
        <f>F61</f>
        <v>0</v>
      </c>
    </row>
    <row r="60" spans="1:6" x14ac:dyDescent="0.3">
      <c r="A60" s="40"/>
      <c r="B60" s="40"/>
      <c r="C60" s="40" t="s">
        <v>14</v>
      </c>
      <c r="D60" s="81"/>
      <c r="E60" s="81"/>
      <c r="F60" s="81"/>
    </row>
    <row r="61" spans="1:6" ht="34.5" x14ac:dyDescent="0.3">
      <c r="A61" s="40"/>
      <c r="B61" s="40"/>
      <c r="C61" s="42" t="s">
        <v>15</v>
      </c>
      <c r="D61" s="81">
        <f t="shared" si="5"/>
        <v>567832.4</v>
      </c>
      <c r="E61" s="81">
        <f>E63</f>
        <v>567832.4</v>
      </c>
      <c r="F61" s="81">
        <f>F63</f>
        <v>0</v>
      </c>
    </row>
    <row r="62" spans="1:6" ht="34.5" x14ac:dyDescent="0.3">
      <c r="A62" s="40"/>
      <c r="B62" s="40"/>
      <c r="C62" s="40" t="s">
        <v>7</v>
      </c>
      <c r="D62" s="81"/>
      <c r="E62" s="81"/>
      <c r="F62" s="81"/>
    </row>
    <row r="63" spans="1:6" x14ac:dyDescent="0.3">
      <c r="A63" s="40"/>
      <c r="B63" s="40"/>
      <c r="C63" s="40" t="s">
        <v>2</v>
      </c>
      <c r="D63" s="81">
        <f t="shared" si="5"/>
        <v>567832.4</v>
      </c>
      <c r="E63" s="81">
        <f t="shared" ref="E63:F66" si="6">E64</f>
        <v>567832.4</v>
      </c>
      <c r="F63" s="81">
        <f t="shared" si="6"/>
        <v>0</v>
      </c>
    </row>
    <row r="64" spans="1:6" x14ac:dyDescent="0.3">
      <c r="A64" s="40"/>
      <c r="B64" s="40"/>
      <c r="C64" s="40" t="s">
        <v>59</v>
      </c>
      <c r="D64" s="81">
        <f t="shared" si="5"/>
        <v>567832.4</v>
      </c>
      <c r="E64" s="81">
        <f t="shared" si="6"/>
        <v>567832.4</v>
      </c>
      <c r="F64" s="81">
        <f t="shared" si="6"/>
        <v>0</v>
      </c>
    </row>
    <row r="65" spans="1:6" x14ac:dyDescent="0.3">
      <c r="A65" s="40"/>
      <c r="B65" s="40"/>
      <c r="C65" s="40" t="s">
        <v>60</v>
      </c>
      <c r="D65" s="81">
        <f t="shared" si="5"/>
        <v>567832.4</v>
      </c>
      <c r="E65" s="81">
        <f t="shared" si="6"/>
        <v>567832.4</v>
      </c>
      <c r="F65" s="81">
        <f t="shared" si="6"/>
        <v>0</v>
      </c>
    </row>
    <row r="66" spans="1:6" x14ac:dyDescent="0.3">
      <c r="A66" s="40"/>
      <c r="B66" s="40"/>
      <c r="C66" s="40" t="s">
        <v>267</v>
      </c>
      <c r="D66" s="81">
        <f t="shared" si="5"/>
        <v>567832.4</v>
      </c>
      <c r="E66" s="81">
        <f t="shared" si="6"/>
        <v>567832.4</v>
      </c>
      <c r="F66" s="81">
        <f t="shared" si="6"/>
        <v>0</v>
      </c>
    </row>
    <row r="67" spans="1:6" x14ac:dyDescent="0.3">
      <c r="A67" s="40"/>
      <c r="B67" s="40"/>
      <c r="C67" s="40" t="s">
        <v>268</v>
      </c>
      <c r="D67" s="81">
        <f>E67+F67</f>
        <v>567832.4</v>
      </c>
      <c r="E67" s="81">
        <v>567832.4</v>
      </c>
      <c r="F67" s="81">
        <v>0</v>
      </c>
    </row>
    <row r="68" spans="1:6" s="21" customFormat="1" x14ac:dyDescent="0.3">
      <c r="A68" s="539" t="s">
        <v>295</v>
      </c>
      <c r="B68" s="539"/>
      <c r="C68" s="539" t="s">
        <v>296</v>
      </c>
      <c r="D68" s="253">
        <f>+D70+D79</f>
        <v>169056</v>
      </c>
      <c r="E68" s="253">
        <f>+E70+E79</f>
        <v>169056</v>
      </c>
      <c r="F68" s="253">
        <f>+F70+F79</f>
        <v>0</v>
      </c>
    </row>
    <row r="69" spans="1:6" x14ac:dyDescent="0.3">
      <c r="A69" s="434"/>
      <c r="B69" s="434"/>
      <c r="C69" s="434" t="s">
        <v>1</v>
      </c>
      <c r="D69" s="105"/>
      <c r="E69" s="105"/>
      <c r="F69" s="105"/>
    </row>
    <row r="70" spans="1:6" ht="54.75" customHeight="1" x14ac:dyDescent="0.3">
      <c r="A70" s="540"/>
      <c r="B70" s="427">
        <v>21007</v>
      </c>
      <c r="C70" s="532" t="s">
        <v>372</v>
      </c>
      <c r="D70" s="105">
        <f>E70+F70</f>
        <v>113101</v>
      </c>
      <c r="E70" s="105">
        <f>+E72</f>
        <v>113101</v>
      </c>
      <c r="F70" s="105">
        <f>+F72</f>
        <v>0</v>
      </c>
    </row>
    <row r="71" spans="1:6" x14ac:dyDescent="0.3">
      <c r="A71" s="869"/>
      <c r="B71" s="870"/>
      <c r="C71" s="434" t="s">
        <v>14</v>
      </c>
      <c r="D71" s="77"/>
      <c r="E71" s="78"/>
      <c r="F71" s="78"/>
    </row>
    <row r="72" spans="1:6" ht="34.5" x14ac:dyDescent="0.3">
      <c r="A72" s="869"/>
      <c r="B72" s="870"/>
      <c r="C72" s="442" t="s">
        <v>15</v>
      </c>
      <c r="D72" s="106">
        <f>+E72+F72</f>
        <v>113101</v>
      </c>
      <c r="E72" s="106">
        <f>+E74</f>
        <v>113101</v>
      </c>
      <c r="F72" s="106">
        <f>+F74</f>
        <v>0</v>
      </c>
    </row>
    <row r="73" spans="1:6" ht="34.5" x14ac:dyDescent="0.3">
      <c r="A73" s="869"/>
      <c r="B73" s="870"/>
      <c r="C73" s="434" t="s">
        <v>7</v>
      </c>
      <c r="D73" s="105"/>
      <c r="E73" s="105"/>
      <c r="F73" s="105"/>
    </row>
    <row r="74" spans="1:6" x14ac:dyDescent="0.3">
      <c r="A74" s="869"/>
      <c r="B74" s="870"/>
      <c r="C74" s="434" t="s">
        <v>2</v>
      </c>
      <c r="D74" s="105">
        <f>+E74+F74</f>
        <v>113101</v>
      </c>
      <c r="E74" s="105">
        <f t="shared" ref="E74:F77" si="7">+E75</f>
        <v>113101</v>
      </c>
      <c r="F74" s="105">
        <f t="shared" si="7"/>
        <v>0</v>
      </c>
    </row>
    <row r="75" spans="1:6" x14ac:dyDescent="0.3">
      <c r="A75" s="869"/>
      <c r="B75" s="870"/>
      <c r="C75" s="434" t="s">
        <v>59</v>
      </c>
      <c r="D75" s="105">
        <f>+E75+F75</f>
        <v>113101</v>
      </c>
      <c r="E75" s="105">
        <f t="shared" si="7"/>
        <v>113101</v>
      </c>
      <c r="F75" s="105">
        <f t="shared" si="7"/>
        <v>0</v>
      </c>
    </row>
    <row r="76" spans="1:6" x14ac:dyDescent="0.3">
      <c r="A76" s="869"/>
      <c r="B76" s="870"/>
      <c r="C76" s="434" t="s">
        <v>60</v>
      </c>
      <c r="D76" s="105">
        <f>+E76+F76</f>
        <v>113101</v>
      </c>
      <c r="E76" s="105">
        <f t="shared" si="7"/>
        <v>113101</v>
      </c>
      <c r="F76" s="105">
        <f t="shared" si="7"/>
        <v>0</v>
      </c>
    </row>
    <row r="77" spans="1:6" x14ac:dyDescent="0.3">
      <c r="A77" s="869"/>
      <c r="B77" s="870"/>
      <c r="C77" s="434" t="s">
        <v>61</v>
      </c>
      <c r="D77" s="105">
        <f>+E77+F77</f>
        <v>113101</v>
      </c>
      <c r="E77" s="105">
        <f t="shared" si="7"/>
        <v>113101</v>
      </c>
      <c r="F77" s="105">
        <f t="shared" si="7"/>
        <v>0</v>
      </c>
    </row>
    <row r="78" spans="1:6" x14ac:dyDescent="0.3">
      <c r="A78" s="869"/>
      <c r="B78" s="870"/>
      <c r="C78" s="434" t="s">
        <v>62</v>
      </c>
      <c r="D78" s="105">
        <f>+E78+F78</f>
        <v>113101</v>
      </c>
      <c r="E78" s="105">
        <v>113101</v>
      </c>
      <c r="F78" s="105"/>
    </row>
    <row r="79" spans="1:6" ht="86.25" x14ac:dyDescent="0.3">
      <c r="A79" s="540"/>
      <c r="B79" s="427">
        <v>21014</v>
      </c>
      <c r="C79" s="532" t="s">
        <v>368</v>
      </c>
      <c r="D79" s="105">
        <f>E79+F79</f>
        <v>55955</v>
      </c>
      <c r="E79" s="105">
        <f>+E81</f>
        <v>55955</v>
      </c>
      <c r="F79" s="105">
        <f>+F81</f>
        <v>0</v>
      </c>
    </row>
    <row r="80" spans="1:6" x14ac:dyDescent="0.3">
      <c r="A80" s="869"/>
      <c r="B80" s="870"/>
      <c r="C80" s="434" t="s">
        <v>14</v>
      </c>
      <c r="D80" s="77"/>
      <c r="E80" s="78"/>
      <c r="F80" s="78"/>
    </row>
    <row r="81" spans="1:6" ht="34.5" x14ac:dyDescent="0.3">
      <c r="A81" s="869"/>
      <c r="B81" s="870"/>
      <c r="C81" s="442" t="s">
        <v>15</v>
      </c>
      <c r="D81" s="106">
        <f>+E81+F81</f>
        <v>55955</v>
      </c>
      <c r="E81" s="106">
        <f>+E83</f>
        <v>55955</v>
      </c>
      <c r="F81" s="106">
        <f>+F83</f>
        <v>0</v>
      </c>
    </row>
    <row r="82" spans="1:6" ht="34.5" x14ac:dyDescent="0.3">
      <c r="A82" s="869"/>
      <c r="B82" s="870"/>
      <c r="C82" s="434" t="s">
        <v>7</v>
      </c>
      <c r="D82" s="105"/>
      <c r="E82" s="105"/>
      <c r="F82" s="105"/>
    </row>
    <row r="83" spans="1:6" x14ac:dyDescent="0.3">
      <c r="A83" s="869"/>
      <c r="B83" s="870"/>
      <c r="C83" s="434" t="s">
        <v>2</v>
      </c>
      <c r="D83" s="105">
        <f>+E83+F83</f>
        <v>55955</v>
      </c>
      <c r="E83" s="105">
        <f t="shared" ref="E83:F86" si="8">+E84</f>
        <v>55955</v>
      </c>
      <c r="F83" s="105">
        <f t="shared" si="8"/>
        <v>0</v>
      </c>
    </row>
    <row r="84" spans="1:6" x14ac:dyDescent="0.3">
      <c r="A84" s="869"/>
      <c r="B84" s="870"/>
      <c r="C84" s="434" t="s">
        <v>59</v>
      </c>
      <c r="D84" s="105">
        <f>+E84+F84</f>
        <v>55955</v>
      </c>
      <c r="E84" s="105">
        <f t="shared" si="8"/>
        <v>55955</v>
      </c>
      <c r="F84" s="105">
        <f t="shared" si="8"/>
        <v>0</v>
      </c>
    </row>
    <row r="85" spans="1:6" x14ac:dyDescent="0.3">
      <c r="A85" s="869"/>
      <c r="B85" s="870"/>
      <c r="C85" s="434" t="s">
        <v>60</v>
      </c>
      <c r="D85" s="105">
        <f>+E85+F85</f>
        <v>55955</v>
      </c>
      <c r="E85" s="105">
        <f t="shared" si="8"/>
        <v>55955</v>
      </c>
      <c r="F85" s="105">
        <f t="shared" si="8"/>
        <v>0</v>
      </c>
    </row>
    <row r="86" spans="1:6" x14ac:dyDescent="0.3">
      <c r="A86" s="869"/>
      <c r="B86" s="870"/>
      <c r="C86" s="434" t="s">
        <v>61</v>
      </c>
      <c r="D86" s="105">
        <f>+E86+F86</f>
        <v>55955</v>
      </c>
      <c r="E86" s="105">
        <f t="shared" si="8"/>
        <v>55955</v>
      </c>
      <c r="F86" s="105">
        <f t="shared" si="8"/>
        <v>0</v>
      </c>
    </row>
    <row r="87" spans="1:6" x14ac:dyDescent="0.3">
      <c r="A87" s="869"/>
      <c r="B87" s="870"/>
      <c r="C87" s="434" t="s">
        <v>62</v>
      </c>
      <c r="D87" s="105">
        <f>+E87+F87</f>
        <v>55955</v>
      </c>
      <c r="E87" s="105">
        <v>55955</v>
      </c>
      <c r="F87" s="105"/>
    </row>
    <row r="88" spans="1:6" ht="25.5" customHeight="1" x14ac:dyDescent="0.3">
      <c r="A88" s="426">
        <v>1157</v>
      </c>
      <c r="B88" s="426"/>
      <c r="C88" s="753" t="s">
        <v>56</v>
      </c>
      <c r="D88" s="46">
        <f>E88+F88</f>
        <v>-706771.4</v>
      </c>
      <c r="E88" s="46">
        <f>E99+E107+E90</f>
        <v>-656673.9</v>
      </c>
      <c r="F88" s="46">
        <f>F99+F107+F90</f>
        <v>-50097.5</v>
      </c>
    </row>
    <row r="89" spans="1:6" x14ac:dyDescent="0.3">
      <c r="A89" s="754"/>
      <c r="B89" s="755"/>
      <c r="C89" s="532" t="s">
        <v>1</v>
      </c>
      <c r="D89" s="20"/>
      <c r="E89" s="20"/>
      <c r="F89" s="20"/>
    </row>
    <row r="90" spans="1:6" ht="69" x14ac:dyDescent="0.3">
      <c r="A90" s="541"/>
      <c r="B90" s="746">
        <v>12014</v>
      </c>
      <c r="C90" s="531" t="s">
        <v>157</v>
      </c>
      <c r="D90" s="20">
        <f>+D92</f>
        <v>-331518.90000000002</v>
      </c>
      <c r="E90" s="20">
        <f>+E92</f>
        <v>-328972</v>
      </c>
      <c r="F90" s="20">
        <f>+F92</f>
        <v>-2546.9</v>
      </c>
    </row>
    <row r="91" spans="1:6" x14ac:dyDescent="0.3">
      <c r="A91" s="541"/>
      <c r="B91" s="525"/>
      <c r="C91" s="532" t="s">
        <v>14</v>
      </c>
      <c r="D91" s="20"/>
      <c r="E91" s="20"/>
      <c r="F91" s="20"/>
    </row>
    <row r="92" spans="1:6" ht="34.5" x14ac:dyDescent="0.3">
      <c r="A92" s="541"/>
      <c r="B92" s="525"/>
      <c r="C92" s="442" t="s">
        <v>15</v>
      </c>
      <c r="D92" s="20">
        <f>+D94</f>
        <v>-331518.90000000002</v>
      </c>
      <c r="E92" s="20">
        <f>+E94</f>
        <v>-328972</v>
      </c>
      <c r="F92" s="20">
        <f>+F94</f>
        <v>-2546.9</v>
      </c>
    </row>
    <row r="93" spans="1:6" ht="34.5" x14ac:dyDescent="0.3">
      <c r="A93" s="541"/>
      <c r="B93" s="525"/>
      <c r="C93" s="532" t="s">
        <v>7</v>
      </c>
      <c r="D93" s="20"/>
      <c r="E93" s="20"/>
      <c r="F93" s="20"/>
    </row>
    <row r="94" spans="1:6" x14ac:dyDescent="0.3">
      <c r="A94" s="541"/>
      <c r="B94" s="525"/>
      <c r="C94" s="532" t="s">
        <v>2</v>
      </c>
      <c r="D94" s="20">
        <f>+E94+F94</f>
        <v>-331518.90000000002</v>
      </c>
      <c r="E94" s="20">
        <f t="shared" ref="E94:F97" si="9">+E95</f>
        <v>-328972</v>
      </c>
      <c r="F94" s="20">
        <f t="shared" si="9"/>
        <v>-2546.9</v>
      </c>
    </row>
    <row r="95" spans="1:6" x14ac:dyDescent="0.3">
      <c r="A95" s="541"/>
      <c r="B95" s="525"/>
      <c r="C95" s="532" t="s">
        <v>59</v>
      </c>
      <c r="D95" s="20">
        <f>+E95+F95</f>
        <v>-331518.90000000002</v>
      </c>
      <c r="E95" s="20">
        <f t="shared" si="9"/>
        <v>-328972</v>
      </c>
      <c r="F95" s="20">
        <f t="shared" si="9"/>
        <v>-2546.9</v>
      </c>
    </row>
    <row r="96" spans="1:6" x14ac:dyDescent="0.3">
      <c r="A96" s="754"/>
      <c r="B96" s="525"/>
      <c r="C96" s="532" t="s">
        <v>60</v>
      </c>
      <c r="D96" s="20">
        <f>+E96+F96</f>
        <v>-331518.90000000002</v>
      </c>
      <c r="E96" s="20">
        <f t="shared" si="9"/>
        <v>-328972</v>
      </c>
      <c r="F96" s="20">
        <f t="shared" si="9"/>
        <v>-2546.9</v>
      </c>
    </row>
    <row r="97" spans="1:6" x14ac:dyDescent="0.3">
      <c r="A97" s="754"/>
      <c r="B97" s="525"/>
      <c r="C97" s="532" t="s">
        <v>61</v>
      </c>
      <c r="D97" s="20">
        <f>+E97+F97</f>
        <v>-331518.90000000002</v>
      </c>
      <c r="E97" s="20">
        <f t="shared" si="9"/>
        <v>-328972</v>
      </c>
      <c r="F97" s="20">
        <f t="shared" si="9"/>
        <v>-2546.9</v>
      </c>
    </row>
    <row r="98" spans="1:6" x14ac:dyDescent="0.3">
      <c r="A98" s="754"/>
      <c r="B98" s="525"/>
      <c r="C98" s="532" t="s">
        <v>62</v>
      </c>
      <c r="D98" s="20">
        <f>+E98+F98</f>
        <v>-331518.90000000002</v>
      </c>
      <c r="E98" s="20">
        <v>-328972</v>
      </c>
      <c r="F98" s="20">
        <v>-2546.9</v>
      </c>
    </row>
    <row r="99" spans="1:6" ht="69" x14ac:dyDescent="0.3">
      <c r="A99" s="756"/>
      <c r="B99" s="477" t="s">
        <v>259</v>
      </c>
      <c r="C99" s="440" t="s">
        <v>260</v>
      </c>
      <c r="D99" s="49">
        <f t="shared" ref="D99:D105" si="10">E99+F99</f>
        <v>-233301</v>
      </c>
      <c r="E99" s="49">
        <f>E101</f>
        <v>-209409</v>
      </c>
      <c r="F99" s="49">
        <f>F101</f>
        <v>-23892</v>
      </c>
    </row>
    <row r="100" spans="1:6" x14ac:dyDescent="0.3">
      <c r="A100" s="756"/>
      <c r="B100" s="477"/>
      <c r="C100" s="440" t="s">
        <v>14</v>
      </c>
      <c r="D100" s="49"/>
      <c r="E100" s="49"/>
      <c r="F100" s="49"/>
    </row>
    <row r="101" spans="1:6" ht="34.5" x14ac:dyDescent="0.3">
      <c r="A101" s="756"/>
      <c r="B101" s="477"/>
      <c r="C101" s="441" t="s">
        <v>15</v>
      </c>
      <c r="D101" s="49">
        <f t="shared" si="10"/>
        <v>-233301</v>
      </c>
      <c r="E101" s="49">
        <f>E103</f>
        <v>-209409</v>
      </c>
      <c r="F101" s="49">
        <f>F103</f>
        <v>-23892</v>
      </c>
    </row>
    <row r="102" spans="1:6" ht="34.5" x14ac:dyDescent="0.3">
      <c r="A102" s="756"/>
      <c r="B102" s="477"/>
      <c r="C102" s="440" t="s">
        <v>7</v>
      </c>
      <c r="D102" s="49"/>
      <c r="E102" s="49"/>
      <c r="F102" s="49"/>
    </row>
    <row r="103" spans="1:6" x14ac:dyDescent="0.3">
      <c r="A103" s="756"/>
      <c r="B103" s="477"/>
      <c r="C103" s="440" t="s">
        <v>2</v>
      </c>
      <c r="D103" s="49">
        <f t="shared" si="10"/>
        <v>-233301</v>
      </c>
      <c r="E103" s="49">
        <f t="shared" ref="E103:F105" si="11">E104</f>
        <v>-209409</v>
      </c>
      <c r="F103" s="49">
        <f t="shared" si="11"/>
        <v>-23892</v>
      </c>
    </row>
    <row r="104" spans="1:6" x14ac:dyDescent="0.3">
      <c r="A104" s="756"/>
      <c r="B104" s="477"/>
      <c r="C104" s="440" t="s">
        <v>96</v>
      </c>
      <c r="D104" s="49">
        <f t="shared" si="10"/>
        <v>-233301</v>
      </c>
      <c r="E104" s="49">
        <f t="shared" si="11"/>
        <v>-209409</v>
      </c>
      <c r="F104" s="49">
        <f t="shared" si="11"/>
        <v>-23892</v>
      </c>
    </row>
    <row r="105" spans="1:6" x14ac:dyDescent="0.3">
      <c r="A105" s="756"/>
      <c r="B105" s="477"/>
      <c r="C105" s="440" t="s">
        <v>145</v>
      </c>
      <c r="D105" s="49">
        <f t="shared" si="10"/>
        <v>-233301</v>
      </c>
      <c r="E105" s="49">
        <f t="shared" si="11"/>
        <v>-209409</v>
      </c>
      <c r="F105" s="49">
        <f t="shared" si="11"/>
        <v>-23892</v>
      </c>
    </row>
    <row r="106" spans="1:6" x14ac:dyDescent="0.3">
      <c r="A106" s="756"/>
      <c r="B106" s="477"/>
      <c r="C106" s="440" t="s">
        <v>146</v>
      </c>
      <c r="D106" s="49">
        <f>E106+F106</f>
        <v>-233301</v>
      </c>
      <c r="E106" s="49">
        <v>-209409</v>
      </c>
      <c r="F106" s="49">
        <v>-23892</v>
      </c>
    </row>
    <row r="107" spans="1:6" ht="55.5" customHeight="1" x14ac:dyDescent="0.3">
      <c r="A107" s="756"/>
      <c r="B107" s="477" t="s">
        <v>264</v>
      </c>
      <c r="C107" s="440" t="s">
        <v>265</v>
      </c>
      <c r="D107" s="49">
        <f t="shared" ref="D107:D113" si="12">E107+F107</f>
        <v>-141951.5</v>
      </c>
      <c r="E107" s="49">
        <f>E109</f>
        <v>-118292.9</v>
      </c>
      <c r="F107" s="49">
        <f>F109</f>
        <v>-23658.6</v>
      </c>
    </row>
    <row r="108" spans="1:6" x14ac:dyDescent="0.3">
      <c r="A108" s="756"/>
      <c r="B108" s="477"/>
      <c r="C108" s="440" t="s">
        <v>14</v>
      </c>
      <c r="D108" s="49"/>
      <c r="E108" s="49"/>
      <c r="F108" s="49"/>
    </row>
    <row r="109" spans="1:6" ht="34.5" x14ac:dyDescent="0.3">
      <c r="A109" s="756"/>
      <c r="B109" s="477"/>
      <c r="C109" s="441" t="s">
        <v>15</v>
      </c>
      <c r="D109" s="49">
        <f t="shared" si="12"/>
        <v>-141951.5</v>
      </c>
      <c r="E109" s="49">
        <f>E111</f>
        <v>-118292.9</v>
      </c>
      <c r="F109" s="49">
        <f>F111</f>
        <v>-23658.6</v>
      </c>
    </row>
    <row r="110" spans="1:6" ht="34.5" x14ac:dyDescent="0.3">
      <c r="A110" s="756"/>
      <c r="B110" s="477"/>
      <c r="C110" s="440" t="s">
        <v>7</v>
      </c>
      <c r="D110" s="49"/>
      <c r="E110" s="49"/>
      <c r="F110" s="49"/>
    </row>
    <row r="111" spans="1:6" x14ac:dyDescent="0.3">
      <c r="A111" s="756"/>
      <c r="B111" s="477"/>
      <c r="C111" s="440" t="s">
        <v>2</v>
      </c>
      <c r="D111" s="49">
        <f t="shared" si="12"/>
        <v>-141951.5</v>
      </c>
      <c r="E111" s="49">
        <f t="shared" ref="E111:F114" si="13">E112</f>
        <v>-118292.9</v>
      </c>
      <c r="F111" s="49">
        <f t="shared" si="13"/>
        <v>-23658.6</v>
      </c>
    </row>
    <row r="112" spans="1:6" x14ac:dyDescent="0.3">
      <c r="A112" s="756"/>
      <c r="B112" s="477"/>
      <c r="C112" s="440" t="s">
        <v>59</v>
      </c>
      <c r="D112" s="49">
        <f t="shared" si="12"/>
        <v>-141951.5</v>
      </c>
      <c r="E112" s="49">
        <f t="shared" si="13"/>
        <v>-118292.9</v>
      </c>
      <c r="F112" s="49">
        <f t="shared" si="13"/>
        <v>-23658.6</v>
      </c>
    </row>
    <row r="113" spans="1:6" x14ac:dyDescent="0.3">
      <c r="A113" s="756"/>
      <c r="B113" s="477"/>
      <c r="C113" s="440" t="s">
        <v>60</v>
      </c>
      <c r="D113" s="49">
        <f t="shared" si="12"/>
        <v>-141951.5</v>
      </c>
      <c r="E113" s="49">
        <f t="shared" si="13"/>
        <v>-118292.9</v>
      </c>
      <c r="F113" s="49">
        <f t="shared" si="13"/>
        <v>-23658.6</v>
      </c>
    </row>
    <row r="114" spans="1:6" x14ac:dyDescent="0.3">
      <c r="A114" s="756"/>
      <c r="B114" s="477"/>
      <c r="C114" s="440" t="s">
        <v>267</v>
      </c>
      <c r="D114" s="49">
        <f>E114+F114</f>
        <v>-141951.5</v>
      </c>
      <c r="E114" s="49">
        <f t="shared" si="13"/>
        <v>-118292.9</v>
      </c>
      <c r="F114" s="49">
        <f t="shared" si="13"/>
        <v>-23658.6</v>
      </c>
    </row>
    <row r="115" spans="1:6" x14ac:dyDescent="0.3">
      <c r="A115" s="756"/>
      <c r="B115" s="477"/>
      <c r="C115" s="440" t="s">
        <v>268</v>
      </c>
      <c r="D115" s="49">
        <f>E115+F115</f>
        <v>-141951.5</v>
      </c>
      <c r="E115" s="49">
        <v>-118292.9</v>
      </c>
      <c r="F115" s="49">
        <v>-23658.6</v>
      </c>
    </row>
    <row r="116" spans="1:6" s="21" customFormat="1" ht="33.75" customHeight="1" x14ac:dyDescent="0.3">
      <c r="A116" s="757" t="s">
        <v>284</v>
      </c>
      <c r="B116" s="757"/>
      <c r="C116" s="758" t="s">
        <v>285</v>
      </c>
      <c r="D116" s="48">
        <f>+D118</f>
        <v>-1082525.8</v>
      </c>
      <c r="E116" s="48">
        <f>+E118</f>
        <v>-1082525.8</v>
      </c>
      <c r="F116" s="48"/>
    </row>
    <row r="117" spans="1:6" x14ac:dyDescent="0.3">
      <c r="A117" s="542"/>
      <c r="B117" s="542"/>
      <c r="C117" s="759" t="s">
        <v>1</v>
      </c>
      <c r="D117" s="759"/>
      <c r="E117" s="759"/>
      <c r="F117" s="759"/>
    </row>
    <row r="118" spans="1:6" ht="86.25" x14ac:dyDescent="0.3">
      <c r="A118" s="542"/>
      <c r="B118" s="542">
        <v>32006</v>
      </c>
      <c r="C118" s="40" t="s">
        <v>286</v>
      </c>
      <c r="D118" s="76">
        <f>+D120</f>
        <v>-1082525.8</v>
      </c>
      <c r="E118" s="76">
        <f>+E120</f>
        <v>-1082525.8</v>
      </c>
      <c r="F118" s="49">
        <v>0</v>
      </c>
    </row>
    <row r="119" spans="1:6" x14ac:dyDescent="0.3">
      <c r="A119" s="542"/>
      <c r="B119" s="542"/>
      <c r="C119" s="40" t="s">
        <v>14</v>
      </c>
      <c r="D119" s="40"/>
      <c r="E119" s="40"/>
      <c r="F119" s="759"/>
    </row>
    <row r="120" spans="1:6" ht="34.5" x14ac:dyDescent="0.3">
      <c r="A120" s="542"/>
      <c r="B120" s="542"/>
      <c r="C120" s="42" t="s">
        <v>15</v>
      </c>
      <c r="D120" s="76">
        <f>+D122</f>
        <v>-1082525.8</v>
      </c>
      <c r="E120" s="76">
        <f>+E122</f>
        <v>-1082525.8</v>
      </c>
      <c r="F120" s="49">
        <v>0</v>
      </c>
    </row>
    <row r="121" spans="1:6" ht="34.5" x14ac:dyDescent="0.3">
      <c r="A121" s="542"/>
      <c r="B121" s="542"/>
      <c r="C121" s="40" t="s">
        <v>7</v>
      </c>
      <c r="D121" s="40"/>
      <c r="E121" s="40"/>
      <c r="F121" s="759"/>
    </row>
    <row r="122" spans="1:6" x14ac:dyDescent="0.3">
      <c r="A122" s="542"/>
      <c r="B122" s="542"/>
      <c r="C122" s="40" t="s">
        <v>2</v>
      </c>
      <c r="D122" s="49">
        <f>+D123</f>
        <v>-1082525.8</v>
      </c>
      <c r="E122" s="49">
        <f>+E123</f>
        <v>-1082525.8</v>
      </c>
      <c r="F122" s="49">
        <v>0</v>
      </c>
    </row>
    <row r="123" spans="1:6" x14ac:dyDescent="0.3">
      <c r="A123" s="542"/>
      <c r="B123" s="542"/>
      <c r="C123" s="40" t="s">
        <v>59</v>
      </c>
      <c r="D123" s="49">
        <f>+D124</f>
        <v>-1082525.8</v>
      </c>
      <c r="E123" s="49">
        <f>+E124</f>
        <v>-1082525.8</v>
      </c>
      <c r="F123" s="49">
        <v>0</v>
      </c>
    </row>
    <row r="124" spans="1:6" x14ac:dyDescent="0.3">
      <c r="A124" s="542"/>
      <c r="B124" s="542"/>
      <c r="C124" s="40" t="s">
        <v>60</v>
      </c>
      <c r="D124" s="49">
        <f>+D125+D127</f>
        <v>-1082525.8</v>
      </c>
      <c r="E124" s="49">
        <f>+E125+E127</f>
        <v>-1082525.8</v>
      </c>
      <c r="F124" s="49">
        <v>0</v>
      </c>
    </row>
    <row r="125" spans="1:6" x14ac:dyDescent="0.3">
      <c r="A125" s="542"/>
      <c r="B125" s="542"/>
      <c r="C125" s="40" t="s">
        <v>61</v>
      </c>
      <c r="D125" s="49">
        <f>+D126</f>
        <v>-235331.7</v>
      </c>
      <c r="E125" s="49">
        <f>+E126</f>
        <v>-235331.7</v>
      </c>
      <c r="F125" s="49">
        <v>0</v>
      </c>
    </row>
    <row r="126" spans="1:6" x14ac:dyDescent="0.3">
      <c r="A126" s="543"/>
      <c r="B126" s="543"/>
      <c r="C126" s="40" t="s">
        <v>247</v>
      </c>
      <c r="D126" s="49">
        <v>-235331.7</v>
      </c>
      <c r="E126" s="49">
        <v>-235331.7</v>
      </c>
      <c r="F126" s="49">
        <v>0</v>
      </c>
    </row>
    <row r="127" spans="1:6" x14ac:dyDescent="0.3">
      <c r="A127" s="543"/>
      <c r="B127" s="543"/>
      <c r="C127" s="40" t="s">
        <v>267</v>
      </c>
      <c r="D127" s="49">
        <f>+D128</f>
        <v>-847194.1</v>
      </c>
      <c r="E127" s="49">
        <f>+E128</f>
        <v>-847194.1</v>
      </c>
      <c r="F127" s="49">
        <v>0</v>
      </c>
    </row>
    <row r="128" spans="1:6" x14ac:dyDescent="0.3">
      <c r="A128" s="543"/>
      <c r="B128" s="543"/>
      <c r="C128" s="40" t="s">
        <v>268</v>
      </c>
      <c r="D128" s="49">
        <v>-847194.1</v>
      </c>
      <c r="E128" s="49">
        <v>-847194.1</v>
      </c>
      <c r="F128" s="49">
        <v>0</v>
      </c>
    </row>
    <row r="129" spans="1:6" x14ac:dyDescent="0.3">
      <c r="A129" s="528" t="s">
        <v>122</v>
      </c>
      <c r="B129" s="528"/>
      <c r="C129" s="529" t="s">
        <v>123</v>
      </c>
      <c r="D129" s="31">
        <f>+E129+F129</f>
        <v>-815001.59999999998</v>
      </c>
      <c r="E129" s="30">
        <f>+E131</f>
        <v>-679168</v>
      </c>
      <c r="F129" s="30">
        <f>+F131</f>
        <v>-135833.60000000001</v>
      </c>
    </row>
    <row r="130" spans="1:6" x14ac:dyDescent="0.3">
      <c r="A130" s="525"/>
      <c r="B130" s="525"/>
      <c r="C130" s="532" t="s">
        <v>1</v>
      </c>
      <c r="D130" s="32"/>
      <c r="E130" s="33"/>
      <c r="F130" s="33"/>
    </row>
    <row r="131" spans="1:6" ht="86.25" x14ac:dyDescent="0.3">
      <c r="A131" s="525"/>
      <c r="B131" s="525">
        <v>12001</v>
      </c>
      <c r="C131" s="532" t="s">
        <v>128</v>
      </c>
      <c r="D131" s="24">
        <f>+E131+F131</f>
        <v>-815001.59999999998</v>
      </c>
      <c r="E131" s="24">
        <f>+E135</f>
        <v>-679168</v>
      </c>
      <c r="F131" s="24">
        <f>+F135</f>
        <v>-135833.60000000001</v>
      </c>
    </row>
    <row r="132" spans="1:6" x14ac:dyDescent="0.3">
      <c r="A132" s="525"/>
      <c r="B132" s="525"/>
      <c r="C132" s="532" t="s">
        <v>14</v>
      </c>
      <c r="D132" s="24"/>
      <c r="E132" s="24"/>
      <c r="F132" s="24"/>
    </row>
    <row r="133" spans="1:6" ht="34.5" x14ac:dyDescent="0.3">
      <c r="A133" s="525"/>
      <c r="B133" s="525"/>
      <c r="C133" s="442" t="s">
        <v>15</v>
      </c>
      <c r="D133" s="24">
        <f>E133+F133</f>
        <v>-815001.59999999998</v>
      </c>
      <c r="E133" s="24">
        <f>+E135</f>
        <v>-679168</v>
      </c>
      <c r="F133" s="24">
        <f>F131</f>
        <v>-135833.60000000001</v>
      </c>
    </row>
    <row r="134" spans="1:6" ht="34.5" x14ac:dyDescent="0.3">
      <c r="A134" s="525"/>
      <c r="B134" s="525"/>
      <c r="C134" s="532" t="s">
        <v>7</v>
      </c>
      <c r="D134" s="24"/>
      <c r="E134" s="30"/>
      <c r="F134" s="30"/>
    </row>
    <row r="135" spans="1:6" x14ac:dyDescent="0.3">
      <c r="A135" s="525"/>
      <c r="B135" s="525"/>
      <c r="C135" s="532" t="s">
        <v>2</v>
      </c>
      <c r="D135" s="24">
        <f t="shared" ref="D135:D141" si="14">E135+F135</f>
        <v>-815001.59999999998</v>
      </c>
      <c r="E135" s="24">
        <f>+E136</f>
        <v>-679168</v>
      </c>
      <c r="F135" s="24">
        <f>F136</f>
        <v>-135833.60000000001</v>
      </c>
    </row>
    <row r="136" spans="1:6" x14ac:dyDescent="0.3">
      <c r="A136" s="525"/>
      <c r="B136" s="525"/>
      <c r="C136" s="532" t="s">
        <v>59</v>
      </c>
      <c r="D136" s="24">
        <f t="shared" si="14"/>
        <v>-815001.59999999998</v>
      </c>
      <c r="E136" s="24">
        <f>+E137</f>
        <v>-679168</v>
      </c>
      <c r="F136" s="24">
        <f>+F137</f>
        <v>-135833.60000000001</v>
      </c>
    </row>
    <row r="137" spans="1:6" x14ac:dyDescent="0.3">
      <c r="A137" s="525"/>
      <c r="B137" s="525"/>
      <c r="C137" s="532" t="s">
        <v>60</v>
      </c>
      <c r="D137" s="24">
        <f t="shared" si="14"/>
        <v>-815001.59999999998</v>
      </c>
      <c r="E137" s="24">
        <f>+E138+E140</f>
        <v>-679168</v>
      </c>
      <c r="F137" s="24">
        <f>+F138+F140</f>
        <v>-135833.60000000001</v>
      </c>
    </row>
    <row r="138" spans="1:6" x14ac:dyDescent="0.3">
      <c r="A138" s="525"/>
      <c r="B138" s="525"/>
      <c r="C138" s="532" t="s">
        <v>61</v>
      </c>
      <c r="D138" s="24">
        <f t="shared" si="14"/>
        <v>-779175.5</v>
      </c>
      <c r="E138" s="24">
        <f>+E139</f>
        <v>-655397.1</v>
      </c>
      <c r="F138" s="24">
        <f>+F139</f>
        <v>-123778.4</v>
      </c>
    </row>
    <row r="139" spans="1:6" x14ac:dyDescent="0.3">
      <c r="A139" s="525"/>
      <c r="B139" s="525"/>
      <c r="C139" s="532" t="s">
        <v>62</v>
      </c>
      <c r="D139" s="24">
        <f t="shared" si="14"/>
        <v>-779175.5</v>
      </c>
      <c r="E139" s="249">
        <v>-655397.1</v>
      </c>
      <c r="F139" s="249">
        <v>-123778.4</v>
      </c>
    </row>
    <row r="140" spans="1:6" x14ac:dyDescent="0.3">
      <c r="A140" s="44"/>
      <c r="B140" s="44"/>
      <c r="C140" s="40" t="s">
        <v>140</v>
      </c>
      <c r="D140" s="97">
        <f t="shared" si="14"/>
        <v>-35826.100000000006</v>
      </c>
      <c r="E140" s="97">
        <f>+E141</f>
        <v>-23770.9</v>
      </c>
      <c r="F140" s="97">
        <f>+F141</f>
        <v>-12055.2</v>
      </c>
    </row>
    <row r="141" spans="1:6" x14ac:dyDescent="0.3">
      <c r="A141" s="44"/>
      <c r="B141" s="44"/>
      <c r="C141" s="40" t="s">
        <v>141</v>
      </c>
      <c r="D141" s="97">
        <f t="shared" si="14"/>
        <v>-35826.100000000006</v>
      </c>
      <c r="E141" s="249">
        <v>-23770.9</v>
      </c>
      <c r="F141" s="249">
        <v>-12055.2</v>
      </c>
    </row>
    <row r="142" spans="1:6" x14ac:dyDescent="0.3">
      <c r="B142" s="196"/>
      <c r="C142" s="255"/>
      <c r="D142" s="50"/>
      <c r="E142" s="51"/>
      <c r="F142" s="51"/>
    </row>
    <row r="145" spans="2:5" ht="15" customHeight="1" x14ac:dyDescent="0.3">
      <c r="B145" s="389"/>
      <c r="C145" s="865" t="s">
        <v>82</v>
      </c>
      <c r="D145" s="866" t="s">
        <v>109</v>
      </c>
      <c r="E145" s="866"/>
    </row>
    <row r="146" spans="2:5" ht="32.25" customHeight="1" x14ac:dyDescent="0.3">
      <c r="B146" s="389"/>
      <c r="C146" s="865"/>
      <c r="D146" s="866"/>
      <c r="E146" s="866"/>
    </row>
  </sheetData>
  <mergeCells count="18">
    <mergeCell ref="A1:F1"/>
    <mergeCell ref="A2:F2"/>
    <mergeCell ref="A3:F3"/>
    <mergeCell ref="A5:F5"/>
    <mergeCell ref="A8:B9"/>
    <mergeCell ref="D8:F8"/>
    <mergeCell ref="A10:A11"/>
    <mergeCell ref="B10:B11"/>
    <mergeCell ref="D10:D11"/>
    <mergeCell ref="C145:C146"/>
    <mergeCell ref="D145:E146"/>
    <mergeCell ref="C8:C11"/>
    <mergeCell ref="D9:F9"/>
    <mergeCell ref="E10:F10"/>
    <mergeCell ref="A71:A78"/>
    <mergeCell ref="B71:B78"/>
    <mergeCell ref="A80:A87"/>
    <mergeCell ref="B80:B87"/>
  </mergeCells>
  <pageMargins left="0.7" right="0.7" top="0.75" bottom="0.75" header="0.3" footer="0.3"/>
  <pageSetup paperSize="9" scale="4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2220-C0B9-4779-BB10-ED05AB071CA6}">
  <dimension ref="B1:I24"/>
  <sheetViews>
    <sheetView topLeftCell="A7" zoomScaleNormal="100" workbookViewId="0">
      <selection activeCell="I15" sqref="I15"/>
    </sheetView>
  </sheetViews>
  <sheetFormatPr defaultColWidth="8" defaultRowHeight="17.25" x14ac:dyDescent="0.25"/>
  <cols>
    <col min="1" max="1" width="8" style="2"/>
    <col min="2" max="2" width="7.42578125" style="310" customWidth="1"/>
    <col min="3" max="3" width="8.7109375" style="310" customWidth="1"/>
    <col min="4" max="4" width="82.7109375" style="2" customWidth="1"/>
    <col min="5" max="5" width="32.7109375" style="323" customWidth="1"/>
    <col min="6" max="6" width="16.42578125" style="295" bestFit="1" customWidth="1"/>
    <col min="7" max="8" width="18.28515625" style="295" bestFit="1" customWidth="1"/>
    <col min="9" max="9" width="18.5703125" style="295" bestFit="1" customWidth="1"/>
    <col min="10" max="10" width="16.42578125" style="2" customWidth="1"/>
    <col min="11" max="16384" width="8" style="2"/>
  </cols>
  <sheetData>
    <row r="1" spans="2:9" x14ac:dyDescent="0.25">
      <c r="B1" s="874" t="s">
        <v>699</v>
      </c>
      <c r="C1" s="874"/>
      <c r="D1" s="874"/>
      <c r="E1" s="874"/>
    </row>
    <row r="2" spans="2:9" x14ac:dyDescent="0.25">
      <c r="B2" s="874" t="s">
        <v>27</v>
      </c>
      <c r="C2" s="874"/>
      <c r="D2" s="874"/>
      <c r="E2" s="874"/>
      <c r="F2" s="305"/>
      <c r="G2" s="305"/>
    </row>
    <row r="3" spans="2:9" x14ac:dyDescent="0.25">
      <c r="B3" s="874" t="s">
        <v>532</v>
      </c>
      <c r="C3" s="874"/>
      <c r="D3" s="874"/>
      <c r="E3" s="874"/>
      <c r="F3" s="305"/>
      <c r="G3" s="305"/>
    </row>
    <row r="4" spans="2:9" x14ac:dyDescent="0.25">
      <c r="B4" s="304"/>
      <c r="C4" s="304"/>
      <c r="D4" s="304"/>
      <c r="E4" s="304"/>
      <c r="F4" s="305"/>
      <c r="G4" s="305"/>
    </row>
    <row r="5" spans="2:9" ht="44.25" customHeight="1" x14ac:dyDescent="0.25">
      <c r="B5" s="779" t="s">
        <v>608</v>
      </c>
      <c r="C5" s="779"/>
      <c r="D5" s="779"/>
      <c r="E5" s="779"/>
      <c r="F5" s="5"/>
      <c r="G5" s="5"/>
    </row>
    <row r="6" spans="2:9" x14ac:dyDescent="0.25">
      <c r="B6" s="306"/>
      <c r="C6" s="306"/>
      <c r="D6" s="79"/>
      <c r="E6" s="307" t="s">
        <v>28</v>
      </c>
    </row>
    <row r="7" spans="2:9" ht="69" x14ac:dyDescent="0.25">
      <c r="B7" s="875" t="s">
        <v>240</v>
      </c>
      <c r="C7" s="875"/>
      <c r="D7" s="876" t="s">
        <v>533</v>
      </c>
      <c r="E7" s="308" t="s">
        <v>39</v>
      </c>
    </row>
    <row r="8" spans="2:9" s="310" customFormat="1" ht="60.75" x14ac:dyDescent="0.25">
      <c r="B8" s="309" t="s">
        <v>3</v>
      </c>
      <c r="C8" s="309" t="s">
        <v>4</v>
      </c>
      <c r="D8" s="877"/>
      <c r="E8" s="220" t="s">
        <v>6</v>
      </c>
      <c r="F8" s="296"/>
      <c r="G8" s="296"/>
      <c r="H8" s="296"/>
      <c r="I8" s="296"/>
    </row>
    <row r="9" spans="2:9" s="310" customFormat="1" x14ac:dyDescent="0.25">
      <c r="B9" s="311"/>
      <c r="C9" s="311"/>
      <c r="D9" s="312" t="s">
        <v>8</v>
      </c>
      <c r="E9" s="313">
        <f>E11</f>
        <v>167808.09999999998</v>
      </c>
      <c r="F9" s="296"/>
      <c r="G9" s="296"/>
      <c r="H9" s="296"/>
      <c r="I9" s="296"/>
    </row>
    <row r="10" spans="2:9" x14ac:dyDescent="0.25">
      <c r="B10" s="311"/>
      <c r="C10" s="311"/>
      <c r="D10" s="312" t="s">
        <v>139</v>
      </c>
      <c r="E10" s="314"/>
    </row>
    <row r="11" spans="2:9" s="310" customFormat="1" ht="34.5" x14ac:dyDescent="0.25">
      <c r="B11" s="218"/>
      <c r="C11" s="315"/>
      <c r="D11" s="315" t="s">
        <v>241</v>
      </c>
      <c r="E11" s="313">
        <f>E13</f>
        <v>167808.09999999998</v>
      </c>
      <c r="F11" s="296"/>
      <c r="G11" s="296"/>
      <c r="H11" s="296"/>
      <c r="I11" s="296"/>
    </row>
    <row r="12" spans="2:9" s="310" customFormat="1" x14ac:dyDescent="0.25">
      <c r="B12" s="218"/>
      <c r="C12" s="218"/>
      <c r="D12" s="218" t="s">
        <v>231</v>
      </c>
      <c r="E12" s="316"/>
      <c r="F12" s="296"/>
      <c r="G12" s="296"/>
      <c r="H12" s="296"/>
      <c r="I12" s="296"/>
    </row>
    <row r="13" spans="2:9" s="5" customFormat="1" ht="34.5" x14ac:dyDescent="0.25">
      <c r="B13" s="302">
        <v>1212</v>
      </c>
      <c r="C13" s="302">
        <v>32001</v>
      </c>
      <c r="D13" s="317" t="s">
        <v>506</v>
      </c>
      <c r="E13" s="318">
        <f>E15+E18+E21</f>
        <v>167808.09999999998</v>
      </c>
      <c r="F13" s="297"/>
      <c r="G13" s="297"/>
      <c r="H13" s="297"/>
      <c r="I13" s="297"/>
    </row>
    <row r="14" spans="2:9" x14ac:dyDescent="0.25">
      <c r="B14" s="218"/>
      <c r="C14" s="218"/>
      <c r="D14" s="319" t="s">
        <v>14</v>
      </c>
      <c r="E14" s="320"/>
    </row>
    <row r="15" spans="2:9" x14ac:dyDescent="0.25">
      <c r="B15" s="218"/>
      <c r="C15" s="218"/>
      <c r="D15" s="321" t="s">
        <v>534</v>
      </c>
      <c r="E15" s="320">
        <f>E17</f>
        <v>18970.599999999999</v>
      </c>
    </row>
    <row r="16" spans="2:9" x14ac:dyDescent="0.25">
      <c r="B16" s="218"/>
      <c r="C16" s="218"/>
      <c r="D16" s="322" t="s">
        <v>535</v>
      </c>
      <c r="E16" s="320"/>
    </row>
    <row r="17" spans="2:5" ht="34.5" x14ac:dyDescent="0.25">
      <c r="B17" s="218"/>
      <c r="C17" s="218"/>
      <c r="D17" s="322" t="s">
        <v>536</v>
      </c>
      <c r="E17" s="320">
        <f>[2]h17!H12</f>
        <v>18970.599999999999</v>
      </c>
    </row>
    <row r="18" spans="2:5" x14ac:dyDescent="0.25">
      <c r="B18" s="218"/>
      <c r="C18" s="218"/>
      <c r="D18" s="321" t="s">
        <v>537</v>
      </c>
      <c r="E18" s="320">
        <f>E20</f>
        <v>97242.2</v>
      </c>
    </row>
    <row r="19" spans="2:5" x14ac:dyDescent="0.25">
      <c r="B19" s="218"/>
      <c r="C19" s="218"/>
      <c r="D19" s="322" t="s">
        <v>535</v>
      </c>
      <c r="E19" s="320"/>
    </row>
    <row r="20" spans="2:5" ht="51" customHeight="1" x14ac:dyDescent="0.25">
      <c r="B20" s="218"/>
      <c r="C20" s="218"/>
      <c r="D20" s="219" t="s">
        <v>538</v>
      </c>
      <c r="E20" s="320">
        <f>[2]h17!H19</f>
        <v>97242.2</v>
      </c>
    </row>
    <row r="21" spans="2:5" x14ac:dyDescent="0.25">
      <c r="B21" s="218"/>
      <c r="C21" s="218"/>
      <c r="D21" s="321" t="s">
        <v>524</v>
      </c>
      <c r="E21" s="320">
        <f>E23+E24</f>
        <v>51595.3</v>
      </c>
    </row>
    <row r="22" spans="2:5" x14ac:dyDescent="0.25">
      <c r="B22" s="218"/>
      <c r="C22" s="218"/>
      <c r="D22" s="322" t="s">
        <v>535</v>
      </c>
      <c r="E22" s="320"/>
    </row>
    <row r="23" spans="2:5" ht="39" customHeight="1" x14ac:dyDescent="0.25">
      <c r="B23" s="218"/>
      <c r="C23" s="218"/>
      <c r="D23" s="322" t="s">
        <v>723</v>
      </c>
      <c r="E23" s="320">
        <f>[2]h17!H33+[2]h17!H34+[2]h17!H31+[2]h17!H30</f>
        <v>49945.3</v>
      </c>
    </row>
    <row r="24" spans="2:5" ht="69" x14ac:dyDescent="0.25">
      <c r="B24" s="218"/>
      <c r="C24" s="218"/>
      <c r="D24" s="219" t="s">
        <v>539</v>
      </c>
      <c r="E24" s="320">
        <f>[2]h17!H35+[2]h17!H36</f>
        <v>1650</v>
      </c>
    </row>
  </sheetData>
  <mergeCells count="6"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  <pageSetup paperSize="9" scale="64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3B657-8F88-416B-A850-88E4D5C6099E}">
  <dimension ref="B1:E29"/>
  <sheetViews>
    <sheetView zoomScaleNormal="100" workbookViewId="0">
      <selection activeCell="D16" sqref="D16"/>
    </sheetView>
  </sheetViews>
  <sheetFormatPr defaultRowHeight="17.25" x14ac:dyDescent="0.3"/>
  <cols>
    <col min="1" max="1" width="9.140625" style="272"/>
    <col min="2" max="2" width="11.42578125" style="272" customWidth="1"/>
    <col min="3" max="3" width="15.42578125" style="272" customWidth="1"/>
    <col min="4" max="4" width="83.7109375" style="272" customWidth="1"/>
    <col min="5" max="5" width="35.85546875" style="272" customWidth="1"/>
    <col min="6" max="6" width="20.85546875" style="272" customWidth="1"/>
    <col min="7" max="7" width="9.140625" style="272"/>
    <col min="8" max="8" width="10.42578125" style="272" bestFit="1" customWidth="1"/>
    <col min="9" max="157" width="9.140625" style="272"/>
    <col min="158" max="158" width="5" style="272" customWidth="1"/>
    <col min="159" max="159" width="4.7109375" style="272" customWidth="1"/>
    <col min="160" max="160" width="5" style="272" customWidth="1"/>
    <col min="161" max="161" width="19.7109375" style="272" customWidth="1"/>
    <col min="162" max="162" width="49.85546875" style="272" customWidth="1"/>
    <col min="163" max="163" width="14.5703125" style="272" customWidth="1"/>
    <col min="164" max="164" width="13.7109375" style="272" customWidth="1"/>
    <col min="165" max="165" width="13.42578125" style="272" customWidth="1"/>
    <col min="166" max="166" width="15.42578125" style="272" customWidth="1"/>
    <col min="167" max="168" width="10.28515625" style="272" bestFit="1" customWidth="1"/>
    <col min="169" max="413" width="9.140625" style="272"/>
    <col min="414" max="414" width="5" style="272" customWidth="1"/>
    <col min="415" max="415" width="4.7109375" style="272" customWidth="1"/>
    <col min="416" max="416" width="5" style="272" customWidth="1"/>
    <col min="417" max="417" width="19.7109375" style="272" customWidth="1"/>
    <col min="418" max="418" width="49.85546875" style="272" customWidth="1"/>
    <col min="419" max="419" width="14.5703125" style="272" customWidth="1"/>
    <col min="420" max="420" width="13.7109375" style="272" customWidth="1"/>
    <col min="421" max="421" width="13.42578125" style="272" customWidth="1"/>
    <col min="422" max="422" width="15.42578125" style="272" customWidth="1"/>
    <col min="423" max="424" width="10.28515625" style="272" bestFit="1" customWidth="1"/>
    <col min="425" max="669" width="9.140625" style="272"/>
    <col min="670" max="670" width="5" style="272" customWidth="1"/>
    <col min="671" max="671" width="4.7109375" style="272" customWidth="1"/>
    <col min="672" max="672" width="5" style="272" customWidth="1"/>
    <col min="673" max="673" width="19.7109375" style="272" customWidth="1"/>
    <col min="674" max="674" width="49.85546875" style="272" customWidth="1"/>
    <col min="675" max="675" width="14.5703125" style="272" customWidth="1"/>
    <col min="676" max="676" width="13.7109375" style="272" customWidth="1"/>
    <col min="677" max="677" width="13.42578125" style="272" customWidth="1"/>
    <col min="678" max="678" width="15.42578125" style="272" customWidth="1"/>
    <col min="679" max="680" width="10.28515625" style="272" bestFit="1" customWidth="1"/>
    <col min="681" max="925" width="9.140625" style="272"/>
    <col min="926" max="926" width="5" style="272" customWidth="1"/>
    <col min="927" max="927" width="4.7109375" style="272" customWidth="1"/>
    <col min="928" max="928" width="5" style="272" customWidth="1"/>
    <col min="929" max="929" width="19.7109375" style="272" customWidth="1"/>
    <col min="930" max="930" width="49.85546875" style="272" customWidth="1"/>
    <col min="931" max="931" width="14.5703125" style="272" customWidth="1"/>
    <col min="932" max="932" width="13.7109375" style="272" customWidth="1"/>
    <col min="933" max="933" width="13.42578125" style="272" customWidth="1"/>
    <col min="934" max="934" width="15.42578125" style="272" customWidth="1"/>
    <col min="935" max="936" width="10.28515625" style="272" bestFit="1" customWidth="1"/>
    <col min="937" max="1181" width="9.140625" style="272"/>
    <col min="1182" max="1182" width="5" style="272" customWidth="1"/>
    <col min="1183" max="1183" width="4.7109375" style="272" customWidth="1"/>
    <col min="1184" max="1184" width="5" style="272" customWidth="1"/>
    <col min="1185" max="1185" width="19.7109375" style="272" customWidth="1"/>
    <col min="1186" max="1186" width="49.85546875" style="272" customWidth="1"/>
    <col min="1187" max="1187" width="14.5703125" style="272" customWidth="1"/>
    <col min="1188" max="1188" width="13.7109375" style="272" customWidth="1"/>
    <col min="1189" max="1189" width="13.42578125" style="272" customWidth="1"/>
    <col min="1190" max="1190" width="15.42578125" style="272" customWidth="1"/>
    <col min="1191" max="1192" width="10.28515625" style="272" bestFit="1" customWidth="1"/>
    <col min="1193" max="1437" width="9.140625" style="272"/>
    <col min="1438" max="1438" width="5" style="272" customWidth="1"/>
    <col min="1439" max="1439" width="4.7109375" style="272" customWidth="1"/>
    <col min="1440" max="1440" width="5" style="272" customWidth="1"/>
    <col min="1441" max="1441" width="19.7109375" style="272" customWidth="1"/>
    <col min="1442" max="1442" width="49.85546875" style="272" customWidth="1"/>
    <col min="1443" max="1443" width="14.5703125" style="272" customWidth="1"/>
    <col min="1444" max="1444" width="13.7109375" style="272" customWidth="1"/>
    <col min="1445" max="1445" width="13.42578125" style="272" customWidth="1"/>
    <col min="1446" max="1446" width="15.42578125" style="272" customWidth="1"/>
    <col min="1447" max="1448" width="10.28515625" style="272" bestFit="1" customWidth="1"/>
    <col min="1449" max="1693" width="9.140625" style="272"/>
    <col min="1694" max="1694" width="5" style="272" customWidth="1"/>
    <col min="1695" max="1695" width="4.7109375" style="272" customWidth="1"/>
    <col min="1696" max="1696" width="5" style="272" customWidth="1"/>
    <col min="1697" max="1697" width="19.7109375" style="272" customWidth="1"/>
    <col min="1698" max="1698" width="49.85546875" style="272" customWidth="1"/>
    <col min="1699" max="1699" width="14.5703125" style="272" customWidth="1"/>
    <col min="1700" max="1700" width="13.7109375" style="272" customWidth="1"/>
    <col min="1701" max="1701" width="13.42578125" style="272" customWidth="1"/>
    <col min="1702" max="1702" width="15.42578125" style="272" customWidth="1"/>
    <col min="1703" max="1704" width="10.28515625" style="272" bestFit="1" customWidth="1"/>
    <col min="1705" max="1949" width="9.140625" style="272"/>
    <col min="1950" max="1950" width="5" style="272" customWidth="1"/>
    <col min="1951" max="1951" width="4.7109375" style="272" customWidth="1"/>
    <col min="1952" max="1952" width="5" style="272" customWidth="1"/>
    <col min="1953" max="1953" width="19.7109375" style="272" customWidth="1"/>
    <col min="1954" max="1954" width="49.85546875" style="272" customWidth="1"/>
    <col min="1955" max="1955" width="14.5703125" style="272" customWidth="1"/>
    <col min="1956" max="1956" width="13.7109375" style="272" customWidth="1"/>
    <col min="1957" max="1957" width="13.42578125" style="272" customWidth="1"/>
    <col min="1958" max="1958" width="15.42578125" style="272" customWidth="1"/>
    <col min="1959" max="1960" width="10.28515625" style="272" bestFit="1" customWidth="1"/>
    <col min="1961" max="2205" width="9.140625" style="272"/>
    <col min="2206" max="2206" width="5" style="272" customWidth="1"/>
    <col min="2207" max="2207" width="4.7109375" style="272" customWidth="1"/>
    <col min="2208" max="2208" width="5" style="272" customWidth="1"/>
    <col min="2209" max="2209" width="19.7109375" style="272" customWidth="1"/>
    <col min="2210" max="2210" width="49.85546875" style="272" customWidth="1"/>
    <col min="2211" max="2211" width="14.5703125" style="272" customWidth="1"/>
    <col min="2212" max="2212" width="13.7109375" style="272" customWidth="1"/>
    <col min="2213" max="2213" width="13.42578125" style="272" customWidth="1"/>
    <col min="2214" max="2214" width="15.42578125" style="272" customWidth="1"/>
    <col min="2215" max="2216" width="10.28515625" style="272" bestFit="1" customWidth="1"/>
    <col min="2217" max="2461" width="9.140625" style="272"/>
    <col min="2462" max="2462" width="5" style="272" customWidth="1"/>
    <col min="2463" max="2463" width="4.7109375" style="272" customWidth="1"/>
    <col min="2464" max="2464" width="5" style="272" customWidth="1"/>
    <col min="2465" max="2465" width="19.7109375" style="272" customWidth="1"/>
    <col min="2466" max="2466" width="49.85546875" style="272" customWidth="1"/>
    <col min="2467" max="2467" width="14.5703125" style="272" customWidth="1"/>
    <col min="2468" max="2468" width="13.7109375" style="272" customWidth="1"/>
    <col min="2469" max="2469" width="13.42578125" style="272" customWidth="1"/>
    <col min="2470" max="2470" width="15.42578125" style="272" customWidth="1"/>
    <col min="2471" max="2472" width="10.28515625" style="272" bestFit="1" customWidth="1"/>
    <col min="2473" max="2717" width="9.140625" style="272"/>
    <col min="2718" max="2718" width="5" style="272" customWidth="1"/>
    <col min="2719" max="2719" width="4.7109375" style="272" customWidth="1"/>
    <col min="2720" max="2720" width="5" style="272" customWidth="1"/>
    <col min="2721" max="2721" width="19.7109375" style="272" customWidth="1"/>
    <col min="2722" max="2722" width="49.85546875" style="272" customWidth="1"/>
    <col min="2723" max="2723" width="14.5703125" style="272" customWidth="1"/>
    <col min="2724" max="2724" width="13.7109375" style="272" customWidth="1"/>
    <col min="2725" max="2725" width="13.42578125" style="272" customWidth="1"/>
    <col min="2726" max="2726" width="15.42578125" style="272" customWidth="1"/>
    <col min="2727" max="2728" width="10.28515625" style="272" bestFit="1" customWidth="1"/>
    <col min="2729" max="2973" width="9.140625" style="272"/>
    <col min="2974" max="2974" width="5" style="272" customWidth="1"/>
    <col min="2975" max="2975" width="4.7109375" style="272" customWidth="1"/>
    <col min="2976" max="2976" width="5" style="272" customWidth="1"/>
    <col min="2977" max="2977" width="19.7109375" style="272" customWidth="1"/>
    <col min="2978" max="2978" width="49.85546875" style="272" customWidth="1"/>
    <col min="2979" max="2979" width="14.5703125" style="272" customWidth="1"/>
    <col min="2980" max="2980" width="13.7109375" style="272" customWidth="1"/>
    <col min="2981" max="2981" width="13.42578125" style="272" customWidth="1"/>
    <col min="2982" max="2982" width="15.42578125" style="272" customWidth="1"/>
    <col min="2983" max="2984" width="10.28515625" style="272" bestFit="1" customWidth="1"/>
    <col min="2985" max="3229" width="9.140625" style="272"/>
    <col min="3230" max="3230" width="5" style="272" customWidth="1"/>
    <col min="3231" max="3231" width="4.7109375" style="272" customWidth="1"/>
    <col min="3232" max="3232" width="5" style="272" customWidth="1"/>
    <col min="3233" max="3233" width="19.7109375" style="272" customWidth="1"/>
    <col min="3234" max="3234" width="49.85546875" style="272" customWidth="1"/>
    <col min="3235" max="3235" width="14.5703125" style="272" customWidth="1"/>
    <col min="3236" max="3236" width="13.7109375" style="272" customWidth="1"/>
    <col min="3237" max="3237" width="13.42578125" style="272" customWidth="1"/>
    <col min="3238" max="3238" width="15.42578125" style="272" customWidth="1"/>
    <col min="3239" max="3240" width="10.28515625" style="272" bestFit="1" customWidth="1"/>
    <col min="3241" max="3485" width="9.140625" style="272"/>
    <col min="3486" max="3486" width="5" style="272" customWidth="1"/>
    <col min="3487" max="3487" width="4.7109375" style="272" customWidth="1"/>
    <col min="3488" max="3488" width="5" style="272" customWidth="1"/>
    <col min="3489" max="3489" width="19.7109375" style="272" customWidth="1"/>
    <col min="3490" max="3490" width="49.85546875" style="272" customWidth="1"/>
    <col min="3491" max="3491" width="14.5703125" style="272" customWidth="1"/>
    <col min="3492" max="3492" width="13.7109375" style="272" customWidth="1"/>
    <col min="3493" max="3493" width="13.42578125" style="272" customWidth="1"/>
    <col min="3494" max="3494" width="15.42578125" style="272" customWidth="1"/>
    <col min="3495" max="3496" width="10.28515625" style="272" bestFit="1" customWidth="1"/>
    <col min="3497" max="3741" width="9.140625" style="272"/>
    <col min="3742" max="3742" width="5" style="272" customWidth="1"/>
    <col min="3743" max="3743" width="4.7109375" style="272" customWidth="1"/>
    <col min="3744" max="3744" width="5" style="272" customWidth="1"/>
    <col min="3745" max="3745" width="19.7109375" style="272" customWidth="1"/>
    <col min="3746" max="3746" width="49.85546875" style="272" customWidth="1"/>
    <col min="3747" max="3747" width="14.5703125" style="272" customWidth="1"/>
    <col min="3748" max="3748" width="13.7109375" style="272" customWidth="1"/>
    <col min="3749" max="3749" width="13.42578125" style="272" customWidth="1"/>
    <col min="3750" max="3750" width="15.42578125" style="272" customWidth="1"/>
    <col min="3751" max="3752" width="10.28515625" style="272" bestFit="1" customWidth="1"/>
    <col min="3753" max="3997" width="9.140625" style="272"/>
    <col min="3998" max="3998" width="5" style="272" customWidth="1"/>
    <col min="3999" max="3999" width="4.7109375" style="272" customWidth="1"/>
    <col min="4000" max="4000" width="5" style="272" customWidth="1"/>
    <col min="4001" max="4001" width="19.7109375" style="272" customWidth="1"/>
    <col min="4002" max="4002" width="49.85546875" style="272" customWidth="1"/>
    <col min="4003" max="4003" width="14.5703125" style="272" customWidth="1"/>
    <col min="4004" max="4004" width="13.7109375" style="272" customWidth="1"/>
    <col min="4005" max="4005" width="13.42578125" style="272" customWidth="1"/>
    <col min="4006" max="4006" width="15.42578125" style="272" customWidth="1"/>
    <col min="4007" max="4008" width="10.28515625" style="272" bestFit="1" customWidth="1"/>
    <col min="4009" max="4253" width="9.140625" style="272"/>
    <col min="4254" max="4254" width="5" style="272" customWidth="1"/>
    <col min="4255" max="4255" width="4.7109375" style="272" customWidth="1"/>
    <col min="4256" max="4256" width="5" style="272" customWidth="1"/>
    <col min="4257" max="4257" width="19.7109375" style="272" customWidth="1"/>
    <col min="4258" max="4258" width="49.85546875" style="272" customWidth="1"/>
    <col min="4259" max="4259" width="14.5703125" style="272" customWidth="1"/>
    <col min="4260" max="4260" width="13.7109375" style="272" customWidth="1"/>
    <col min="4261" max="4261" width="13.42578125" style="272" customWidth="1"/>
    <col min="4262" max="4262" width="15.42578125" style="272" customWidth="1"/>
    <col min="4263" max="4264" width="10.28515625" style="272" bestFit="1" customWidth="1"/>
    <col min="4265" max="4509" width="9.140625" style="272"/>
    <col min="4510" max="4510" width="5" style="272" customWidth="1"/>
    <col min="4511" max="4511" width="4.7109375" style="272" customWidth="1"/>
    <col min="4512" max="4512" width="5" style="272" customWidth="1"/>
    <col min="4513" max="4513" width="19.7109375" style="272" customWidth="1"/>
    <col min="4514" max="4514" width="49.85546875" style="272" customWidth="1"/>
    <col min="4515" max="4515" width="14.5703125" style="272" customWidth="1"/>
    <col min="4516" max="4516" width="13.7109375" style="272" customWidth="1"/>
    <col min="4517" max="4517" width="13.42578125" style="272" customWidth="1"/>
    <col min="4518" max="4518" width="15.42578125" style="272" customWidth="1"/>
    <col min="4519" max="4520" width="10.28515625" style="272" bestFit="1" customWidth="1"/>
    <col min="4521" max="4765" width="9.140625" style="272"/>
    <col min="4766" max="4766" width="5" style="272" customWidth="1"/>
    <col min="4767" max="4767" width="4.7109375" style="272" customWidth="1"/>
    <col min="4768" max="4768" width="5" style="272" customWidth="1"/>
    <col min="4769" max="4769" width="19.7109375" style="272" customWidth="1"/>
    <col min="4770" max="4770" width="49.85546875" style="272" customWidth="1"/>
    <col min="4771" max="4771" width="14.5703125" style="272" customWidth="1"/>
    <col min="4772" max="4772" width="13.7109375" style="272" customWidth="1"/>
    <col min="4773" max="4773" width="13.42578125" style="272" customWidth="1"/>
    <col min="4774" max="4774" width="15.42578125" style="272" customWidth="1"/>
    <col min="4775" max="4776" width="10.28515625" style="272" bestFit="1" customWidth="1"/>
    <col min="4777" max="5021" width="9.140625" style="272"/>
    <col min="5022" max="5022" width="5" style="272" customWidth="1"/>
    <col min="5023" max="5023" width="4.7109375" style="272" customWidth="1"/>
    <col min="5024" max="5024" width="5" style="272" customWidth="1"/>
    <col min="5025" max="5025" width="19.7109375" style="272" customWidth="1"/>
    <col min="5026" max="5026" width="49.85546875" style="272" customWidth="1"/>
    <col min="5027" max="5027" width="14.5703125" style="272" customWidth="1"/>
    <col min="5028" max="5028" width="13.7109375" style="272" customWidth="1"/>
    <col min="5029" max="5029" width="13.42578125" style="272" customWidth="1"/>
    <col min="5030" max="5030" width="15.42578125" style="272" customWidth="1"/>
    <col min="5031" max="5032" width="10.28515625" style="272" bestFit="1" customWidth="1"/>
    <col min="5033" max="5277" width="9.140625" style="272"/>
    <col min="5278" max="5278" width="5" style="272" customWidth="1"/>
    <col min="5279" max="5279" width="4.7109375" style="272" customWidth="1"/>
    <col min="5280" max="5280" width="5" style="272" customWidth="1"/>
    <col min="5281" max="5281" width="19.7109375" style="272" customWidth="1"/>
    <col min="5282" max="5282" width="49.85546875" style="272" customWidth="1"/>
    <col min="5283" max="5283" width="14.5703125" style="272" customWidth="1"/>
    <col min="5284" max="5284" width="13.7109375" style="272" customWidth="1"/>
    <col min="5285" max="5285" width="13.42578125" style="272" customWidth="1"/>
    <col min="5286" max="5286" width="15.42578125" style="272" customWidth="1"/>
    <col min="5287" max="5288" width="10.28515625" style="272" bestFit="1" customWidth="1"/>
    <col min="5289" max="5533" width="9.140625" style="272"/>
    <col min="5534" max="5534" width="5" style="272" customWidth="1"/>
    <col min="5535" max="5535" width="4.7109375" style="272" customWidth="1"/>
    <col min="5536" max="5536" width="5" style="272" customWidth="1"/>
    <col min="5537" max="5537" width="19.7109375" style="272" customWidth="1"/>
    <col min="5538" max="5538" width="49.85546875" style="272" customWidth="1"/>
    <col min="5539" max="5539" width="14.5703125" style="272" customWidth="1"/>
    <col min="5540" max="5540" width="13.7109375" style="272" customWidth="1"/>
    <col min="5541" max="5541" width="13.42578125" style="272" customWidth="1"/>
    <col min="5542" max="5542" width="15.42578125" style="272" customWidth="1"/>
    <col min="5543" max="5544" width="10.28515625" style="272" bestFit="1" customWidth="1"/>
    <col min="5545" max="5789" width="9.140625" style="272"/>
    <col min="5790" max="5790" width="5" style="272" customWidth="1"/>
    <col min="5791" max="5791" width="4.7109375" style="272" customWidth="1"/>
    <col min="5792" max="5792" width="5" style="272" customWidth="1"/>
    <col min="5793" max="5793" width="19.7109375" style="272" customWidth="1"/>
    <col min="5794" max="5794" width="49.85546875" style="272" customWidth="1"/>
    <col min="5795" max="5795" width="14.5703125" style="272" customWidth="1"/>
    <col min="5796" max="5796" width="13.7109375" style="272" customWidth="1"/>
    <col min="5797" max="5797" width="13.42578125" style="272" customWidth="1"/>
    <col min="5798" max="5798" width="15.42578125" style="272" customWidth="1"/>
    <col min="5799" max="5800" width="10.28515625" style="272" bestFit="1" customWidth="1"/>
    <col min="5801" max="6045" width="9.140625" style="272"/>
    <col min="6046" max="6046" width="5" style="272" customWidth="1"/>
    <col min="6047" max="6047" width="4.7109375" style="272" customWidth="1"/>
    <col min="6048" max="6048" width="5" style="272" customWidth="1"/>
    <col min="6049" max="6049" width="19.7109375" style="272" customWidth="1"/>
    <col min="6050" max="6050" width="49.85546875" style="272" customWidth="1"/>
    <col min="6051" max="6051" width="14.5703125" style="272" customWidth="1"/>
    <col min="6052" max="6052" width="13.7109375" style="272" customWidth="1"/>
    <col min="6053" max="6053" width="13.42578125" style="272" customWidth="1"/>
    <col min="6054" max="6054" width="15.42578125" style="272" customWidth="1"/>
    <col min="6055" max="6056" width="10.28515625" style="272" bestFit="1" customWidth="1"/>
    <col min="6057" max="6301" width="9.140625" style="272"/>
    <col min="6302" max="6302" width="5" style="272" customWidth="1"/>
    <col min="6303" max="6303" width="4.7109375" style="272" customWidth="1"/>
    <col min="6304" max="6304" width="5" style="272" customWidth="1"/>
    <col min="6305" max="6305" width="19.7109375" style="272" customWidth="1"/>
    <col min="6306" max="6306" width="49.85546875" style="272" customWidth="1"/>
    <col min="6307" max="6307" width="14.5703125" style="272" customWidth="1"/>
    <col min="6308" max="6308" width="13.7109375" style="272" customWidth="1"/>
    <col min="6309" max="6309" width="13.42578125" style="272" customWidth="1"/>
    <col min="6310" max="6310" width="15.42578125" style="272" customWidth="1"/>
    <col min="6311" max="6312" width="10.28515625" style="272" bestFit="1" customWidth="1"/>
    <col min="6313" max="6557" width="9.140625" style="272"/>
    <col min="6558" max="6558" width="5" style="272" customWidth="1"/>
    <col min="6559" max="6559" width="4.7109375" style="272" customWidth="1"/>
    <col min="6560" max="6560" width="5" style="272" customWidth="1"/>
    <col min="6561" max="6561" width="19.7109375" style="272" customWidth="1"/>
    <col min="6562" max="6562" width="49.85546875" style="272" customWidth="1"/>
    <col min="6563" max="6563" width="14.5703125" style="272" customWidth="1"/>
    <col min="6564" max="6564" width="13.7109375" style="272" customWidth="1"/>
    <col min="6565" max="6565" width="13.42578125" style="272" customWidth="1"/>
    <col min="6566" max="6566" width="15.42578125" style="272" customWidth="1"/>
    <col min="6567" max="6568" width="10.28515625" style="272" bestFit="1" customWidth="1"/>
    <col min="6569" max="6813" width="9.140625" style="272"/>
    <col min="6814" max="6814" width="5" style="272" customWidth="1"/>
    <col min="6815" max="6815" width="4.7109375" style="272" customWidth="1"/>
    <col min="6816" max="6816" width="5" style="272" customWidth="1"/>
    <col min="6817" max="6817" width="19.7109375" style="272" customWidth="1"/>
    <col min="6818" max="6818" width="49.85546875" style="272" customWidth="1"/>
    <col min="6819" max="6819" width="14.5703125" style="272" customWidth="1"/>
    <col min="6820" max="6820" width="13.7109375" style="272" customWidth="1"/>
    <col min="6821" max="6821" width="13.42578125" style="272" customWidth="1"/>
    <col min="6822" max="6822" width="15.42578125" style="272" customWidth="1"/>
    <col min="6823" max="6824" width="10.28515625" style="272" bestFit="1" customWidth="1"/>
    <col min="6825" max="7069" width="9.140625" style="272"/>
    <col min="7070" max="7070" width="5" style="272" customWidth="1"/>
    <col min="7071" max="7071" width="4.7109375" style="272" customWidth="1"/>
    <col min="7072" max="7072" width="5" style="272" customWidth="1"/>
    <col min="7073" max="7073" width="19.7109375" style="272" customWidth="1"/>
    <col min="7074" max="7074" width="49.85546875" style="272" customWidth="1"/>
    <col min="7075" max="7075" width="14.5703125" style="272" customWidth="1"/>
    <col min="7076" max="7076" width="13.7109375" style="272" customWidth="1"/>
    <col min="7077" max="7077" width="13.42578125" style="272" customWidth="1"/>
    <col min="7078" max="7078" width="15.42578125" style="272" customWidth="1"/>
    <col min="7079" max="7080" width="10.28515625" style="272" bestFit="1" customWidth="1"/>
    <col min="7081" max="7325" width="9.140625" style="272"/>
    <col min="7326" max="7326" width="5" style="272" customWidth="1"/>
    <col min="7327" max="7327" width="4.7109375" style="272" customWidth="1"/>
    <col min="7328" max="7328" width="5" style="272" customWidth="1"/>
    <col min="7329" max="7329" width="19.7109375" style="272" customWidth="1"/>
    <col min="7330" max="7330" width="49.85546875" style="272" customWidth="1"/>
    <col min="7331" max="7331" width="14.5703125" style="272" customWidth="1"/>
    <col min="7332" max="7332" width="13.7109375" style="272" customWidth="1"/>
    <col min="7333" max="7333" width="13.42578125" style="272" customWidth="1"/>
    <col min="7334" max="7334" width="15.42578125" style="272" customWidth="1"/>
    <col min="7335" max="7336" width="10.28515625" style="272" bestFit="1" customWidth="1"/>
    <col min="7337" max="7581" width="9.140625" style="272"/>
    <col min="7582" max="7582" width="5" style="272" customWidth="1"/>
    <col min="7583" max="7583" width="4.7109375" style="272" customWidth="1"/>
    <col min="7584" max="7584" width="5" style="272" customWidth="1"/>
    <col min="7585" max="7585" width="19.7109375" style="272" customWidth="1"/>
    <col min="7586" max="7586" width="49.85546875" style="272" customWidth="1"/>
    <col min="7587" max="7587" width="14.5703125" style="272" customWidth="1"/>
    <col min="7588" max="7588" width="13.7109375" style="272" customWidth="1"/>
    <col min="7589" max="7589" width="13.42578125" style="272" customWidth="1"/>
    <col min="7590" max="7590" width="15.42578125" style="272" customWidth="1"/>
    <col min="7591" max="7592" width="10.28515625" style="272" bestFit="1" customWidth="1"/>
    <col min="7593" max="7837" width="9.140625" style="272"/>
    <col min="7838" max="7838" width="5" style="272" customWidth="1"/>
    <col min="7839" max="7839" width="4.7109375" style="272" customWidth="1"/>
    <col min="7840" max="7840" width="5" style="272" customWidth="1"/>
    <col min="7841" max="7841" width="19.7109375" style="272" customWidth="1"/>
    <col min="7842" max="7842" width="49.85546875" style="272" customWidth="1"/>
    <col min="7843" max="7843" width="14.5703125" style="272" customWidth="1"/>
    <col min="7844" max="7844" width="13.7109375" style="272" customWidth="1"/>
    <col min="7845" max="7845" width="13.42578125" style="272" customWidth="1"/>
    <col min="7846" max="7846" width="15.42578125" style="272" customWidth="1"/>
    <col min="7847" max="7848" width="10.28515625" style="272" bestFit="1" customWidth="1"/>
    <col min="7849" max="8093" width="9.140625" style="272"/>
    <col min="8094" max="8094" width="5" style="272" customWidth="1"/>
    <col min="8095" max="8095" width="4.7109375" style="272" customWidth="1"/>
    <col min="8096" max="8096" width="5" style="272" customWidth="1"/>
    <col min="8097" max="8097" width="19.7109375" style="272" customWidth="1"/>
    <col min="8098" max="8098" width="49.85546875" style="272" customWidth="1"/>
    <col min="8099" max="8099" width="14.5703125" style="272" customWidth="1"/>
    <col min="8100" max="8100" width="13.7109375" style="272" customWidth="1"/>
    <col min="8101" max="8101" width="13.42578125" style="272" customWidth="1"/>
    <col min="8102" max="8102" width="15.42578125" style="272" customWidth="1"/>
    <col min="8103" max="8104" width="10.28515625" style="272" bestFit="1" customWidth="1"/>
    <col min="8105" max="8349" width="9.140625" style="272"/>
    <col min="8350" max="8350" width="5" style="272" customWidth="1"/>
    <col min="8351" max="8351" width="4.7109375" style="272" customWidth="1"/>
    <col min="8352" max="8352" width="5" style="272" customWidth="1"/>
    <col min="8353" max="8353" width="19.7109375" style="272" customWidth="1"/>
    <col min="8354" max="8354" width="49.85546875" style="272" customWidth="1"/>
    <col min="8355" max="8355" width="14.5703125" style="272" customWidth="1"/>
    <col min="8356" max="8356" width="13.7109375" style="272" customWidth="1"/>
    <col min="8357" max="8357" width="13.42578125" style="272" customWidth="1"/>
    <col min="8358" max="8358" width="15.42578125" style="272" customWidth="1"/>
    <col min="8359" max="8360" width="10.28515625" style="272" bestFit="1" customWidth="1"/>
    <col min="8361" max="8605" width="9.140625" style="272"/>
    <col min="8606" max="8606" width="5" style="272" customWidth="1"/>
    <col min="8607" max="8607" width="4.7109375" style="272" customWidth="1"/>
    <col min="8608" max="8608" width="5" style="272" customWidth="1"/>
    <col min="8609" max="8609" width="19.7109375" style="272" customWidth="1"/>
    <col min="8610" max="8610" width="49.85546875" style="272" customWidth="1"/>
    <col min="8611" max="8611" width="14.5703125" style="272" customWidth="1"/>
    <col min="8612" max="8612" width="13.7109375" style="272" customWidth="1"/>
    <col min="8613" max="8613" width="13.42578125" style="272" customWidth="1"/>
    <col min="8614" max="8614" width="15.42578125" style="272" customWidth="1"/>
    <col min="8615" max="8616" width="10.28515625" style="272" bestFit="1" customWidth="1"/>
    <col min="8617" max="8861" width="9.140625" style="272"/>
    <col min="8862" max="8862" width="5" style="272" customWidth="1"/>
    <col min="8863" max="8863" width="4.7109375" style="272" customWidth="1"/>
    <col min="8864" max="8864" width="5" style="272" customWidth="1"/>
    <col min="8865" max="8865" width="19.7109375" style="272" customWidth="1"/>
    <col min="8866" max="8866" width="49.85546875" style="272" customWidth="1"/>
    <col min="8867" max="8867" width="14.5703125" style="272" customWidth="1"/>
    <col min="8868" max="8868" width="13.7109375" style="272" customWidth="1"/>
    <col min="8869" max="8869" width="13.42578125" style="272" customWidth="1"/>
    <col min="8870" max="8870" width="15.42578125" style="272" customWidth="1"/>
    <col min="8871" max="8872" width="10.28515625" style="272" bestFit="1" customWidth="1"/>
    <col min="8873" max="9117" width="9.140625" style="272"/>
    <col min="9118" max="9118" width="5" style="272" customWidth="1"/>
    <col min="9119" max="9119" width="4.7109375" style="272" customWidth="1"/>
    <col min="9120" max="9120" width="5" style="272" customWidth="1"/>
    <col min="9121" max="9121" width="19.7109375" style="272" customWidth="1"/>
    <col min="9122" max="9122" width="49.85546875" style="272" customWidth="1"/>
    <col min="9123" max="9123" width="14.5703125" style="272" customWidth="1"/>
    <col min="9124" max="9124" width="13.7109375" style="272" customWidth="1"/>
    <col min="9125" max="9125" width="13.42578125" style="272" customWidth="1"/>
    <col min="9126" max="9126" width="15.42578125" style="272" customWidth="1"/>
    <col min="9127" max="9128" width="10.28515625" style="272" bestFit="1" customWidth="1"/>
    <col min="9129" max="9373" width="9.140625" style="272"/>
    <col min="9374" max="9374" width="5" style="272" customWidth="1"/>
    <col min="9375" max="9375" width="4.7109375" style="272" customWidth="1"/>
    <col min="9376" max="9376" width="5" style="272" customWidth="1"/>
    <col min="9377" max="9377" width="19.7109375" style="272" customWidth="1"/>
    <col min="9378" max="9378" width="49.85546875" style="272" customWidth="1"/>
    <col min="9379" max="9379" width="14.5703125" style="272" customWidth="1"/>
    <col min="9380" max="9380" width="13.7109375" style="272" customWidth="1"/>
    <col min="9381" max="9381" width="13.42578125" style="272" customWidth="1"/>
    <col min="9382" max="9382" width="15.42578125" style="272" customWidth="1"/>
    <col min="9383" max="9384" width="10.28515625" style="272" bestFit="1" customWidth="1"/>
    <col min="9385" max="9629" width="9.140625" style="272"/>
    <col min="9630" max="9630" width="5" style="272" customWidth="1"/>
    <col min="9631" max="9631" width="4.7109375" style="272" customWidth="1"/>
    <col min="9632" max="9632" width="5" style="272" customWidth="1"/>
    <col min="9633" max="9633" width="19.7109375" style="272" customWidth="1"/>
    <col min="9634" max="9634" width="49.85546875" style="272" customWidth="1"/>
    <col min="9635" max="9635" width="14.5703125" style="272" customWidth="1"/>
    <col min="9636" max="9636" width="13.7109375" style="272" customWidth="1"/>
    <col min="9637" max="9637" width="13.42578125" style="272" customWidth="1"/>
    <col min="9638" max="9638" width="15.42578125" style="272" customWidth="1"/>
    <col min="9639" max="9640" width="10.28515625" style="272" bestFit="1" customWidth="1"/>
    <col min="9641" max="9885" width="9.140625" style="272"/>
    <col min="9886" max="9886" width="5" style="272" customWidth="1"/>
    <col min="9887" max="9887" width="4.7109375" style="272" customWidth="1"/>
    <col min="9888" max="9888" width="5" style="272" customWidth="1"/>
    <col min="9889" max="9889" width="19.7109375" style="272" customWidth="1"/>
    <col min="9890" max="9890" width="49.85546875" style="272" customWidth="1"/>
    <col min="9891" max="9891" width="14.5703125" style="272" customWidth="1"/>
    <col min="9892" max="9892" width="13.7109375" style="272" customWidth="1"/>
    <col min="9893" max="9893" width="13.42578125" style="272" customWidth="1"/>
    <col min="9894" max="9894" width="15.42578125" style="272" customWidth="1"/>
    <col min="9895" max="9896" width="10.28515625" style="272" bestFit="1" customWidth="1"/>
    <col min="9897" max="10141" width="9.140625" style="272"/>
    <col min="10142" max="10142" width="5" style="272" customWidth="1"/>
    <col min="10143" max="10143" width="4.7109375" style="272" customWidth="1"/>
    <col min="10144" max="10144" width="5" style="272" customWidth="1"/>
    <col min="10145" max="10145" width="19.7109375" style="272" customWidth="1"/>
    <col min="10146" max="10146" width="49.85546875" style="272" customWidth="1"/>
    <col min="10147" max="10147" width="14.5703125" style="272" customWidth="1"/>
    <col min="10148" max="10148" width="13.7109375" style="272" customWidth="1"/>
    <col min="10149" max="10149" width="13.42578125" style="272" customWidth="1"/>
    <col min="10150" max="10150" width="15.42578125" style="272" customWidth="1"/>
    <col min="10151" max="10152" width="10.28515625" style="272" bestFit="1" customWidth="1"/>
    <col min="10153" max="10397" width="9.140625" style="272"/>
    <col min="10398" max="10398" width="5" style="272" customWidth="1"/>
    <col min="10399" max="10399" width="4.7109375" style="272" customWidth="1"/>
    <col min="10400" max="10400" width="5" style="272" customWidth="1"/>
    <col min="10401" max="10401" width="19.7109375" style="272" customWidth="1"/>
    <col min="10402" max="10402" width="49.85546875" style="272" customWidth="1"/>
    <col min="10403" max="10403" width="14.5703125" style="272" customWidth="1"/>
    <col min="10404" max="10404" width="13.7109375" style="272" customWidth="1"/>
    <col min="10405" max="10405" width="13.42578125" style="272" customWidth="1"/>
    <col min="10406" max="10406" width="15.42578125" style="272" customWidth="1"/>
    <col min="10407" max="10408" width="10.28515625" style="272" bestFit="1" customWidth="1"/>
    <col min="10409" max="10653" width="9.140625" style="272"/>
    <col min="10654" max="10654" width="5" style="272" customWidth="1"/>
    <col min="10655" max="10655" width="4.7109375" style="272" customWidth="1"/>
    <col min="10656" max="10656" width="5" style="272" customWidth="1"/>
    <col min="10657" max="10657" width="19.7109375" style="272" customWidth="1"/>
    <col min="10658" max="10658" width="49.85546875" style="272" customWidth="1"/>
    <col min="10659" max="10659" width="14.5703125" style="272" customWidth="1"/>
    <col min="10660" max="10660" width="13.7109375" style="272" customWidth="1"/>
    <col min="10661" max="10661" width="13.42578125" style="272" customWidth="1"/>
    <col min="10662" max="10662" width="15.42578125" style="272" customWidth="1"/>
    <col min="10663" max="10664" width="10.28515625" style="272" bestFit="1" customWidth="1"/>
    <col min="10665" max="10909" width="9.140625" style="272"/>
    <col min="10910" max="10910" width="5" style="272" customWidth="1"/>
    <col min="10911" max="10911" width="4.7109375" style="272" customWidth="1"/>
    <col min="10912" max="10912" width="5" style="272" customWidth="1"/>
    <col min="10913" max="10913" width="19.7109375" style="272" customWidth="1"/>
    <col min="10914" max="10914" width="49.85546875" style="272" customWidth="1"/>
    <col min="10915" max="10915" width="14.5703125" style="272" customWidth="1"/>
    <col min="10916" max="10916" width="13.7109375" style="272" customWidth="1"/>
    <col min="10917" max="10917" width="13.42578125" style="272" customWidth="1"/>
    <col min="10918" max="10918" width="15.42578125" style="272" customWidth="1"/>
    <col min="10919" max="10920" width="10.28515625" style="272" bestFit="1" customWidth="1"/>
    <col min="10921" max="11165" width="9.140625" style="272"/>
    <col min="11166" max="11166" width="5" style="272" customWidth="1"/>
    <col min="11167" max="11167" width="4.7109375" style="272" customWidth="1"/>
    <col min="11168" max="11168" width="5" style="272" customWidth="1"/>
    <col min="11169" max="11169" width="19.7109375" style="272" customWidth="1"/>
    <col min="11170" max="11170" width="49.85546875" style="272" customWidth="1"/>
    <col min="11171" max="11171" width="14.5703125" style="272" customWidth="1"/>
    <col min="11172" max="11172" width="13.7109375" style="272" customWidth="1"/>
    <col min="11173" max="11173" width="13.42578125" style="272" customWidth="1"/>
    <col min="11174" max="11174" width="15.42578125" style="272" customWidth="1"/>
    <col min="11175" max="11176" width="10.28515625" style="272" bestFit="1" customWidth="1"/>
    <col min="11177" max="11421" width="9.140625" style="272"/>
    <col min="11422" max="11422" width="5" style="272" customWidth="1"/>
    <col min="11423" max="11423" width="4.7109375" style="272" customWidth="1"/>
    <col min="11424" max="11424" width="5" style="272" customWidth="1"/>
    <col min="11425" max="11425" width="19.7109375" style="272" customWidth="1"/>
    <col min="11426" max="11426" width="49.85546875" style="272" customWidth="1"/>
    <col min="11427" max="11427" width="14.5703125" style="272" customWidth="1"/>
    <col min="11428" max="11428" width="13.7109375" style="272" customWidth="1"/>
    <col min="11429" max="11429" width="13.42578125" style="272" customWidth="1"/>
    <col min="11430" max="11430" width="15.42578125" style="272" customWidth="1"/>
    <col min="11431" max="11432" width="10.28515625" style="272" bestFit="1" customWidth="1"/>
    <col min="11433" max="11677" width="9.140625" style="272"/>
    <col min="11678" max="11678" width="5" style="272" customWidth="1"/>
    <col min="11679" max="11679" width="4.7109375" style="272" customWidth="1"/>
    <col min="11680" max="11680" width="5" style="272" customWidth="1"/>
    <col min="11681" max="11681" width="19.7109375" style="272" customWidth="1"/>
    <col min="11682" max="11682" width="49.85546875" style="272" customWidth="1"/>
    <col min="11683" max="11683" width="14.5703125" style="272" customWidth="1"/>
    <col min="11684" max="11684" width="13.7109375" style="272" customWidth="1"/>
    <col min="11685" max="11685" width="13.42578125" style="272" customWidth="1"/>
    <col min="11686" max="11686" width="15.42578125" style="272" customWidth="1"/>
    <col min="11687" max="11688" width="10.28515625" style="272" bestFit="1" customWidth="1"/>
    <col min="11689" max="11933" width="9.140625" style="272"/>
    <col min="11934" max="11934" width="5" style="272" customWidth="1"/>
    <col min="11935" max="11935" width="4.7109375" style="272" customWidth="1"/>
    <col min="11936" max="11936" width="5" style="272" customWidth="1"/>
    <col min="11937" max="11937" width="19.7109375" style="272" customWidth="1"/>
    <col min="11938" max="11938" width="49.85546875" style="272" customWidth="1"/>
    <col min="11939" max="11939" width="14.5703125" style="272" customWidth="1"/>
    <col min="11940" max="11940" width="13.7109375" style="272" customWidth="1"/>
    <col min="11941" max="11941" width="13.42578125" style="272" customWidth="1"/>
    <col min="11942" max="11942" width="15.42578125" style="272" customWidth="1"/>
    <col min="11943" max="11944" width="10.28515625" style="272" bestFit="1" customWidth="1"/>
    <col min="11945" max="12189" width="9.140625" style="272"/>
    <col min="12190" max="12190" width="5" style="272" customWidth="1"/>
    <col min="12191" max="12191" width="4.7109375" style="272" customWidth="1"/>
    <col min="12192" max="12192" width="5" style="272" customWidth="1"/>
    <col min="12193" max="12193" width="19.7109375" style="272" customWidth="1"/>
    <col min="12194" max="12194" width="49.85546875" style="272" customWidth="1"/>
    <col min="12195" max="12195" width="14.5703125" style="272" customWidth="1"/>
    <col min="12196" max="12196" width="13.7109375" style="272" customWidth="1"/>
    <col min="12197" max="12197" width="13.42578125" style="272" customWidth="1"/>
    <col min="12198" max="12198" width="15.42578125" style="272" customWidth="1"/>
    <col min="12199" max="12200" width="10.28515625" style="272" bestFit="1" customWidth="1"/>
    <col min="12201" max="12445" width="9.140625" style="272"/>
    <col min="12446" max="12446" width="5" style="272" customWidth="1"/>
    <col min="12447" max="12447" width="4.7109375" style="272" customWidth="1"/>
    <col min="12448" max="12448" width="5" style="272" customWidth="1"/>
    <col min="12449" max="12449" width="19.7109375" style="272" customWidth="1"/>
    <col min="12450" max="12450" width="49.85546875" style="272" customWidth="1"/>
    <col min="12451" max="12451" width="14.5703125" style="272" customWidth="1"/>
    <col min="12452" max="12452" width="13.7109375" style="272" customWidth="1"/>
    <col min="12453" max="12453" width="13.42578125" style="272" customWidth="1"/>
    <col min="12454" max="12454" width="15.42578125" style="272" customWidth="1"/>
    <col min="12455" max="12456" width="10.28515625" style="272" bestFit="1" customWidth="1"/>
    <col min="12457" max="12701" width="9.140625" style="272"/>
    <col min="12702" max="12702" width="5" style="272" customWidth="1"/>
    <col min="12703" max="12703" width="4.7109375" style="272" customWidth="1"/>
    <col min="12704" max="12704" width="5" style="272" customWidth="1"/>
    <col min="12705" max="12705" width="19.7109375" style="272" customWidth="1"/>
    <col min="12706" max="12706" width="49.85546875" style="272" customWidth="1"/>
    <col min="12707" max="12707" width="14.5703125" style="272" customWidth="1"/>
    <col min="12708" max="12708" width="13.7109375" style="272" customWidth="1"/>
    <col min="12709" max="12709" width="13.42578125" style="272" customWidth="1"/>
    <col min="12710" max="12710" width="15.42578125" style="272" customWidth="1"/>
    <col min="12711" max="12712" width="10.28515625" style="272" bestFit="1" customWidth="1"/>
    <col min="12713" max="12957" width="9.140625" style="272"/>
    <col min="12958" max="12958" width="5" style="272" customWidth="1"/>
    <col min="12959" max="12959" width="4.7109375" style="272" customWidth="1"/>
    <col min="12960" max="12960" width="5" style="272" customWidth="1"/>
    <col min="12961" max="12961" width="19.7109375" style="272" customWidth="1"/>
    <col min="12962" max="12962" width="49.85546875" style="272" customWidth="1"/>
    <col min="12963" max="12963" width="14.5703125" style="272" customWidth="1"/>
    <col min="12964" max="12964" width="13.7109375" style="272" customWidth="1"/>
    <col min="12965" max="12965" width="13.42578125" style="272" customWidth="1"/>
    <col min="12966" max="12966" width="15.42578125" style="272" customWidth="1"/>
    <col min="12967" max="12968" width="10.28515625" style="272" bestFit="1" customWidth="1"/>
    <col min="12969" max="13213" width="9.140625" style="272"/>
    <col min="13214" max="13214" width="5" style="272" customWidth="1"/>
    <col min="13215" max="13215" width="4.7109375" style="272" customWidth="1"/>
    <col min="13216" max="13216" width="5" style="272" customWidth="1"/>
    <col min="13217" max="13217" width="19.7109375" style="272" customWidth="1"/>
    <col min="13218" max="13218" width="49.85546875" style="272" customWidth="1"/>
    <col min="13219" max="13219" width="14.5703125" style="272" customWidth="1"/>
    <col min="13220" max="13220" width="13.7109375" style="272" customWidth="1"/>
    <col min="13221" max="13221" width="13.42578125" style="272" customWidth="1"/>
    <col min="13222" max="13222" width="15.42578125" style="272" customWidth="1"/>
    <col min="13223" max="13224" width="10.28515625" style="272" bestFit="1" customWidth="1"/>
    <col min="13225" max="13469" width="9.140625" style="272"/>
    <col min="13470" max="13470" width="5" style="272" customWidth="1"/>
    <col min="13471" max="13471" width="4.7109375" style="272" customWidth="1"/>
    <col min="13472" max="13472" width="5" style="272" customWidth="1"/>
    <col min="13473" max="13473" width="19.7109375" style="272" customWidth="1"/>
    <col min="13474" max="13474" width="49.85546875" style="272" customWidth="1"/>
    <col min="13475" max="13475" width="14.5703125" style="272" customWidth="1"/>
    <col min="13476" max="13476" width="13.7109375" style="272" customWidth="1"/>
    <col min="13477" max="13477" width="13.42578125" style="272" customWidth="1"/>
    <col min="13478" max="13478" width="15.42578125" style="272" customWidth="1"/>
    <col min="13479" max="13480" width="10.28515625" style="272" bestFit="1" customWidth="1"/>
    <col min="13481" max="13725" width="9.140625" style="272"/>
    <col min="13726" max="13726" width="5" style="272" customWidth="1"/>
    <col min="13727" max="13727" width="4.7109375" style="272" customWidth="1"/>
    <col min="13728" max="13728" width="5" style="272" customWidth="1"/>
    <col min="13729" max="13729" width="19.7109375" style="272" customWidth="1"/>
    <col min="13730" max="13730" width="49.85546875" style="272" customWidth="1"/>
    <col min="13731" max="13731" width="14.5703125" style="272" customWidth="1"/>
    <col min="13732" max="13732" width="13.7109375" style="272" customWidth="1"/>
    <col min="13733" max="13733" width="13.42578125" style="272" customWidth="1"/>
    <col min="13734" max="13734" width="15.42578125" style="272" customWidth="1"/>
    <col min="13735" max="13736" width="10.28515625" style="272" bestFit="1" customWidth="1"/>
    <col min="13737" max="13981" width="9.140625" style="272"/>
    <col min="13982" max="13982" width="5" style="272" customWidth="1"/>
    <col min="13983" max="13983" width="4.7109375" style="272" customWidth="1"/>
    <col min="13984" max="13984" width="5" style="272" customWidth="1"/>
    <col min="13985" max="13985" width="19.7109375" style="272" customWidth="1"/>
    <col min="13986" max="13986" width="49.85546875" style="272" customWidth="1"/>
    <col min="13987" max="13987" width="14.5703125" style="272" customWidth="1"/>
    <col min="13988" max="13988" width="13.7109375" style="272" customWidth="1"/>
    <col min="13989" max="13989" width="13.42578125" style="272" customWidth="1"/>
    <col min="13990" max="13990" width="15.42578125" style="272" customWidth="1"/>
    <col min="13991" max="13992" width="10.28515625" style="272" bestFit="1" customWidth="1"/>
    <col min="13993" max="14237" width="9.140625" style="272"/>
    <col min="14238" max="14238" width="5" style="272" customWidth="1"/>
    <col min="14239" max="14239" width="4.7109375" style="272" customWidth="1"/>
    <col min="14240" max="14240" width="5" style="272" customWidth="1"/>
    <col min="14241" max="14241" width="19.7109375" style="272" customWidth="1"/>
    <col min="14242" max="14242" width="49.85546875" style="272" customWidth="1"/>
    <col min="14243" max="14243" width="14.5703125" style="272" customWidth="1"/>
    <col min="14244" max="14244" width="13.7109375" style="272" customWidth="1"/>
    <col min="14245" max="14245" width="13.42578125" style="272" customWidth="1"/>
    <col min="14246" max="14246" width="15.42578125" style="272" customWidth="1"/>
    <col min="14247" max="14248" width="10.28515625" style="272" bestFit="1" customWidth="1"/>
    <col min="14249" max="14493" width="9.140625" style="272"/>
    <col min="14494" max="14494" width="5" style="272" customWidth="1"/>
    <col min="14495" max="14495" width="4.7109375" style="272" customWidth="1"/>
    <col min="14496" max="14496" width="5" style="272" customWidth="1"/>
    <col min="14497" max="14497" width="19.7109375" style="272" customWidth="1"/>
    <col min="14498" max="14498" width="49.85546875" style="272" customWidth="1"/>
    <col min="14499" max="14499" width="14.5703125" style="272" customWidth="1"/>
    <col min="14500" max="14500" width="13.7109375" style="272" customWidth="1"/>
    <col min="14501" max="14501" width="13.42578125" style="272" customWidth="1"/>
    <col min="14502" max="14502" width="15.42578125" style="272" customWidth="1"/>
    <col min="14503" max="14504" width="10.28515625" style="272" bestFit="1" customWidth="1"/>
    <col min="14505" max="14749" width="9.140625" style="272"/>
    <col min="14750" max="14750" width="5" style="272" customWidth="1"/>
    <col min="14751" max="14751" width="4.7109375" style="272" customWidth="1"/>
    <col min="14752" max="14752" width="5" style="272" customWidth="1"/>
    <col min="14753" max="14753" width="19.7109375" style="272" customWidth="1"/>
    <col min="14754" max="14754" width="49.85546875" style="272" customWidth="1"/>
    <col min="14755" max="14755" width="14.5703125" style="272" customWidth="1"/>
    <col min="14756" max="14756" width="13.7109375" style="272" customWidth="1"/>
    <col min="14757" max="14757" width="13.42578125" style="272" customWidth="1"/>
    <col min="14758" max="14758" width="15.42578125" style="272" customWidth="1"/>
    <col min="14759" max="14760" width="10.28515625" style="272" bestFit="1" customWidth="1"/>
    <col min="14761" max="15005" width="9.140625" style="272"/>
    <col min="15006" max="15006" width="5" style="272" customWidth="1"/>
    <col min="15007" max="15007" width="4.7109375" style="272" customWidth="1"/>
    <col min="15008" max="15008" width="5" style="272" customWidth="1"/>
    <col min="15009" max="15009" width="19.7109375" style="272" customWidth="1"/>
    <col min="15010" max="15010" width="49.85546875" style="272" customWidth="1"/>
    <col min="15011" max="15011" width="14.5703125" style="272" customWidth="1"/>
    <col min="15012" max="15012" width="13.7109375" style="272" customWidth="1"/>
    <col min="15013" max="15013" width="13.42578125" style="272" customWidth="1"/>
    <col min="15014" max="15014" width="15.42578125" style="272" customWidth="1"/>
    <col min="15015" max="15016" width="10.28515625" style="272" bestFit="1" customWidth="1"/>
    <col min="15017" max="15261" width="9.140625" style="272"/>
    <col min="15262" max="15262" width="5" style="272" customWidth="1"/>
    <col min="15263" max="15263" width="4.7109375" style="272" customWidth="1"/>
    <col min="15264" max="15264" width="5" style="272" customWidth="1"/>
    <col min="15265" max="15265" width="19.7109375" style="272" customWidth="1"/>
    <col min="15266" max="15266" width="49.85546875" style="272" customWidth="1"/>
    <col min="15267" max="15267" width="14.5703125" style="272" customWidth="1"/>
    <col min="15268" max="15268" width="13.7109375" style="272" customWidth="1"/>
    <col min="15269" max="15269" width="13.42578125" style="272" customWidth="1"/>
    <col min="15270" max="15270" width="15.42578125" style="272" customWidth="1"/>
    <col min="15271" max="15272" width="10.28515625" style="272" bestFit="1" customWidth="1"/>
    <col min="15273" max="15517" width="9.140625" style="272"/>
    <col min="15518" max="15518" width="5" style="272" customWidth="1"/>
    <col min="15519" max="15519" width="4.7109375" style="272" customWidth="1"/>
    <col min="15520" max="15520" width="5" style="272" customWidth="1"/>
    <col min="15521" max="15521" width="19.7109375" style="272" customWidth="1"/>
    <col min="15522" max="15522" width="49.85546875" style="272" customWidth="1"/>
    <col min="15523" max="15523" width="14.5703125" style="272" customWidth="1"/>
    <col min="15524" max="15524" width="13.7109375" style="272" customWidth="1"/>
    <col min="15525" max="15525" width="13.42578125" style="272" customWidth="1"/>
    <col min="15526" max="15526" width="15.42578125" style="272" customWidth="1"/>
    <col min="15527" max="15528" width="10.28515625" style="272" bestFit="1" customWidth="1"/>
    <col min="15529" max="15773" width="9.140625" style="272"/>
    <col min="15774" max="15774" width="5" style="272" customWidth="1"/>
    <col min="15775" max="15775" width="4.7109375" style="272" customWidth="1"/>
    <col min="15776" max="15776" width="5" style="272" customWidth="1"/>
    <col min="15777" max="15777" width="19.7109375" style="272" customWidth="1"/>
    <col min="15778" max="15778" width="49.85546875" style="272" customWidth="1"/>
    <col min="15779" max="15779" width="14.5703125" style="272" customWidth="1"/>
    <col min="15780" max="15780" width="13.7109375" style="272" customWidth="1"/>
    <col min="15781" max="15781" width="13.42578125" style="272" customWidth="1"/>
    <col min="15782" max="15782" width="15.42578125" style="272" customWidth="1"/>
    <col min="15783" max="15784" width="10.28515625" style="272" bestFit="1" customWidth="1"/>
    <col min="15785" max="16029" width="9.140625" style="272"/>
    <col min="16030" max="16030" width="5" style="272" customWidth="1"/>
    <col min="16031" max="16031" width="4.7109375" style="272" customWidth="1"/>
    <col min="16032" max="16032" width="5" style="272" customWidth="1"/>
    <col min="16033" max="16033" width="19.7109375" style="272" customWidth="1"/>
    <col min="16034" max="16034" width="49.85546875" style="272" customWidth="1"/>
    <col min="16035" max="16035" width="14.5703125" style="272" customWidth="1"/>
    <col min="16036" max="16036" width="13.7109375" style="272" customWidth="1"/>
    <col min="16037" max="16037" width="13.42578125" style="272" customWidth="1"/>
    <col min="16038" max="16038" width="15.42578125" style="272" customWidth="1"/>
    <col min="16039" max="16040" width="10.28515625" style="272" bestFit="1" customWidth="1"/>
    <col min="16041" max="16384" width="9.140625" style="272"/>
  </cols>
  <sheetData>
    <row r="1" spans="2:5" x14ac:dyDescent="0.3">
      <c r="C1" s="272" t="s">
        <v>12</v>
      </c>
      <c r="E1" s="11" t="s">
        <v>698</v>
      </c>
    </row>
    <row r="2" spans="2:5" x14ac:dyDescent="0.3">
      <c r="D2" s="273"/>
      <c r="E2" s="11" t="s">
        <v>27</v>
      </c>
    </row>
    <row r="3" spans="2:5" x14ac:dyDescent="0.3">
      <c r="D3" s="273"/>
      <c r="E3" s="274" t="s">
        <v>548</v>
      </c>
    </row>
    <row r="4" spans="2:5" x14ac:dyDescent="0.3">
      <c r="C4" s="275"/>
      <c r="D4" s="275"/>
      <c r="E4" s="275"/>
    </row>
    <row r="5" spans="2:5" ht="51.75" customHeight="1" x14ac:dyDescent="0.3">
      <c r="B5" s="878" t="s">
        <v>549</v>
      </c>
      <c r="C5" s="878"/>
      <c r="D5" s="878"/>
      <c r="E5" s="878"/>
    </row>
    <row r="6" spans="2:5" x14ac:dyDescent="0.3">
      <c r="C6" s="276"/>
      <c r="D6" s="276"/>
      <c r="E6" s="385" t="s">
        <v>550</v>
      </c>
    </row>
    <row r="7" spans="2:5" s="277" customFormat="1" ht="63.75" customHeight="1" x14ac:dyDescent="0.25">
      <c r="B7" s="879" t="s">
        <v>25</v>
      </c>
      <c r="C7" s="879"/>
      <c r="D7" s="880" t="s">
        <v>551</v>
      </c>
      <c r="E7" s="265" t="s">
        <v>39</v>
      </c>
    </row>
    <row r="8" spans="2:5" s="277" customFormat="1" x14ac:dyDescent="0.25">
      <c r="B8" s="265" t="s">
        <v>5</v>
      </c>
      <c r="C8" s="265" t="s">
        <v>4</v>
      </c>
      <c r="D8" s="881"/>
      <c r="E8" s="265" t="s">
        <v>6</v>
      </c>
    </row>
    <row r="9" spans="2:5" s="280" customFormat="1" x14ac:dyDescent="0.25">
      <c r="B9" s="278"/>
      <c r="C9" s="278"/>
      <c r="D9" s="279" t="s">
        <v>552</v>
      </c>
      <c r="E9" s="221">
        <f>E11</f>
        <v>52716</v>
      </c>
    </row>
    <row r="10" spans="2:5" s="277" customFormat="1" x14ac:dyDescent="0.25">
      <c r="B10" s="281"/>
      <c r="C10" s="281"/>
      <c r="D10" s="282" t="s">
        <v>553</v>
      </c>
      <c r="E10" s="283"/>
    </row>
    <row r="11" spans="2:5" s="181" customFormat="1" x14ac:dyDescent="0.3">
      <c r="B11" s="284"/>
      <c r="C11" s="278"/>
      <c r="D11" s="279" t="s">
        <v>554</v>
      </c>
      <c r="E11" s="221">
        <f>E13</f>
        <v>52716</v>
      </c>
    </row>
    <row r="12" spans="2:5" s="29" customFormat="1" x14ac:dyDescent="0.3">
      <c r="B12" s="266"/>
      <c r="C12" s="281"/>
      <c r="D12" s="282" t="s">
        <v>1</v>
      </c>
      <c r="E12" s="283"/>
    </row>
    <row r="13" spans="2:5" s="286" customFormat="1" ht="34.5" x14ac:dyDescent="0.3">
      <c r="B13" s="285"/>
      <c r="C13" s="278"/>
      <c r="D13" s="279" t="s">
        <v>246</v>
      </c>
      <c r="E13" s="221">
        <f>E15</f>
        <v>52716</v>
      </c>
    </row>
    <row r="14" spans="2:5" x14ac:dyDescent="0.3">
      <c r="B14" s="287"/>
      <c r="C14" s="281"/>
      <c r="D14" s="282" t="s">
        <v>231</v>
      </c>
      <c r="E14" s="283"/>
    </row>
    <row r="15" spans="2:5" s="286" customFormat="1" x14ac:dyDescent="0.3">
      <c r="B15" s="288">
        <v>1212</v>
      </c>
      <c r="C15" s="285"/>
      <c r="D15" s="278" t="s">
        <v>555</v>
      </c>
      <c r="E15" s="300">
        <f>E17</f>
        <v>52716</v>
      </c>
    </row>
    <row r="16" spans="2:5" s="29" customFormat="1" x14ac:dyDescent="0.3">
      <c r="B16" s="281"/>
      <c r="C16" s="281"/>
      <c r="D16" s="281" t="s">
        <v>1</v>
      </c>
      <c r="E16" s="301"/>
    </row>
    <row r="17" spans="2:5" x14ac:dyDescent="0.3">
      <c r="B17" s="287"/>
      <c r="C17" s="288" t="s">
        <v>556</v>
      </c>
      <c r="D17" s="289" t="s">
        <v>557</v>
      </c>
      <c r="E17" s="300">
        <f>E19</f>
        <v>52716</v>
      </c>
    </row>
    <row r="18" spans="2:5" x14ac:dyDescent="0.3">
      <c r="B18" s="287"/>
      <c r="C18" s="264"/>
      <c r="D18" s="387" t="s">
        <v>14</v>
      </c>
      <c r="E18" s="300"/>
    </row>
    <row r="19" spans="2:5" x14ac:dyDescent="0.3">
      <c r="B19" s="287"/>
      <c r="C19" s="290"/>
      <c r="D19" s="291" t="s">
        <v>558</v>
      </c>
      <c r="E19" s="300">
        <f>E21</f>
        <v>52716</v>
      </c>
    </row>
    <row r="20" spans="2:5" x14ac:dyDescent="0.3">
      <c r="B20" s="287"/>
      <c r="C20" s="290"/>
      <c r="D20" s="386" t="s">
        <v>559</v>
      </c>
      <c r="E20" s="300"/>
    </row>
    <row r="21" spans="2:5" ht="69" x14ac:dyDescent="0.3">
      <c r="B21" s="287"/>
      <c r="C21" s="287"/>
      <c r="D21" s="292" t="s">
        <v>560</v>
      </c>
      <c r="E21" s="300">
        <v>52716</v>
      </c>
    </row>
    <row r="23" spans="2:5" s="29" customFormat="1" x14ac:dyDescent="0.3">
      <c r="B23" s="181" t="s">
        <v>351</v>
      </c>
      <c r="C23" s="181"/>
      <c r="D23" s="181"/>
      <c r="E23" s="181"/>
    </row>
    <row r="24" spans="2:5" s="294" customFormat="1" x14ac:dyDescent="0.25">
      <c r="B24" s="293"/>
      <c r="C24" s="293"/>
      <c r="D24" s="293" t="s">
        <v>561</v>
      </c>
      <c r="E24" s="222" t="s">
        <v>353</v>
      </c>
    </row>
    <row r="25" spans="2:5" x14ac:dyDescent="0.3">
      <c r="B25" s="286"/>
      <c r="C25" s="286"/>
      <c r="D25" s="286"/>
      <c r="E25" s="286"/>
    </row>
    <row r="26" spans="2:5" x14ac:dyDescent="0.3">
      <c r="B26" s="286"/>
      <c r="C26" s="286"/>
      <c r="D26" s="286"/>
      <c r="E26" s="286"/>
    </row>
    <row r="27" spans="2:5" x14ac:dyDescent="0.3">
      <c r="B27" s="286"/>
      <c r="C27" s="286"/>
      <c r="D27" s="286"/>
      <c r="E27" s="286"/>
    </row>
    <row r="28" spans="2:5" x14ac:dyDescent="0.3">
      <c r="B28" s="286"/>
      <c r="C28" s="286"/>
      <c r="D28" s="286"/>
      <c r="E28" s="286"/>
    </row>
    <row r="29" spans="2:5" x14ac:dyDescent="0.3">
      <c r="B29" s="286"/>
      <c r="C29" s="286"/>
      <c r="D29" s="286"/>
      <c r="E29" s="286"/>
    </row>
  </sheetData>
  <mergeCells count="3">
    <mergeCell ref="B5:E5"/>
    <mergeCell ref="B7:C7"/>
    <mergeCell ref="D7:D8"/>
  </mergeCells>
  <pageMargins left="0.7" right="0.7" top="0.75" bottom="0.75" header="0.3" footer="0.3"/>
  <pageSetup paperSize="9" scale="57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FB809-0CB7-4584-AA88-1F6CBCFEFB6D}">
  <dimension ref="A1:J16"/>
  <sheetViews>
    <sheetView workbookViewId="0">
      <selection activeCell="G7" sqref="G7"/>
    </sheetView>
  </sheetViews>
  <sheetFormatPr defaultRowHeight="17.25" x14ac:dyDescent="0.3"/>
  <cols>
    <col min="1" max="1" width="10.5703125" style="1" customWidth="1"/>
    <col min="2" max="2" width="15" style="1" customWidth="1"/>
    <col min="3" max="4" width="9.140625" style="1"/>
    <col min="5" max="5" width="26.28515625" style="1" customWidth="1"/>
    <col min="6" max="6" width="42.140625" style="1" customWidth="1"/>
    <col min="7" max="7" width="36" style="1" customWidth="1"/>
    <col min="8" max="16384" width="9.140625" style="1"/>
  </cols>
  <sheetData>
    <row r="1" spans="1:10" x14ac:dyDescent="0.3">
      <c r="G1" s="3" t="s">
        <v>750</v>
      </c>
      <c r="I1" s="3"/>
      <c r="J1" s="3"/>
    </row>
    <row r="2" spans="1:10" ht="17.25" customHeight="1" x14ac:dyDescent="0.3">
      <c r="C2" s="897" t="s">
        <v>160</v>
      </c>
      <c r="D2" s="897"/>
      <c r="E2" s="897"/>
      <c r="F2" s="897"/>
      <c r="G2" s="897"/>
      <c r="I2" s="3"/>
      <c r="J2" s="3"/>
    </row>
    <row r="3" spans="1:10" ht="17.25" customHeight="1" x14ac:dyDescent="0.3">
      <c r="C3" s="897" t="s">
        <v>0</v>
      </c>
      <c r="D3" s="897"/>
      <c r="E3" s="897"/>
      <c r="F3" s="897"/>
      <c r="G3" s="897"/>
      <c r="I3" s="3"/>
      <c r="J3" s="3"/>
    </row>
    <row r="4" spans="1:10" ht="17.25" customHeight="1" x14ac:dyDescent="0.3">
      <c r="C4" s="176"/>
      <c r="D4" s="176"/>
      <c r="E4" s="176"/>
      <c r="F4" s="176"/>
      <c r="G4" s="176"/>
      <c r="I4" s="3"/>
      <c r="J4" s="3"/>
    </row>
    <row r="5" spans="1:10" ht="45" customHeight="1" x14ac:dyDescent="0.3">
      <c r="A5" s="779" t="s">
        <v>735</v>
      </c>
      <c r="B5" s="779"/>
      <c r="C5" s="779"/>
      <c r="D5" s="779"/>
      <c r="E5" s="779"/>
      <c r="F5" s="779"/>
      <c r="G5" s="779"/>
    </row>
    <row r="6" spans="1:10" ht="24.75" customHeight="1" thickBot="1" x14ac:dyDescent="0.35">
      <c r="A6" s="79"/>
      <c r="B6" s="79"/>
      <c r="C6" s="79"/>
      <c r="D6" s="79"/>
      <c r="E6" s="79"/>
      <c r="F6" s="79"/>
      <c r="G6" s="310" t="s">
        <v>743</v>
      </c>
    </row>
    <row r="7" spans="1:10" ht="53.25" customHeight="1" x14ac:dyDescent="0.3">
      <c r="A7" s="898" t="s">
        <v>240</v>
      </c>
      <c r="B7" s="899"/>
      <c r="C7" s="900" t="s">
        <v>736</v>
      </c>
      <c r="D7" s="901"/>
      <c r="E7" s="902"/>
      <c r="F7" s="903" t="s">
        <v>737</v>
      </c>
      <c r="G7" s="377" t="s">
        <v>738</v>
      </c>
    </row>
    <row r="8" spans="1:10" ht="32.25" customHeight="1" x14ac:dyDescent="0.3">
      <c r="A8" s="366" t="s">
        <v>3</v>
      </c>
      <c r="B8" s="367" t="s">
        <v>4</v>
      </c>
      <c r="C8" s="891"/>
      <c r="D8" s="892"/>
      <c r="E8" s="893"/>
      <c r="F8" s="904"/>
      <c r="G8" s="367" t="s">
        <v>600</v>
      </c>
    </row>
    <row r="9" spans="1:10" x14ac:dyDescent="0.3">
      <c r="A9" s="368">
        <v>1</v>
      </c>
      <c r="B9" s="369">
        <v>2</v>
      </c>
      <c r="C9" s="882">
        <v>3</v>
      </c>
      <c r="D9" s="883"/>
      <c r="E9" s="884"/>
      <c r="F9" s="369">
        <v>4</v>
      </c>
      <c r="G9" s="370">
        <v>5</v>
      </c>
    </row>
    <row r="10" spans="1:10" s="21" customFormat="1" ht="24.75" customHeight="1" x14ac:dyDescent="0.3">
      <c r="A10" s="885" t="s">
        <v>246</v>
      </c>
      <c r="B10" s="886"/>
      <c r="C10" s="886"/>
      <c r="D10" s="886"/>
      <c r="E10" s="886"/>
      <c r="F10" s="887"/>
      <c r="G10" s="378">
        <f>G11</f>
        <v>28000</v>
      </c>
    </row>
    <row r="11" spans="1:10" s="293" customFormat="1" ht="33.75" customHeight="1" x14ac:dyDescent="0.25">
      <c r="A11" s="371">
        <v>1072</v>
      </c>
      <c r="B11" s="888" t="s">
        <v>248</v>
      </c>
      <c r="C11" s="889"/>
      <c r="D11" s="889"/>
      <c r="E11" s="889"/>
      <c r="F11" s="890"/>
      <c r="G11" s="379">
        <f>G12</f>
        <v>28000</v>
      </c>
    </row>
    <row r="12" spans="1:10" ht="51.75" x14ac:dyDescent="0.3">
      <c r="A12" s="372"/>
      <c r="B12" s="373">
        <v>12003</v>
      </c>
      <c r="C12" s="891" t="s">
        <v>739</v>
      </c>
      <c r="D12" s="892"/>
      <c r="E12" s="893"/>
      <c r="F12" s="367" t="s">
        <v>246</v>
      </c>
      <c r="G12" s="380">
        <f>G13</f>
        <v>28000</v>
      </c>
    </row>
    <row r="13" spans="1:10" ht="35.25" thickBot="1" x14ac:dyDescent="0.35">
      <c r="A13" s="374"/>
      <c r="B13" s="375"/>
      <c r="C13" s="894"/>
      <c r="D13" s="895"/>
      <c r="E13" s="896"/>
      <c r="F13" s="376" t="s">
        <v>740</v>
      </c>
      <c r="G13" s="381">
        <v>28000</v>
      </c>
    </row>
    <row r="14" spans="1:10" x14ac:dyDescent="0.3">
      <c r="C14" s="254"/>
      <c r="D14" s="254"/>
      <c r="E14" s="254"/>
    </row>
    <row r="15" spans="1:10" x14ac:dyDescent="0.3">
      <c r="C15" s="254"/>
      <c r="D15" s="293" t="s">
        <v>741</v>
      </c>
      <c r="E15" s="293"/>
      <c r="F15" s="293"/>
      <c r="G15" s="293"/>
    </row>
    <row r="16" spans="1:10" x14ac:dyDescent="0.3">
      <c r="D16" s="293" t="s">
        <v>742</v>
      </c>
      <c r="E16" s="293"/>
      <c r="F16" s="293"/>
      <c r="G16" s="293"/>
    </row>
  </sheetData>
  <mergeCells count="11">
    <mergeCell ref="C2:G2"/>
    <mergeCell ref="C3:G3"/>
    <mergeCell ref="A5:G5"/>
    <mergeCell ref="A7:B7"/>
    <mergeCell ref="C7:E8"/>
    <mergeCell ref="F7:F8"/>
    <mergeCell ref="C9:E9"/>
    <mergeCell ref="A10:F10"/>
    <mergeCell ref="B11:F11"/>
    <mergeCell ref="C12:E12"/>
    <mergeCell ref="C13:E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"/>
  <sheetViews>
    <sheetView zoomScaleNormal="100" workbookViewId="0">
      <selection activeCell="C7" sqref="C7:C8"/>
    </sheetView>
  </sheetViews>
  <sheetFormatPr defaultRowHeight="17.25" x14ac:dyDescent="0.3"/>
  <cols>
    <col min="1" max="1" width="24.5703125" style="1" customWidth="1"/>
    <col min="2" max="2" width="24" style="1" customWidth="1"/>
    <col min="3" max="3" width="63" style="1" customWidth="1"/>
    <col min="4" max="4" width="26.42578125" style="1" customWidth="1"/>
    <col min="5" max="16384" width="9.140625" style="1"/>
  </cols>
  <sheetData>
    <row r="1" spans="1:4" x14ac:dyDescent="0.3">
      <c r="D1" s="3" t="s">
        <v>734</v>
      </c>
    </row>
    <row r="2" spans="1:4" x14ac:dyDescent="0.3">
      <c r="C2" s="836" t="s">
        <v>27</v>
      </c>
      <c r="D2" s="836"/>
    </row>
    <row r="3" spans="1:4" x14ac:dyDescent="0.3">
      <c r="C3" s="836" t="s">
        <v>0</v>
      </c>
      <c r="D3" s="836"/>
    </row>
    <row r="5" spans="1:4" ht="53.25" customHeight="1" x14ac:dyDescent="0.3">
      <c r="A5" s="779" t="s">
        <v>228</v>
      </c>
      <c r="B5" s="779"/>
      <c r="C5" s="779"/>
      <c r="D5" s="779"/>
    </row>
    <row r="6" spans="1:4" x14ac:dyDescent="0.3">
      <c r="D6" s="3" t="s">
        <v>28</v>
      </c>
    </row>
    <row r="7" spans="1:4" ht="25.5" customHeight="1" x14ac:dyDescent="0.3">
      <c r="A7" s="869" t="s">
        <v>25</v>
      </c>
      <c r="B7" s="869"/>
      <c r="C7" s="905" t="s">
        <v>229</v>
      </c>
      <c r="D7" s="906" t="s">
        <v>101</v>
      </c>
    </row>
    <row r="8" spans="1:4" ht="82.5" customHeight="1" x14ac:dyDescent="0.3">
      <c r="A8" s="427" t="s">
        <v>5</v>
      </c>
      <c r="B8" s="427" t="s">
        <v>4</v>
      </c>
      <c r="C8" s="905"/>
      <c r="D8" s="907"/>
    </row>
    <row r="9" spans="1:4" ht="24.75" customHeight="1" x14ac:dyDescent="0.3">
      <c r="A9" s="908"/>
      <c r="B9" s="909"/>
      <c r="C9" s="526" t="s">
        <v>8</v>
      </c>
      <c r="D9" s="527">
        <f>+D10+D16</f>
        <v>-9057697.8999999985</v>
      </c>
    </row>
    <row r="10" spans="1:4" ht="22.5" customHeight="1" x14ac:dyDescent="0.3">
      <c r="A10" s="528">
        <v>1157</v>
      </c>
      <c r="B10" s="529"/>
      <c r="C10" s="530" t="s">
        <v>63</v>
      </c>
      <c r="D10" s="527">
        <f>SUM(D11:D15)</f>
        <v>-4302841.0999999996</v>
      </c>
    </row>
    <row r="11" spans="1:4" ht="66.75" customHeight="1" x14ac:dyDescent="0.3">
      <c r="A11" s="533"/>
      <c r="B11" s="525">
        <v>12014</v>
      </c>
      <c r="C11" s="531" t="s">
        <v>157</v>
      </c>
      <c r="D11" s="85">
        <v>-331518.90000000002</v>
      </c>
    </row>
    <row r="12" spans="1:4" s="29" customFormat="1" ht="78" customHeight="1" x14ac:dyDescent="0.3">
      <c r="A12" s="534"/>
      <c r="B12" s="525" t="s">
        <v>118</v>
      </c>
      <c r="C12" s="531" t="s">
        <v>119</v>
      </c>
      <c r="D12" s="85">
        <f>h11v!E187</f>
        <v>40909.199999999997</v>
      </c>
    </row>
    <row r="13" spans="1:4" s="29" customFormat="1" ht="86.25" customHeight="1" x14ac:dyDescent="0.3">
      <c r="A13" s="534"/>
      <c r="B13" s="525">
        <v>12021</v>
      </c>
      <c r="C13" s="531" t="s">
        <v>121</v>
      </c>
      <c r="D13" s="85">
        <v>170831.8</v>
      </c>
    </row>
    <row r="14" spans="1:4" ht="54" customHeight="1" x14ac:dyDescent="0.3">
      <c r="A14" s="533"/>
      <c r="B14" s="525">
        <v>12029</v>
      </c>
      <c r="C14" s="532" t="s">
        <v>111</v>
      </c>
      <c r="D14" s="85">
        <f>h11v!E205</f>
        <v>-1091648.1000000001</v>
      </c>
    </row>
    <row r="15" spans="1:4" ht="72" customHeight="1" x14ac:dyDescent="0.3">
      <c r="A15" s="533"/>
      <c r="B15" s="525" t="s">
        <v>115</v>
      </c>
      <c r="C15" s="532" t="s">
        <v>116</v>
      </c>
      <c r="D15" s="85">
        <v>-3091415.1</v>
      </c>
    </row>
    <row r="16" spans="1:4" ht="27" customHeight="1" x14ac:dyDescent="0.3">
      <c r="A16" s="528">
        <v>1232</v>
      </c>
      <c r="B16" s="529"/>
      <c r="C16" s="529" t="s">
        <v>123</v>
      </c>
      <c r="D16" s="527">
        <f>+D17+D18</f>
        <v>-4754856.8</v>
      </c>
    </row>
    <row r="17" spans="1:6" ht="84.75" customHeight="1" x14ac:dyDescent="0.3">
      <c r="A17" s="528"/>
      <c r="B17" s="525">
        <v>12001</v>
      </c>
      <c r="C17" s="532" t="s">
        <v>128</v>
      </c>
      <c r="D17" s="85">
        <f>h12d!D131</f>
        <v>-815001.59999999998</v>
      </c>
    </row>
    <row r="18" spans="1:6" ht="86.25" customHeight="1" x14ac:dyDescent="0.3">
      <c r="A18" s="533"/>
      <c r="B18" s="525" t="s">
        <v>130</v>
      </c>
      <c r="C18" s="532" t="s">
        <v>131</v>
      </c>
      <c r="D18" s="85">
        <f>h11v!E232</f>
        <v>-3939855.2</v>
      </c>
    </row>
    <row r="22" spans="1:6" x14ac:dyDescent="0.3">
      <c r="A22" s="816" t="s">
        <v>9</v>
      </c>
      <c r="B22" s="816"/>
      <c r="C22" s="21"/>
      <c r="D22" s="21"/>
      <c r="E22" s="21"/>
      <c r="F22" s="21"/>
    </row>
    <row r="23" spans="1:6" x14ac:dyDescent="0.3">
      <c r="A23" s="816" t="s">
        <v>85</v>
      </c>
      <c r="B23" s="816"/>
      <c r="C23" s="778" t="s">
        <v>11</v>
      </c>
      <c r="D23" s="778"/>
      <c r="E23" s="778"/>
      <c r="F23" s="21"/>
    </row>
    <row r="24" spans="1:6" x14ac:dyDescent="0.3">
      <c r="A24" s="79"/>
      <c r="B24" s="5" t="s">
        <v>86</v>
      </c>
      <c r="C24" s="83"/>
      <c r="D24" s="778"/>
      <c r="E24" s="778"/>
      <c r="F24" s="778"/>
    </row>
    <row r="25" spans="1:6" x14ac:dyDescent="0.3">
      <c r="A25" s="21"/>
      <c r="B25" s="21"/>
      <c r="C25" s="21"/>
      <c r="D25" s="21"/>
      <c r="E25" s="21"/>
      <c r="F25" s="21"/>
    </row>
    <row r="26" spans="1:6" x14ac:dyDescent="0.3">
      <c r="A26" s="21"/>
      <c r="B26" s="21"/>
      <c r="C26" s="21"/>
      <c r="D26" s="21"/>
      <c r="E26" s="21"/>
      <c r="F26" s="21"/>
    </row>
    <row r="27" spans="1:6" x14ac:dyDescent="0.3">
      <c r="A27" s="21"/>
      <c r="B27" s="21"/>
      <c r="C27" s="21"/>
      <c r="D27" s="21"/>
      <c r="E27" s="21"/>
      <c r="F27" s="21"/>
    </row>
  </sheetData>
  <mergeCells count="11">
    <mergeCell ref="A5:D5"/>
    <mergeCell ref="C2:D2"/>
    <mergeCell ref="C3:D3"/>
    <mergeCell ref="D24:F24"/>
    <mergeCell ref="A7:B7"/>
    <mergeCell ref="C7:C8"/>
    <mergeCell ref="D7:D8"/>
    <mergeCell ref="A9:B9"/>
    <mergeCell ref="A23:B23"/>
    <mergeCell ref="A22:B22"/>
    <mergeCell ref="C23:E23"/>
  </mergeCells>
  <pageMargins left="0.7" right="0.7" top="0.75" bottom="0.75" header="0.3" footer="0.3"/>
  <pageSetup paperSize="9" scale="63" orientation="portrait" r:id="rId1"/>
  <colBreaks count="1" manualBreakCount="1">
    <brk id="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454"/>
  <sheetViews>
    <sheetView tabSelected="1" topLeftCell="A113" zoomScaleNormal="100" workbookViewId="0">
      <selection activeCell="G126" sqref="G126"/>
    </sheetView>
  </sheetViews>
  <sheetFormatPr defaultRowHeight="17.25" x14ac:dyDescent="0.3"/>
  <cols>
    <col min="1" max="1" width="9.140625" style="1"/>
    <col min="2" max="2" width="37.5703125" style="1" customWidth="1"/>
    <col min="3" max="3" width="53.140625" style="1" customWidth="1"/>
    <col min="4" max="4" width="37.85546875" style="1" customWidth="1"/>
    <col min="5" max="6" width="9.140625" style="1"/>
    <col min="7" max="7" width="18.140625" style="1" bestFit="1" customWidth="1"/>
    <col min="8" max="16384" width="9.140625" style="1"/>
  </cols>
  <sheetData>
    <row r="1" spans="2:7" x14ac:dyDescent="0.3">
      <c r="B1" s="836" t="s">
        <v>697</v>
      </c>
      <c r="C1" s="836"/>
      <c r="D1" s="836"/>
    </row>
    <row r="2" spans="2:7" x14ac:dyDescent="0.3">
      <c r="B2" s="836" t="s">
        <v>40</v>
      </c>
      <c r="C2" s="836"/>
      <c r="D2" s="836"/>
    </row>
    <row r="3" spans="2:7" x14ac:dyDescent="0.3">
      <c r="B3" s="836" t="s">
        <v>0</v>
      </c>
      <c r="C3" s="836"/>
      <c r="D3" s="836"/>
    </row>
    <row r="5" spans="2:7" ht="81" customHeight="1" x14ac:dyDescent="0.3">
      <c r="B5" s="782" t="s">
        <v>225</v>
      </c>
      <c r="C5" s="782"/>
      <c r="D5" s="782"/>
    </row>
    <row r="6" spans="2:7" x14ac:dyDescent="0.3">
      <c r="D6" s="470" t="s">
        <v>429</v>
      </c>
    </row>
    <row r="7" spans="2:7" x14ac:dyDescent="0.3">
      <c r="B7" s="940" t="s">
        <v>66</v>
      </c>
      <c r="C7" s="940"/>
      <c r="D7" s="940"/>
    </row>
    <row r="8" spans="2:7" x14ac:dyDescent="0.3">
      <c r="B8" s="935" t="s">
        <v>41</v>
      </c>
      <c r="C8" s="935"/>
      <c r="D8" s="935"/>
    </row>
    <row r="9" spans="2:7" ht="17.25" customHeight="1" x14ac:dyDescent="0.3">
      <c r="B9" s="5"/>
      <c r="C9" s="5"/>
      <c r="D9" s="5"/>
    </row>
    <row r="10" spans="2:7" s="21" customFormat="1" ht="17.25" customHeight="1" x14ac:dyDescent="0.3">
      <c r="B10" s="444" t="s">
        <v>202</v>
      </c>
      <c r="C10" s="444" t="s">
        <v>203</v>
      </c>
    </row>
    <row r="11" spans="2:7" ht="17.25" customHeight="1" x14ac:dyDescent="0.3">
      <c r="B11" s="427">
        <v>1004</v>
      </c>
      <c r="C11" s="427" t="s">
        <v>232</v>
      </c>
    </row>
    <row r="12" spans="2:7" ht="17.25" customHeight="1" x14ac:dyDescent="0.3">
      <c r="B12" s="439"/>
      <c r="C12" s="439"/>
    </row>
    <row r="13" spans="2:7" ht="17.25" customHeight="1" x14ac:dyDescent="0.3">
      <c r="B13" s="21" t="s">
        <v>42</v>
      </c>
      <c r="C13" s="439"/>
    </row>
    <row r="14" spans="2:7" ht="51.75" x14ac:dyDescent="0.3">
      <c r="B14" s="445" t="s">
        <v>187</v>
      </c>
      <c r="C14" s="445" t="s">
        <v>254</v>
      </c>
      <c r="D14" s="431" t="s">
        <v>91</v>
      </c>
      <c r="G14" s="401"/>
    </row>
    <row r="15" spans="2:7" x14ac:dyDescent="0.3">
      <c r="B15" s="445" t="s">
        <v>189</v>
      </c>
      <c r="C15" s="445" t="s">
        <v>656</v>
      </c>
      <c r="D15" s="435" t="s">
        <v>191</v>
      </c>
    </row>
    <row r="16" spans="2:7" ht="69" x14ac:dyDescent="0.3">
      <c r="B16" s="445" t="s">
        <v>47</v>
      </c>
      <c r="C16" s="445" t="s">
        <v>657</v>
      </c>
      <c r="D16" s="434"/>
    </row>
    <row r="17" spans="2:4" ht="69" x14ac:dyDescent="0.3">
      <c r="B17" s="445" t="s">
        <v>48</v>
      </c>
      <c r="C17" s="445" t="s">
        <v>658</v>
      </c>
      <c r="D17" s="434"/>
    </row>
    <row r="18" spans="2:4" x14ac:dyDescent="0.3">
      <c r="B18" s="445" t="s">
        <v>49</v>
      </c>
      <c r="C18" s="445" t="s">
        <v>222</v>
      </c>
      <c r="D18" s="434"/>
    </row>
    <row r="19" spans="2:4" ht="34.5" x14ac:dyDescent="0.3">
      <c r="B19" s="445" t="s">
        <v>659</v>
      </c>
      <c r="C19" s="445" t="s">
        <v>660</v>
      </c>
      <c r="D19" s="434"/>
    </row>
    <row r="20" spans="2:4" x14ac:dyDescent="0.3">
      <c r="B20" s="929" t="s">
        <v>51</v>
      </c>
      <c r="C20" s="929"/>
      <c r="D20" s="219"/>
    </row>
    <row r="21" spans="2:4" ht="17.25" customHeight="1" x14ac:dyDescent="0.3">
      <c r="B21" s="930" t="s">
        <v>52</v>
      </c>
      <c r="C21" s="931"/>
      <c r="D21" s="263">
        <f>հ8!E20</f>
        <v>-8000</v>
      </c>
    </row>
    <row r="22" spans="2:4" ht="18" customHeight="1" x14ac:dyDescent="0.3">
      <c r="B22" s="447"/>
      <c r="C22" s="447"/>
    </row>
    <row r="23" spans="2:4" ht="56.25" customHeight="1" x14ac:dyDescent="0.3">
      <c r="B23" s="448" t="s">
        <v>187</v>
      </c>
      <c r="C23" s="448" t="s">
        <v>254</v>
      </c>
      <c r="D23" s="446" t="s">
        <v>91</v>
      </c>
    </row>
    <row r="24" spans="2:4" x14ac:dyDescent="0.3">
      <c r="B24" s="448" t="s">
        <v>189</v>
      </c>
      <c r="C24" s="448" t="s">
        <v>661</v>
      </c>
      <c r="D24" s="449" t="s">
        <v>191</v>
      </c>
    </row>
    <row r="25" spans="2:4" ht="86.25" x14ac:dyDescent="0.3">
      <c r="B25" s="448" t="s">
        <v>47</v>
      </c>
      <c r="C25" s="448" t="s">
        <v>662</v>
      </c>
      <c r="D25" s="219"/>
    </row>
    <row r="26" spans="2:4" ht="86.25" x14ac:dyDescent="0.3">
      <c r="B26" s="448" t="s">
        <v>48</v>
      </c>
      <c r="C26" s="448" t="s">
        <v>663</v>
      </c>
      <c r="D26" s="219"/>
    </row>
    <row r="27" spans="2:4" x14ac:dyDescent="0.3">
      <c r="B27" s="448" t="s">
        <v>49</v>
      </c>
      <c r="C27" s="448" t="s">
        <v>222</v>
      </c>
      <c r="D27" s="219"/>
    </row>
    <row r="28" spans="2:4" ht="34.5" x14ac:dyDescent="0.3">
      <c r="B28" s="448" t="s">
        <v>659</v>
      </c>
      <c r="C28" s="448" t="s">
        <v>660</v>
      </c>
      <c r="D28" s="219"/>
    </row>
    <row r="29" spans="2:4" ht="17.25" customHeight="1" x14ac:dyDescent="0.3">
      <c r="B29" s="929" t="s">
        <v>51</v>
      </c>
      <c r="C29" s="929"/>
      <c r="D29" s="219"/>
    </row>
    <row r="30" spans="2:4" ht="17.25" customHeight="1" x14ac:dyDescent="0.3">
      <c r="B30" s="930" t="s">
        <v>52</v>
      </c>
      <c r="C30" s="931"/>
      <c r="D30" s="263">
        <f>հ8!E26</f>
        <v>-6900</v>
      </c>
    </row>
    <row r="31" spans="2:4" ht="17.25" customHeight="1" x14ac:dyDescent="0.3">
      <c r="B31" s="450"/>
      <c r="C31" s="447"/>
    </row>
    <row r="32" spans="2:4" ht="53.25" customHeight="1" x14ac:dyDescent="0.3">
      <c r="B32" s="451" t="s">
        <v>187</v>
      </c>
      <c r="C32" s="452" t="s">
        <v>254</v>
      </c>
      <c r="D32" s="446" t="s">
        <v>91</v>
      </c>
    </row>
    <row r="33" spans="2:4" x14ac:dyDescent="0.3">
      <c r="B33" s="451" t="s">
        <v>189</v>
      </c>
      <c r="C33" s="452" t="s">
        <v>664</v>
      </c>
      <c r="D33" s="449" t="s">
        <v>191</v>
      </c>
    </row>
    <row r="34" spans="2:4" ht="69" x14ac:dyDescent="0.3">
      <c r="B34" s="451" t="s">
        <v>47</v>
      </c>
      <c r="C34" s="452" t="s">
        <v>665</v>
      </c>
      <c r="D34" s="219"/>
    </row>
    <row r="35" spans="2:4" ht="86.25" x14ac:dyDescent="0.3">
      <c r="B35" s="451" t="s">
        <v>48</v>
      </c>
      <c r="C35" s="452" t="s">
        <v>666</v>
      </c>
      <c r="D35" s="219"/>
    </row>
    <row r="36" spans="2:4" x14ac:dyDescent="0.3">
      <c r="B36" s="451" t="s">
        <v>49</v>
      </c>
      <c r="C36" s="452" t="s">
        <v>222</v>
      </c>
      <c r="D36" s="219"/>
    </row>
    <row r="37" spans="2:4" ht="34.5" x14ac:dyDescent="0.3">
      <c r="B37" s="451" t="s">
        <v>659</v>
      </c>
      <c r="C37" s="452" t="s">
        <v>660</v>
      </c>
      <c r="D37" s="219"/>
    </row>
    <row r="38" spans="2:4" x14ac:dyDescent="0.3">
      <c r="B38" s="929" t="s">
        <v>51</v>
      </c>
      <c r="C38" s="929"/>
      <c r="D38" s="219"/>
    </row>
    <row r="39" spans="2:4" ht="17.25" customHeight="1" x14ac:dyDescent="0.3">
      <c r="B39" s="930" t="s">
        <v>52</v>
      </c>
      <c r="C39" s="931"/>
      <c r="D39" s="263">
        <f>հ8!E32</f>
        <v>-455</v>
      </c>
    </row>
    <row r="40" spans="2:4" ht="17.25" customHeight="1" x14ac:dyDescent="0.3">
      <c r="B40" s="21"/>
      <c r="C40" s="439"/>
    </row>
    <row r="41" spans="2:4" ht="51.75" x14ac:dyDescent="0.3">
      <c r="B41" s="471" t="s">
        <v>187</v>
      </c>
      <c r="C41" s="472" t="s">
        <v>254</v>
      </c>
      <c r="D41" s="446" t="s">
        <v>91</v>
      </c>
    </row>
    <row r="42" spans="2:4" x14ac:dyDescent="0.3">
      <c r="B42" s="471" t="s">
        <v>189</v>
      </c>
      <c r="C42" s="472" t="s">
        <v>720</v>
      </c>
      <c r="D42" s="449" t="s">
        <v>191</v>
      </c>
    </row>
    <row r="43" spans="2:4" ht="103.5" x14ac:dyDescent="0.3">
      <c r="B43" s="471" t="s">
        <v>47</v>
      </c>
      <c r="C43" s="472" t="s">
        <v>721</v>
      </c>
      <c r="D43" s="219"/>
    </row>
    <row r="44" spans="2:4" ht="103.5" x14ac:dyDescent="0.3">
      <c r="B44" s="471" t="s">
        <v>48</v>
      </c>
      <c r="C44" s="472" t="s">
        <v>722</v>
      </c>
      <c r="D44" s="219"/>
    </row>
    <row r="45" spans="2:4" x14ac:dyDescent="0.3">
      <c r="B45" s="471" t="s">
        <v>49</v>
      </c>
      <c r="C45" s="472" t="s">
        <v>222</v>
      </c>
      <c r="D45" s="219"/>
    </row>
    <row r="46" spans="2:4" ht="34.5" x14ac:dyDescent="0.3">
      <c r="B46" s="471" t="s">
        <v>659</v>
      </c>
      <c r="C46" s="472" t="s">
        <v>253</v>
      </c>
      <c r="D46" s="219"/>
    </row>
    <row r="47" spans="2:4" x14ac:dyDescent="0.3">
      <c r="B47" s="929" t="s">
        <v>51</v>
      </c>
      <c r="C47" s="929"/>
      <c r="D47" s="219"/>
    </row>
    <row r="48" spans="2:4" ht="17.25" customHeight="1" x14ac:dyDescent="0.3">
      <c r="B48" s="930" t="s">
        <v>52</v>
      </c>
      <c r="C48" s="931"/>
      <c r="D48" s="263">
        <f>հ8!E38</f>
        <v>-45848.1</v>
      </c>
    </row>
    <row r="49" spans="2:4" ht="17.25" customHeight="1" x14ac:dyDescent="0.3">
      <c r="B49" s="473"/>
      <c r="C49" s="474"/>
      <c r="D49" s="303"/>
    </row>
    <row r="50" spans="2:4" ht="60" customHeight="1" x14ac:dyDescent="0.3">
      <c r="B50" s="451" t="s">
        <v>187</v>
      </c>
      <c r="C50" s="452" t="s">
        <v>254</v>
      </c>
      <c r="D50" s="446" t="s">
        <v>91</v>
      </c>
    </row>
    <row r="51" spans="2:4" x14ac:dyDescent="0.3">
      <c r="B51" s="451" t="s">
        <v>189</v>
      </c>
      <c r="C51" s="452" t="s">
        <v>667</v>
      </c>
      <c r="D51" s="449" t="s">
        <v>191</v>
      </c>
    </row>
    <row r="52" spans="2:4" ht="69" x14ac:dyDescent="0.3">
      <c r="B52" s="451" t="s">
        <v>47</v>
      </c>
      <c r="C52" s="452" t="s">
        <v>668</v>
      </c>
      <c r="D52" s="219"/>
    </row>
    <row r="53" spans="2:4" ht="69" x14ac:dyDescent="0.3">
      <c r="B53" s="451" t="s">
        <v>48</v>
      </c>
      <c r="C53" s="452" t="s">
        <v>669</v>
      </c>
      <c r="D53" s="219"/>
    </row>
    <row r="54" spans="2:4" ht="51.75" x14ac:dyDescent="0.3">
      <c r="B54" s="451" t="s">
        <v>49</v>
      </c>
      <c r="C54" s="452" t="s">
        <v>249</v>
      </c>
      <c r="D54" s="219"/>
    </row>
    <row r="55" spans="2:4" ht="51.75" x14ac:dyDescent="0.3">
      <c r="B55" s="451" t="s">
        <v>250</v>
      </c>
      <c r="C55" s="452" t="s">
        <v>253</v>
      </c>
      <c r="D55" s="219"/>
    </row>
    <row r="56" spans="2:4" ht="17.25" customHeight="1" x14ac:dyDescent="0.3">
      <c r="B56" s="950" t="s">
        <v>51</v>
      </c>
      <c r="C56" s="950"/>
      <c r="D56" s="219"/>
    </row>
    <row r="57" spans="2:4" ht="17.25" customHeight="1" x14ac:dyDescent="0.3">
      <c r="B57" s="453" t="s">
        <v>52</v>
      </c>
      <c r="C57" s="219"/>
      <c r="D57" s="263">
        <f>հ8!E44</f>
        <v>-280000</v>
      </c>
    </row>
    <row r="58" spans="2:4" ht="17.25" customHeight="1" x14ac:dyDescent="0.3">
      <c r="B58" s="21"/>
      <c r="C58" s="439"/>
    </row>
    <row r="59" spans="2:4" ht="66.75" customHeight="1" x14ac:dyDescent="0.3">
      <c r="B59" s="451" t="s">
        <v>187</v>
      </c>
      <c r="C59" s="452" t="s">
        <v>254</v>
      </c>
      <c r="D59" s="446" t="s">
        <v>91</v>
      </c>
    </row>
    <row r="60" spans="2:4" x14ac:dyDescent="0.3">
      <c r="B60" s="451" t="s">
        <v>189</v>
      </c>
      <c r="C60" s="452" t="s">
        <v>672</v>
      </c>
      <c r="D60" s="449" t="s">
        <v>191</v>
      </c>
    </row>
    <row r="61" spans="2:4" ht="103.5" x14ac:dyDescent="0.3">
      <c r="B61" s="451" t="s">
        <v>47</v>
      </c>
      <c r="C61" s="452" t="s">
        <v>670</v>
      </c>
      <c r="D61" s="219"/>
    </row>
    <row r="62" spans="2:4" ht="69" x14ac:dyDescent="0.3">
      <c r="B62" s="451" t="s">
        <v>48</v>
      </c>
      <c r="C62" s="452" t="s">
        <v>671</v>
      </c>
      <c r="D62" s="219"/>
    </row>
    <row r="63" spans="2:4" ht="51.75" x14ac:dyDescent="0.3">
      <c r="B63" s="451" t="s">
        <v>49</v>
      </c>
      <c r="C63" s="452" t="s">
        <v>249</v>
      </c>
      <c r="D63" s="219"/>
    </row>
    <row r="64" spans="2:4" ht="51.75" x14ac:dyDescent="0.3">
      <c r="B64" s="451" t="s">
        <v>250</v>
      </c>
      <c r="C64" s="452" t="s">
        <v>253</v>
      </c>
      <c r="D64" s="219"/>
    </row>
    <row r="65" spans="2:4" ht="17.25" customHeight="1" x14ac:dyDescent="0.3">
      <c r="B65" s="950" t="s">
        <v>51</v>
      </c>
      <c r="C65" s="950"/>
      <c r="D65" s="219"/>
    </row>
    <row r="66" spans="2:4" ht="17.25" customHeight="1" x14ac:dyDescent="0.3">
      <c r="B66" s="453" t="s">
        <v>52</v>
      </c>
      <c r="C66" s="219"/>
      <c r="D66" s="263">
        <f>հ8!E50</f>
        <v>-282000</v>
      </c>
    </row>
    <row r="67" spans="2:4" ht="17.25" customHeight="1" x14ac:dyDescent="0.3">
      <c r="B67" s="21"/>
      <c r="C67" s="439"/>
    </row>
    <row r="68" spans="2:4" ht="17.25" customHeight="1" x14ac:dyDescent="0.3">
      <c r="B68" s="21"/>
      <c r="C68" s="439"/>
    </row>
    <row r="69" spans="2:4" ht="51.75" x14ac:dyDescent="0.3">
      <c r="B69" s="475" t="s">
        <v>187</v>
      </c>
      <c r="C69" s="476" t="s">
        <v>254</v>
      </c>
      <c r="D69" s="431" t="s">
        <v>91</v>
      </c>
    </row>
    <row r="70" spans="2:4" x14ac:dyDescent="0.3">
      <c r="B70" s="475" t="s">
        <v>189</v>
      </c>
      <c r="C70" s="476" t="s">
        <v>255</v>
      </c>
      <c r="D70" s="435" t="s">
        <v>191</v>
      </c>
    </row>
    <row r="71" spans="2:4" ht="69" x14ac:dyDescent="0.3">
      <c r="B71" s="475" t="s">
        <v>47</v>
      </c>
      <c r="C71" s="476" t="s">
        <v>251</v>
      </c>
      <c r="D71" s="434"/>
    </row>
    <row r="72" spans="2:4" ht="108.75" customHeight="1" x14ac:dyDescent="0.3">
      <c r="B72" s="475" t="s">
        <v>48</v>
      </c>
      <c r="C72" s="476" t="s">
        <v>252</v>
      </c>
      <c r="D72" s="434"/>
    </row>
    <row r="73" spans="2:4" ht="51.75" x14ac:dyDescent="0.3">
      <c r="B73" s="475" t="s">
        <v>49</v>
      </c>
      <c r="C73" s="476" t="s">
        <v>249</v>
      </c>
      <c r="D73" s="434"/>
    </row>
    <row r="74" spans="2:4" ht="51.75" x14ac:dyDescent="0.3">
      <c r="B74" s="475" t="s">
        <v>250</v>
      </c>
      <c r="C74" s="476" t="s">
        <v>253</v>
      </c>
      <c r="D74" s="434"/>
    </row>
    <row r="75" spans="2:4" x14ac:dyDescent="0.3">
      <c r="B75" s="943" t="s">
        <v>51</v>
      </c>
      <c r="C75" s="944"/>
      <c r="D75" s="434"/>
    </row>
    <row r="76" spans="2:4" x14ac:dyDescent="0.3">
      <c r="B76" s="941" t="s">
        <v>52</v>
      </c>
      <c r="C76" s="942"/>
      <c r="D76" s="131">
        <f>'հ9․'!G150</f>
        <v>-2000000</v>
      </c>
    </row>
    <row r="77" spans="2:4" ht="17.25" customHeight="1" x14ac:dyDescent="0.3">
      <c r="B77" s="5"/>
      <c r="C77" s="5"/>
      <c r="D77" s="5"/>
    </row>
    <row r="78" spans="2:4" ht="17.25" customHeight="1" x14ac:dyDescent="0.3">
      <c r="B78" s="444" t="s">
        <v>202</v>
      </c>
      <c r="C78" s="444" t="s">
        <v>203</v>
      </c>
      <c r="D78" s="5"/>
    </row>
    <row r="79" spans="2:4" ht="36" customHeight="1" x14ac:dyDescent="0.3">
      <c r="B79" s="427">
        <v>1019</v>
      </c>
      <c r="C79" s="427" t="s">
        <v>614</v>
      </c>
      <c r="D79" s="5"/>
    </row>
    <row r="80" spans="2:4" ht="17.25" customHeight="1" x14ac:dyDescent="0.3">
      <c r="B80" s="21" t="s">
        <v>42</v>
      </c>
      <c r="C80" s="439"/>
      <c r="D80" s="5"/>
    </row>
    <row r="81" spans="2:4" ht="53.25" customHeight="1" x14ac:dyDescent="0.3">
      <c r="B81" s="471" t="s">
        <v>187</v>
      </c>
      <c r="C81" s="472" t="s">
        <v>673</v>
      </c>
      <c r="D81" s="400" t="s">
        <v>91</v>
      </c>
    </row>
    <row r="82" spans="2:4" x14ac:dyDescent="0.3">
      <c r="B82" s="471" t="s">
        <v>189</v>
      </c>
      <c r="C82" s="472" t="s">
        <v>717</v>
      </c>
      <c r="D82" s="400" t="s">
        <v>191</v>
      </c>
    </row>
    <row r="83" spans="2:4" ht="69" x14ac:dyDescent="0.3">
      <c r="B83" s="471" t="s">
        <v>47</v>
      </c>
      <c r="C83" s="472" t="s">
        <v>718</v>
      </c>
      <c r="D83" s="402"/>
    </row>
    <row r="84" spans="2:4" ht="69" x14ac:dyDescent="0.3">
      <c r="B84" s="471" t="s">
        <v>48</v>
      </c>
      <c r="C84" s="472" t="s">
        <v>719</v>
      </c>
      <c r="D84" s="402"/>
    </row>
    <row r="85" spans="2:4" x14ac:dyDescent="0.3">
      <c r="B85" s="471" t="s">
        <v>49</v>
      </c>
      <c r="C85" s="472" t="s">
        <v>222</v>
      </c>
      <c r="D85" s="402"/>
    </row>
    <row r="86" spans="2:4" ht="34.5" x14ac:dyDescent="0.3">
      <c r="B86" s="471" t="s">
        <v>223</v>
      </c>
      <c r="C86" s="472" t="s">
        <v>253</v>
      </c>
      <c r="D86" s="402"/>
    </row>
    <row r="87" spans="2:4" ht="17.25" customHeight="1" x14ac:dyDescent="0.3">
      <c r="B87" s="932" t="s">
        <v>51</v>
      </c>
      <c r="C87" s="932"/>
      <c r="D87" s="402"/>
    </row>
    <row r="88" spans="2:4" ht="17.25" customHeight="1" x14ac:dyDescent="0.3">
      <c r="B88" s="954" t="s">
        <v>52</v>
      </c>
      <c r="C88" s="955"/>
      <c r="D88" s="271">
        <f>հ8!E69</f>
        <v>-7908.5</v>
      </c>
    </row>
    <row r="89" spans="2:4" ht="17.25" customHeight="1" x14ac:dyDescent="0.3">
      <c r="B89" s="5"/>
      <c r="C89" s="5"/>
      <c r="D89" s="5"/>
    </row>
    <row r="90" spans="2:4" ht="17.25" customHeight="1" x14ac:dyDescent="0.3">
      <c r="B90" s="5"/>
      <c r="C90" s="5"/>
      <c r="D90" s="5"/>
    </row>
    <row r="91" spans="2:4" ht="51.75" x14ac:dyDescent="0.3">
      <c r="B91" s="451" t="s">
        <v>187</v>
      </c>
      <c r="C91" s="452" t="s">
        <v>673</v>
      </c>
      <c r="D91" s="446" t="s">
        <v>91</v>
      </c>
    </row>
    <row r="92" spans="2:4" x14ac:dyDescent="0.3">
      <c r="B92" s="451" t="s">
        <v>189</v>
      </c>
      <c r="C92" s="452" t="s">
        <v>674</v>
      </c>
      <c r="D92" s="449" t="s">
        <v>191</v>
      </c>
    </row>
    <row r="93" spans="2:4" ht="69" x14ac:dyDescent="0.3">
      <c r="B93" s="451" t="s">
        <v>47</v>
      </c>
      <c r="C93" s="452" t="s">
        <v>675</v>
      </c>
      <c r="D93" s="219"/>
    </row>
    <row r="94" spans="2:4" ht="155.25" x14ac:dyDescent="0.3">
      <c r="B94" s="451" t="s">
        <v>48</v>
      </c>
      <c r="C94" s="452" t="s">
        <v>676</v>
      </c>
      <c r="D94" s="219"/>
    </row>
    <row r="95" spans="2:4" x14ac:dyDescent="0.3">
      <c r="B95" s="451" t="s">
        <v>49</v>
      </c>
      <c r="C95" s="452" t="s">
        <v>222</v>
      </c>
      <c r="D95" s="219"/>
    </row>
    <row r="96" spans="2:4" ht="34.5" x14ac:dyDescent="0.3">
      <c r="B96" s="451" t="s">
        <v>223</v>
      </c>
      <c r="C96" s="452" t="s">
        <v>253</v>
      </c>
      <c r="D96" s="219"/>
    </row>
    <row r="97" spans="2:4" x14ac:dyDescent="0.3">
      <c r="B97" s="950" t="s">
        <v>51</v>
      </c>
      <c r="C97" s="950"/>
      <c r="D97" s="219"/>
    </row>
    <row r="98" spans="2:4" x14ac:dyDescent="0.3">
      <c r="B98" s="453" t="s">
        <v>52</v>
      </c>
      <c r="C98" s="219"/>
      <c r="D98" s="263">
        <f>հ8!E75</f>
        <v>-58000</v>
      </c>
    </row>
    <row r="99" spans="2:4" x14ac:dyDescent="0.3">
      <c r="B99" s="5"/>
      <c r="C99" s="5"/>
      <c r="D99" s="5"/>
    </row>
    <row r="100" spans="2:4" ht="51.75" x14ac:dyDescent="0.3">
      <c r="B100" s="451" t="s">
        <v>187</v>
      </c>
      <c r="C100" s="452" t="s">
        <v>673</v>
      </c>
      <c r="D100" s="446" t="s">
        <v>39</v>
      </c>
    </row>
    <row r="101" spans="2:4" x14ac:dyDescent="0.3">
      <c r="B101" s="451" t="s">
        <v>189</v>
      </c>
      <c r="C101" s="452" t="s">
        <v>677</v>
      </c>
      <c r="D101" s="449" t="s">
        <v>191</v>
      </c>
    </row>
    <row r="102" spans="2:4" ht="120.75" x14ac:dyDescent="0.3">
      <c r="B102" s="451" t="s">
        <v>47</v>
      </c>
      <c r="C102" s="452" t="s">
        <v>678</v>
      </c>
      <c r="D102" s="219"/>
    </row>
    <row r="103" spans="2:4" ht="120.75" x14ac:dyDescent="0.3">
      <c r="B103" s="451" t="s">
        <v>48</v>
      </c>
      <c r="C103" s="452" t="s">
        <v>679</v>
      </c>
      <c r="D103" s="219"/>
    </row>
    <row r="104" spans="2:4" x14ac:dyDescent="0.3">
      <c r="B104" s="451" t="s">
        <v>49</v>
      </c>
      <c r="C104" s="452" t="s">
        <v>50</v>
      </c>
      <c r="D104" s="219"/>
    </row>
    <row r="105" spans="2:4" ht="34.5" x14ac:dyDescent="0.3">
      <c r="B105" s="451" t="s">
        <v>449</v>
      </c>
      <c r="C105" s="452" t="s">
        <v>194</v>
      </c>
      <c r="D105" s="219"/>
    </row>
    <row r="106" spans="2:4" x14ac:dyDescent="0.3">
      <c r="B106" s="950" t="s">
        <v>51</v>
      </c>
      <c r="C106" s="950"/>
      <c r="D106" s="219"/>
    </row>
    <row r="107" spans="2:4" x14ac:dyDescent="0.3">
      <c r="B107" s="453" t="s">
        <v>52</v>
      </c>
      <c r="C107" s="219"/>
      <c r="D107" s="263">
        <f>հ8!E81</f>
        <v>64500</v>
      </c>
    </row>
    <row r="108" spans="2:4" x14ac:dyDescent="0.3">
      <c r="B108" s="5"/>
      <c r="C108" s="5"/>
      <c r="D108" s="5"/>
    </row>
    <row r="109" spans="2:4" x14ac:dyDescent="0.3">
      <c r="B109" s="5"/>
      <c r="C109" s="5"/>
      <c r="D109" s="5"/>
    </row>
    <row r="110" spans="2:4" ht="51.75" x14ac:dyDescent="0.3">
      <c r="B110" s="451" t="s">
        <v>187</v>
      </c>
      <c r="C110" s="452" t="s">
        <v>673</v>
      </c>
      <c r="D110" s="446" t="s">
        <v>91</v>
      </c>
    </row>
    <row r="111" spans="2:4" x14ac:dyDescent="0.3">
      <c r="B111" s="451" t="s">
        <v>189</v>
      </c>
      <c r="C111" s="452" t="s">
        <v>680</v>
      </c>
      <c r="D111" s="449" t="s">
        <v>191</v>
      </c>
    </row>
    <row r="112" spans="2:4" ht="143.25" customHeight="1" x14ac:dyDescent="0.3">
      <c r="B112" s="451" t="s">
        <v>47</v>
      </c>
      <c r="C112" s="452" t="s">
        <v>681</v>
      </c>
      <c r="D112" s="219"/>
    </row>
    <row r="113" spans="2:4" ht="138" x14ac:dyDescent="0.3">
      <c r="B113" s="451" t="s">
        <v>48</v>
      </c>
      <c r="C113" s="452" t="s">
        <v>682</v>
      </c>
      <c r="D113" s="219"/>
    </row>
    <row r="114" spans="2:4" x14ac:dyDescent="0.3">
      <c r="B114" s="451" t="s">
        <v>49</v>
      </c>
      <c r="C114" s="452" t="s">
        <v>50</v>
      </c>
      <c r="D114" s="219"/>
    </row>
    <row r="115" spans="2:4" ht="34.5" x14ac:dyDescent="0.3">
      <c r="B115" s="451" t="s">
        <v>449</v>
      </c>
      <c r="C115" s="452" t="s">
        <v>194</v>
      </c>
      <c r="D115" s="219"/>
    </row>
    <row r="116" spans="2:4" x14ac:dyDescent="0.3">
      <c r="B116" s="950" t="s">
        <v>51</v>
      </c>
      <c r="C116" s="950"/>
      <c r="D116" s="219"/>
    </row>
    <row r="117" spans="2:4" x14ac:dyDescent="0.3">
      <c r="B117" s="453" t="s">
        <v>52</v>
      </c>
      <c r="C117" s="219"/>
      <c r="D117" s="263">
        <f>հ8!E87</f>
        <v>-47800</v>
      </c>
    </row>
    <row r="118" spans="2:4" ht="17.25" customHeight="1" x14ac:dyDescent="0.3">
      <c r="B118" s="5"/>
      <c r="C118" s="5"/>
      <c r="D118" s="5"/>
    </row>
    <row r="119" spans="2:4" ht="17.25" customHeight="1" x14ac:dyDescent="0.3">
      <c r="B119" s="5"/>
      <c r="C119" s="5"/>
      <c r="D119" s="5"/>
    </row>
    <row r="120" spans="2:4" ht="17.25" customHeight="1" x14ac:dyDescent="0.3">
      <c r="B120" s="393" t="s">
        <v>45</v>
      </c>
      <c r="C120" s="393" t="s">
        <v>46</v>
      </c>
      <c r="D120" s="5"/>
    </row>
    <row r="121" spans="2:4" ht="17.25" customHeight="1" x14ac:dyDescent="0.3">
      <c r="B121" s="394">
        <v>1040</v>
      </c>
      <c r="C121" s="395" t="s">
        <v>325</v>
      </c>
      <c r="D121" s="5"/>
    </row>
    <row r="122" spans="2:4" ht="17.25" customHeight="1" x14ac:dyDescent="0.3">
      <c r="B122" s="396"/>
      <c r="C122" s="396"/>
      <c r="D122" s="5"/>
    </row>
    <row r="123" spans="2:4" ht="17.25" customHeight="1" x14ac:dyDescent="0.3">
      <c r="B123" s="397" t="s">
        <v>219</v>
      </c>
      <c r="C123" s="398"/>
      <c r="D123" s="5"/>
    </row>
    <row r="124" spans="2:4" ht="51.75" customHeight="1" x14ac:dyDescent="0.3">
      <c r="B124" s="440" t="s">
        <v>187</v>
      </c>
      <c r="C124" s="441" t="s">
        <v>445</v>
      </c>
      <c r="D124" s="44" t="s">
        <v>91</v>
      </c>
    </row>
    <row r="125" spans="2:4" ht="17.25" customHeight="1" x14ac:dyDescent="0.3">
      <c r="B125" s="440" t="s">
        <v>189</v>
      </c>
      <c r="C125" s="441" t="s">
        <v>446</v>
      </c>
      <c r="D125" s="407" t="s">
        <v>6</v>
      </c>
    </row>
    <row r="126" spans="2:4" ht="86.25" customHeight="1" x14ac:dyDescent="0.3">
      <c r="B126" s="440" t="s">
        <v>47</v>
      </c>
      <c r="C126" s="441" t="s">
        <v>447</v>
      </c>
      <c r="D126" s="408"/>
    </row>
    <row r="127" spans="2:4" ht="37.5" customHeight="1" x14ac:dyDescent="0.3">
      <c r="B127" s="440" t="s">
        <v>48</v>
      </c>
      <c r="C127" s="441" t="s">
        <v>448</v>
      </c>
      <c r="D127" s="408"/>
    </row>
    <row r="128" spans="2:4" ht="19.5" customHeight="1" x14ac:dyDescent="0.3">
      <c r="B128" s="440" t="s">
        <v>49</v>
      </c>
      <c r="C128" s="441" t="s">
        <v>50</v>
      </c>
      <c r="D128" s="408"/>
    </row>
    <row r="129" spans="2:4" ht="34.5" x14ac:dyDescent="0.3">
      <c r="B129" s="440" t="s">
        <v>449</v>
      </c>
      <c r="C129" s="441" t="s">
        <v>194</v>
      </c>
      <c r="D129" s="408"/>
    </row>
    <row r="130" spans="2:4" ht="17.25" customHeight="1" x14ac:dyDescent="0.3">
      <c r="B130" s="945" t="s">
        <v>51</v>
      </c>
      <c r="C130" s="945"/>
      <c r="D130" s="408"/>
    </row>
    <row r="131" spans="2:4" ht="17.25" customHeight="1" x14ac:dyDescent="0.3">
      <c r="B131" s="946" t="s">
        <v>450</v>
      </c>
      <c r="C131" s="946"/>
      <c r="D131" s="119">
        <v>-16</v>
      </c>
    </row>
    <row r="132" spans="2:4" ht="17.25" customHeight="1" x14ac:dyDescent="0.3">
      <c r="B132" s="947" t="s">
        <v>52</v>
      </c>
      <c r="C132" s="947"/>
      <c r="D132" s="120">
        <f>հ8!E99</f>
        <v>-57643.3</v>
      </c>
    </row>
    <row r="133" spans="2:4" ht="17.25" customHeight="1" x14ac:dyDescent="0.3">
      <c r="B133" s="5"/>
      <c r="C133" s="5"/>
      <c r="D133" s="5"/>
    </row>
    <row r="134" spans="2:4" ht="51.75" customHeight="1" x14ac:dyDescent="0.3">
      <c r="B134" s="40" t="s">
        <v>187</v>
      </c>
      <c r="C134" s="42" t="s">
        <v>445</v>
      </c>
      <c r="D134" s="44" t="s">
        <v>39</v>
      </c>
    </row>
    <row r="135" spans="2:4" ht="17.25" customHeight="1" x14ac:dyDescent="0.3">
      <c r="B135" s="40" t="s">
        <v>189</v>
      </c>
      <c r="C135" s="42" t="s">
        <v>451</v>
      </c>
      <c r="D135" s="407" t="s">
        <v>6</v>
      </c>
    </row>
    <row r="136" spans="2:4" ht="86.25" x14ac:dyDescent="0.3">
      <c r="B136" s="40" t="s">
        <v>47</v>
      </c>
      <c r="C136" s="42" t="s">
        <v>452</v>
      </c>
      <c r="D136" s="408"/>
    </row>
    <row r="137" spans="2:4" ht="39.75" customHeight="1" x14ac:dyDescent="0.3">
      <c r="B137" s="40" t="s">
        <v>48</v>
      </c>
      <c r="C137" s="42" t="s">
        <v>453</v>
      </c>
      <c r="D137" s="408"/>
    </row>
    <row r="138" spans="2:4" ht="51.75" x14ac:dyDescent="0.3">
      <c r="B138" s="40" t="s">
        <v>49</v>
      </c>
      <c r="C138" s="42" t="s">
        <v>418</v>
      </c>
      <c r="D138" s="408"/>
    </row>
    <row r="139" spans="2:4" ht="51.75" x14ac:dyDescent="0.3">
      <c r="B139" s="40" t="s">
        <v>250</v>
      </c>
      <c r="C139" s="42" t="s">
        <v>454</v>
      </c>
      <c r="D139" s="408"/>
    </row>
    <row r="140" spans="2:4" ht="17.25" customHeight="1" x14ac:dyDescent="0.3">
      <c r="B140" s="829" t="s">
        <v>51</v>
      </c>
      <c r="C140" s="829"/>
      <c r="D140" s="408"/>
    </row>
    <row r="141" spans="2:4" ht="17.25" customHeight="1" x14ac:dyDescent="0.3">
      <c r="B141" s="948" t="s">
        <v>461</v>
      </c>
      <c r="C141" s="949"/>
      <c r="D141" s="408">
        <v>1500</v>
      </c>
    </row>
    <row r="142" spans="2:4" ht="17.25" customHeight="1" x14ac:dyDescent="0.3">
      <c r="B142" s="951" t="s">
        <v>52</v>
      </c>
      <c r="C142" s="951"/>
      <c r="D142" s="120">
        <f>հ8!E105</f>
        <v>567832.4</v>
      </c>
    </row>
    <row r="143" spans="2:4" ht="17.25" customHeight="1" x14ac:dyDescent="0.3">
      <c r="B143" s="5"/>
      <c r="C143" s="5"/>
      <c r="D143" s="5"/>
    </row>
    <row r="144" spans="2:4" ht="60" customHeight="1" x14ac:dyDescent="0.3">
      <c r="B144" s="40" t="s">
        <v>187</v>
      </c>
      <c r="C144" s="42" t="s">
        <v>445</v>
      </c>
      <c r="D144" s="44" t="s">
        <v>91</v>
      </c>
    </row>
    <row r="145" spans="2:4" ht="17.25" customHeight="1" x14ac:dyDescent="0.3">
      <c r="B145" s="40" t="s">
        <v>189</v>
      </c>
      <c r="C145" s="42" t="s">
        <v>455</v>
      </c>
      <c r="D145" s="407" t="s">
        <v>6</v>
      </c>
    </row>
    <row r="146" spans="2:4" ht="68.25" customHeight="1" x14ac:dyDescent="0.3">
      <c r="B146" s="40" t="s">
        <v>47</v>
      </c>
      <c r="C146" s="42" t="s">
        <v>456</v>
      </c>
      <c r="D146" s="408"/>
    </row>
    <row r="147" spans="2:4" ht="69" customHeight="1" x14ac:dyDescent="0.3">
      <c r="B147" s="40" t="s">
        <v>48</v>
      </c>
      <c r="C147" s="42" t="s">
        <v>457</v>
      </c>
      <c r="D147" s="408"/>
    </row>
    <row r="148" spans="2:4" ht="51.75" x14ac:dyDescent="0.3">
      <c r="B148" s="40" t="s">
        <v>49</v>
      </c>
      <c r="C148" s="42" t="s">
        <v>418</v>
      </c>
      <c r="D148" s="408"/>
    </row>
    <row r="149" spans="2:4" ht="17.25" customHeight="1" x14ac:dyDescent="0.3">
      <c r="B149" s="40" t="s">
        <v>250</v>
      </c>
      <c r="C149" s="42" t="s">
        <v>454</v>
      </c>
      <c r="D149" s="408"/>
    </row>
    <row r="150" spans="2:4" ht="17.25" customHeight="1" x14ac:dyDescent="0.3">
      <c r="B150" s="829" t="s">
        <v>51</v>
      </c>
      <c r="C150" s="829"/>
      <c r="D150" s="408"/>
    </row>
    <row r="151" spans="2:4" ht="17.25" customHeight="1" x14ac:dyDescent="0.3">
      <c r="B151" s="914" t="s">
        <v>729</v>
      </c>
      <c r="C151" s="914"/>
      <c r="D151" s="121">
        <v>-1</v>
      </c>
    </row>
    <row r="152" spans="2:4" ht="17.25" customHeight="1" x14ac:dyDescent="0.3">
      <c r="B152" s="914" t="s">
        <v>727</v>
      </c>
      <c r="C152" s="914"/>
      <c r="D152" s="121">
        <v>-1</v>
      </c>
    </row>
    <row r="153" spans="2:4" ht="17.25" customHeight="1" x14ac:dyDescent="0.3">
      <c r="B153" s="914" t="s">
        <v>728</v>
      </c>
      <c r="C153" s="914"/>
      <c r="D153" s="121">
        <v>-1</v>
      </c>
    </row>
    <row r="154" spans="2:4" ht="17.25" customHeight="1" x14ac:dyDescent="0.3">
      <c r="B154" s="951" t="s">
        <v>395</v>
      </c>
      <c r="C154" s="951"/>
      <c r="D154" s="120">
        <f>հ8!E111</f>
        <v>-325038</v>
      </c>
    </row>
    <row r="155" spans="2:4" ht="17.25" customHeight="1" x14ac:dyDescent="0.3">
      <c r="B155" s="5"/>
      <c r="C155" s="5"/>
      <c r="D155" s="5"/>
    </row>
    <row r="156" spans="2:4" ht="17.25" customHeight="1" x14ac:dyDescent="0.3">
      <c r="B156" s="393" t="s">
        <v>45</v>
      </c>
      <c r="C156" s="393" t="s">
        <v>46</v>
      </c>
      <c r="D156" s="411"/>
    </row>
    <row r="157" spans="2:4" ht="17.25" customHeight="1" x14ac:dyDescent="0.3">
      <c r="B157" s="394">
        <v>1049</v>
      </c>
      <c r="C157" s="395" t="s">
        <v>296</v>
      </c>
      <c r="D157" s="412"/>
    </row>
    <row r="158" spans="2:4" ht="17.25" customHeight="1" x14ac:dyDescent="0.3">
      <c r="B158" s="396"/>
      <c r="C158" s="396"/>
      <c r="D158" s="412"/>
    </row>
    <row r="159" spans="2:4" ht="17.25" customHeight="1" x14ac:dyDescent="0.3">
      <c r="B159" s="397" t="s">
        <v>219</v>
      </c>
      <c r="C159" s="398"/>
      <c r="D159" s="3" t="s">
        <v>378</v>
      </c>
    </row>
    <row r="160" spans="2:4" ht="54" customHeight="1" x14ac:dyDescent="0.3">
      <c r="B160" s="413" t="s">
        <v>187</v>
      </c>
      <c r="C160" s="42" t="s">
        <v>379</v>
      </c>
      <c r="D160" s="44" t="s">
        <v>91</v>
      </c>
    </row>
    <row r="161" spans="2:4" x14ac:dyDescent="0.3">
      <c r="B161" s="413" t="s">
        <v>189</v>
      </c>
      <c r="C161" s="42" t="s">
        <v>396</v>
      </c>
      <c r="D161" s="407" t="s">
        <v>6</v>
      </c>
    </row>
    <row r="162" spans="2:4" ht="86.25" x14ac:dyDescent="0.3">
      <c r="B162" s="413" t="s">
        <v>47</v>
      </c>
      <c r="C162" s="42" t="s">
        <v>380</v>
      </c>
      <c r="D162" s="414"/>
    </row>
    <row r="163" spans="2:4" x14ac:dyDescent="0.3">
      <c r="B163" s="413" t="s">
        <v>48</v>
      </c>
      <c r="C163" s="42" t="s">
        <v>381</v>
      </c>
      <c r="D163" s="414"/>
    </row>
    <row r="164" spans="2:4" ht="51.75" x14ac:dyDescent="0.3">
      <c r="B164" s="413" t="s">
        <v>49</v>
      </c>
      <c r="C164" s="42" t="s">
        <v>382</v>
      </c>
      <c r="D164" s="414"/>
    </row>
    <row r="165" spans="2:4" ht="34.5" x14ac:dyDescent="0.3">
      <c r="B165" s="413" t="s">
        <v>383</v>
      </c>
      <c r="C165" s="42" t="s">
        <v>253</v>
      </c>
      <c r="D165" s="414"/>
    </row>
    <row r="166" spans="2:4" x14ac:dyDescent="0.3">
      <c r="B166" s="921" t="s">
        <v>51</v>
      </c>
      <c r="C166" s="921"/>
      <c r="D166" s="414"/>
    </row>
    <row r="167" spans="2:4" ht="17.25" customHeight="1" x14ac:dyDescent="0.3">
      <c r="B167" s="415" t="s">
        <v>52</v>
      </c>
      <c r="C167" s="415"/>
      <c r="D167" s="416">
        <f>հ8!E124</f>
        <v>-145000</v>
      </c>
    </row>
    <row r="168" spans="2:4" ht="17.25" customHeight="1" x14ac:dyDescent="0.3">
      <c r="B168" s="417"/>
      <c r="C168" s="417"/>
      <c r="D168" s="418"/>
    </row>
    <row r="169" spans="2:4" ht="52.5" customHeight="1" x14ac:dyDescent="0.3">
      <c r="B169" s="413" t="s">
        <v>187</v>
      </c>
      <c r="C169" s="42" t="s">
        <v>379</v>
      </c>
      <c r="D169" s="44" t="s">
        <v>91</v>
      </c>
    </row>
    <row r="170" spans="2:4" x14ac:dyDescent="0.3">
      <c r="B170" s="413" t="s">
        <v>189</v>
      </c>
      <c r="C170" s="42" t="s">
        <v>397</v>
      </c>
      <c r="D170" s="407" t="s">
        <v>6</v>
      </c>
    </row>
    <row r="171" spans="2:4" ht="51.75" x14ac:dyDescent="0.3">
      <c r="B171" s="413" t="s">
        <v>47</v>
      </c>
      <c r="C171" s="42" t="s">
        <v>384</v>
      </c>
      <c r="D171" s="414"/>
    </row>
    <row r="172" spans="2:4" ht="34.5" x14ac:dyDescent="0.3">
      <c r="B172" s="413" t="s">
        <v>48</v>
      </c>
      <c r="C172" s="42" t="s">
        <v>385</v>
      </c>
      <c r="D172" s="414"/>
    </row>
    <row r="173" spans="2:4" ht="51.75" x14ac:dyDescent="0.3">
      <c r="B173" s="413" t="s">
        <v>49</v>
      </c>
      <c r="C173" s="42" t="s">
        <v>382</v>
      </c>
      <c r="D173" s="414"/>
    </row>
    <row r="174" spans="2:4" ht="34.5" x14ac:dyDescent="0.3">
      <c r="B174" s="413" t="s">
        <v>383</v>
      </c>
      <c r="C174" s="42" t="s">
        <v>253</v>
      </c>
      <c r="D174" s="414"/>
    </row>
    <row r="175" spans="2:4" ht="17.25" customHeight="1" x14ac:dyDescent="0.3">
      <c r="B175" s="829" t="s">
        <v>51</v>
      </c>
      <c r="C175" s="829"/>
      <c r="D175" s="122"/>
    </row>
    <row r="176" spans="2:4" ht="17.25" customHeight="1" x14ac:dyDescent="0.3">
      <c r="B176" s="922" t="s">
        <v>427</v>
      </c>
      <c r="C176" s="922"/>
      <c r="D176" s="420">
        <v>-10</v>
      </c>
    </row>
    <row r="177" spans="2:4" ht="17.25" customHeight="1" x14ac:dyDescent="0.3">
      <c r="B177" s="922" t="s">
        <v>428</v>
      </c>
      <c r="C177" s="922"/>
      <c r="D177" s="420">
        <v>-10</v>
      </c>
    </row>
    <row r="178" spans="2:4" ht="17.25" customHeight="1" x14ac:dyDescent="0.3">
      <c r="B178" s="922" t="s">
        <v>52</v>
      </c>
      <c r="C178" s="922"/>
      <c r="D178" s="416">
        <f>հ8!E130</f>
        <v>-1995000</v>
      </c>
    </row>
    <row r="179" spans="2:4" ht="17.25" customHeight="1" x14ac:dyDescent="0.3">
      <c r="B179" s="421"/>
      <c r="C179" s="421"/>
      <c r="D179" s="422"/>
    </row>
    <row r="180" spans="2:4" ht="51" customHeight="1" x14ac:dyDescent="0.3">
      <c r="B180" s="413" t="s">
        <v>187</v>
      </c>
      <c r="C180" s="42" t="s">
        <v>379</v>
      </c>
      <c r="D180" s="44" t="s">
        <v>39</v>
      </c>
    </row>
    <row r="181" spans="2:4" x14ac:dyDescent="0.3">
      <c r="B181" s="413" t="s">
        <v>189</v>
      </c>
      <c r="C181" s="42" t="s">
        <v>398</v>
      </c>
      <c r="D181" s="407" t="s">
        <v>6</v>
      </c>
    </row>
    <row r="182" spans="2:4" ht="69" x14ac:dyDescent="0.3">
      <c r="B182" s="413" t="s">
        <v>47</v>
      </c>
      <c r="C182" s="42" t="s">
        <v>392</v>
      </c>
      <c r="D182" s="414"/>
    </row>
    <row r="183" spans="2:4" ht="34.5" x14ac:dyDescent="0.3">
      <c r="B183" s="413" t="s">
        <v>48</v>
      </c>
      <c r="C183" s="42" t="s">
        <v>393</v>
      </c>
      <c r="D183" s="414"/>
    </row>
    <row r="184" spans="2:4" ht="51.75" x14ac:dyDescent="0.3">
      <c r="B184" s="413" t="s">
        <v>49</v>
      </c>
      <c r="C184" s="42" t="s">
        <v>382</v>
      </c>
      <c r="D184" s="414"/>
    </row>
    <row r="185" spans="2:4" ht="34.5" x14ac:dyDescent="0.3">
      <c r="B185" s="413" t="s">
        <v>383</v>
      </c>
      <c r="C185" s="42" t="s">
        <v>253</v>
      </c>
      <c r="D185" s="414"/>
    </row>
    <row r="186" spans="2:4" ht="17.25" customHeight="1" x14ac:dyDescent="0.3">
      <c r="B186" s="921" t="s">
        <v>51</v>
      </c>
      <c r="C186" s="921"/>
      <c r="D186" s="414"/>
    </row>
    <row r="187" spans="2:4" ht="17.25" customHeight="1" x14ac:dyDescent="0.3">
      <c r="B187" s="415" t="s">
        <v>52</v>
      </c>
      <c r="C187" s="415"/>
      <c r="D187" s="416">
        <f>հ8!E136</f>
        <v>113101</v>
      </c>
    </row>
    <row r="188" spans="2:4" ht="17.25" customHeight="1" x14ac:dyDescent="0.3">
      <c r="B188" s="421"/>
      <c r="C188" s="421"/>
      <c r="D188" s="422"/>
    </row>
    <row r="189" spans="2:4" ht="17.25" customHeight="1" thickBot="1" x14ac:dyDescent="0.35">
      <c r="B189" s="421"/>
      <c r="C189" s="421"/>
      <c r="D189" s="422"/>
    </row>
    <row r="190" spans="2:4" ht="49.5" customHeight="1" x14ac:dyDescent="0.3">
      <c r="B190" s="413" t="s">
        <v>187</v>
      </c>
      <c r="C190" s="42" t="s">
        <v>379</v>
      </c>
      <c r="D190" s="423" t="s">
        <v>91</v>
      </c>
    </row>
    <row r="191" spans="2:4" ht="17.25" customHeight="1" x14ac:dyDescent="0.3">
      <c r="B191" s="413" t="s">
        <v>189</v>
      </c>
      <c r="C191" s="42" t="s">
        <v>388</v>
      </c>
      <c r="D191" s="407" t="s">
        <v>6</v>
      </c>
    </row>
    <row r="192" spans="2:4" ht="69" x14ac:dyDescent="0.3">
      <c r="B192" s="413" t="s">
        <v>47</v>
      </c>
      <c r="C192" s="42" t="s">
        <v>389</v>
      </c>
      <c r="D192" s="414"/>
    </row>
    <row r="193" spans="2:4" ht="34.5" x14ac:dyDescent="0.3">
      <c r="B193" s="413" t="s">
        <v>48</v>
      </c>
      <c r="C193" s="42" t="s">
        <v>390</v>
      </c>
      <c r="D193" s="414"/>
    </row>
    <row r="194" spans="2:4" ht="51.75" x14ac:dyDescent="0.3">
      <c r="B194" s="413" t="s">
        <v>49</v>
      </c>
      <c r="C194" s="42" t="s">
        <v>382</v>
      </c>
      <c r="D194" s="414"/>
    </row>
    <row r="195" spans="2:4" ht="34.5" x14ac:dyDescent="0.3">
      <c r="B195" s="413" t="s">
        <v>383</v>
      </c>
      <c r="C195" s="42" t="s">
        <v>253</v>
      </c>
      <c r="D195" s="414"/>
    </row>
    <row r="196" spans="2:4" ht="17.25" customHeight="1" x14ac:dyDescent="0.3">
      <c r="B196" s="921" t="s">
        <v>51</v>
      </c>
      <c r="C196" s="921"/>
      <c r="D196" s="414"/>
    </row>
    <row r="197" spans="2:4" ht="17.25" customHeight="1" x14ac:dyDescent="0.3">
      <c r="B197" s="912" t="s">
        <v>426</v>
      </c>
      <c r="C197" s="913"/>
      <c r="D197" s="123">
        <v>-1</v>
      </c>
    </row>
    <row r="198" spans="2:4" ht="17.25" customHeight="1" x14ac:dyDescent="0.3">
      <c r="B198" s="415" t="s">
        <v>52</v>
      </c>
      <c r="C198" s="415"/>
      <c r="D198" s="416">
        <f>հ8!E142</f>
        <v>-2303000</v>
      </c>
    </row>
    <row r="199" spans="2:4" ht="17.25" customHeight="1" x14ac:dyDescent="0.3">
      <c r="B199" s="421"/>
      <c r="C199" s="421"/>
      <c r="D199" s="422"/>
    </row>
    <row r="200" spans="2:4" ht="17.25" customHeight="1" x14ac:dyDescent="0.3">
      <c r="B200" s="421"/>
      <c r="C200" s="421"/>
      <c r="D200" s="422"/>
    </row>
    <row r="201" spans="2:4" ht="54.75" customHeight="1" x14ac:dyDescent="0.3">
      <c r="B201" s="413" t="s">
        <v>187</v>
      </c>
      <c r="C201" s="42" t="s">
        <v>379</v>
      </c>
      <c r="D201" s="44" t="s">
        <v>39</v>
      </c>
    </row>
    <row r="202" spans="2:4" ht="17.25" customHeight="1" x14ac:dyDescent="0.3">
      <c r="B202" s="413" t="s">
        <v>189</v>
      </c>
      <c r="C202" s="42" t="s">
        <v>399</v>
      </c>
      <c r="D202" s="407" t="s">
        <v>6</v>
      </c>
    </row>
    <row r="203" spans="2:4" ht="51.75" x14ac:dyDescent="0.3">
      <c r="B203" s="413" t="s">
        <v>47</v>
      </c>
      <c r="C203" s="42" t="s">
        <v>386</v>
      </c>
      <c r="D203" s="414"/>
    </row>
    <row r="204" spans="2:4" ht="34.5" x14ac:dyDescent="0.3">
      <c r="B204" s="413" t="s">
        <v>48</v>
      </c>
      <c r="C204" s="42" t="s">
        <v>387</v>
      </c>
      <c r="D204" s="414"/>
    </row>
    <row r="205" spans="2:4" ht="51.75" x14ac:dyDescent="0.3">
      <c r="B205" s="413" t="s">
        <v>49</v>
      </c>
      <c r="C205" s="42" t="s">
        <v>382</v>
      </c>
      <c r="D205" s="414"/>
    </row>
    <row r="206" spans="2:4" ht="34.5" x14ac:dyDescent="0.3">
      <c r="B206" s="413" t="s">
        <v>383</v>
      </c>
      <c r="C206" s="42" t="s">
        <v>253</v>
      </c>
      <c r="D206" s="414"/>
    </row>
    <row r="207" spans="2:4" x14ac:dyDescent="0.3">
      <c r="B207" s="921" t="s">
        <v>51</v>
      </c>
      <c r="C207" s="921"/>
      <c r="D207" s="414"/>
    </row>
    <row r="208" spans="2:4" x14ac:dyDescent="0.3">
      <c r="B208" s="925" t="s">
        <v>751</v>
      </c>
      <c r="C208" s="926"/>
      <c r="D208" s="425">
        <v>1</v>
      </c>
    </row>
    <row r="209" spans="2:4" ht="23.25" customHeight="1" x14ac:dyDescent="0.3">
      <c r="B209" s="415" t="s">
        <v>52</v>
      </c>
      <c r="C209" s="415"/>
      <c r="D209" s="416">
        <f>հ8!E148</f>
        <v>253000</v>
      </c>
    </row>
    <row r="210" spans="2:4" ht="17.25" customHeight="1" x14ac:dyDescent="0.3">
      <c r="B210" s="417"/>
      <c r="C210" s="417"/>
      <c r="D210" s="418"/>
    </row>
    <row r="211" spans="2:4" ht="54" customHeight="1" x14ac:dyDescent="0.3">
      <c r="B211" s="413" t="s">
        <v>187</v>
      </c>
      <c r="C211" s="42" t="s">
        <v>379</v>
      </c>
      <c r="D211" s="44" t="s">
        <v>91</v>
      </c>
    </row>
    <row r="212" spans="2:4" x14ac:dyDescent="0.3">
      <c r="B212" s="413" t="s">
        <v>189</v>
      </c>
      <c r="C212" s="42" t="s">
        <v>391</v>
      </c>
      <c r="D212" s="407" t="s">
        <v>6</v>
      </c>
    </row>
    <row r="213" spans="2:4" ht="51.75" x14ac:dyDescent="0.3">
      <c r="B213" s="413" t="s">
        <v>47</v>
      </c>
      <c r="C213" s="42" t="s">
        <v>400</v>
      </c>
      <c r="D213" s="414"/>
    </row>
    <row r="214" spans="2:4" x14ac:dyDescent="0.3">
      <c r="B214" s="413" t="s">
        <v>48</v>
      </c>
      <c r="C214" s="42" t="s">
        <v>381</v>
      </c>
      <c r="D214" s="414"/>
    </row>
    <row r="215" spans="2:4" ht="51.75" x14ac:dyDescent="0.3">
      <c r="B215" s="413" t="s">
        <v>49</v>
      </c>
      <c r="C215" s="42" t="s">
        <v>382</v>
      </c>
      <c r="D215" s="414"/>
    </row>
    <row r="216" spans="2:4" ht="34.5" x14ac:dyDescent="0.3">
      <c r="B216" s="413" t="s">
        <v>383</v>
      </c>
      <c r="C216" s="42" t="s">
        <v>253</v>
      </c>
      <c r="D216" s="414"/>
    </row>
    <row r="217" spans="2:4" x14ac:dyDescent="0.3">
      <c r="B217" s="921" t="s">
        <v>51</v>
      </c>
      <c r="C217" s="921"/>
      <c r="D217" s="414"/>
    </row>
    <row r="218" spans="2:4" x14ac:dyDescent="0.3">
      <c r="B218" s="415" t="s">
        <v>52</v>
      </c>
      <c r="C218" s="415"/>
      <c r="D218" s="416">
        <f>հ8!E154</f>
        <v>-3230000</v>
      </c>
    </row>
    <row r="219" spans="2:4" ht="17.25" customHeight="1" x14ac:dyDescent="0.3">
      <c r="B219" s="417"/>
      <c r="C219" s="417"/>
      <c r="D219" s="418"/>
    </row>
    <row r="220" spans="2:4" ht="17.25" customHeight="1" thickBot="1" x14ac:dyDescent="0.35">
      <c r="B220" s="417"/>
      <c r="C220" s="417"/>
      <c r="D220" s="418"/>
    </row>
    <row r="221" spans="2:4" ht="51.75" x14ac:dyDescent="0.3">
      <c r="B221" s="413" t="s">
        <v>187</v>
      </c>
      <c r="C221" s="42" t="s">
        <v>379</v>
      </c>
      <c r="D221" s="423" t="s">
        <v>39</v>
      </c>
    </row>
    <row r="222" spans="2:4" x14ac:dyDescent="0.3">
      <c r="B222" s="413" t="s">
        <v>189</v>
      </c>
      <c r="C222" s="42">
        <v>21014</v>
      </c>
      <c r="D222" s="407" t="s">
        <v>6</v>
      </c>
    </row>
    <row r="223" spans="2:4" ht="86.25" x14ac:dyDescent="0.3">
      <c r="B223" s="413" t="s">
        <v>47</v>
      </c>
      <c r="C223" s="42" t="s">
        <v>394</v>
      </c>
      <c r="D223" s="414"/>
    </row>
    <row r="224" spans="2:4" x14ac:dyDescent="0.3">
      <c r="B224" s="413" t="s">
        <v>48</v>
      </c>
      <c r="C224" s="42" t="s">
        <v>381</v>
      </c>
      <c r="D224" s="414"/>
    </row>
    <row r="225" spans="2:4" ht="51.75" x14ac:dyDescent="0.3">
      <c r="B225" s="413" t="s">
        <v>49</v>
      </c>
      <c r="C225" s="42" t="s">
        <v>382</v>
      </c>
      <c r="D225" s="414"/>
    </row>
    <row r="226" spans="2:4" ht="34.5" x14ac:dyDescent="0.3">
      <c r="B226" s="413" t="s">
        <v>383</v>
      </c>
      <c r="C226" s="42" t="s">
        <v>253</v>
      </c>
      <c r="D226" s="414"/>
    </row>
    <row r="227" spans="2:4" ht="17.25" customHeight="1" x14ac:dyDescent="0.3">
      <c r="B227" s="921" t="s">
        <v>51</v>
      </c>
      <c r="C227" s="921"/>
      <c r="D227" s="414"/>
    </row>
    <row r="228" spans="2:4" ht="17.25" customHeight="1" x14ac:dyDescent="0.3">
      <c r="B228" s="923" t="s">
        <v>395</v>
      </c>
      <c r="C228" s="924"/>
      <c r="D228" s="416">
        <f>հ8!E160</f>
        <v>55955</v>
      </c>
    </row>
    <row r="229" spans="2:4" ht="17.25" customHeight="1" x14ac:dyDescent="0.3">
      <c r="B229" s="5"/>
      <c r="C229" s="5"/>
      <c r="D229" s="5"/>
    </row>
    <row r="230" spans="2:4" ht="17.25" customHeight="1" x14ac:dyDescent="0.3">
      <c r="B230" s="426" t="s">
        <v>45</v>
      </c>
      <c r="C230" s="426" t="s">
        <v>46</v>
      </c>
      <c r="D230" s="5"/>
    </row>
    <row r="231" spans="2:4" ht="17.25" customHeight="1" x14ac:dyDescent="0.3">
      <c r="B231" s="427">
        <v>1072</v>
      </c>
      <c r="C231" s="427" t="s">
        <v>248</v>
      </c>
      <c r="D231" s="5"/>
    </row>
    <row r="232" spans="2:4" ht="17.25" customHeight="1" x14ac:dyDescent="0.3">
      <c r="B232" s="429"/>
      <c r="C232" s="429"/>
      <c r="D232" s="5"/>
    </row>
    <row r="233" spans="2:4" ht="17.25" customHeight="1" thickBot="1" x14ac:dyDescent="0.35">
      <c r="B233" s="21" t="s">
        <v>42</v>
      </c>
      <c r="D233" s="5"/>
    </row>
    <row r="234" spans="2:4" ht="54" customHeight="1" x14ac:dyDescent="0.3">
      <c r="B234" s="454" t="s">
        <v>187</v>
      </c>
      <c r="C234" s="454" t="s">
        <v>683</v>
      </c>
      <c r="D234" s="423" t="s">
        <v>39</v>
      </c>
    </row>
    <row r="235" spans="2:4" ht="17.25" customHeight="1" x14ac:dyDescent="0.3">
      <c r="B235" s="454" t="s">
        <v>189</v>
      </c>
      <c r="C235" s="454">
        <v>12003</v>
      </c>
      <c r="D235" s="407" t="s">
        <v>6</v>
      </c>
    </row>
    <row r="236" spans="2:4" ht="51.75" x14ac:dyDescent="0.3">
      <c r="B236" s="454" t="s">
        <v>47</v>
      </c>
      <c r="C236" s="454" t="s">
        <v>739</v>
      </c>
      <c r="D236" s="414"/>
    </row>
    <row r="237" spans="2:4" ht="51.75" x14ac:dyDescent="0.3">
      <c r="B237" s="454" t="s">
        <v>48</v>
      </c>
      <c r="C237" s="454" t="s">
        <v>745</v>
      </c>
      <c r="D237" s="414"/>
    </row>
    <row r="238" spans="2:4" x14ac:dyDescent="0.3">
      <c r="B238" s="454" t="s">
        <v>49</v>
      </c>
      <c r="C238" s="454" t="s">
        <v>747</v>
      </c>
      <c r="D238" s="425"/>
    </row>
    <row r="239" spans="2:4" ht="34.5" x14ac:dyDescent="0.3">
      <c r="B239" s="454" t="s">
        <v>748</v>
      </c>
      <c r="C239" s="454" t="s">
        <v>253</v>
      </c>
      <c r="D239" s="425"/>
    </row>
    <row r="240" spans="2:4" ht="17.25" customHeight="1" x14ac:dyDescent="0.3">
      <c r="B240" s="952" t="s">
        <v>51</v>
      </c>
      <c r="C240" s="952"/>
      <c r="D240" s="455"/>
    </row>
    <row r="241" spans="2:4" ht="17.25" customHeight="1" x14ac:dyDescent="0.3">
      <c r="B241" s="927" t="s">
        <v>753</v>
      </c>
      <c r="C241" s="928"/>
      <c r="D241" s="455">
        <v>80</v>
      </c>
    </row>
    <row r="242" spans="2:4" ht="22.5" customHeight="1" x14ac:dyDescent="0.3">
      <c r="B242" s="953" t="s">
        <v>52</v>
      </c>
      <c r="C242" s="953"/>
      <c r="D242" s="456">
        <f>'h15'!G11</f>
        <v>28000</v>
      </c>
    </row>
    <row r="243" spans="2:4" ht="17.25" customHeight="1" thickBot="1" x14ac:dyDescent="0.35">
      <c r="B243" s="21"/>
      <c r="D243" s="5"/>
    </row>
    <row r="244" spans="2:4" ht="55.5" customHeight="1" x14ac:dyDescent="0.3">
      <c r="B244" s="451" t="s">
        <v>187</v>
      </c>
      <c r="C244" s="452" t="s">
        <v>683</v>
      </c>
      <c r="D244" s="423" t="s">
        <v>91</v>
      </c>
    </row>
    <row r="245" spans="2:4" x14ac:dyDescent="0.3">
      <c r="B245" s="451" t="s">
        <v>189</v>
      </c>
      <c r="C245" s="452" t="s">
        <v>667</v>
      </c>
      <c r="D245" s="407" t="s">
        <v>6</v>
      </c>
    </row>
    <row r="246" spans="2:4" ht="120.75" x14ac:dyDescent="0.3">
      <c r="B246" s="451" t="s">
        <v>47</v>
      </c>
      <c r="C246" s="452" t="s">
        <v>684</v>
      </c>
      <c r="D246" s="414"/>
    </row>
    <row r="247" spans="2:4" ht="69" customHeight="1" x14ac:dyDescent="0.3">
      <c r="B247" s="451" t="s">
        <v>48</v>
      </c>
      <c r="C247" s="452" t="s">
        <v>685</v>
      </c>
      <c r="D247" s="414"/>
    </row>
    <row r="248" spans="2:4" ht="51.75" x14ac:dyDescent="0.3">
      <c r="B248" s="451" t="s">
        <v>49</v>
      </c>
      <c r="C248" s="452" t="s">
        <v>249</v>
      </c>
      <c r="D248" s="414"/>
    </row>
    <row r="249" spans="2:4" ht="51.75" x14ac:dyDescent="0.3">
      <c r="B249" s="451" t="s">
        <v>250</v>
      </c>
      <c r="C249" s="452" t="s">
        <v>253</v>
      </c>
      <c r="D249" s="414"/>
    </row>
    <row r="250" spans="2:4" x14ac:dyDescent="0.3">
      <c r="B250" s="921" t="s">
        <v>51</v>
      </c>
      <c r="C250" s="921"/>
      <c r="D250" s="414"/>
    </row>
    <row r="251" spans="2:4" ht="17.25" customHeight="1" x14ac:dyDescent="0.3">
      <c r="B251" s="923" t="s">
        <v>395</v>
      </c>
      <c r="C251" s="924"/>
      <c r="D251" s="416">
        <f>հ8!E179</f>
        <v>-168600</v>
      </c>
    </row>
    <row r="252" spans="2:4" ht="17.25" customHeight="1" x14ac:dyDescent="0.3">
      <c r="B252" s="5"/>
      <c r="C252" s="5"/>
      <c r="D252" s="5"/>
    </row>
    <row r="253" spans="2:4" s="21" customFormat="1" ht="19.5" customHeight="1" x14ac:dyDescent="0.3">
      <c r="B253" s="426" t="s">
        <v>45</v>
      </c>
      <c r="C253" s="426" t="s">
        <v>46</v>
      </c>
      <c r="D253" s="5"/>
    </row>
    <row r="254" spans="2:4" ht="18" customHeight="1" x14ac:dyDescent="0.3">
      <c r="B254" s="427">
        <v>1157</v>
      </c>
      <c r="C254" s="428" t="s">
        <v>63</v>
      </c>
      <c r="D254" s="5"/>
    </row>
    <row r="255" spans="2:4" ht="15" customHeight="1" x14ac:dyDescent="0.3">
      <c r="B255" s="429"/>
      <c r="C255" s="429"/>
      <c r="D255" s="5"/>
    </row>
    <row r="256" spans="2:4" x14ac:dyDescent="0.3">
      <c r="B256" s="21" t="s">
        <v>42</v>
      </c>
    </row>
    <row r="257" spans="2:4" ht="51.75" customHeight="1" x14ac:dyDescent="0.3">
      <c r="B257" s="6" t="s">
        <v>43</v>
      </c>
      <c r="C257" s="430">
        <v>1157</v>
      </c>
      <c r="D257" s="431" t="s">
        <v>91</v>
      </c>
    </row>
    <row r="258" spans="2:4" x14ac:dyDescent="0.3">
      <c r="B258" s="6" t="s">
        <v>44</v>
      </c>
      <c r="C258" s="430">
        <v>12014</v>
      </c>
      <c r="D258" s="432" t="s">
        <v>6</v>
      </c>
    </row>
    <row r="259" spans="2:4" ht="86.25" x14ac:dyDescent="0.3">
      <c r="B259" s="478" t="s">
        <v>47</v>
      </c>
      <c r="C259" s="430" t="s">
        <v>174</v>
      </c>
      <c r="D259" s="434"/>
    </row>
    <row r="260" spans="2:4" x14ac:dyDescent="0.3">
      <c r="B260" s="478" t="s">
        <v>48</v>
      </c>
      <c r="C260" s="430" t="s">
        <v>175</v>
      </c>
      <c r="D260" s="434"/>
    </row>
    <row r="261" spans="2:4" ht="27.75" customHeight="1" x14ac:dyDescent="0.3">
      <c r="B261" s="478" t="s">
        <v>49</v>
      </c>
      <c r="C261" s="430" t="s">
        <v>50</v>
      </c>
      <c r="D261" s="434"/>
    </row>
    <row r="262" spans="2:4" ht="48" customHeight="1" x14ac:dyDescent="0.3">
      <c r="B262" s="478" t="s">
        <v>64</v>
      </c>
      <c r="C262" s="430" t="s">
        <v>176</v>
      </c>
      <c r="D262" s="434"/>
    </row>
    <row r="263" spans="2:4" x14ac:dyDescent="0.3">
      <c r="B263" s="870" t="s">
        <v>51</v>
      </c>
      <c r="C263" s="870"/>
      <c r="D263" s="434"/>
    </row>
    <row r="264" spans="2:4" ht="24" customHeight="1" x14ac:dyDescent="0.3">
      <c r="B264" s="956" t="s">
        <v>177</v>
      </c>
      <c r="C264" s="956"/>
      <c r="D264" s="437">
        <v>-1</v>
      </c>
    </row>
    <row r="265" spans="2:4" ht="27" customHeight="1" x14ac:dyDescent="0.3">
      <c r="B265" s="956" t="s">
        <v>178</v>
      </c>
      <c r="C265" s="956"/>
      <c r="D265" s="437">
        <v>-1</v>
      </c>
    </row>
    <row r="266" spans="2:4" ht="42" customHeight="1" x14ac:dyDescent="0.3">
      <c r="B266" s="956" t="s">
        <v>179</v>
      </c>
      <c r="C266" s="956"/>
      <c r="D266" s="437">
        <v>-1</v>
      </c>
    </row>
    <row r="267" spans="2:4" ht="22.5" customHeight="1" x14ac:dyDescent="0.3">
      <c r="B267" s="919" t="s">
        <v>74</v>
      </c>
      <c r="C267" s="919"/>
      <c r="D267" s="20">
        <v>-331518.90000000002</v>
      </c>
    </row>
    <row r="268" spans="2:4" x14ac:dyDescent="0.3">
      <c r="B268" s="439"/>
      <c r="C268" s="439"/>
    </row>
    <row r="269" spans="2:4" x14ac:dyDescent="0.3">
      <c r="B269" s="439"/>
      <c r="C269" s="439"/>
    </row>
    <row r="270" spans="2:4" ht="51.75" x14ac:dyDescent="0.3">
      <c r="B270" s="440" t="s">
        <v>187</v>
      </c>
      <c r="C270" s="441" t="s">
        <v>188</v>
      </c>
      <c r="D270" s="431" t="s">
        <v>91</v>
      </c>
    </row>
    <row r="271" spans="2:4" x14ac:dyDescent="0.3">
      <c r="B271" s="440" t="s">
        <v>189</v>
      </c>
      <c r="C271" s="441" t="s">
        <v>269</v>
      </c>
      <c r="D271" s="432" t="s">
        <v>6</v>
      </c>
    </row>
    <row r="272" spans="2:4" ht="86.25" x14ac:dyDescent="0.3">
      <c r="B272" s="440" t="s">
        <v>47</v>
      </c>
      <c r="C272" s="441" t="s">
        <v>270</v>
      </c>
      <c r="D272" s="434"/>
    </row>
    <row r="273" spans="2:4" ht="69" x14ac:dyDescent="0.3">
      <c r="B273" s="440" t="s">
        <v>48</v>
      </c>
      <c r="C273" s="441" t="s">
        <v>271</v>
      </c>
      <c r="D273" s="434"/>
    </row>
    <row r="274" spans="2:4" x14ac:dyDescent="0.3">
      <c r="B274" s="440" t="s">
        <v>49</v>
      </c>
      <c r="C274" s="441" t="s">
        <v>50</v>
      </c>
      <c r="D274" s="434"/>
    </row>
    <row r="275" spans="2:4" ht="34.5" x14ac:dyDescent="0.3">
      <c r="B275" s="440" t="s">
        <v>64</v>
      </c>
      <c r="C275" s="441" t="s">
        <v>65</v>
      </c>
      <c r="D275" s="434"/>
    </row>
    <row r="276" spans="2:4" x14ac:dyDescent="0.3">
      <c r="B276" s="870" t="s">
        <v>51</v>
      </c>
      <c r="C276" s="870"/>
      <c r="D276" s="434"/>
    </row>
    <row r="277" spans="2:4" ht="33.75" customHeight="1" x14ac:dyDescent="0.3">
      <c r="B277" s="912" t="s">
        <v>272</v>
      </c>
      <c r="C277" s="913"/>
      <c r="D277" s="124">
        <v>-10</v>
      </c>
    </row>
    <row r="278" spans="2:4" ht="36" customHeight="1" x14ac:dyDescent="0.3">
      <c r="B278" s="912" t="s">
        <v>273</v>
      </c>
      <c r="C278" s="913"/>
      <c r="D278" s="124">
        <v>-2</v>
      </c>
    </row>
    <row r="279" spans="2:4" ht="36" customHeight="1" x14ac:dyDescent="0.3">
      <c r="B279" s="912" t="s">
        <v>274</v>
      </c>
      <c r="C279" s="913"/>
      <c r="D279" s="124">
        <v>-1</v>
      </c>
    </row>
    <row r="280" spans="2:4" ht="37.5" customHeight="1" x14ac:dyDescent="0.3">
      <c r="B280" s="912" t="s">
        <v>275</v>
      </c>
      <c r="C280" s="913"/>
      <c r="D280" s="124">
        <v>-50</v>
      </c>
    </row>
    <row r="281" spans="2:4" ht="35.25" customHeight="1" x14ac:dyDescent="0.3">
      <c r="B281" s="912" t="s">
        <v>276</v>
      </c>
      <c r="C281" s="913"/>
      <c r="D281" s="124">
        <v>-1</v>
      </c>
    </row>
    <row r="282" spans="2:4" ht="27.75" customHeight="1" x14ac:dyDescent="0.3">
      <c r="B282" s="919" t="s">
        <v>52</v>
      </c>
      <c r="C282" s="919"/>
      <c r="D282" s="125">
        <f>հ8!E198</f>
        <v>-233301</v>
      </c>
    </row>
    <row r="283" spans="2:4" x14ac:dyDescent="0.3">
      <c r="B283" s="439"/>
      <c r="C283" s="439"/>
    </row>
    <row r="284" spans="2:4" ht="51.75" x14ac:dyDescent="0.3">
      <c r="B284" s="440" t="s">
        <v>187</v>
      </c>
      <c r="C284" s="441" t="s">
        <v>188</v>
      </c>
      <c r="D284" s="431" t="s">
        <v>91</v>
      </c>
    </row>
    <row r="285" spans="2:4" x14ac:dyDescent="0.3">
      <c r="B285" s="440" t="s">
        <v>189</v>
      </c>
      <c r="C285" s="441">
        <v>12017</v>
      </c>
      <c r="D285" s="432" t="s">
        <v>6</v>
      </c>
    </row>
    <row r="286" spans="2:4" ht="86.25" x14ac:dyDescent="0.3">
      <c r="B286" s="440" t="s">
        <v>47</v>
      </c>
      <c r="C286" s="441" t="s">
        <v>270</v>
      </c>
      <c r="D286" s="434"/>
    </row>
    <row r="287" spans="2:4" ht="69" x14ac:dyDescent="0.3">
      <c r="B287" s="440" t="s">
        <v>48</v>
      </c>
      <c r="C287" s="441" t="s">
        <v>271</v>
      </c>
      <c r="D287" s="434"/>
    </row>
    <row r="288" spans="2:4" x14ac:dyDescent="0.3">
      <c r="B288" s="440" t="s">
        <v>49</v>
      </c>
      <c r="C288" s="441" t="s">
        <v>50</v>
      </c>
      <c r="D288" s="434"/>
    </row>
    <row r="289" spans="2:4" ht="34.5" x14ac:dyDescent="0.3">
      <c r="B289" s="440" t="s">
        <v>64</v>
      </c>
      <c r="C289" s="441" t="s">
        <v>65</v>
      </c>
      <c r="D289" s="434"/>
    </row>
    <row r="290" spans="2:4" x14ac:dyDescent="0.3">
      <c r="B290" s="870" t="s">
        <v>51</v>
      </c>
      <c r="C290" s="870"/>
      <c r="D290" s="434"/>
    </row>
    <row r="291" spans="2:4" ht="40.5" customHeight="1" x14ac:dyDescent="0.3">
      <c r="B291" s="912" t="s">
        <v>277</v>
      </c>
      <c r="C291" s="913"/>
      <c r="D291" s="126">
        <v>-402</v>
      </c>
    </row>
    <row r="292" spans="2:4" ht="36" customHeight="1" x14ac:dyDescent="0.3">
      <c r="B292" s="912" t="s">
        <v>278</v>
      </c>
      <c r="C292" s="913"/>
      <c r="D292" s="126">
        <v>-930</v>
      </c>
    </row>
    <row r="293" spans="2:4" ht="41.25" customHeight="1" x14ac:dyDescent="0.3">
      <c r="B293" s="912" t="s">
        <v>279</v>
      </c>
      <c r="C293" s="913"/>
      <c r="D293" s="126">
        <v>-186</v>
      </c>
    </row>
    <row r="294" spans="2:4" ht="38.25" customHeight="1" x14ac:dyDescent="0.3">
      <c r="B294" s="912" t="s">
        <v>280</v>
      </c>
      <c r="C294" s="913"/>
      <c r="D294" s="126">
        <v>-4</v>
      </c>
    </row>
    <row r="295" spans="2:4" x14ac:dyDescent="0.3">
      <c r="B295" s="919" t="s">
        <v>52</v>
      </c>
      <c r="C295" s="919"/>
      <c r="D295" s="125">
        <f>հ8!E204</f>
        <v>-283903</v>
      </c>
    </row>
    <row r="296" spans="2:4" x14ac:dyDescent="0.3">
      <c r="B296" s="439"/>
      <c r="C296" s="439"/>
    </row>
    <row r="297" spans="2:4" x14ac:dyDescent="0.3">
      <c r="B297" s="439"/>
      <c r="C297" s="439"/>
    </row>
    <row r="298" spans="2:4" ht="65.25" customHeight="1" x14ac:dyDescent="0.3">
      <c r="B298" s="440" t="s">
        <v>187</v>
      </c>
      <c r="C298" s="441" t="s">
        <v>188</v>
      </c>
      <c r="D298" s="431" t="s">
        <v>91</v>
      </c>
    </row>
    <row r="299" spans="2:4" x14ac:dyDescent="0.3">
      <c r="B299" s="440" t="s">
        <v>189</v>
      </c>
      <c r="C299" s="441">
        <v>12018</v>
      </c>
      <c r="D299" s="432" t="s">
        <v>6</v>
      </c>
    </row>
    <row r="300" spans="2:4" ht="86.25" x14ac:dyDescent="0.3">
      <c r="B300" s="440" t="s">
        <v>47</v>
      </c>
      <c r="C300" s="441" t="s">
        <v>270</v>
      </c>
      <c r="D300" s="434"/>
    </row>
    <row r="301" spans="2:4" ht="69" x14ac:dyDescent="0.3">
      <c r="B301" s="440" t="s">
        <v>48</v>
      </c>
      <c r="C301" s="441" t="s">
        <v>271</v>
      </c>
      <c r="D301" s="434"/>
    </row>
    <row r="302" spans="2:4" x14ac:dyDescent="0.3">
      <c r="B302" s="440" t="s">
        <v>49</v>
      </c>
      <c r="C302" s="441" t="s">
        <v>50</v>
      </c>
      <c r="D302" s="434"/>
    </row>
    <row r="303" spans="2:4" ht="34.5" x14ac:dyDescent="0.3">
      <c r="B303" s="440" t="s">
        <v>64</v>
      </c>
      <c r="C303" s="441" t="s">
        <v>65</v>
      </c>
      <c r="D303" s="413"/>
    </row>
    <row r="304" spans="2:4" x14ac:dyDescent="0.3">
      <c r="B304" s="921" t="s">
        <v>51</v>
      </c>
      <c r="C304" s="921"/>
      <c r="D304" s="413"/>
    </row>
    <row r="305" spans="2:4" x14ac:dyDescent="0.3">
      <c r="B305" s="920" t="s">
        <v>281</v>
      </c>
      <c r="C305" s="920"/>
      <c r="D305" s="126">
        <v>-201</v>
      </c>
    </row>
    <row r="306" spans="2:4" x14ac:dyDescent="0.3">
      <c r="B306" s="920" t="s">
        <v>282</v>
      </c>
      <c r="C306" s="920"/>
      <c r="D306" s="126">
        <v>-465</v>
      </c>
    </row>
    <row r="307" spans="2:4" x14ac:dyDescent="0.3">
      <c r="B307" s="920" t="s">
        <v>283</v>
      </c>
      <c r="C307" s="920"/>
      <c r="D307" s="126">
        <v>-93</v>
      </c>
    </row>
    <row r="308" spans="2:4" x14ac:dyDescent="0.3">
      <c r="B308" s="920" t="s">
        <v>280</v>
      </c>
      <c r="C308" s="920"/>
      <c r="D308" s="126">
        <v>-2</v>
      </c>
    </row>
    <row r="309" spans="2:4" x14ac:dyDescent="0.3">
      <c r="B309" s="919" t="s">
        <v>52</v>
      </c>
      <c r="C309" s="919"/>
      <c r="D309" s="125">
        <f>հ8!E210</f>
        <v>-141951.5</v>
      </c>
    </row>
    <row r="310" spans="2:4" x14ac:dyDescent="0.3">
      <c r="B310" s="439"/>
      <c r="C310" s="439"/>
    </row>
    <row r="311" spans="2:4" x14ac:dyDescent="0.3">
      <c r="B311" s="439"/>
      <c r="C311" s="439"/>
    </row>
    <row r="312" spans="2:4" ht="53.25" customHeight="1" x14ac:dyDescent="0.3">
      <c r="B312" s="433" t="s">
        <v>43</v>
      </c>
      <c r="C312" s="436">
        <v>1157</v>
      </c>
      <c r="D312" s="431" t="s">
        <v>39</v>
      </c>
    </row>
    <row r="313" spans="2:4" x14ac:dyDescent="0.3">
      <c r="B313" s="433" t="s">
        <v>44</v>
      </c>
      <c r="C313" s="436">
        <v>12020</v>
      </c>
      <c r="D313" s="432" t="s">
        <v>6</v>
      </c>
    </row>
    <row r="314" spans="2:4" ht="103.5" x14ac:dyDescent="0.3">
      <c r="B314" s="433" t="s">
        <v>47</v>
      </c>
      <c r="C314" s="430" t="s">
        <v>180</v>
      </c>
      <c r="D314" s="434"/>
    </row>
    <row r="315" spans="2:4" ht="51.75" x14ac:dyDescent="0.3">
      <c r="B315" s="433" t="s">
        <v>48</v>
      </c>
      <c r="C315" s="430" t="s">
        <v>181</v>
      </c>
      <c r="D315" s="434"/>
    </row>
    <row r="316" spans="2:4" x14ac:dyDescent="0.3">
      <c r="B316" s="433" t="s">
        <v>49</v>
      </c>
      <c r="C316" s="430" t="s">
        <v>50</v>
      </c>
      <c r="D316" s="434"/>
    </row>
    <row r="317" spans="2:4" ht="34.5" x14ac:dyDescent="0.3">
      <c r="B317" s="433" t="s">
        <v>64</v>
      </c>
      <c r="C317" s="430" t="s">
        <v>65</v>
      </c>
      <c r="D317" s="434"/>
    </row>
    <row r="318" spans="2:4" x14ac:dyDescent="0.3">
      <c r="B318" s="870" t="s">
        <v>51</v>
      </c>
      <c r="C318" s="870"/>
      <c r="D318" s="434"/>
    </row>
    <row r="319" spans="2:4" ht="18.75" customHeight="1" x14ac:dyDescent="0.3">
      <c r="B319" s="919" t="s">
        <v>52</v>
      </c>
      <c r="C319" s="919"/>
      <c r="D319" s="125">
        <v>40909.199999999997</v>
      </c>
    </row>
    <row r="320" spans="2:4" ht="25.5" customHeight="1" x14ac:dyDescent="0.3">
      <c r="B320" s="351"/>
      <c r="C320" s="351"/>
      <c r="D320" s="127"/>
    </row>
    <row r="321" spans="2:4" x14ac:dyDescent="0.3">
      <c r="B321" s="439"/>
      <c r="C321" s="439"/>
    </row>
    <row r="322" spans="2:4" ht="51.75" x14ac:dyDescent="0.3">
      <c r="B322" s="433" t="s">
        <v>43</v>
      </c>
      <c r="C322" s="436">
        <v>1157</v>
      </c>
      <c r="D322" s="431" t="s">
        <v>39</v>
      </c>
    </row>
    <row r="323" spans="2:4" x14ac:dyDescent="0.3">
      <c r="B323" s="433" t="s">
        <v>44</v>
      </c>
      <c r="C323" s="436">
        <v>12021</v>
      </c>
      <c r="D323" s="432" t="s">
        <v>6</v>
      </c>
    </row>
    <row r="324" spans="2:4" ht="103.5" x14ac:dyDescent="0.3">
      <c r="B324" s="434" t="s">
        <v>183</v>
      </c>
      <c r="C324" s="442" t="s">
        <v>182</v>
      </c>
      <c r="D324" s="434"/>
    </row>
    <row r="325" spans="2:4" ht="51.75" x14ac:dyDescent="0.3">
      <c r="B325" s="434" t="s">
        <v>184</v>
      </c>
      <c r="C325" s="442" t="s">
        <v>181</v>
      </c>
      <c r="D325" s="434"/>
    </row>
    <row r="326" spans="2:4" x14ac:dyDescent="0.3">
      <c r="B326" s="434" t="s">
        <v>186</v>
      </c>
      <c r="C326" s="442" t="s">
        <v>50</v>
      </c>
      <c r="D326" s="434"/>
    </row>
    <row r="327" spans="2:4" ht="34.5" x14ac:dyDescent="0.3">
      <c r="B327" s="434" t="s">
        <v>185</v>
      </c>
      <c r="C327" s="442" t="s">
        <v>65</v>
      </c>
      <c r="D327" s="434"/>
    </row>
    <row r="328" spans="2:4" x14ac:dyDescent="0.3">
      <c r="B328" s="870" t="s">
        <v>51</v>
      </c>
      <c r="C328" s="870"/>
      <c r="D328" s="434"/>
    </row>
    <row r="329" spans="2:4" x14ac:dyDescent="0.3">
      <c r="B329" s="916" t="s">
        <v>52</v>
      </c>
      <c r="C329" s="916"/>
      <c r="D329" s="125">
        <v>170831.8</v>
      </c>
    </row>
    <row r="330" spans="2:4" x14ac:dyDescent="0.3">
      <c r="B330" s="439"/>
      <c r="C330" s="439"/>
    </row>
    <row r="331" spans="2:4" x14ac:dyDescent="0.3">
      <c r="B331" s="439"/>
      <c r="C331" s="439"/>
    </row>
    <row r="332" spans="2:4" ht="51.75" x14ac:dyDescent="0.3">
      <c r="B332" s="434" t="s">
        <v>187</v>
      </c>
      <c r="C332" s="442" t="s">
        <v>188</v>
      </c>
      <c r="D332" s="431" t="s">
        <v>91</v>
      </c>
    </row>
    <row r="333" spans="2:4" x14ac:dyDescent="0.3">
      <c r="B333" s="434" t="s">
        <v>189</v>
      </c>
      <c r="C333" s="442" t="s">
        <v>190</v>
      </c>
      <c r="D333" s="435" t="s">
        <v>191</v>
      </c>
    </row>
    <row r="334" spans="2:4" ht="69" x14ac:dyDescent="0.3">
      <c r="B334" s="434" t="s">
        <v>47</v>
      </c>
      <c r="C334" s="442" t="s">
        <v>192</v>
      </c>
      <c r="D334" s="434"/>
    </row>
    <row r="335" spans="2:4" ht="51.75" x14ac:dyDescent="0.3">
      <c r="B335" s="434" t="s">
        <v>48</v>
      </c>
      <c r="C335" s="442" t="s">
        <v>193</v>
      </c>
      <c r="D335" s="434"/>
    </row>
    <row r="336" spans="2:4" x14ac:dyDescent="0.3">
      <c r="B336" s="434" t="s">
        <v>49</v>
      </c>
      <c r="C336" s="442" t="s">
        <v>50</v>
      </c>
      <c r="D336" s="434"/>
    </row>
    <row r="337" spans="2:4" ht="34.5" x14ac:dyDescent="0.3">
      <c r="B337" s="434" t="s">
        <v>64</v>
      </c>
      <c r="C337" s="442" t="s">
        <v>194</v>
      </c>
      <c r="D337" s="434"/>
    </row>
    <row r="338" spans="2:4" x14ac:dyDescent="0.3">
      <c r="B338" s="870" t="s">
        <v>51</v>
      </c>
      <c r="C338" s="870"/>
      <c r="D338" s="434"/>
    </row>
    <row r="339" spans="2:4" x14ac:dyDescent="0.3">
      <c r="B339" s="918" t="s">
        <v>195</v>
      </c>
      <c r="C339" s="918"/>
      <c r="D339" s="35">
        <v>-1</v>
      </c>
    </row>
    <row r="340" spans="2:4" ht="32.25" customHeight="1" x14ac:dyDescent="0.3">
      <c r="B340" s="918" t="s">
        <v>196</v>
      </c>
      <c r="C340" s="918"/>
      <c r="D340" s="36">
        <v>-20</v>
      </c>
    </row>
    <row r="341" spans="2:4" x14ac:dyDescent="0.3">
      <c r="B341" s="916" t="s">
        <v>52</v>
      </c>
      <c r="C341" s="916"/>
      <c r="D341" s="24">
        <f>h11v!E205</f>
        <v>-1091648.1000000001</v>
      </c>
    </row>
    <row r="342" spans="2:4" x14ac:dyDescent="0.3">
      <c r="B342" s="439"/>
      <c r="C342" s="439"/>
    </row>
    <row r="343" spans="2:4" x14ac:dyDescent="0.3">
      <c r="B343" s="439"/>
      <c r="C343" s="439"/>
    </row>
    <row r="344" spans="2:4" ht="51.75" x14ac:dyDescent="0.3">
      <c r="B344" s="434" t="s">
        <v>187</v>
      </c>
      <c r="C344" s="442" t="s">
        <v>188</v>
      </c>
      <c r="D344" s="431" t="s">
        <v>91</v>
      </c>
    </row>
    <row r="345" spans="2:4" x14ac:dyDescent="0.3">
      <c r="B345" s="434" t="s">
        <v>189</v>
      </c>
      <c r="C345" s="442" t="s">
        <v>197</v>
      </c>
      <c r="D345" s="435" t="s">
        <v>191</v>
      </c>
    </row>
    <row r="346" spans="2:4" ht="69" x14ac:dyDescent="0.3">
      <c r="B346" s="434" t="s">
        <v>47</v>
      </c>
      <c r="C346" s="442" t="s">
        <v>198</v>
      </c>
      <c r="D346" s="434"/>
    </row>
    <row r="347" spans="2:4" ht="51.75" x14ac:dyDescent="0.3">
      <c r="B347" s="434" t="s">
        <v>48</v>
      </c>
      <c r="C347" s="442" t="s">
        <v>199</v>
      </c>
      <c r="D347" s="434"/>
    </row>
    <row r="348" spans="2:4" ht="18" customHeight="1" x14ac:dyDescent="0.3">
      <c r="B348" s="434" t="s">
        <v>49</v>
      </c>
      <c r="C348" s="442" t="s">
        <v>50</v>
      </c>
      <c r="D348" s="434"/>
    </row>
    <row r="349" spans="2:4" ht="34.5" x14ac:dyDescent="0.3">
      <c r="B349" s="434" t="s">
        <v>64</v>
      </c>
      <c r="C349" s="442" t="s">
        <v>194</v>
      </c>
      <c r="D349" s="434"/>
    </row>
    <row r="350" spans="2:4" x14ac:dyDescent="0.3">
      <c r="B350" s="870" t="s">
        <v>51</v>
      </c>
      <c r="C350" s="870"/>
      <c r="D350" s="434"/>
    </row>
    <row r="351" spans="2:4" ht="33.75" customHeight="1" x14ac:dyDescent="0.3">
      <c r="B351" s="918" t="s">
        <v>200</v>
      </c>
      <c r="C351" s="918"/>
      <c r="D351" s="36">
        <v>-6</v>
      </c>
    </row>
    <row r="352" spans="2:4" ht="25.5" customHeight="1" x14ac:dyDescent="0.3">
      <c r="B352" s="918" t="s">
        <v>201</v>
      </c>
      <c r="C352" s="918"/>
      <c r="D352" s="36">
        <v>-10</v>
      </c>
    </row>
    <row r="353" spans="2:4" x14ac:dyDescent="0.3">
      <c r="B353" s="916" t="s">
        <v>52</v>
      </c>
      <c r="C353" s="916"/>
      <c r="D353" s="24">
        <v>-3091415.0999999996</v>
      </c>
    </row>
    <row r="354" spans="2:4" x14ac:dyDescent="0.3">
      <c r="B354" s="439"/>
      <c r="C354" s="439"/>
    </row>
    <row r="355" spans="2:4" x14ac:dyDescent="0.3">
      <c r="B355" s="479" t="s">
        <v>202</v>
      </c>
      <c r="C355" s="479" t="s">
        <v>203</v>
      </c>
    </row>
    <row r="356" spans="2:4" ht="34.5" x14ac:dyDescent="0.3">
      <c r="B356" s="400">
        <v>1167</v>
      </c>
      <c r="C356" s="400" t="s">
        <v>413</v>
      </c>
    </row>
    <row r="357" spans="2:4" x14ac:dyDescent="0.3">
      <c r="B357" s="439"/>
      <c r="C357" s="439"/>
    </row>
    <row r="358" spans="2:4" x14ac:dyDescent="0.3">
      <c r="B358" s="21" t="s">
        <v>42</v>
      </c>
      <c r="C358" s="439"/>
    </row>
    <row r="359" spans="2:4" ht="51.75" x14ac:dyDescent="0.3">
      <c r="B359" s="413" t="s">
        <v>187</v>
      </c>
      <c r="C359" s="42" t="s">
        <v>414</v>
      </c>
      <c r="D359" s="431" t="s">
        <v>91</v>
      </c>
    </row>
    <row r="360" spans="2:4" x14ac:dyDescent="0.3">
      <c r="B360" s="413" t="s">
        <v>189</v>
      </c>
      <c r="C360" s="42" t="s">
        <v>415</v>
      </c>
      <c r="D360" s="435" t="s">
        <v>191</v>
      </c>
    </row>
    <row r="361" spans="2:4" ht="106.5" customHeight="1" x14ac:dyDescent="0.3">
      <c r="B361" s="413" t="s">
        <v>47</v>
      </c>
      <c r="C361" s="42" t="s">
        <v>416</v>
      </c>
      <c r="D361" s="434"/>
    </row>
    <row r="362" spans="2:4" ht="53.25" customHeight="1" x14ac:dyDescent="0.3">
      <c r="B362" s="413" t="s">
        <v>48</v>
      </c>
      <c r="C362" s="42" t="s">
        <v>417</v>
      </c>
      <c r="D362" s="434"/>
    </row>
    <row r="363" spans="2:4" ht="50.25" customHeight="1" x14ac:dyDescent="0.3">
      <c r="B363" s="413" t="s">
        <v>49</v>
      </c>
      <c r="C363" s="42" t="s">
        <v>418</v>
      </c>
      <c r="D363" s="434"/>
    </row>
    <row r="364" spans="2:4" ht="34.5" x14ac:dyDescent="0.3">
      <c r="B364" s="413" t="s">
        <v>419</v>
      </c>
      <c r="C364" s="42" t="s">
        <v>420</v>
      </c>
      <c r="D364" s="434"/>
    </row>
    <row r="365" spans="2:4" x14ac:dyDescent="0.3">
      <c r="B365" s="870" t="s">
        <v>51</v>
      </c>
      <c r="C365" s="870"/>
      <c r="D365" s="434"/>
    </row>
    <row r="366" spans="2:4" x14ac:dyDescent="0.3">
      <c r="B366" s="914" t="s">
        <v>421</v>
      </c>
      <c r="C366" s="914"/>
      <c r="D366" s="132">
        <v>-1</v>
      </c>
    </row>
    <row r="367" spans="2:4" x14ac:dyDescent="0.3">
      <c r="B367" s="914" t="s">
        <v>422</v>
      </c>
      <c r="C367" s="914"/>
      <c r="D367" s="132">
        <v>-2</v>
      </c>
    </row>
    <row r="368" spans="2:4" x14ac:dyDescent="0.3">
      <c r="B368" s="914" t="s">
        <v>423</v>
      </c>
      <c r="C368" s="914"/>
      <c r="D368" s="132">
        <v>-11</v>
      </c>
    </row>
    <row r="369" spans="2:4" x14ac:dyDescent="0.3">
      <c r="B369" s="914" t="s">
        <v>424</v>
      </c>
      <c r="C369" s="914"/>
      <c r="D369" s="132">
        <v>-96</v>
      </c>
    </row>
    <row r="370" spans="2:4" x14ac:dyDescent="0.3">
      <c r="B370" s="914" t="s">
        <v>425</v>
      </c>
      <c r="C370" s="914"/>
      <c r="D370" s="132">
        <f>- 7.6</f>
        <v>-7.6</v>
      </c>
    </row>
    <row r="371" spans="2:4" x14ac:dyDescent="0.3">
      <c r="B371" s="917" t="s">
        <v>52</v>
      </c>
      <c r="C371" s="917"/>
      <c r="D371" s="129">
        <f>'հ9․'!G166</f>
        <v>-1082525.8</v>
      </c>
    </row>
    <row r="372" spans="2:4" x14ac:dyDescent="0.3">
      <c r="B372" s="439"/>
      <c r="C372" s="439"/>
    </row>
    <row r="373" spans="2:4" x14ac:dyDescent="0.3">
      <c r="B373" s="480" t="s">
        <v>45</v>
      </c>
      <c r="C373" s="480" t="s">
        <v>46</v>
      </c>
      <c r="D373" s="481"/>
    </row>
    <row r="374" spans="2:4" x14ac:dyDescent="0.3">
      <c r="B374" s="482">
        <v>1212</v>
      </c>
      <c r="C374" s="483" t="s">
        <v>584</v>
      </c>
      <c r="D374" s="396"/>
    </row>
    <row r="375" spans="2:4" x14ac:dyDescent="0.3">
      <c r="B375" s="396"/>
      <c r="C375" s="396"/>
      <c r="D375" s="396"/>
    </row>
    <row r="376" spans="2:4" x14ac:dyDescent="0.3">
      <c r="B376" s="458" t="s">
        <v>219</v>
      </c>
      <c r="C376" s="457"/>
      <c r="D376" s="457"/>
    </row>
    <row r="377" spans="2:4" ht="51.75" x14ac:dyDescent="0.3">
      <c r="B377" s="264" t="s">
        <v>187</v>
      </c>
      <c r="C377" s="264">
        <v>1212</v>
      </c>
      <c r="D377" s="218" t="s">
        <v>585</v>
      </c>
    </row>
    <row r="378" spans="2:4" x14ac:dyDescent="0.3">
      <c r="B378" s="264" t="s">
        <v>189</v>
      </c>
      <c r="C378" s="219">
        <v>12025</v>
      </c>
      <c r="D378" s="265" t="s">
        <v>6</v>
      </c>
    </row>
    <row r="379" spans="2:4" ht="34.5" x14ac:dyDescent="0.3">
      <c r="B379" s="264" t="s">
        <v>47</v>
      </c>
      <c r="C379" s="252" t="s">
        <v>557</v>
      </c>
      <c r="D379" s="266"/>
    </row>
    <row r="380" spans="2:4" ht="86.25" x14ac:dyDescent="0.3">
      <c r="B380" s="264" t="s">
        <v>48</v>
      </c>
      <c r="C380" s="252" t="s">
        <v>578</v>
      </c>
      <c r="D380" s="266"/>
    </row>
    <row r="381" spans="2:4" x14ac:dyDescent="0.3">
      <c r="B381" s="251" t="s">
        <v>49</v>
      </c>
      <c r="C381" s="252" t="s">
        <v>38</v>
      </c>
      <c r="D381" s="266"/>
    </row>
    <row r="382" spans="2:4" ht="34.5" x14ac:dyDescent="0.3">
      <c r="B382" s="251" t="s">
        <v>586</v>
      </c>
      <c r="C382" s="252" t="s">
        <v>587</v>
      </c>
      <c r="D382" s="266"/>
    </row>
    <row r="383" spans="2:4" x14ac:dyDescent="0.3">
      <c r="B383" s="937" t="s">
        <v>51</v>
      </c>
      <c r="C383" s="938"/>
      <c r="D383" s="266"/>
    </row>
    <row r="384" spans="2:4" x14ac:dyDescent="0.3">
      <c r="B384" s="484" t="s">
        <v>725</v>
      </c>
      <c r="C384" s="459"/>
      <c r="D384" s="460">
        <v>1</v>
      </c>
    </row>
    <row r="385" spans="2:7" x14ac:dyDescent="0.3">
      <c r="B385" s="461" t="s">
        <v>52</v>
      </c>
      <c r="C385" s="462"/>
      <c r="D385" s="267">
        <f>'h14.'!E17</f>
        <v>52716</v>
      </c>
    </row>
    <row r="386" spans="2:7" x14ac:dyDescent="0.3">
      <c r="B386" s="439"/>
      <c r="C386" s="439"/>
    </row>
    <row r="387" spans="2:7" ht="51.75" x14ac:dyDescent="0.3">
      <c r="B387" s="342" t="s">
        <v>187</v>
      </c>
      <c r="C387" s="252" t="s">
        <v>588</v>
      </c>
      <c r="D387" s="268" t="s">
        <v>585</v>
      </c>
    </row>
    <row r="388" spans="2:7" x14ac:dyDescent="0.3">
      <c r="B388" s="342" t="s">
        <v>189</v>
      </c>
      <c r="C388" s="252">
        <v>32001</v>
      </c>
      <c r="D388" s="269" t="s">
        <v>6</v>
      </c>
    </row>
    <row r="389" spans="2:7" ht="51.75" x14ac:dyDescent="0.3">
      <c r="B389" s="342" t="s">
        <v>47</v>
      </c>
      <c r="C389" s="252" t="s">
        <v>506</v>
      </c>
      <c r="D389" s="485"/>
    </row>
    <row r="390" spans="2:7" ht="103.5" x14ac:dyDescent="0.3">
      <c r="B390" s="342" t="s">
        <v>48</v>
      </c>
      <c r="C390" s="252" t="s">
        <v>581</v>
      </c>
      <c r="D390" s="485"/>
    </row>
    <row r="391" spans="2:7" ht="51.75" x14ac:dyDescent="0.3">
      <c r="B391" s="342" t="s">
        <v>49</v>
      </c>
      <c r="C391" s="252" t="s">
        <v>583</v>
      </c>
      <c r="D391" s="485"/>
    </row>
    <row r="392" spans="2:7" ht="34.5" x14ac:dyDescent="0.3">
      <c r="B392" s="219" t="s">
        <v>586</v>
      </c>
      <c r="C392" s="486" t="s">
        <v>587</v>
      </c>
      <c r="D392" s="485"/>
    </row>
    <row r="393" spans="2:7" x14ac:dyDescent="0.3">
      <c r="B393" s="939" t="s">
        <v>345</v>
      </c>
      <c r="C393" s="939"/>
      <c r="D393" s="485"/>
      <c r="G393" s="401"/>
    </row>
    <row r="394" spans="2:7" x14ac:dyDescent="0.3">
      <c r="B394" s="910" t="s">
        <v>725</v>
      </c>
      <c r="C394" s="911"/>
      <c r="D394" s="487">
        <v>4</v>
      </c>
      <c r="G394" s="401"/>
    </row>
    <row r="395" spans="2:7" x14ac:dyDescent="0.3">
      <c r="B395" s="915" t="s">
        <v>74</v>
      </c>
      <c r="C395" s="915"/>
      <c r="D395" s="488">
        <f>'h13'!E13</f>
        <v>167808.09999999998</v>
      </c>
    </row>
    <row r="396" spans="2:7" x14ac:dyDescent="0.3">
      <c r="B396" s="439"/>
      <c r="C396" s="439"/>
    </row>
    <row r="397" spans="2:7" x14ac:dyDescent="0.3">
      <c r="B397" s="439"/>
      <c r="C397" s="439"/>
    </row>
    <row r="398" spans="2:7" x14ac:dyDescent="0.3">
      <c r="B398" s="302" t="s">
        <v>202</v>
      </c>
      <c r="C398" s="302" t="s">
        <v>203</v>
      </c>
    </row>
    <row r="399" spans="2:7" x14ac:dyDescent="0.3">
      <c r="B399" s="218">
        <v>1232</v>
      </c>
      <c r="C399" s="218" t="s">
        <v>204</v>
      </c>
    </row>
    <row r="400" spans="2:7" x14ac:dyDescent="0.3">
      <c r="B400" s="439"/>
      <c r="C400" s="439"/>
    </row>
    <row r="401" spans="2:4" x14ac:dyDescent="0.3">
      <c r="B401" s="21" t="s">
        <v>42</v>
      </c>
      <c r="C401" s="439"/>
    </row>
    <row r="402" spans="2:4" ht="51.75" x14ac:dyDescent="0.3">
      <c r="B402" s="434" t="s">
        <v>187</v>
      </c>
      <c r="C402" s="442" t="s">
        <v>205</v>
      </c>
      <c r="D402" s="431" t="s">
        <v>91</v>
      </c>
    </row>
    <row r="403" spans="2:4" x14ac:dyDescent="0.3">
      <c r="B403" s="434" t="s">
        <v>189</v>
      </c>
      <c r="C403" s="442" t="s">
        <v>206</v>
      </c>
      <c r="D403" s="435" t="s">
        <v>191</v>
      </c>
    </row>
    <row r="404" spans="2:4" ht="103.5" x14ac:dyDescent="0.3">
      <c r="B404" s="434" t="s">
        <v>47</v>
      </c>
      <c r="C404" s="442" t="s">
        <v>207</v>
      </c>
      <c r="D404" s="434"/>
    </row>
    <row r="405" spans="2:4" ht="69" x14ac:dyDescent="0.3">
      <c r="B405" s="434" t="s">
        <v>48</v>
      </c>
      <c r="C405" s="442" t="s">
        <v>208</v>
      </c>
      <c r="D405" s="434"/>
    </row>
    <row r="406" spans="2:4" x14ac:dyDescent="0.3">
      <c r="B406" s="434" t="s">
        <v>49</v>
      </c>
      <c r="C406" s="442" t="s">
        <v>50</v>
      </c>
      <c r="D406" s="434"/>
    </row>
    <row r="407" spans="2:4" ht="34.5" x14ac:dyDescent="0.3">
      <c r="B407" s="434" t="s">
        <v>209</v>
      </c>
      <c r="C407" s="442" t="s">
        <v>210</v>
      </c>
      <c r="D407" s="434"/>
    </row>
    <row r="408" spans="2:4" x14ac:dyDescent="0.3">
      <c r="B408" s="870" t="s">
        <v>51</v>
      </c>
      <c r="C408" s="870"/>
      <c r="D408" s="434"/>
    </row>
    <row r="409" spans="2:4" ht="51.75" customHeight="1" x14ac:dyDescent="0.3">
      <c r="B409" s="918" t="s">
        <v>211</v>
      </c>
      <c r="C409" s="918"/>
      <c r="D409" s="489"/>
    </row>
    <row r="410" spans="2:4" x14ac:dyDescent="0.3">
      <c r="B410" s="918" t="s">
        <v>212</v>
      </c>
      <c r="C410" s="918"/>
      <c r="D410" s="36">
        <v>-20</v>
      </c>
    </row>
    <row r="411" spans="2:4" x14ac:dyDescent="0.3">
      <c r="B411" s="918" t="s">
        <v>213</v>
      </c>
      <c r="C411" s="918"/>
      <c r="D411" s="36">
        <v>-3</v>
      </c>
    </row>
    <row r="412" spans="2:4" x14ac:dyDescent="0.3">
      <c r="B412" s="916" t="s">
        <v>52</v>
      </c>
      <c r="C412" s="916"/>
      <c r="D412" s="24">
        <f>h12d!D131</f>
        <v>-815001.59999999998</v>
      </c>
    </row>
    <row r="413" spans="2:4" x14ac:dyDescent="0.3">
      <c r="B413" s="439"/>
      <c r="C413" s="439"/>
      <c r="D413" s="34"/>
    </row>
    <row r="414" spans="2:4" x14ac:dyDescent="0.3">
      <c r="B414" s="439"/>
      <c r="C414" s="439"/>
      <c r="D414" s="34"/>
    </row>
    <row r="415" spans="2:4" ht="51.75" x14ac:dyDescent="0.3">
      <c r="B415" s="434" t="s">
        <v>187</v>
      </c>
      <c r="C415" s="442" t="s">
        <v>205</v>
      </c>
      <c r="D415" s="431" t="s">
        <v>91</v>
      </c>
    </row>
    <row r="416" spans="2:4" x14ac:dyDescent="0.3">
      <c r="B416" s="434" t="s">
        <v>189</v>
      </c>
      <c r="C416" s="442" t="s">
        <v>214</v>
      </c>
      <c r="D416" s="435" t="s">
        <v>191</v>
      </c>
    </row>
    <row r="417" spans="2:6" ht="103.5" x14ac:dyDescent="0.3">
      <c r="B417" s="434" t="s">
        <v>47</v>
      </c>
      <c r="C417" s="442" t="s">
        <v>215</v>
      </c>
      <c r="D417" s="434"/>
    </row>
    <row r="418" spans="2:6" ht="69" x14ac:dyDescent="0.3">
      <c r="B418" s="434" t="s">
        <v>48</v>
      </c>
      <c r="C418" s="442" t="s">
        <v>208</v>
      </c>
      <c r="D418" s="434"/>
    </row>
    <row r="419" spans="2:6" x14ac:dyDescent="0.3">
      <c r="B419" s="434" t="s">
        <v>49</v>
      </c>
      <c r="C419" s="442" t="s">
        <v>50</v>
      </c>
      <c r="D419" s="434"/>
    </row>
    <row r="420" spans="2:6" ht="34.5" x14ac:dyDescent="0.3">
      <c r="B420" s="434" t="s">
        <v>209</v>
      </c>
      <c r="C420" s="442" t="s">
        <v>210</v>
      </c>
      <c r="D420" s="434"/>
    </row>
    <row r="421" spans="2:6" x14ac:dyDescent="0.3">
      <c r="B421" s="870" t="s">
        <v>51</v>
      </c>
      <c r="C421" s="870"/>
      <c r="D421" s="434"/>
    </row>
    <row r="422" spans="2:6" ht="52.5" customHeight="1" x14ac:dyDescent="0.3">
      <c r="B422" s="918" t="s">
        <v>211</v>
      </c>
      <c r="C422" s="918"/>
      <c r="D422" s="489"/>
    </row>
    <row r="423" spans="2:6" ht="33" customHeight="1" x14ac:dyDescent="0.3">
      <c r="B423" s="936" t="s">
        <v>212</v>
      </c>
      <c r="C423" s="936"/>
      <c r="D423" s="102">
        <v>-20</v>
      </c>
    </row>
    <row r="424" spans="2:6" ht="18.75" customHeight="1" x14ac:dyDescent="0.3">
      <c r="B424" s="936" t="s">
        <v>213</v>
      </c>
      <c r="C424" s="936"/>
      <c r="D424" s="102">
        <v>-3</v>
      </c>
    </row>
    <row r="425" spans="2:6" x14ac:dyDescent="0.3">
      <c r="B425" s="933" t="s">
        <v>52</v>
      </c>
      <c r="C425" s="933"/>
      <c r="D425" s="103">
        <f>h11v!E232</f>
        <v>-3939855.2</v>
      </c>
    </row>
    <row r="426" spans="2:6" x14ac:dyDescent="0.3">
      <c r="B426" s="439"/>
      <c r="C426" s="439"/>
      <c r="D426" s="34"/>
    </row>
    <row r="427" spans="2:6" x14ac:dyDescent="0.3">
      <c r="B427" s="439"/>
      <c r="C427" s="439"/>
      <c r="D427" s="490" t="s">
        <v>224</v>
      </c>
    </row>
    <row r="428" spans="2:6" x14ac:dyDescent="0.3">
      <c r="B428" s="934" t="s">
        <v>216</v>
      </c>
      <c r="C428" s="934"/>
      <c r="D428" s="934"/>
      <c r="E428" s="443"/>
      <c r="F428" s="443"/>
    </row>
    <row r="429" spans="2:6" ht="15" customHeight="1" x14ac:dyDescent="0.3">
      <c r="B429" s="935" t="s">
        <v>41</v>
      </c>
      <c r="C429" s="935"/>
      <c r="D429" s="935"/>
      <c r="E429" s="133"/>
      <c r="F429" s="133"/>
    </row>
    <row r="430" spans="2:6" x14ac:dyDescent="0.3">
      <c r="B430" s="439"/>
      <c r="C430" s="439"/>
      <c r="D430" s="34"/>
    </row>
    <row r="431" spans="2:6" x14ac:dyDescent="0.3">
      <c r="B431" s="302" t="s">
        <v>45</v>
      </c>
      <c r="C431" s="302" t="s">
        <v>46</v>
      </c>
      <c r="D431" s="133"/>
      <c r="E431" s="133"/>
      <c r="F431" s="133"/>
    </row>
    <row r="432" spans="2:6" x14ac:dyDescent="0.3">
      <c r="B432" s="218" t="s">
        <v>217</v>
      </c>
      <c r="C432" s="218" t="s">
        <v>730</v>
      </c>
      <c r="D432" s="463"/>
      <c r="E432" s="463"/>
      <c r="F432" s="463"/>
    </row>
    <row r="433" spans="2:6" x14ac:dyDescent="0.3">
      <c r="B433" s="439"/>
      <c r="C433" s="439"/>
      <c r="D433" s="34"/>
    </row>
    <row r="434" spans="2:6" x14ac:dyDescent="0.3">
      <c r="B434" s="21" t="s">
        <v>219</v>
      </c>
      <c r="C434" s="21"/>
      <c r="D434" s="21"/>
      <c r="E434" s="21"/>
      <c r="F434" s="21"/>
    </row>
    <row r="435" spans="2:6" ht="60" customHeight="1" x14ac:dyDescent="0.3">
      <c r="B435" s="434" t="s">
        <v>187</v>
      </c>
      <c r="C435" s="442">
        <v>1139</v>
      </c>
      <c r="D435" s="431" t="s">
        <v>39</v>
      </c>
      <c r="E435" s="464"/>
      <c r="F435" s="464"/>
    </row>
    <row r="436" spans="2:6" x14ac:dyDescent="0.3">
      <c r="B436" s="434" t="s">
        <v>189</v>
      </c>
      <c r="C436" s="442" t="s">
        <v>220</v>
      </c>
      <c r="D436" s="435" t="s">
        <v>191</v>
      </c>
      <c r="E436" s="465"/>
    </row>
    <row r="437" spans="2:6" x14ac:dyDescent="0.3">
      <c r="B437" s="434" t="s">
        <v>47</v>
      </c>
      <c r="C437" s="442" t="s">
        <v>218</v>
      </c>
      <c r="D437" s="434"/>
      <c r="E437" s="439"/>
    </row>
    <row r="438" spans="2:6" ht="103.5" x14ac:dyDescent="0.3">
      <c r="B438" s="434" t="s">
        <v>48</v>
      </c>
      <c r="C438" s="442" t="s">
        <v>221</v>
      </c>
      <c r="D438" s="434"/>
      <c r="E438" s="439"/>
    </row>
    <row r="439" spans="2:6" x14ac:dyDescent="0.3">
      <c r="B439" s="434" t="s">
        <v>49</v>
      </c>
      <c r="C439" s="442" t="s">
        <v>222</v>
      </c>
      <c r="D439" s="434"/>
      <c r="E439" s="439"/>
    </row>
    <row r="440" spans="2:6" ht="34.5" x14ac:dyDescent="0.3">
      <c r="B440" s="434" t="s">
        <v>223</v>
      </c>
      <c r="C440" s="442" t="s">
        <v>216</v>
      </c>
      <c r="D440" s="434"/>
      <c r="E440" s="439"/>
    </row>
    <row r="441" spans="2:6" ht="17.25" customHeight="1" x14ac:dyDescent="0.3">
      <c r="B441" s="870" t="s">
        <v>51</v>
      </c>
      <c r="C441" s="870"/>
      <c r="D441" s="434"/>
      <c r="E441" s="439"/>
    </row>
    <row r="442" spans="2:6" ht="21.75" customHeight="1" x14ac:dyDescent="0.3">
      <c r="B442" s="916" t="s">
        <v>52</v>
      </c>
      <c r="C442" s="916"/>
      <c r="D442" s="28">
        <f>'հ9․'!G457</f>
        <v>5553920.3999999994</v>
      </c>
      <c r="E442" s="468"/>
    </row>
    <row r="444" spans="2:6" ht="51.75" x14ac:dyDescent="0.3">
      <c r="B444" s="434" t="s">
        <v>187</v>
      </c>
      <c r="C444" s="442" t="s">
        <v>217</v>
      </c>
      <c r="D444" s="431" t="s">
        <v>91</v>
      </c>
    </row>
    <row r="445" spans="2:6" x14ac:dyDescent="0.3">
      <c r="B445" s="434" t="s">
        <v>189</v>
      </c>
      <c r="C445" s="442" t="s">
        <v>220</v>
      </c>
      <c r="D445" s="435" t="s">
        <v>191</v>
      </c>
    </row>
    <row r="446" spans="2:6" x14ac:dyDescent="0.3">
      <c r="B446" s="434" t="s">
        <v>47</v>
      </c>
      <c r="C446" s="442" t="s">
        <v>218</v>
      </c>
      <c r="D446" s="434"/>
    </row>
    <row r="447" spans="2:6" ht="103.5" x14ac:dyDescent="0.3">
      <c r="B447" s="434" t="s">
        <v>48</v>
      </c>
      <c r="C447" s="442" t="s">
        <v>221</v>
      </c>
      <c r="D447" s="434"/>
    </row>
    <row r="448" spans="2:6" x14ac:dyDescent="0.3">
      <c r="B448" s="434" t="s">
        <v>49</v>
      </c>
      <c r="C448" s="442" t="s">
        <v>222</v>
      </c>
      <c r="D448" s="434"/>
    </row>
    <row r="449" spans="2:4" ht="34.5" x14ac:dyDescent="0.3">
      <c r="B449" s="434" t="s">
        <v>223</v>
      </c>
      <c r="C449" s="442" t="s">
        <v>216</v>
      </c>
      <c r="D449" s="434"/>
    </row>
    <row r="450" spans="2:4" x14ac:dyDescent="0.3">
      <c r="B450" s="870" t="s">
        <v>51</v>
      </c>
      <c r="C450" s="870"/>
      <c r="D450" s="434"/>
    </row>
    <row r="451" spans="2:4" x14ac:dyDescent="0.3">
      <c r="B451" s="916" t="s">
        <v>52</v>
      </c>
      <c r="C451" s="916"/>
      <c r="D451" s="28">
        <f>'հ9․'!G472</f>
        <v>-248524.09999999998</v>
      </c>
    </row>
    <row r="454" spans="2:4" ht="37.5" customHeight="1" x14ac:dyDescent="0.3">
      <c r="C454" s="391" t="s">
        <v>55</v>
      </c>
      <c r="D454" s="469" t="s">
        <v>11</v>
      </c>
    </row>
  </sheetData>
  <mergeCells count="115">
    <mergeCell ref="B142:C142"/>
    <mergeCell ref="B65:C65"/>
    <mergeCell ref="B366:C366"/>
    <mergeCell ref="B367:C367"/>
    <mergeCell ref="B240:C240"/>
    <mergeCell ref="B242:C242"/>
    <mergeCell ref="B88:C88"/>
    <mergeCell ref="B97:C97"/>
    <mergeCell ref="B264:C264"/>
    <mergeCell ref="B265:C265"/>
    <mergeCell ref="B319:C319"/>
    <mergeCell ref="B328:C328"/>
    <mergeCell ref="B318:C318"/>
    <mergeCell ref="B266:C266"/>
    <mergeCell ref="B267:C267"/>
    <mergeCell ref="B293:C293"/>
    <mergeCell ref="B294:C294"/>
    <mergeCell ref="B305:C305"/>
    <mergeCell ref="B306:C306"/>
    <mergeCell ref="B150:C150"/>
    <mergeCell ref="B151:C151"/>
    <mergeCell ref="B152:C152"/>
    <mergeCell ref="B153:C153"/>
    <mergeCell ref="B227:C227"/>
    <mergeCell ref="B8:D8"/>
    <mergeCell ref="B1:D1"/>
    <mergeCell ref="B2:D2"/>
    <mergeCell ref="B3:D3"/>
    <mergeCell ref="B5:D5"/>
    <mergeCell ref="B7:D7"/>
    <mergeCell ref="B76:C76"/>
    <mergeCell ref="B75:C75"/>
    <mergeCell ref="B176:C176"/>
    <mergeCell ref="B130:C130"/>
    <mergeCell ref="B131:C131"/>
    <mergeCell ref="B132:C132"/>
    <mergeCell ref="B140:C140"/>
    <mergeCell ref="B141:C141"/>
    <mergeCell ref="B106:C106"/>
    <mergeCell ref="B116:C116"/>
    <mergeCell ref="B20:C20"/>
    <mergeCell ref="B29:C29"/>
    <mergeCell ref="B38:C38"/>
    <mergeCell ref="B39:C39"/>
    <mergeCell ref="B30:C30"/>
    <mergeCell ref="B154:C154"/>
    <mergeCell ref="B21:C21"/>
    <mergeCell ref="B56:C56"/>
    <mergeCell ref="B47:C47"/>
    <mergeCell ref="B48:C48"/>
    <mergeCell ref="B87:C87"/>
    <mergeCell ref="B451:C451"/>
    <mergeCell ref="B442:C442"/>
    <mergeCell ref="B441:C441"/>
    <mergeCell ref="B425:C425"/>
    <mergeCell ref="B428:D428"/>
    <mergeCell ref="B429:D429"/>
    <mergeCell ref="B423:C423"/>
    <mergeCell ref="B424:C424"/>
    <mergeCell ref="B408:C408"/>
    <mergeCell ref="B410:C410"/>
    <mergeCell ref="B411:C411"/>
    <mergeCell ref="B412:C412"/>
    <mergeCell ref="B421:C421"/>
    <mergeCell ref="B409:C409"/>
    <mergeCell ref="B422:C422"/>
    <mergeCell ref="B450:C450"/>
    <mergeCell ref="B383:C383"/>
    <mergeCell ref="B393:C393"/>
    <mergeCell ref="B166:C166"/>
    <mergeCell ref="B250:C250"/>
    <mergeCell ref="B251:C251"/>
    <mergeCell ref="B282:C282"/>
    <mergeCell ref="B308:C308"/>
    <mergeCell ref="B292:C292"/>
    <mergeCell ref="B307:C307"/>
    <mergeCell ref="B304:C304"/>
    <mergeCell ref="B290:C290"/>
    <mergeCell ref="B277:C277"/>
    <mergeCell ref="B175:C175"/>
    <mergeCell ref="B178:C178"/>
    <mergeCell ref="B207:C207"/>
    <mergeCell ref="B196:C196"/>
    <mergeCell ref="B228:C228"/>
    <mergeCell ref="B208:C208"/>
    <mergeCell ref="B186:C186"/>
    <mergeCell ref="B197:C197"/>
    <mergeCell ref="B241:C241"/>
    <mergeCell ref="B177:C177"/>
    <mergeCell ref="B263:C263"/>
    <mergeCell ref="B217:C217"/>
    <mergeCell ref="B394:C394"/>
    <mergeCell ref="B276:C276"/>
    <mergeCell ref="B291:C291"/>
    <mergeCell ref="B368:C368"/>
    <mergeCell ref="B369:C369"/>
    <mergeCell ref="B370:C370"/>
    <mergeCell ref="B280:C280"/>
    <mergeCell ref="B281:C281"/>
    <mergeCell ref="B395:C395"/>
    <mergeCell ref="B353:C353"/>
    <mergeCell ref="B365:C365"/>
    <mergeCell ref="B371:C371"/>
    <mergeCell ref="B351:C351"/>
    <mergeCell ref="B352:C352"/>
    <mergeCell ref="B278:C278"/>
    <mergeCell ref="B279:C279"/>
    <mergeCell ref="B339:C339"/>
    <mergeCell ref="B340:C340"/>
    <mergeCell ref="B341:C341"/>
    <mergeCell ref="B350:C350"/>
    <mergeCell ref="B329:C329"/>
    <mergeCell ref="B295:C295"/>
    <mergeCell ref="B309:C309"/>
    <mergeCell ref="B338:C338"/>
  </mergeCells>
  <pageMargins left="0.7" right="0.7" top="0.75" bottom="0.75" header="0.3" footer="0.3"/>
  <pageSetup paperSize="9" scale="60" orientation="portrait" horizontalDpi="300" verticalDpi="300" r:id="rId1"/>
  <colBreaks count="1" manualBreakCount="1">
    <brk id="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B0E6-69DB-4085-917D-A99571364076}">
  <dimension ref="B1:I504"/>
  <sheetViews>
    <sheetView topLeftCell="A7" zoomScale="90" zoomScaleNormal="90" workbookViewId="0">
      <selection activeCell="I17" sqref="I17"/>
    </sheetView>
  </sheetViews>
  <sheetFormatPr defaultRowHeight="17.25" x14ac:dyDescent="0.3"/>
  <cols>
    <col min="1" max="1" width="6.42578125" style="1" customWidth="1"/>
    <col min="2" max="2" width="37.5703125" style="1" customWidth="1"/>
    <col min="3" max="3" width="56.5703125" style="1" customWidth="1"/>
    <col min="4" max="4" width="38.28515625" style="1" customWidth="1"/>
    <col min="5" max="6" width="9.140625" style="1"/>
    <col min="7" max="8" width="18.140625" style="1" bestFit="1" customWidth="1"/>
    <col min="9" max="9" width="17.85546875" style="1" bestFit="1" customWidth="1"/>
    <col min="10" max="16384" width="9.140625" style="1"/>
  </cols>
  <sheetData>
    <row r="1" spans="2:9" x14ac:dyDescent="0.3">
      <c r="B1" s="836" t="s">
        <v>733</v>
      </c>
      <c r="C1" s="836"/>
      <c r="D1" s="836"/>
    </row>
    <row r="2" spans="2:9" x14ac:dyDescent="0.3">
      <c r="B2" s="836" t="s">
        <v>40</v>
      </c>
      <c r="C2" s="836"/>
      <c r="D2" s="836"/>
    </row>
    <row r="3" spans="2:9" x14ac:dyDescent="0.3">
      <c r="B3" s="836" t="s">
        <v>0</v>
      </c>
      <c r="C3" s="836"/>
      <c r="D3" s="836"/>
    </row>
    <row r="5" spans="2:9" ht="51.75" customHeight="1" x14ac:dyDescent="0.3">
      <c r="B5" s="782" t="s">
        <v>594</v>
      </c>
      <c r="C5" s="782"/>
      <c r="D5" s="782"/>
    </row>
    <row r="7" spans="2:9" x14ac:dyDescent="0.3">
      <c r="D7" s="648" t="s">
        <v>226</v>
      </c>
    </row>
    <row r="8" spans="2:9" x14ac:dyDescent="0.3">
      <c r="B8" s="940" t="s">
        <v>66</v>
      </c>
      <c r="C8" s="940"/>
      <c r="D8" s="940"/>
    </row>
    <row r="9" spans="2:9" x14ac:dyDescent="0.3">
      <c r="B9" s="935" t="s">
        <v>53</v>
      </c>
      <c r="C9" s="935"/>
      <c r="D9" s="935"/>
    </row>
    <row r="10" spans="2:9" ht="17.25" customHeight="1" x14ac:dyDescent="0.3">
      <c r="B10" s="5"/>
      <c r="C10" s="5"/>
      <c r="D10" s="5"/>
    </row>
    <row r="11" spans="2:9" ht="18" customHeight="1" x14ac:dyDescent="0.3">
      <c r="B11" s="393" t="s">
        <v>45</v>
      </c>
      <c r="C11" s="393" t="s">
        <v>46</v>
      </c>
      <c r="D11" s="5"/>
    </row>
    <row r="12" spans="2:9" ht="37.5" customHeight="1" x14ac:dyDescent="0.3">
      <c r="B12" s="394">
        <v>1019</v>
      </c>
      <c r="C12" s="395" t="s">
        <v>614</v>
      </c>
      <c r="D12" s="5"/>
    </row>
    <row r="13" spans="2:9" ht="17.25" customHeight="1" x14ac:dyDescent="0.3">
      <c r="B13" s="396"/>
      <c r="C13" s="396"/>
      <c r="D13" s="5"/>
    </row>
    <row r="14" spans="2:9" ht="17.25" customHeight="1" x14ac:dyDescent="0.3">
      <c r="B14" s="397" t="s">
        <v>219</v>
      </c>
      <c r="C14" s="398"/>
      <c r="D14" s="5"/>
    </row>
    <row r="15" spans="2:9" ht="53.25" customHeight="1" x14ac:dyDescent="0.3">
      <c r="B15" s="399" t="s">
        <v>187</v>
      </c>
      <c r="C15" s="649" t="s">
        <v>673</v>
      </c>
      <c r="D15" s="400" t="s">
        <v>91</v>
      </c>
      <c r="G15" s="401"/>
      <c r="H15" s="401"/>
      <c r="I15" s="401"/>
    </row>
    <row r="16" spans="2:9" ht="17.25" customHeight="1" x14ac:dyDescent="0.3">
      <c r="B16" s="399" t="s">
        <v>189</v>
      </c>
      <c r="C16" s="649" t="s">
        <v>717</v>
      </c>
      <c r="D16" s="400" t="s">
        <v>191</v>
      </c>
    </row>
    <row r="17" spans="2:8" ht="69" x14ac:dyDescent="0.3">
      <c r="B17" s="399" t="s">
        <v>47</v>
      </c>
      <c r="C17" s="649" t="s">
        <v>718</v>
      </c>
      <c r="D17" s="402"/>
    </row>
    <row r="18" spans="2:8" ht="69" x14ac:dyDescent="0.3">
      <c r="B18" s="399" t="s">
        <v>48</v>
      </c>
      <c r="C18" s="649" t="s">
        <v>719</v>
      </c>
      <c r="D18" s="402"/>
    </row>
    <row r="19" spans="2:8" ht="19.5" customHeight="1" x14ac:dyDescent="0.3">
      <c r="B19" s="399" t="s">
        <v>49</v>
      </c>
      <c r="C19" s="649" t="s">
        <v>222</v>
      </c>
      <c r="D19" s="402"/>
    </row>
    <row r="20" spans="2:8" ht="34.5" x14ac:dyDescent="0.3">
      <c r="B20" s="399" t="s">
        <v>223</v>
      </c>
      <c r="C20" s="649" t="s">
        <v>253</v>
      </c>
      <c r="D20" s="402"/>
    </row>
    <row r="21" spans="2:8" ht="17.25" customHeight="1" x14ac:dyDescent="0.3">
      <c r="B21" s="964" t="s">
        <v>51</v>
      </c>
      <c r="C21" s="964"/>
      <c r="D21" s="402"/>
    </row>
    <row r="22" spans="2:8" ht="17.25" customHeight="1" x14ac:dyDescent="0.3">
      <c r="B22" s="954" t="s">
        <v>52</v>
      </c>
      <c r="C22" s="955"/>
      <c r="D22" s="271">
        <f>'հ9․'!G346</f>
        <v>-7908.5</v>
      </c>
    </row>
    <row r="23" spans="2:8" ht="17.25" customHeight="1" x14ac:dyDescent="0.3">
      <c r="B23" s="397"/>
      <c r="C23" s="398"/>
      <c r="D23" s="5"/>
    </row>
    <row r="24" spans="2:8" ht="51.75" x14ac:dyDescent="0.3">
      <c r="B24" s="403" t="s">
        <v>187</v>
      </c>
      <c r="C24" s="404" t="s">
        <v>673</v>
      </c>
      <c r="D24" s="400" t="s">
        <v>91</v>
      </c>
    </row>
    <row r="25" spans="2:8" x14ac:dyDescent="0.3">
      <c r="B25" s="403" t="s">
        <v>189</v>
      </c>
      <c r="C25" s="404" t="s">
        <v>674</v>
      </c>
      <c r="D25" s="400" t="s">
        <v>191</v>
      </c>
    </row>
    <row r="26" spans="2:8" ht="69" x14ac:dyDescent="0.3">
      <c r="B26" s="403" t="s">
        <v>47</v>
      </c>
      <c r="C26" s="404" t="s">
        <v>675</v>
      </c>
      <c r="D26" s="402"/>
    </row>
    <row r="27" spans="2:8" ht="120.75" x14ac:dyDescent="0.3">
      <c r="B27" s="403" t="s">
        <v>48</v>
      </c>
      <c r="C27" s="404" t="s">
        <v>676</v>
      </c>
      <c r="D27" s="402"/>
      <c r="G27" s="270"/>
      <c r="H27" s="401"/>
    </row>
    <row r="28" spans="2:8" x14ac:dyDescent="0.3">
      <c r="B28" s="403" t="s">
        <v>49</v>
      </c>
      <c r="C28" s="404" t="s">
        <v>222</v>
      </c>
      <c r="D28" s="402"/>
    </row>
    <row r="29" spans="2:8" ht="34.5" x14ac:dyDescent="0.3">
      <c r="B29" s="403" t="s">
        <v>223</v>
      </c>
      <c r="C29" s="404" t="s">
        <v>253</v>
      </c>
      <c r="D29" s="402"/>
      <c r="G29" s="401"/>
      <c r="H29" s="401"/>
    </row>
    <row r="30" spans="2:8" x14ac:dyDescent="0.3">
      <c r="B30" s="976" t="s">
        <v>51</v>
      </c>
      <c r="C30" s="976"/>
      <c r="D30" s="402"/>
    </row>
    <row r="31" spans="2:8" x14ac:dyDescent="0.3">
      <c r="B31" s="977" t="s">
        <v>52</v>
      </c>
      <c r="C31" s="977"/>
      <c r="D31" s="271">
        <f>'h17'!D98</f>
        <v>-58000</v>
      </c>
    </row>
    <row r="32" spans="2:8" ht="17.25" customHeight="1" x14ac:dyDescent="0.3">
      <c r="B32" s="351"/>
      <c r="C32" s="351"/>
      <c r="D32" s="5"/>
    </row>
    <row r="33" spans="2:7" ht="54.75" customHeight="1" x14ac:dyDescent="0.3">
      <c r="B33" s="403" t="s">
        <v>187</v>
      </c>
      <c r="C33" s="404" t="s">
        <v>673</v>
      </c>
      <c r="D33" s="400" t="s">
        <v>39</v>
      </c>
      <c r="G33" s="401"/>
    </row>
    <row r="34" spans="2:7" x14ac:dyDescent="0.3">
      <c r="B34" s="403" t="s">
        <v>189</v>
      </c>
      <c r="C34" s="404" t="s">
        <v>677</v>
      </c>
      <c r="D34" s="400" t="s">
        <v>191</v>
      </c>
    </row>
    <row r="35" spans="2:7" ht="120.75" x14ac:dyDescent="0.3">
      <c r="B35" s="403" t="s">
        <v>47</v>
      </c>
      <c r="C35" s="404" t="s">
        <v>678</v>
      </c>
      <c r="D35" s="402"/>
    </row>
    <row r="36" spans="2:7" ht="103.5" x14ac:dyDescent="0.3">
      <c r="B36" s="403" t="s">
        <v>48</v>
      </c>
      <c r="C36" s="404" t="s">
        <v>679</v>
      </c>
      <c r="D36" s="402"/>
    </row>
    <row r="37" spans="2:7" x14ac:dyDescent="0.3">
      <c r="B37" s="403" t="s">
        <v>49</v>
      </c>
      <c r="C37" s="404" t="s">
        <v>50</v>
      </c>
      <c r="D37" s="402"/>
    </row>
    <row r="38" spans="2:7" ht="34.5" x14ac:dyDescent="0.3">
      <c r="B38" s="403" t="s">
        <v>449</v>
      </c>
      <c r="C38" s="404" t="s">
        <v>194</v>
      </c>
      <c r="D38" s="402"/>
    </row>
    <row r="39" spans="2:7" x14ac:dyDescent="0.3">
      <c r="B39" s="976" t="s">
        <v>51</v>
      </c>
      <c r="C39" s="976"/>
      <c r="D39" s="402"/>
    </row>
    <row r="40" spans="2:7" ht="17.25" customHeight="1" x14ac:dyDescent="0.3">
      <c r="B40" s="977" t="s">
        <v>52</v>
      </c>
      <c r="C40" s="977"/>
      <c r="D40" s="271">
        <f>'h17'!D107</f>
        <v>64500</v>
      </c>
    </row>
    <row r="41" spans="2:7" ht="17.25" customHeight="1" x14ac:dyDescent="0.3">
      <c r="B41" s="5"/>
      <c r="C41" s="5"/>
      <c r="D41" s="5"/>
    </row>
    <row r="42" spans="2:7" ht="51.75" x14ac:dyDescent="0.3">
      <c r="B42" s="403" t="s">
        <v>187</v>
      </c>
      <c r="C42" s="404" t="s">
        <v>673</v>
      </c>
      <c r="D42" s="400" t="s">
        <v>91</v>
      </c>
    </row>
    <row r="43" spans="2:7" x14ac:dyDescent="0.3">
      <c r="B43" s="403" t="s">
        <v>189</v>
      </c>
      <c r="C43" s="404" t="s">
        <v>680</v>
      </c>
      <c r="D43" s="400" t="s">
        <v>191</v>
      </c>
    </row>
    <row r="44" spans="2:7" ht="138" x14ac:dyDescent="0.3">
      <c r="B44" s="403" t="s">
        <v>47</v>
      </c>
      <c r="C44" s="404" t="s">
        <v>681</v>
      </c>
      <c r="D44" s="402"/>
    </row>
    <row r="45" spans="2:7" ht="120.75" x14ac:dyDescent="0.3">
      <c r="B45" s="403" t="s">
        <v>48</v>
      </c>
      <c r="C45" s="404" t="s">
        <v>682</v>
      </c>
      <c r="D45" s="402"/>
    </row>
    <row r="46" spans="2:7" x14ac:dyDescent="0.3">
      <c r="B46" s="403" t="s">
        <v>49</v>
      </c>
      <c r="C46" s="404" t="s">
        <v>50</v>
      </c>
      <c r="D46" s="402"/>
    </row>
    <row r="47" spans="2:7" ht="34.5" x14ac:dyDescent="0.3">
      <c r="B47" s="403" t="s">
        <v>449</v>
      </c>
      <c r="C47" s="404" t="s">
        <v>194</v>
      </c>
      <c r="D47" s="402"/>
    </row>
    <row r="48" spans="2:7" x14ac:dyDescent="0.3">
      <c r="B48" s="976" t="s">
        <v>51</v>
      </c>
      <c r="C48" s="976"/>
      <c r="D48" s="402"/>
    </row>
    <row r="49" spans="2:4" x14ac:dyDescent="0.3">
      <c r="B49" s="977" t="s">
        <v>52</v>
      </c>
      <c r="C49" s="977"/>
      <c r="D49" s="271">
        <f>'h17'!D117</f>
        <v>-47800</v>
      </c>
    </row>
    <row r="50" spans="2:4" ht="17.25" customHeight="1" x14ac:dyDescent="0.3">
      <c r="B50" s="5"/>
      <c r="C50" s="5"/>
      <c r="D50" s="5"/>
    </row>
    <row r="51" spans="2:4" ht="17.25" customHeight="1" x14ac:dyDescent="0.3">
      <c r="B51" s="5"/>
      <c r="C51" s="5"/>
      <c r="D51" s="5"/>
    </row>
    <row r="52" spans="2:4" ht="17.25" customHeight="1" x14ac:dyDescent="0.3">
      <c r="B52" s="393" t="s">
        <v>45</v>
      </c>
      <c r="C52" s="393" t="s">
        <v>46</v>
      </c>
      <c r="D52" s="5"/>
    </row>
    <row r="53" spans="2:4" ht="17.25" customHeight="1" x14ac:dyDescent="0.3">
      <c r="B53" s="394">
        <v>1040</v>
      </c>
      <c r="C53" s="395" t="s">
        <v>325</v>
      </c>
      <c r="D53" s="5"/>
    </row>
    <row r="54" spans="2:4" ht="17.25" customHeight="1" x14ac:dyDescent="0.3">
      <c r="B54" s="396"/>
      <c r="C54" s="396"/>
      <c r="D54" s="5"/>
    </row>
    <row r="55" spans="2:4" ht="17.25" customHeight="1" x14ac:dyDescent="0.3">
      <c r="B55" s="397" t="s">
        <v>219</v>
      </c>
      <c r="C55" s="398"/>
      <c r="D55" s="5"/>
    </row>
    <row r="56" spans="2:4" ht="56.25" customHeight="1" x14ac:dyDescent="0.3">
      <c r="B56" s="405" t="s">
        <v>187</v>
      </c>
      <c r="C56" s="406" t="s">
        <v>445</v>
      </c>
      <c r="D56" s="44" t="s">
        <v>91</v>
      </c>
    </row>
    <row r="57" spans="2:4" ht="17.25" customHeight="1" x14ac:dyDescent="0.3">
      <c r="B57" s="405" t="s">
        <v>189</v>
      </c>
      <c r="C57" s="406" t="s">
        <v>446</v>
      </c>
      <c r="D57" s="407" t="s">
        <v>6</v>
      </c>
    </row>
    <row r="58" spans="2:4" ht="86.25" x14ac:dyDescent="0.3">
      <c r="B58" s="405" t="s">
        <v>47</v>
      </c>
      <c r="C58" s="406" t="s">
        <v>447</v>
      </c>
      <c r="D58" s="408"/>
    </row>
    <row r="59" spans="2:4" ht="34.5" x14ac:dyDescent="0.3">
      <c r="B59" s="405" t="s">
        <v>48</v>
      </c>
      <c r="C59" s="406" t="s">
        <v>448</v>
      </c>
      <c r="D59" s="408"/>
    </row>
    <row r="60" spans="2:4" x14ac:dyDescent="0.3">
      <c r="B60" s="405" t="s">
        <v>49</v>
      </c>
      <c r="C60" s="406" t="s">
        <v>50</v>
      </c>
      <c r="D60" s="408"/>
    </row>
    <row r="61" spans="2:4" ht="34.5" x14ac:dyDescent="0.3">
      <c r="B61" s="405" t="s">
        <v>449</v>
      </c>
      <c r="C61" s="406" t="s">
        <v>194</v>
      </c>
      <c r="D61" s="408"/>
    </row>
    <row r="62" spans="2:4" x14ac:dyDescent="0.3">
      <c r="B62" s="965" t="s">
        <v>51</v>
      </c>
      <c r="C62" s="965"/>
      <c r="D62" s="408"/>
    </row>
    <row r="63" spans="2:4" ht="17.25" customHeight="1" x14ac:dyDescent="0.3">
      <c r="B63" s="966" t="s">
        <v>450</v>
      </c>
      <c r="C63" s="966"/>
      <c r="D63" s="119">
        <v>-16</v>
      </c>
    </row>
    <row r="64" spans="2:4" ht="17.25" customHeight="1" x14ac:dyDescent="0.3">
      <c r="B64" s="972" t="s">
        <v>52</v>
      </c>
      <c r="C64" s="972"/>
      <c r="D64" s="120">
        <f>հ8!E99</f>
        <v>-57643.3</v>
      </c>
    </row>
    <row r="65" spans="2:4" ht="17.25" customHeight="1" x14ac:dyDescent="0.3">
      <c r="B65" s="5"/>
      <c r="C65" s="5"/>
      <c r="D65" s="5"/>
    </row>
    <row r="66" spans="2:4" ht="59.25" customHeight="1" x14ac:dyDescent="0.3">
      <c r="B66" s="409" t="s">
        <v>187</v>
      </c>
      <c r="C66" s="410" t="s">
        <v>445</v>
      </c>
      <c r="D66" s="44" t="s">
        <v>39</v>
      </c>
    </row>
    <row r="67" spans="2:4" x14ac:dyDescent="0.3">
      <c r="B67" s="409" t="s">
        <v>189</v>
      </c>
      <c r="C67" s="410" t="s">
        <v>451</v>
      </c>
      <c r="D67" s="407" t="s">
        <v>6</v>
      </c>
    </row>
    <row r="68" spans="2:4" ht="69" x14ac:dyDescent="0.3">
      <c r="B68" s="409" t="s">
        <v>47</v>
      </c>
      <c r="C68" s="410" t="s">
        <v>452</v>
      </c>
      <c r="D68" s="408"/>
    </row>
    <row r="69" spans="2:4" ht="34.5" x14ac:dyDescent="0.3">
      <c r="B69" s="409" t="s">
        <v>48</v>
      </c>
      <c r="C69" s="410" t="s">
        <v>453</v>
      </c>
      <c r="D69" s="408"/>
    </row>
    <row r="70" spans="2:4" ht="51.75" x14ac:dyDescent="0.3">
      <c r="B70" s="409" t="s">
        <v>49</v>
      </c>
      <c r="C70" s="410" t="s">
        <v>418</v>
      </c>
      <c r="D70" s="408"/>
    </row>
    <row r="71" spans="2:4" ht="51.75" x14ac:dyDescent="0.3">
      <c r="B71" s="409" t="s">
        <v>250</v>
      </c>
      <c r="C71" s="410" t="s">
        <v>454</v>
      </c>
      <c r="D71" s="408"/>
    </row>
    <row r="72" spans="2:4" ht="17.25" customHeight="1" x14ac:dyDescent="0.3">
      <c r="B72" s="973" t="s">
        <v>51</v>
      </c>
      <c r="C72" s="973"/>
      <c r="D72" s="408"/>
    </row>
    <row r="73" spans="2:4" ht="19.5" customHeight="1" x14ac:dyDescent="0.3">
      <c r="B73" s="974" t="s">
        <v>461</v>
      </c>
      <c r="C73" s="975"/>
      <c r="D73" s="408">
        <v>1500</v>
      </c>
    </row>
    <row r="74" spans="2:4" ht="17.25" customHeight="1" x14ac:dyDescent="0.3">
      <c r="B74" s="971" t="s">
        <v>52</v>
      </c>
      <c r="C74" s="971"/>
      <c r="D74" s="120">
        <f>հ8!E105</f>
        <v>567832.4</v>
      </c>
    </row>
    <row r="75" spans="2:4" ht="17.25" customHeight="1" x14ac:dyDescent="0.3">
      <c r="B75" s="5"/>
      <c r="C75" s="5"/>
      <c r="D75" s="5"/>
    </row>
    <row r="76" spans="2:4" ht="53.25" customHeight="1" x14ac:dyDescent="0.3">
      <c r="B76" s="409" t="s">
        <v>187</v>
      </c>
      <c r="C76" s="410" t="s">
        <v>445</v>
      </c>
      <c r="D76" s="44" t="s">
        <v>91</v>
      </c>
    </row>
    <row r="77" spans="2:4" x14ac:dyDescent="0.3">
      <c r="B77" s="409" t="s">
        <v>189</v>
      </c>
      <c r="C77" s="410" t="s">
        <v>455</v>
      </c>
      <c r="D77" s="407" t="s">
        <v>6</v>
      </c>
    </row>
    <row r="78" spans="2:4" ht="69" x14ac:dyDescent="0.3">
      <c r="B78" s="409" t="s">
        <v>47</v>
      </c>
      <c r="C78" s="410" t="s">
        <v>456</v>
      </c>
      <c r="D78" s="408"/>
    </row>
    <row r="79" spans="2:4" ht="69" x14ac:dyDescent="0.3">
      <c r="B79" s="409" t="s">
        <v>48</v>
      </c>
      <c r="C79" s="410" t="s">
        <v>457</v>
      </c>
      <c r="D79" s="408"/>
    </row>
    <row r="80" spans="2:4" ht="51.75" x14ac:dyDescent="0.3">
      <c r="B80" s="409" t="s">
        <v>49</v>
      </c>
      <c r="C80" s="410" t="s">
        <v>418</v>
      </c>
      <c r="D80" s="408"/>
    </row>
    <row r="81" spans="2:4" ht="51.75" x14ac:dyDescent="0.3">
      <c r="B81" s="409" t="s">
        <v>250</v>
      </c>
      <c r="C81" s="410" t="s">
        <v>454</v>
      </c>
      <c r="D81" s="408"/>
    </row>
    <row r="82" spans="2:4" x14ac:dyDescent="0.3">
      <c r="B82" s="973" t="s">
        <v>51</v>
      </c>
      <c r="C82" s="973"/>
      <c r="D82" s="408"/>
    </row>
    <row r="83" spans="2:4" x14ac:dyDescent="0.3">
      <c r="B83" s="963" t="s">
        <v>458</v>
      </c>
      <c r="C83" s="963"/>
      <c r="D83" s="121">
        <v>-1</v>
      </c>
    </row>
    <row r="84" spans="2:4" x14ac:dyDescent="0.3">
      <c r="B84" s="963" t="s">
        <v>459</v>
      </c>
      <c r="C84" s="963"/>
      <c r="D84" s="121">
        <v>-1</v>
      </c>
    </row>
    <row r="85" spans="2:4" x14ac:dyDescent="0.3">
      <c r="B85" s="963" t="s">
        <v>460</v>
      </c>
      <c r="C85" s="963"/>
      <c r="D85" s="121">
        <v>-1</v>
      </c>
    </row>
    <row r="86" spans="2:4" ht="17.25" customHeight="1" x14ac:dyDescent="0.3">
      <c r="B86" s="971" t="s">
        <v>52</v>
      </c>
      <c r="C86" s="971"/>
      <c r="D86" s="120">
        <f>հ8!E111</f>
        <v>-325038</v>
      </c>
    </row>
    <row r="87" spans="2:4" ht="17.25" customHeight="1" x14ac:dyDescent="0.3">
      <c r="B87" s="5"/>
      <c r="C87" s="5"/>
      <c r="D87" s="5"/>
    </row>
    <row r="88" spans="2:4" ht="17.25" customHeight="1" x14ac:dyDescent="0.3">
      <c r="B88" s="5"/>
      <c r="C88" s="5"/>
      <c r="D88" s="5"/>
    </row>
    <row r="89" spans="2:4" ht="17.25" customHeight="1" x14ac:dyDescent="0.3">
      <c r="B89" s="393" t="s">
        <v>45</v>
      </c>
      <c r="C89" s="393" t="s">
        <v>46</v>
      </c>
      <c r="D89" s="411"/>
    </row>
    <row r="90" spans="2:4" ht="17.25" customHeight="1" x14ac:dyDescent="0.3">
      <c r="B90" s="394">
        <v>1049</v>
      </c>
      <c r="C90" s="395" t="s">
        <v>296</v>
      </c>
      <c r="D90" s="412"/>
    </row>
    <row r="91" spans="2:4" ht="17.25" customHeight="1" x14ac:dyDescent="0.3">
      <c r="B91" s="396"/>
      <c r="C91" s="396"/>
      <c r="D91" s="412"/>
    </row>
    <row r="92" spans="2:4" ht="17.25" customHeight="1" x14ac:dyDescent="0.3">
      <c r="B92" s="397" t="s">
        <v>219</v>
      </c>
      <c r="C92" s="398"/>
      <c r="D92" s="3"/>
    </row>
    <row r="93" spans="2:4" ht="51.75" x14ac:dyDescent="0.3">
      <c r="B93" s="413" t="s">
        <v>187</v>
      </c>
      <c r="C93" s="42" t="s">
        <v>379</v>
      </c>
      <c r="D93" s="44" t="s">
        <v>91</v>
      </c>
    </row>
    <row r="94" spans="2:4" x14ac:dyDescent="0.3">
      <c r="B94" s="413" t="s">
        <v>189</v>
      </c>
      <c r="C94" s="42" t="s">
        <v>396</v>
      </c>
      <c r="D94" s="407" t="s">
        <v>6</v>
      </c>
    </row>
    <row r="95" spans="2:4" ht="86.25" x14ac:dyDescent="0.3">
      <c r="B95" s="413" t="s">
        <v>47</v>
      </c>
      <c r="C95" s="42" t="s">
        <v>380</v>
      </c>
      <c r="D95" s="414"/>
    </row>
    <row r="96" spans="2:4" x14ac:dyDescent="0.3">
      <c r="B96" s="413" t="s">
        <v>48</v>
      </c>
      <c r="C96" s="42" t="s">
        <v>381</v>
      </c>
      <c r="D96" s="414"/>
    </row>
    <row r="97" spans="2:4" ht="51.75" x14ac:dyDescent="0.3">
      <c r="B97" s="413" t="s">
        <v>49</v>
      </c>
      <c r="C97" s="42" t="s">
        <v>382</v>
      </c>
      <c r="D97" s="414"/>
    </row>
    <row r="98" spans="2:4" ht="34.5" x14ac:dyDescent="0.3">
      <c r="B98" s="413" t="s">
        <v>383</v>
      </c>
      <c r="C98" s="42" t="s">
        <v>253</v>
      </c>
      <c r="D98" s="414"/>
    </row>
    <row r="99" spans="2:4" x14ac:dyDescent="0.3">
      <c r="B99" s="921" t="s">
        <v>51</v>
      </c>
      <c r="C99" s="921"/>
      <c r="D99" s="414"/>
    </row>
    <row r="100" spans="2:4" x14ac:dyDescent="0.3">
      <c r="B100" s="415" t="s">
        <v>52</v>
      </c>
      <c r="C100" s="415"/>
      <c r="D100" s="416">
        <f>'h17'!D167</f>
        <v>-145000</v>
      </c>
    </row>
    <row r="101" spans="2:4" x14ac:dyDescent="0.3">
      <c r="B101" s="417"/>
      <c r="C101" s="417"/>
      <c r="D101" s="418"/>
    </row>
    <row r="102" spans="2:4" ht="51.75" x14ac:dyDescent="0.3">
      <c r="B102" s="413" t="s">
        <v>187</v>
      </c>
      <c r="C102" s="42" t="s">
        <v>379</v>
      </c>
      <c r="D102" s="44" t="s">
        <v>91</v>
      </c>
    </row>
    <row r="103" spans="2:4" x14ac:dyDescent="0.3">
      <c r="B103" s="413" t="s">
        <v>189</v>
      </c>
      <c r="C103" s="42" t="s">
        <v>397</v>
      </c>
      <c r="D103" s="407" t="s">
        <v>6</v>
      </c>
    </row>
    <row r="104" spans="2:4" ht="51.75" x14ac:dyDescent="0.3">
      <c r="B104" s="413" t="s">
        <v>47</v>
      </c>
      <c r="C104" s="42" t="s">
        <v>384</v>
      </c>
      <c r="D104" s="414"/>
    </row>
    <row r="105" spans="2:4" ht="34.5" x14ac:dyDescent="0.3">
      <c r="B105" s="413" t="s">
        <v>48</v>
      </c>
      <c r="C105" s="42" t="s">
        <v>385</v>
      </c>
      <c r="D105" s="414"/>
    </row>
    <row r="106" spans="2:4" ht="51.75" x14ac:dyDescent="0.3">
      <c r="B106" s="413" t="s">
        <v>49</v>
      </c>
      <c r="C106" s="42" t="s">
        <v>382</v>
      </c>
      <c r="D106" s="414"/>
    </row>
    <row r="107" spans="2:4" ht="34.5" x14ac:dyDescent="0.3">
      <c r="B107" s="413" t="s">
        <v>383</v>
      </c>
      <c r="C107" s="42" t="s">
        <v>253</v>
      </c>
      <c r="D107" s="414"/>
    </row>
    <row r="108" spans="2:4" x14ac:dyDescent="0.3">
      <c r="B108" s="829" t="s">
        <v>51</v>
      </c>
      <c r="C108" s="829"/>
      <c r="D108" s="122"/>
    </row>
    <row r="109" spans="2:4" x14ac:dyDescent="0.3">
      <c r="B109" s="922" t="s">
        <v>427</v>
      </c>
      <c r="C109" s="922"/>
      <c r="D109" s="420">
        <v>-10</v>
      </c>
    </row>
    <row r="110" spans="2:4" x14ac:dyDescent="0.3">
      <c r="B110" s="922" t="s">
        <v>428</v>
      </c>
      <c r="C110" s="922"/>
      <c r="D110" s="420">
        <v>-10</v>
      </c>
    </row>
    <row r="111" spans="2:4" x14ac:dyDescent="0.3">
      <c r="B111" s="922" t="s">
        <v>52</v>
      </c>
      <c r="C111" s="922"/>
      <c r="D111" s="416">
        <f>'h17'!D178</f>
        <v>-1995000</v>
      </c>
    </row>
    <row r="112" spans="2:4" ht="17.25" customHeight="1" x14ac:dyDescent="0.3">
      <c r="B112" s="421"/>
      <c r="C112" s="421"/>
      <c r="D112" s="422"/>
    </row>
    <row r="113" spans="2:4" ht="51" customHeight="1" x14ac:dyDescent="0.3">
      <c r="B113" s="413" t="s">
        <v>187</v>
      </c>
      <c r="C113" s="42" t="s">
        <v>379</v>
      </c>
      <c r="D113" s="44" t="s">
        <v>39</v>
      </c>
    </row>
    <row r="114" spans="2:4" x14ac:dyDescent="0.3">
      <c r="B114" s="413" t="s">
        <v>189</v>
      </c>
      <c r="C114" s="42" t="s">
        <v>398</v>
      </c>
      <c r="D114" s="407" t="s">
        <v>6</v>
      </c>
    </row>
    <row r="115" spans="2:4" ht="69" x14ac:dyDescent="0.3">
      <c r="B115" s="413" t="s">
        <v>47</v>
      </c>
      <c r="C115" s="42" t="s">
        <v>392</v>
      </c>
      <c r="D115" s="414"/>
    </row>
    <row r="116" spans="2:4" ht="34.5" x14ac:dyDescent="0.3">
      <c r="B116" s="413" t="s">
        <v>48</v>
      </c>
      <c r="C116" s="42" t="s">
        <v>393</v>
      </c>
      <c r="D116" s="414"/>
    </row>
    <row r="117" spans="2:4" ht="51.75" x14ac:dyDescent="0.3">
      <c r="B117" s="413" t="s">
        <v>49</v>
      </c>
      <c r="C117" s="42" t="s">
        <v>382</v>
      </c>
      <c r="D117" s="414"/>
    </row>
    <row r="118" spans="2:4" ht="34.5" x14ac:dyDescent="0.3">
      <c r="B118" s="413" t="s">
        <v>383</v>
      </c>
      <c r="C118" s="42" t="s">
        <v>253</v>
      </c>
      <c r="D118" s="414"/>
    </row>
    <row r="119" spans="2:4" ht="17.25" customHeight="1" x14ac:dyDescent="0.3">
      <c r="B119" s="921" t="s">
        <v>51</v>
      </c>
      <c r="C119" s="921"/>
      <c r="D119" s="414"/>
    </row>
    <row r="120" spans="2:4" ht="17.25" customHeight="1" x14ac:dyDescent="0.3">
      <c r="B120" s="415" t="s">
        <v>52</v>
      </c>
      <c r="C120" s="415"/>
      <c r="D120" s="416">
        <f>'h17'!D187</f>
        <v>113101</v>
      </c>
    </row>
    <row r="121" spans="2:4" ht="17.25" customHeight="1" x14ac:dyDescent="0.3">
      <c r="B121" s="421"/>
      <c r="C121" s="421"/>
      <c r="D121" s="422"/>
    </row>
    <row r="122" spans="2:4" ht="17.25" customHeight="1" thickBot="1" x14ac:dyDescent="0.35">
      <c r="B122" s="421"/>
      <c r="C122" s="421"/>
      <c r="D122" s="422"/>
    </row>
    <row r="123" spans="2:4" ht="53.25" customHeight="1" x14ac:dyDescent="0.3">
      <c r="B123" s="413" t="s">
        <v>187</v>
      </c>
      <c r="C123" s="42" t="s">
        <v>379</v>
      </c>
      <c r="D123" s="423" t="s">
        <v>91</v>
      </c>
    </row>
    <row r="124" spans="2:4" ht="17.25" customHeight="1" x14ac:dyDescent="0.3">
      <c r="B124" s="413" t="s">
        <v>189</v>
      </c>
      <c r="C124" s="42" t="s">
        <v>388</v>
      </c>
      <c r="D124" s="407" t="s">
        <v>6</v>
      </c>
    </row>
    <row r="125" spans="2:4" ht="69" x14ac:dyDescent="0.3">
      <c r="B125" s="413" t="s">
        <v>47</v>
      </c>
      <c r="C125" s="42" t="s">
        <v>389</v>
      </c>
      <c r="D125" s="414"/>
    </row>
    <row r="126" spans="2:4" ht="34.5" x14ac:dyDescent="0.3">
      <c r="B126" s="413" t="s">
        <v>48</v>
      </c>
      <c r="C126" s="42" t="s">
        <v>390</v>
      </c>
      <c r="D126" s="414"/>
    </row>
    <row r="127" spans="2:4" ht="51.75" x14ac:dyDescent="0.3">
      <c r="B127" s="413" t="s">
        <v>49</v>
      </c>
      <c r="C127" s="42" t="s">
        <v>382</v>
      </c>
      <c r="D127" s="414"/>
    </row>
    <row r="128" spans="2:4" ht="34.5" x14ac:dyDescent="0.3">
      <c r="B128" s="413" t="s">
        <v>383</v>
      </c>
      <c r="C128" s="42" t="s">
        <v>253</v>
      </c>
      <c r="D128" s="414"/>
    </row>
    <row r="129" spans="2:4" x14ac:dyDescent="0.3">
      <c r="B129" s="921" t="s">
        <v>51</v>
      </c>
      <c r="C129" s="921"/>
      <c r="D129" s="414"/>
    </row>
    <row r="130" spans="2:4" ht="37.5" customHeight="1" x14ac:dyDescent="0.3">
      <c r="B130" s="912" t="s">
        <v>426</v>
      </c>
      <c r="C130" s="913"/>
      <c r="D130" s="388">
        <v>-1</v>
      </c>
    </row>
    <row r="131" spans="2:4" ht="17.25" customHeight="1" x14ac:dyDescent="0.3">
      <c r="B131" s="415" t="s">
        <v>52</v>
      </c>
      <c r="C131" s="415"/>
      <c r="D131" s="416">
        <f>'h17'!D198</f>
        <v>-2303000</v>
      </c>
    </row>
    <row r="132" spans="2:4" ht="17.25" customHeight="1" x14ac:dyDescent="0.3">
      <c r="B132" s="421"/>
      <c r="C132" s="421"/>
      <c r="D132" s="422"/>
    </row>
    <row r="133" spans="2:4" ht="17.25" customHeight="1" x14ac:dyDescent="0.3">
      <c r="B133" s="421"/>
      <c r="C133" s="421"/>
      <c r="D133" s="422"/>
    </row>
    <row r="134" spans="2:4" ht="52.5" customHeight="1" x14ac:dyDescent="0.3">
      <c r="B134" s="413" t="s">
        <v>187</v>
      </c>
      <c r="C134" s="42" t="s">
        <v>379</v>
      </c>
      <c r="D134" s="44" t="s">
        <v>39</v>
      </c>
    </row>
    <row r="135" spans="2:4" x14ac:dyDescent="0.3">
      <c r="B135" s="413" t="s">
        <v>189</v>
      </c>
      <c r="C135" s="42" t="s">
        <v>399</v>
      </c>
      <c r="D135" s="407" t="s">
        <v>6</v>
      </c>
    </row>
    <row r="136" spans="2:4" ht="51.75" x14ac:dyDescent="0.3">
      <c r="B136" s="413" t="s">
        <v>47</v>
      </c>
      <c r="C136" s="42" t="s">
        <v>386</v>
      </c>
      <c r="D136" s="414"/>
    </row>
    <row r="137" spans="2:4" ht="34.5" x14ac:dyDescent="0.3">
      <c r="B137" s="413" t="s">
        <v>48</v>
      </c>
      <c r="C137" s="42" t="s">
        <v>387</v>
      </c>
      <c r="D137" s="414"/>
    </row>
    <row r="138" spans="2:4" ht="51.75" x14ac:dyDescent="0.3">
      <c r="B138" s="413" t="s">
        <v>49</v>
      </c>
      <c r="C138" s="42" t="s">
        <v>382</v>
      </c>
      <c r="D138" s="414"/>
    </row>
    <row r="139" spans="2:4" ht="34.5" x14ac:dyDescent="0.3">
      <c r="B139" s="413" t="s">
        <v>383</v>
      </c>
      <c r="C139" s="42" t="s">
        <v>253</v>
      </c>
      <c r="D139" s="414"/>
    </row>
    <row r="140" spans="2:4" x14ac:dyDescent="0.3">
      <c r="B140" s="921" t="s">
        <v>51</v>
      </c>
      <c r="C140" s="921"/>
      <c r="D140" s="414"/>
    </row>
    <row r="141" spans="2:4" x14ac:dyDescent="0.3">
      <c r="B141" s="925" t="s">
        <v>751</v>
      </c>
      <c r="C141" s="926"/>
      <c r="D141" s="425">
        <v>1</v>
      </c>
    </row>
    <row r="142" spans="2:4" ht="17.25" customHeight="1" x14ac:dyDescent="0.3">
      <c r="B142" s="415" t="s">
        <v>52</v>
      </c>
      <c r="C142" s="415"/>
      <c r="D142" s="416">
        <f>'h17'!D209</f>
        <v>253000</v>
      </c>
    </row>
    <row r="143" spans="2:4" ht="17.25" customHeight="1" x14ac:dyDescent="0.3">
      <c r="B143" s="417"/>
      <c r="C143" s="417"/>
      <c r="D143" s="418"/>
    </row>
    <row r="144" spans="2:4" ht="50.25" customHeight="1" x14ac:dyDescent="0.3">
      <c r="B144" s="413" t="s">
        <v>187</v>
      </c>
      <c r="C144" s="42" t="s">
        <v>379</v>
      </c>
      <c r="D144" s="44" t="s">
        <v>91</v>
      </c>
    </row>
    <row r="145" spans="2:4" x14ac:dyDescent="0.3">
      <c r="B145" s="413" t="s">
        <v>189</v>
      </c>
      <c r="C145" s="42" t="s">
        <v>391</v>
      </c>
      <c r="D145" s="407" t="s">
        <v>6</v>
      </c>
    </row>
    <row r="146" spans="2:4" ht="51.75" x14ac:dyDescent="0.3">
      <c r="B146" s="413" t="s">
        <v>47</v>
      </c>
      <c r="C146" s="42" t="s">
        <v>400</v>
      </c>
      <c r="D146" s="414"/>
    </row>
    <row r="147" spans="2:4" x14ac:dyDescent="0.3">
      <c r="B147" s="413" t="s">
        <v>48</v>
      </c>
      <c r="C147" s="42" t="s">
        <v>381</v>
      </c>
      <c r="D147" s="414"/>
    </row>
    <row r="148" spans="2:4" ht="51.75" x14ac:dyDescent="0.3">
      <c r="B148" s="413" t="s">
        <v>49</v>
      </c>
      <c r="C148" s="42" t="s">
        <v>382</v>
      </c>
      <c r="D148" s="414"/>
    </row>
    <row r="149" spans="2:4" ht="34.5" x14ac:dyDescent="0.3">
      <c r="B149" s="413" t="s">
        <v>383</v>
      </c>
      <c r="C149" s="42" t="s">
        <v>253</v>
      </c>
      <c r="D149" s="414"/>
    </row>
    <row r="150" spans="2:4" x14ac:dyDescent="0.3">
      <c r="B150" s="921" t="s">
        <v>51</v>
      </c>
      <c r="C150" s="921"/>
      <c r="D150" s="414"/>
    </row>
    <row r="151" spans="2:4" ht="17.25" customHeight="1" x14ac:dyDescent="0.3">
      <c r="B151" s="415" t="s">
        <v>52</v>
      </c>
      <c r="C151" s="415"/>
      <c r="D151" s="416">
        <f>'h17'!D218</f>
        <v>-3230000</v>
      </c>
    </row>
    <row r="152" spans="2:4" ht="17.25" customHeight="1" x14ac:dyDescent="0.3">
      <c r="B152" s="417"/>
      <c r="C152" s="417"/>
      <c r="D152" s="418"/>
    </row>
    <row r="153" spans="2:4" ht="17.25" customHeight="1" thickBot="1" x14ac:dyDescent="0.35">
      <c r="B153" s="417"/>
      <c r="C153" s="417"/>
      <c r="D153" s="418"/>
    </row>
    <row r="154" spans="2:4" ht="50.25" customHeight="1" x14ac:dyDescent="0.3">
      <c r="B154" s="413" t="s">
        <v>187</v>
      </c>
      <c r="C154" s="42" t="s">
        <v>379</v>
      </c>
      <c r="D154" s="423" t="s">
        <v>39</v>
      </c>
    </row>
    <row r="155" spans="2:4" x14ac:dyDescent="0.3">
      <c r="B155" s="413" t="s">
        <v>189</v>
      </c>
      <c r="C155" s="42">
        <v>21014</v>
      </c>
      <c r="D155" s="407" t="s">
        <v>6</v>
      </c>
    </row>
    <row r="156" spans="2:4" ht="86.25" x14ac:dyDescent="0.3">
      <c r="B156" s="413" t="s">
        <v>47</v>
      </c>
      <c r="C156" s="42" t="s">
        <v>394</v>
      </c>
      <c r="D156" s="414"/>
    </row>
    <row r="157" spans="2:4" x14ac:dyDescent="0.3">
      <c r="B157" s="413" t="s">
        <v>48</v>
      </c>
      <c r="C157" s="42" t="s">
        <v>381</v>
      </c>
      <c r="D157" s="414"/>
    </row>
    <row r="158" spans="2:4" ht="51.75" x14ac:dyDescent="0.3">
      <c r="B158" s="413" t="s">
        <v>49</v>
      </c>
      <c r="C158" s="42" t="s">
        <v>382</v>
      </c>
      <c r="D158" s="414"/>
    </row>
    <row r="159" spans="2:4" ht="34.5" x14ac:dyDescent="0.3">
      <c r="B159" s="413" t="s">
        <v>383</v>
      </c>
      <c r="C159" s="42" t="s">
        <v>253</v>
      </c>
      <c r="D159" s="414"/>
    </row>
    <row r="160" spans="2:4" ht="17.25" customHeight="1" x14ac:dyDescent="0.3">
      <c r="B160" s="921" t="s">
        <v>51</v>
      </c>
      <c r="C160" s="921"/>
      <c r="D160" s="414"/>
    </row>
    <row r="161" spans="2:4" ht="17.25" customHeight="1" x14ac:dyDescent="0.3">
      <c r="B161" s="923" t="s">
        <v>395</v>
      </c>
      <c r="C161" s="924"/>
      <c r="D161" s="416">
        <f>'h17'!D228</f>
        <v>55955</v>
      </c>
    </row>
    <row r="162" spans="2:4" ht="17.25" customHeight="1" x14ac:dyDescent="0.3">
      <c r="B162" s="5"/>
      <c r="C162" s="5"/>
      <c r="D162" s="5"/>
    </row>
    <row r="163" spans="2:4" ht="17.25" customHeight="1" x14ac:dyDescent="0.3">
      <c r="B163" s="426" t="s">
        <v>45</v>
      </c>
      <c r="C163" s="426" t="s">
        <v>46</v>
      </c>
      <c r="D163" s="5"/>
    </row>
    <row r="164" spans="2:4" ht="17.25" customHeight="1" x14ac:dyDescent="0.3">
      <c r="B164" s="427">
        <v>1072</v>
      </c>
      <c r="C164" s="427" t="s">
        <v>248</v>
      </c>
      <c r="D164" s="5"/>
    </row>
    <row r="165" spans="2:4" ht="17.25" customHeight="1" x14ac:dyDescent="0.3">
      <c r="B165" s="429"/>
      <c r="C165" s="429"/>
      <c r="D165" s="5"/>
    </row>
    <row r="166" spans="2:4" ht="17.25" customHeight="1" thickBot="1" x14ac:dyDescent="0.35">
      <c r="B166" s="21" t="s">
        <v>42</v>
      </c>
      <c r="D166" s="5"/>
    </row>
    <row r="167" spans="2:4" ht="51.75" x14ac:dyDescent="0.3">
      <c r="B167" s="454" t="s">
        <v>187</v>
      </c>
      <c r="C167" s="454" t="s">
        <v>683</v>
      </c>
      <c r="D167" s="423" t="s">
        <v>39</v>
      </c>
    </row>
    <row r="168" spans="2:4" x14ac:dyDescent="0.3">
      <c r="B168" s="454" t="s">
        <v>189</v>
      </c>
      <c r="C168" s="454">
        <v>12003</v>
      </c>
      <c r="D168" s="407" t="s">
        <v>6</v>
      </c>
    </row>
    <row r="169" spans="2:4" ht="51.75" x14ac:dyDescent="0.3">
      <c r="B169" s="454" t="s">
        <v>47</v>
      </c>
      <c r="C169" s="454" t="s">
        <v>739</v>
      </c>
      <c r="D169" s="414"/>
    </row>
    <row r="170" spans="2:4" ht="51.75" x14ac:dyDescent="0.3">
      <c r="B170" s="454" t="s">
        <v>48</v>
      </c>
      <c r="C170" s="454" t="s">
        <v>745</v>
      </c>
      <c r="D170" s="414"/>
    </row>
    <row r="171" spans="2:4" x14ac:dyDescent="0.3">
      <c r="B171" s="454" t="s">
        <v>49</v>
      </c>
      <c r="C171" s="454" t="s">
        <v>747</v>
      </c>
      <c r="D171" s="425"/>
    </row>
    <row r="172" spans="2:4" ht="34.5" x14ac:dyDescent="0.3">
      <c r="B172" s="454" t="s">
        <v>748</v>
      </c>
      <c r="C172" s="454" t="s">
        <v>253</v>
      </c>
      <c r="D172" s="425"/>
    </row>
    <row r="173" spans="2:4" x14ac:dyDescent="0.3">
      <c r="B173" s="952" t="s">
        <v>51</v>
      </c>
      <c r="C173" s="952"/>
      <c r="D173" s="455"/>
    </row>
    <row r="174" spans="2:4" ht="25.5" customHeight="1" x14ac:dyDescent="0.3">
      <c r="B174" s="927" t="s">
        <v>753</v>
      </c>
      <c r="C174" s="928"/>
      <c r="D174" s="455">
        <v>80</v>
      </c>
    </row>
    <row r="175" spans="2:4" x14ac:dyDescent="0.3">
      <c r="B175" s="953" t="s">
        <v>52</v>
      </c>
      <c r="C175" s="953"/>
      <c r="D175" s="456">
        <f>'h17'!D242</f>
        <v>28000</v>
      </c>
    </row>
    <row r="176" spans="2:4" ht="17.25" customHeight="1" x14ac:dyDescent="0.3">
      <c r="B176" s="5"/>
      <c r="C176" s="5"/>
      <c r="D176" s="5"/>
    </row>
    <row r="177" spans="2:4" ht="17.25" customHeight="1" x14ac:dyDescent="0.3">
      <c r="B177" s="5"/>
      <c r="C177" s="5"/>
      <c r="D177" s="5"/>
    </row>
    <row r="178" spans="2:4" s="21" customFormat="1" ht="18.75" customHeight="1" x14ac:dyDescent="0.3">
      <c r="B178" s="426" t="s">
        <v>45</v>
      </c>
      <c r="C178" s="426" t="s">
        <v>46</v>
      </c>
      <c r="D178" s="5"/>
    </row>
    <row r="179" spans="2:4" ht="18.75" customHeight="1" x14ac:dyDescent="0.3">
      <c r="B179" s="427">
        <v>1157</v>
      </c>
      <c r="C179" s="428" t="s">
        <v>63</v>
      </c>
      <c r="D179" s="5"/>
    </row>
    <row r="180" spans="2:4" ht="15" customHeight="1" x14ac:dyDescent="0.3">
      <c r="B180" s="429"/>
      <c r="C180" s="429"/>
      <c r="D180" s="5"/>
    </row>
    <row r="181" spans="2:4" x14ac:dyDescent="0.3">
      <c r="B181" s="21" t="s">
        <v>42</v>
      </c>
    </row>
    <row r="182" spans="2:4" ht="54" customHeight="1" x14ac:dyDescent="0.3">
      <c r="B182" s="6" t="s">
        <v>43</v>
      </c>
      <c r="C182" s="430">
        <v>1157</v>
      </c>
      <c r="D182" s="431" t="s">
        <v>91</v>
      </c>
    </row>
    <row r="183" spans="2:4" x14ac:dyDescent="0.3">
      <c r="B183" s="6" t="s">
        <v>44</v>
      </c>
      <c r="C183" s="430">
        <v>12014</v>
      </c>
      <c r="D183" s="432" t="s">
        <v>6</v>
      </c>
    </row>
    <row r="184" spans="2:4" ht="86.25" x14ac:dyDescent="0.3">
      <c r="B184" s="433" t="s">
        <v>47</v>
      </c>
      <c r="C184" s="430" t="s">
        <v>174</v>
      </c>
      <c r="D184" s="434"/>
    </row>
    <row r="185" spans="2:4" x14ac:dyDescent="0.3">
      <c r="B185" s="433" t="s">
        <v>48</v>
      </c>
      <c r="C185" s="430" t="s">
        <v>175</v>
      </c>
      <c r="D185" s="434"/>
    </row>
    <row r="186" spans="2:4" ht="27.75" customHeight="1" x14ac:dyDescent="0.3">
      <c r="B186" s="433" t="s">
        <v>49</v>
      </c>
      <c r="C186" s="430" t="s">
        <v>50</v>
      </c>
      <c r="D186" s="434"/>
    </row>
    <row r="187" spans="2:4" ht="48" customHeight="1" x14ac:dyDescent="0.3">
      <c r="B187" s="433" t="s">
        <v>64</v>
      </c>
      <c r="C187" s="430" t="s">
        <v>176</v>
      </c>
      <c r="D187" s="434"/>
    </row>
    <row r="188" spans="2:4" x14ac:dyDescent="0.3">
      <c r="B188" s="870" t="s">
        <v>51</v>
      </c>
      <c r="C188" s="870"/>
      <c r="D188" s="434"/>
    </row>
    <row r="189" spans="2:4" ht="24" customHeight="1" x14ac:dyDescent="0.3">
      <c r="B189" s="956" t="s">
        <v>177</v>
      </c>
      <c r="C189" s="956"/>
      <c r="D189" s="437">
        <v>-1</v>
      </c>
    </row>
    <row r="190" spans="2:4" ht="22.5" customHeight="1" x14ac:dyDescent="0.3">
      <c r="B190" s="956" t="s">
        <v>178</v>
      </c>
      <c r="C190" s="956"/>
      <c r="D190" s="437">
        <v>-1</v>
      </c>
    </row>
    <row r="191" spans="2:4" ht="42" customHeight="1" x14ac:dyDescent="0.3">
      <c r="B191" s="956" t="s">
        <v>179</v>
      </c>
      <c r="C191" s="956"/>
      <c r="D191" s="437">
        <v>-1</v>
      </c>
    </row>
    <row r="192" spans="2:4" ht="22.5" customHeight="1" x14ac:dyDescent="0.3">
      <c r="B192" s="919" t="s">
        <v>74</v>
      </c>
      <c r="C192" s="919"/>
      <c r="D192" s="20">
        <v>-331518.90000000002</v>
      </c>
    </row>
    <row r="193" spans="2:4" x14ac:dyDescent="0.3">
      <c r="B193" s="439"/>
      <c r="C193" s="439"/>
    </row>
    <row r="194" spans="2:4" ht="51.75" x14ac:dyDescent="0.3">
      <c r="B194" s="440" t="s">
        <v>187</v>
      </c>
      <c r="C194" s="441" t="s">
        <v>188</v>
      </c>
      <c r="D194" s="431" t="s">
        <v>91</v>
      </c>
    </row>
    <row r="195" spans="2:4" x14ac:dyDescent="0.3">
      <c r="B195" s="440" t="s">
        <v>189</v>
      </c>
      <c r="C195" s="441" t="s">
        <v>269</v>
      </c>
      <c r="D195" s="432" t="s">
        <v>6</v>
      </c>
    </row>
    <row r="196" spans="2:4" ht="69" x14ac:dyDescent="0.3">
      <c r="B196" s="440" t="s">
        <v>47</v>
      </c>
      <c r="C196" s="441" t="s">
        <v>270</v>
      </c>
      <c r="D196" s="434"/>
    </row>
    <row r="197" spans="2:4" ht="51.75" x14ac:dyDescent="0.3">
      <c r="B197" s="440" t="s">
        <v>48</v>
      </c>
      <c r="C197" s="441" t="s">
        <v>271</v>
      </c>
      <c r="D197" s="434"/>
    </row>
    <row r="198" spans="2:4" x14ac:dyDescent="0.3">
      <c r="B198" s="440" t="s">
        <v>49</v>
      </c>
      <c r="C198" s="441" t="s">
        <v>50</v>
      </c>
      <c r="D198" s="434"/>
    </row>
    <row r="199" spans="2:4" ht="34.5" x14ac:dyDescent="0.3">
      <c r="B199" s="440" t="s">
        <v>64</v>
      </c>
      <c r="C199" s="441" t="s">
        <v>65</v>
      </c>
      <c r="D199" s="434"/>
    </row>
    <row r="200" spans="2:4" x14ac:dyDescent="0.3">
      <c r="B200" s="870" t="s">
        <v>51</v>
      </c>
      <c r="C200" s="870"/>
      <c r="D200" s="434"/>
    </row>
    <row r="201" spans="2:4" ht="21.75" customHeight="1" x14ac:dyDescent="0.3">
      <c r="B201" s="912" t="s">
        <v>412</v>
      </c>
      <c r="C201" s="913"/>
      <c r="D201" s="124">
        <v>-10</v>
      </c>
    </row>
    <row r="202" spans="2:4" ht="18.75" customHeight="1" x14ac:dyDescent="0.3">
      <c r="B202" s="912" t="s">
        <v>411</v>
      </c>
      <c r="C202" s="913"/>
      <c r="D202" s="124">
        <v>-2</v>
      </c>
    </row>
    <row r="203" spans="2:4" x14ac:dyDescent="0.3">
      <c r="B203" s="912" t="s">
        <v>410</v>
      </c>
      <c r="C203" s="913"/>
      <c r="D203" s="124">
        <v>-1</v>
      </c>
    </row>
    <row r="204" spans="2:4" x14ac:dyDescent="0.3">
      <c r="B204" s="912" t="s">
        <v>408</v>
      </c>
      <c r="C204" s="913"/>
      <c r="D204" s="124">
        <v>-50</v>
      </c>
    </row>
    <row r="205" spans="2:4" x14ac:dyDescent="0.3">
      <c r="B205" s="912" t="s">
        <v>409</v>
      </c>
      <c r="C205" s="913"/>
      <c r="D205" s="124">
        <v>-1</v>
      </c>
    </row>
    <row r="206" spans="2:4" x14ac:dyDescent="0.3">
      <c r="B206" s="919" t="s">
        <v>395</v>
      </c>
      <c r="C206" s="919"/>
      <c r="D206" s="125">
        <f>հ8!E198</f>
        <v>-233301</v>
      </c>
    </row>
    <row r="207" spans="2:4" x14ac:dyDescent="0.3">
      <c r="B207" s="439"/>
      <c r="C207" s="439"/>
    </row>
    <row r="208" spans="2:4" ht="51.75" x14ac:dyDescent="0.3">
      <c r="B208" s="440" t="s">
        <v>187</v>
      </c>
      <c r="C208" s="441" t="s">
        <v>188</v>
      </c>
      <c r="D208" s="431" t="s">
        <v>91</v>
      </c>
    </row>
    <row r="209" spans="2:4" x14ac:dyDescent="0.3">
      <c r="B209" s="440" t="s">
        <v>189</v>
      </c>
      <c r="C209" s="441">
        <v>12017</v>
      </c>
      <c r="D209" s="432" t="s">
        <v>6</v>
      </c>
    </row>
    <row r="210" spans="2:4" ht="69" x14ac:dyDescent="0.3">
      <c r="B210" s="440" t="s">
        <v>47</v>
      </c>
      <c r="C210" s="441" t="s">
        <v>270</v>
      </c>
      <c r="D210" s="434"/>
    </row>
    <row r="211" spans="2:4" ht="51.75" x14ac:dyDescent="0.3">
      <c r="B211" s="440" t="s">
        <v>48</v>
      </c>
      <c r="C211" s="441" t="s">
        <v>271</v>
      </c>
      <c r="D211" s="434"/>
    </row>
    <row r="212" spans="2:4" x14ac:dyDescent="0.3">
      <c r="B212" s="440" t="s">
        <v>49</v>
      </c>
      <c r="C212" s="441" t="s">
        <v>50</v>
      </c>
      <c r="D212" s="434"/>
    </row>
    <row r="213" spans="2:4" ht="34.5" x14ac:dyDescent="0.3">
      <c r="B213" s="440" t="s">
        <v>64</v>
      </c>
      <c r="C213" s="441" t="s">
        <v>65</v>
      </c>
      <c r="D213" s="434"/>
    </row>
    <row r="214" spans="2:4" x14ac:dyDescent="0.3">
      <c r="B214" s="870" t="s">
        <v>51</v>
      </c>
      <c r="C214" s="870"/>
      <c r="D214" s="434"/>
    </row>
    <row r="215" spans="2:4" x14ac:dyDescent="0.3">
      <c r="B215" s="912" t="s">
        <v>401</v>
      </c>
      <c r="C215" s="913"/>
      <c r="D215" s="124">
        <v>-402</v>
      </c>
    </row>
    <row r="216" spans="2:4" x14ac:dyDescent="0.3">
      <c r="B216" s="912" t="s">
        <v>402</v>
      </c>
      <c r="C216" s="913"/>
      <c r="D216" s="124">
        <v>-930</v>
      </c>
    </row>
    <row r="217" spans="2:4" x14ac:dyDescent="0.3">
      <c r="B217" s="912" t="s">
        <v>403</v>
      </c>
      <c r="C217" s="913"/>
      <c r="D217" s="124">
        <v>-186</v>
      </c>
    </row>
    <row r="218" spans="2:4" x14ac:dyDescent="0.3">
      <c r="B218" s="912" t="s">
        <v>404</v>
      </c>
      <c r="C218" s="913"/>
      <c r="D218" s="124">
        <v>-4</v>
      </c>
    </row>
    <row r="219" spans="2:4" x14ac:dyDescent="0.3">
      <c r="B219" s="919" t="s">
        <v>52</v>
      </c>
      <c r="C219" s="919"/>
      <c r="D219" s="125">
        <f>հ8!E204</f>
        <v>-283903</v>
      </c>
    </row>
    <row r="220" spans="2:4" x14ac:dyDescent="0.3">
      <c r="B220" s="439"/>
      <c r="C220" s="439"/>
    </row>
    <row r="221" spans="2:4" x14ac:dyDescent="0.3">
      <c r="B221" s="439"/>
      <c r="C221" s="439"/>
    </row>
    <row r="222" spans="2:4" ht="51.75" x14ac:dyDescent="0.3">
      <c r="B222" s="440" t="s">
        <v>187</v>
      </c>
      <c r="C222" s="441" t="s">
        <v>188</v>
      </c>
      <c r="D222" s="431" t="s">
        <v>91</v>
      </c>
    </row>
    <row r="223" spans="2:4" x14ac:dyDescent="0.3">
      <c r="B223" s="440" t="s">
        <v>189</v>
      </c>
      <c r="C223" s="441">
        <v>12018</v>
      </c>
      <c r="D223" s="432" t="s">
        <v>6</v>
      </c>
    </row>
    <row r="224" spans="2:4" ht="69" x14ac:dyDescent="0.3">
      <c r="B224" s="440" t="s">
        <v>47</v>
      </c>
      <c r="C224" s="441" t="s">
        <v>270</v>
      </c>
      <c r="D224" s="434"/>
    </row>
    <row r="225" spans="2:4" ht="51.75" x14ac:dyDescent="0.3">
      <c r="B225" s="440" t="s">
        <v>48</v>
      </c>
      <c r="C225" s="441" t="s">
        <v>271</v>
      </c>
      <c r="D225" s="434"/>
    </row>
    <row r="226" spans="2:4" x14ac:dyDescent="0.3">
      <c r="B226" s="440" t="s">
        <v>49</v>
      </c>
      <c r="C226" s="441" t="s">
        <v>50</v>
      </c>
      <c r="D226" s="434"/>
    </row>
    <row r="227" spans="2:4" ht="34.5" x14ac:dyDescent="0.3">
      <c r="B227" s="440" t="s">
        <v>64</v>
      </c>
      <c r="C227" s="441" t="s">
        <v>65</v>
      </c>
      <c r="D227" s="413"/>
    </row>
    <row r="228" spans="2:4" x14ac:dyDescent="0.3">
      <c r="B228" s="921" t="s">
        <v>51</v>
      </c>
      <c r="C228" s="921"/>
      <c r="D228" s="413"/>
    </row>
    <row r="229" spans="2:4" x14ac:dyDescent="0.3">
      <c r="B229" s="914" t="s">
        <v>405</v>
      </c>
      <c r="C229" s="914"/>
      <c r="D229" s="126">
        <v>-201</v>
      </c>
    </row>
    <row r="230" spans="2:4" x14ac:dyDescent="0.3">
      <c r="B230" s="914" t="s">
        <v>406</v>
      </c>
      <c r="C230" s="914"/>
      <c r="D230" s="126">
        <v>-465</v>
      </c>
    </row>
    <row r="231" spans="2:4" x14ac:dyDescent="0.3">
      <c r="B231" s="914" t="s">
        <v>407</v>
      </c>
      <c r="C231" s="914"/>
      <c r="D231" s="126">
        <v>-93</v>
      </c>
    </row>
    <row r="232" spans="2:4" x14ac:dyDescent="0.3">
      <c r="B232" s="914" t="s">
        <v>404</v>
      </c>
      <c r="C232" s="914"/>
      <c r="D232" s="126">
        <v>-2</v>
      </c>
    </row>
    <row r="233" spans="2:4" x14ac:dyDescent="0.3">
      <c r="B233" s="919" t="s">
        <v>52</v>
      </c>
      <c r="C233" s="919"/>
      <c r="D233" s="125">
        <f>հ8!E210</f>
        <v>-141951.5</v>
      </c>
    </row>
    <row r="234" spans="2:4" x14ac:dyDescent="0.3">
      <c r="B234" s="439"/>
      <c r="C234" s="439"/>
    </row>
    <row r="235" spans="2:4" x14ac:dyDescent="0.3">
      <c r="B235" s="439"/>
      <c r="C235" s="439"/>
    </row>
    <row r="236" spans="2:4" ht="53.25" customHeight="1" x14ac:dyDescent="0.3">
      <c r="B236" s="433" t="s">
        <v>43</v>
      </c>
      <c r="C236" s="436">
        <v>1157</v>
      </c>
      <c r="D236" s="431" t="s">
        <v>39</v>
      </c>
    </row>
    <row r="237" spans="2:4" x14ac:dyDescent="0.3">
      <c r="B237" s="433" t="s">
        <v>44</v>
      </c>
      <c r="C237" s="436">
        <v>12020</v>
      </c>
      <c r="D237" s="432" t="s">
        <v>6</v>
      </c>
    </row>
    <row r="238" spans="2:4" ht="86.25" x14ac:dyDescent="0.3">
      <c r="B238" s="433" t="s">
        <v>47</v>
      </c>
      <c r="C238" s="430" t="s">
        <v>180</v>
      </c>
      <c r="D238" s="434"/>
    </row>
    <row r="239" spans="2:4" ht="51.75" x14ac:dyDescent="0.3">
      <c r="B239" s="433" t="s">
        <v>48</v>
      </c>
      <c r="C239" s="430" t="s">
        <v>181</v>
      </c>
      <c r="D239" s="434"/>
    </row>
    <row r="240" spans="2:4" x14ac:dyDescent="0.3">
      <c r="B240" s="433" t="s">
        <v>49</v>
      </c>
      <c r="C240" s="430" t="s">
        <v>50</v>
      </c>
      <c r="D240" s="434"/>
    </row>
    <row r="241" spans="2:4" ht="34.5" x14ac:dyDescent="0.3">
      <c r="B241" s="433" t="s">
        <v>64</v>
      </c>
      <c r="C241" s="430" t="s">
        <v>65</v>
      </c>
      <c r="D241" s="434"/>
    </row>
    <row r="242" spans="2:4" x14ac:dyDescent="0.3">
      <c r="B242" s="870" t="s">
        <v>51</v>
      </c>
      <c r="C242" s="870"/>
      <c r="D242" s="434"/>
    </row>
    <row r="243" spans="2:4" ht="18.75" customHeight="1" x14ac:dyDescent="0.3">
      <c r="B243" s="919" t="s">
        <v>52</v>
      </c>
      <c r="C243" s="919"/>
      <c r="D243" s="125">
        <v>40909.199999999997</v>
      </c>
    </row>
    <row r="244" spans="2:4" ht="25.5" customHeight="1" x14ac:dyDescent="0.3">
      <c r="B244" s="351"/>
      <c r="C244" s="351"/>
      <c r="D244" s="127"/>
    </row>
    <row r="245" spans="2:4" x14ac:dyDescent="0.3">
      <c r="B245" s="439"/>
      <c r="C245" s="439"/>
    </row>
    <row r="246" spans="2:4" ht="51.75" x14ac:dyDescent="0.3">
      <c r="B246" s="433" t="s">
        <v>43</v>
      </c>
      <c r="C246" s="436">
        <v>1157</v>
      </c>
      <c r="D246" s="431" t="s">
        <v>39</v>
      </c>
    </row>
    <row r="247" spans="2:4" x14ac:dyDescent="0.3">
      <c r="B247" s="433" t="s">
        <v>44</v>
      </c>
      <c r="C247" s="436">
        <v>12021</v>
      </c>
      <c r="D247" s="432" t="s">
        <v>6</v>
      </c>
    </row>
    <row r="248" spans="2:4" ht="86.25" x14ac:dyDescent="0.3">
      <c r="B248" s="434" t="s">
        <v>183</v>
      </c>
      <c r="C248" s="442" t="s">
        <v>182</v>
      </c>
      <c r="D248" s="434"/>
    </row>
    <row r="249" spans="2:4" ht="51.75" x14ac:dyDescent="0.3">
      <c r="B249" s="434" t="s">
        <v>184</v>
      </c>
      <c r="C249" s="442" t="s">
        <v>181</v>
      </c>
      <c r="D249" s="434"/>
    </row>
    <row r="250" spans="2:4" x14ac:dyDescent="0.3">
      <c r="B250" s="434" t="s">
        <v>186</v>
      </c>
      <c r="C250" s="442" t="s">
        <v>50</v>
      </c>
      <c r="D250" s="434"/>
    </row>
    <row r="251" spans="2:4" ht="34.5" x14ac:dyDescent="0.3">
      <c r="B251" s="434" t="s">
        <v>185</v>
      </c>
      <c r="C251" s="442" t="s">
        <v>65</v>
      </c>
      <c r="D251" s="434"/>
    </row>
    <row r="252" spans="2:4" x14ac:dyDescent="0.3">
      <c r="B252" s="870" t="s">
        <v>51</v>
      </c>
      <c r="C252" s="870"/>
      <c r="D252" s="434"/>
    </row>
    <row r="253" spans="2:4" x14ac:dyDescent="0.3">
      <c r="B253" s="916" t="s">
        <v>52</v>
      </c>
      <c r="C253" s="916"/>
      <c r="D253" s="125">
        <v>170831.8</v>
      </c>
    </row>
    <row r="254" spans="2:4" x14ac:dyDescent="0.3">
      <c r="B254" s="439"/>
      <c r="C254" s="439"/>
    </row>
    <row r="255" spans="2:4" ht="51.75" x14ac:dyDescent="0.3">
      <c r="B255" s="434" t="s">
        <v>187</v>
      </c>
      <c r="C255" s="442" t="s">
        <v>188</v>
      </c>
      <c r="D255" s="431" t="s">
        <v>91</v>
      </c>
    </row>
    <row r="256" spans="2:4" x14ac:dyDescent="0.3">
      <c r="B256" s="434" t="s">
        <v>189</v>
      </c>
      <c r="C256" s="442" t="s">
        <v>190</v>
      </c>
      <c r="D256" s="435" t="s">
        <v>191</v>
      </c>
    </row>
    <row r="257" spans="2:4" ht="69" x14ac:dyDescent="0.3">
      <c r="B257" s="434" t="s">
        <v>47</v>
      </c>
      <c r="C257" s="442" t="s">
        <v>192</v>
      </c>
      <c r="D257" s="434"/>
    </row>
    <row r="258" spans="2:4" ht="34.5" x14ac:dyDescent="0.3">
      <c r="B258" s="434" t="s">
        <v>48</v>
      </c>
      <c r="C258" s="442" t="s">
        <v>193</v>
      </c>
      <c r="D258" s="434"/>
    </row>
    <row r="259" spans="2:4" x14ac:dyDescent="0.3">
      <c r="B259" s="434" t="s">
        <v>49</v>
      </c>
      <c r="C259" s="442" t="s">
        <v>50</v>
      </c>
      <c r="D259" s="434"/>
    </row>
    <row r="260" spans="2:4" ht="34.5" x14ac:dyDescent="0.3">
      <c r="B260" s="434" t="s">
        <v>64</v>
      </c>
      <c r="C260" s="442" t="s">
        <v>194</v>
      </c>
      <c r="D260" s="434"/>
    </row>
    <row r="261" spans="2:4" x14ac:dyDescent="0.3">
      <c r="B261" s="870" t="s">
        <v>51</v>
      </c>
      <c r="C261" s="870"/>
      <c r="D261" s="434"/>
    </row>
    <row r="262" spans="2:4" x14ac:dyDescent="0.3">
      <c r="B262" s="918" t="s">
        <v>195</v>
      </c>
      <c r="C262" s="918"/>
      <c r="D262" s="36">
        <v>-1</v>
      </c>
    </row>
    <row r="263" spans="2:4" x14ac:dyDescent="0.3">
      <c r="B263" s="918" t="s">
        <v>196</v>
      </c>
      <c r="C263" s="918"/>
      <c r="D263" s="36">
        <v>-20</v>
      </c>
    </row>
    <row r="264" spans="2:4" x14ac:dyDescent="0.3">
      <c r="B264" s="961" t="s">
        <v>52</v>
      </c>
      <c r="C264" s="961"/>
      <c r="D264" s="24">
        <f>h11v!E205</f>
        <v>-1091648.1000000001</v>
      </c>
    </row>
    <row r="265" spans="2:4" x14ac:dyDescent="0.3">
      <c r="B265" s="439"/>
      <c r="C265" s="439"/>
    </row>
    <row r="266" spans="2:4" x14ac:dyDescent="0.3">
      <c r="B266" s="439"/>
      <c r="C266" s="439"/>
    </row>
    <row r="267" spans="2:4" ht="51.75" x14ac:dyDescent="0.3">
      <c r="B267" s="434" t="s">
        <v>187</v>
      </c>
      <c r="C267" s="442" t="s">
        <v>188</v>
      </c>
      <c r="D267" s="431" t="s">
        <v>91</v>
      </c>
    </row>
    <row r="268" spans="2:4" x14ac:dyDescent="0.3">
      <c r="B268" s="434" t="s">
        <v>189</v>
      </c>
      <c r="C268" s="442" t="s">
        <v>197</v>
      </c>
      <c r="D268" s="435" t="s">
        <v>191</v>
      </c>
    </row>
    <row r="269" spans="2:4" ht="69" x14ac:dyDescent="0.3">
      <c r="B269" s="434" t="s">
        <v>47</v>
      </c>
      <c r="C269" s="442" t="s">
        <v>198</v>
      </c>
      <c r="D269" s="434"/>
    </row>
    <row r="270" spans="2:4" ht="34.5" x14ac:dyDescent="0.3">
      <c r="B270" s="434" t="s">
        <v>48</v>
      </c>
      <c r="C270" s="442" t="s">
        <v>199</v>
      </c>
      <c r="D270" s="434"/>
    </row>
    <row r="271" spans="2:4" x14ac:dyDescent="0.3">
      <c r="B271" s="434" t="s">
        <v>49</v>
      </c>
      <c r="C271" s="442" t="s">
        <v>50</v>
      </c>
      <c r="D271" s="434"/>
    </row>
    <row r="272" spans="2:4" ht="34.5" x14ac:dyDescent="0.3">
      <c r="B272" s="434" t="s">
        <v>64</v>
      </c>
      <c r="C272" s="442" t="s">
        <v>194</v>
      </c>
      <c r="D272" s="434"/>
    </row>
    <row r="273" spans="2:4" x14ac:dyDescent="0.3">
      <c r="B273" s="870" t="s">
        <v>51</v>
      </c>
      <c r="C273" s="870"/>
      <c r="D273" s="434"/>
    </row>
    <row r="274" spans="2:4" x14ac:dyDescent="0.3">
      <c r="B274" s="918" t="s">
        <v>200</v>
      </c>
      <c r="C274" s="918"/>
      <c r="D274" s="36">
        <v>-6</v>
      </c>
    </row>
    <row r="275" spans="2:4" x14ac:dyDescent="0.3">
      <c r="B275" s="918" t="s">
        <v>201</v>
      </c>
      <c r="C275" s="918"/>
      <c r="D275" s="36">
        <v>-10</v>
      </c>
    </row>
    <row r="276" spans="2:4" x14ac:dyDescent="0.3">
      <c r="B276" s="916" t="s">
        <v>52</v>
      </c>
      <c r="C276" s="916"/>
      <c r="D276" s="24">
        <v>-3091415.0999999996</v>
      </c>
    </row>
    <row r="277" spans="2:4" x14ac:dyDescent="0.3">
      <c r="B277" s="439"/>
      <c r="C277" s="439"/>
    </row>
    <row r="278" spans="2:4" x14ac:dyDescent="0.3">
      <c r="B278" s="302" t="s">
        <v>202</v>
      </c>
      <c r="C278" s="302" t="s">
        <v>203</v>
      </c>
    </row>
    <row r="279" spans="2:4" ht="27.75" customHeight="1" x14ac:dyDescent="0.3">
      <c r="B279" s="218">
        <v>1167</v>
      </c>
      <c r="C279" s="218" t="s">
        <v>413</v>
      </c>
    </row>
    <row r="280" spans="2:4" x14ac:dyDescent="0.3">
      <c r="B280" s="439"/>
      <c r="C280" s="439"/>
    </row>
    <row r="281" spans="2:4" x14ac:dyDescent="0.3">
      <c r="B281" s="21" t="s">
        <v>42</v>
      </c>
      <c r="C281" s="439"/>
    </row>
    <row r="282" spans="2:4" ht="51.75" x14ac:dyDescent="0.3">
      <c r="B282" s="413" t="s">
        <v>187</v>
      </c>
      <c r="C282" s="42" t="s">
        <v>414</v>
      </c>
      <c r="D282" s="431" t="s">
        <v>91</v>
      </c>
    </row>
    <row r="283" spans="2:4" x14ac:dyDescent="0.3">
      <c r="B283" s="413" t="s">
        <v>189</v>
      </c>
      <c r="C283" s="42" t="s">
        <v>415</v>
      </c>
      <c r="D283" s="435" t="s">
        <v>191</v>
      </c>
    </row>
    <row r="284" spans="2:4" ht="103.5" x14ac:dyDescent="0.3">
      <c r="B284" s="413" t="s">
        <v>47</v>
      </c>
      <c r="C284" s="42" t="s">
        <v>416</v>
      </c>
      <c r="D284" s="434"/>
    </row>
    <row r="285" spans="2:4" ht="51.75" x14ac:dyDescent="0.3">
      <c r="B285" s="413" t="s">
        <v>48</v>
      </c>
      <c r="C285" s="42" t="s">
        <v>417</v>
      </c>
      <c r="D285" s="434"/>
    </row>
    <row r="286" spans="2:4" ht="51.75" x14ac:dyDescent="0.3">
      <c r="B286" s="413" t="s">
        <v>49</v>
      </c>
      <c r="C286" s="42" t="s">
        <v>418</v>
      </c>
      <c r="D286" s="434"/>
    </row>
    <row r="287" spans="2:4" ht="34.5" x14ac:dyDescent="0.3">
      <c r="B287" s="413" t="s">
        <v>419</v>
      </c>
      <c r="C287" s="42" t="s">
        <v>420</v>
      </c>
      <c r="D287" s="434"/>
    </row>
    <row r="288" spans="2:4" x14ac:dyDescent="0.3">
      <c r="B288" s="870" t="s">
        <v>51</v>
      </c>
      <c r="C288" s="870"/>
      <c r="D288" s="434"/>
    </row>
    <row r="289" spans="2:4" x14ac:dyDescent="0.3">
      <c r="B289" s="963" t="s">
        <v>421</v>
      </c>
      <c r="C289" s="963"/>
      <c r="D289" s="128">
        <v>-1</v>
      </c>
    </row>
    <row r="290" spans="2:4" x14ac:dyDescent="0.3">
      <c r="B290" s="963" t="s">
        <v>422</v>
      </c>
      <c r="C290" s="963"/>
      <c r="D290" s="128">
        <v>-2</v>
      </c>
    </row>
    <row r="291" spans="2:4" x14ac:dyDescent="0.3">
      <c r="B291" s="963" t="s">
        <v>423</v>
      </c>
      <c r="C291" s="963"/>
      <c r="D291" s="128">
        <v>-11</v>
      </c>
    </row>
    <row r="292" spans="2:4" x14ac:dyDescent="0.3">
      <c r="B292" s="963" t="s">
        <v>424</v>
      </c>
      <c r="C292" s="963"/>
      <c r="D292" s="128">
        <v>-96</v>
      </c>
    </row>
    <row r="293" spans="2:4" x14ac:dyDescent="0.3">
      <c r="B293" s="963" t="s">
        <v>425</v>
      </c>
      <c r="C293" s="963"/>
      <c r="D293" s="128">
        <f>- 7.6</f>
        <v>-7.6</v>
      </c>
    </row>
    <row r="294" spans="2:4" x14ac:dyDescent="0.3">
      <c r="B294" s="917" t="s">
        <v>52</v>
      </c>
      <c r="C294" s="917"/>
      <c r="D294" s="129">
        <f>'հ9․'!G166</f>
        <v>-1082525.8</v>
      </c>
    </row>
    <row r="295" spans="2:4" x14ac:dyDescent="0.3">
      <c r="B295" s="439"/>
      <c r="C295" s="439"/>
    </row>
    <row r="296" spans="2:4" x14ac:dyDescent="0.3">
      <c r="B296" s="439"/>
      <c r="C296" s="439"/>
    </row>
    <row r="297" spans="2:4" x14ac:dyDescent="0.3">
      <c r="B297" s="302" t="s">
        <v>202</v>
      </c>
      <c r="C297" s="302" t="s">
        <v>203</v>
      </c>
    </row>
    <row r="298" spans="2:4" x14ac:dyDescent="0.3">
      <c r="B298" s="218">
        <v>1232</v>
      </c>
      <c r="C298" s="218" t="s">
        <v>204</v>
      </c>
    </row>
    <row r="299" spans="2:4" x14ac:dyDescent="0.3">
      <c r="B299" s="439"/>
      <c r="C299" s="439"/>
    </row>
    <row r="300" spans="2:4" x14ac:dyDescent="0.3">
      <c r="B300" s="21" t="s">
        <v>42</v>
      </c>
      <c r="C300" s="439"/>
    </row>
    <row r="301" spans="2:4" ht="51.75" x14ac:dyDescent="0.3">
      <c r="B301" s="434" t="s">
        <v>187</v>
      </c>
      <c r="C301" s="442" t="s">
        <v>205</v>
      </c>
      <c r="D301" s="431" t="s">
        <v>91</v>
      </c>
    </row>
    <row r="302" spans="2:4" x14ac:dyDescent="0.3">
      <c r="B302" s="434" t="s">
        <v>189</v>
      </c>
      <c r="C302" s="442" t="s">
        <v>206</v>
      </c>
      <c r="D302" s="435" t="s">
        <v>191</v>
      </c>
    </row>
    <row r="303" spans="2:4" ht="103.5" x14ac:dyDescent="0.3">
      <c r="B303" s="434" t="s">
        <v>47</v>
      </c>
      <c r="C303" s="442" t="s">
        <v>207</v>
      </c>
      <c r="D303" s="434"/>
    </row>
    <row r="304" spans="2:4" ht="69" x14ac:dyDescent="0.3">
      <c r="B304" s="434" t="s">
        <v>48</v>
      </c>
      <c r="C304" s="442" t="s">
        <v>208</v>
      </c>
      <c r="D304" s="434"/>
    </row>
    <row r="305" spans="2:4" x14ac:dyDescent="0.3">
      <c r="B305" s="434" t="s">
        <v>49</v>
      </c>
      <c r="C305" s="442" t="s">
        <v>50</v>
      </c>
      <c r="D305" s="434"/>
    </row>
    <row r="306" spans="2:4" ht="34.5" x14ac:dyDescent="0.3">
      <c r="B306" s="434" t="s">
        <v>209</v>
      </c>
      <c r="C306" s="442" t="s">
        <v>210</v>
      </c>
      <c r="D306" s="434"/>
    </row>
    <row r="307" spans="2:4" x14ac:dyDescent="0.3">
      <c r="B307" s="870" t="s">
        <v>51</v>
      </c>
      <c r="C307" s="870"/>
      <c r="D307" s="434"/>
    </row>
    <row r="308" spans="2:4" ht="48" customHeight="1" x14ac:dyDescent="0.3">
      <c r="B308" s="918" t="s">
        <v>212</v>
      </c>
      <c r="C308" s="918"/>
      <c r="D308" s="37">
        <v>-20</v>
      </c>
    </row>
    <row r="309" spans="2:4" x14ac:dyDescent="0.3">
      <c r="B309" s="918" t="s">
        <v>213</v>
      </c>
      <c r="C309" s="918"/>
      <c r="D309" s="37">
        <v>-3</v>
      </c>
    </row>
    <row r="310" spans="2:4" x14ac:dyDescent="0.3">
      <c r="B310" s="916" t="s">
        <v>52</v>
      </c>
      <c r="C310" s="916"/>
      <c r="D310" s="24">
        <f>'հ9․'!G67</f>
        <v>-815001.59999999998</v>
      </c>
    </row>
    <row r="311" spans="2:4" x14ac:dyDescent="0.3">
      <c r="B311" s="439"/>
      <c r="C311" s="439"/>
      <c r="D311" s="34"/>
    </row>
    <row r="312" spans="2:4" ht="51.75" x14ac:dyDescent="0.3">
      <c r="B312" s="434" t="s">
        <v>187</v>
      </c>
      <c r="C312" s="442" t="s">
        <v>205</v>
      </c>
      <c r="D312" s="431" t="s">
        <v>91</v>
      </c>
    </row>
    <row r="313" spans="2:4" x14ac:dyDescent="0.3">
      <c r="B313" s="434" t="s">
        <v>189</v>
      </c>
      <c r="C313" s="442" t="s">
        <v>214</v>
      </c>
      <c r="D313" s="435" t="s">
        <v>191</v>
      </c>
    </row>
    <row r="314" spans="2:4" ht="86.25" x14ac:dyDescent="0.3">
      <c r="B314" s="434" t="s">
        <v>47</v>
      </c>
      <c r="C314" s="442" t="s">
        <v>215</v>
      </c>
      <c r="D314" s="434"/>
    </row>
    <row r="315" spans="2:4" ht="69" x14ac:dyDescent="0.3">
      <c r="B315" s="434" t="s">
        <v>48</v>
      </c>
      <c r="C315" s="442" t="s">
        <v>208</v>
      </c>
      <c r="D315" s="434"/>
    </row>
    <row r="316" spans="2:4" x14ac:dyDescent="0.3">
      <c r="B316" s="434" t="s">
        <v>49</v>
      </c>
      <c r="C316" s="442" t="s">
        <v>50</v>
      </c>
      <c r="D316" s="434"/>
    </row>
    <row r="317" spans="2:4" ht="34.5" x14ac:dyDescent="0.3">
      <c r="B317" s="434" t="s">
        <v>209</v>
      </c>
      <c r="C317" s="442" t="s">
        <v>210</v>
      </c>
      <c r="D317" s="434"/>
    </row>
    <row r="318" spans="2:4" x14ac:dyDescent="0.3">
      <c r="B318" s="870" t="s">
        <v>51</v>
      </c>
      <c r="C318" s="870"/>
      <c r="D318" s="434"/>
    </row>
    <row r="319" spans="2:4" x14ac:dyDescent="0.3">
      <c r="B319" s="918" t="s">
        <v>212</v>
      </c>
      <c r="C319" s="918"/>
      <c r="D319" s="37">
        <v>-20</v>
      </c>
    </row>
    <row r="320" spans="2:4" x14ac:dyDescent="0.3">
      <c r="B320" s="918" t="s">
        <v>213</v>
      </c>
      <c r="C320" s="918"/>
      <c r="D320" s="37">
        <v>-3</v>
      </c>
    </row>
    <row r="321" spans="2:4" x14ac:dyDescent="0.3">
      <c r="B321" s="916" t="s">
        <v>52</v>
      </c>
      <c r="C321" s="916"/>
      <c r="D321" s="24">
        <f>h11v!E232</f>
        <v>-3939855.2</v>
      </c>
    </row>
    <row r="322" spans="2:4" x14ac:dyDescent="0.3">
      <c r="B322" s="439"/>
      <c r="C322" s="439"/>
      <c r="D322" s="34"/>
    </row>
    <row r="323" spans="2:4" x14ac:dyDescent="0.3">
      <c r="B323" s="255"/>
      <c r="C323" s="647"/>
      <c r="D323" s="650" t="s">
        <v>256</v>
      </c>
    </row>
    <row r="324" spans="2:4" x14ac:dyDescent="0.3">
      <c r="B324" s="255"/>
      <c r="C324" s="647"/>
      <c r="D324" s="650"/>
    </row>
    <row r="325" spans="2:4" s="21" customFormat="1" ht="21" customHeight="1" x14ac:dyDescent="0.3">
      <c r="B325" s="443" t="s">
        <v>257</v>
      </c>
      <c r="C325" s="443"/>
      <c r="D325" s="443"/>
    </row>
    <row r="326" spans="2:4" ht="20.25" customHeight="1" x14ac:dyDescent="0.3">
      <c r="B326" s="181" t="s">
        <v>258</v>
      </c>
    </row>
    <row r="327" spans="2:4" x14ac:dyDescent="0.3">
      <c r="B327" s="439"/>
      <c r="C327" s="439"/>
      <c r="D327" s="34"/>
    </row>
    <row r="328" spans="2:4" x14ac:dyDescent="0.3">
      <c r="B328" s="444" t="s">
        <v>202</v>
      </c>
      <c r="C328" s="444" t="s">
        <v>203</v>
      </c>
      <c r="D328" s="352"/>
    </row>
    <row r="329" spans="2:4" x14ac:dyDescent="0.3">
      <c r="B329" s="427">
        <v>1004</v>
      </c>
      <c r="C329" s="427" t="s">
        <v>232</v>
      </c>
      <c r="D329" s="651"/>
    </row>
    <row r="330" spans="2:4" x14ac:dyDescent="0.3">
      <c r="B330" s="652"/>
      <c r="C330" s="652"/>
      <c r="D330" s="651"/>
    </row>
    <row r="331" spans="2:4" x14ac:dyDescent="0.3">
      <c r="B331" s="21" t="s">
        <v>42</v>
      </c>
      <c r="C331" s="652"/>
      <c r="D331" s="651"/>
    </row>
    <row r="332" spans="2:4" ht="51.75" x14ac:dyDescent="0.3">
      <c r="B332" s="445" t="s">
        <v>187</v>
      </c>
      <c r="C332" s="445" t="s">
        <v>254</v>
      </c>
      <c r="D332" s="431" t="s">
        <v>91</v>
      </c>
    </row>
    <row r="333" spans="2:4" x14ac:dyDescent="0.3">
      <c r="B333" s="445" t="s">
        <v>189</v>
      </c>
      <c r="C333" s="445" t="s">
        <v>656</v>
      </c>
      <c r="D333" s="435" t="s">
        <v>191</v>
      </c>
    </row>
    <row r="334" spans="2:4" ht="69" x14ac:dyDescent="0.3">
      <c r="B334" s="445" t="s">
        <v>47</v>
      </c>
      <c r="C334" s="445" t="s">
        <v>657</v>
      </c>
      <c r="D334" s="434"/>
    </row>
    <row r="335" spans="2:4" ht="69" x14ac:dyDescent="0.3">
      <c r="B335" s="445" t="s">
        <v>48</v>
      </c>
      <c r="C335" s="445" t="s">
        <v>658</v>
      </c>
      <c r="D335" s="434"/>
    </row>
    <row r="336" spans="2:4" x14ac:dyDescent="0.3">
      <c r="B336" s="445" t="s">
        <v>49</v>
      </c>
      <c r="C336" s="445" t="s">
        <v>222</v>
      </c>
      <c r="D336" s="434"/>
    </row>
    <row r="337" spans="2:4" ht="34.5" x14ac:dyDescent="0.3">
      <c r="B337" s="445" t="s">
        <v>659</v>
      </c>
      <c r="C337" s="445" t="s">
        <v>660</v>
      </c>
      <c r="D337" s="434"/>
    </row>
    <row r="338" spans="2:4" x14ac:dyDescent="0.3">
      <c r="B338" s="929" t="s">
        <v>51</v>
      </c>
      <c r="C338" s="929"/>
      <c r="D338" s="219"/>
    </row>
    <row r="339" spans="2:4" x14ac:dyDescent="0.3">
      <c r="B339" s="930" t="s">
        <v>52</v>
      </c>
      <c r="C339" s="931"/>
      <c r="D339" s="263">
        <f>'h17'!D21</f>
        <v>-8000</v>
      </c>
    </row>
    <row r="340" spans="2:4" x14ac:dyDescent="0.3">
      <c r="B340" s="447"/>
      <c r="C340" s="447"/>
    </row>
    <row r="341" spans="2:4" ht="51.75" x14ac:dyDescent="0.3">
      <c r="B341" s="448" t="s">
        <v>187</v>
      </c>
      <c r="C341" s="448" t="s">
        <v>254</v>
      </c>
      <c r="D341" s="446" t="s">
        <v>91</v>
      </c>
    </row>
    <row r="342" spans="2:4" x14ac:dyDescent="0.3">
      <c r="B342" s="448" t="s">
        <v>189</v>
      </c>
      <c r="C342" s="448" t="s">
        <v>661</v>
      </c>
      <c r="D342" s="449" t="s">
        <v>191</v>
      </c>
    </row>
    <row r="343" spans="2:4" ht="69" x14ac:dyDescent="0.3">
      <c r="B343" s="448" t="s">
        <v>47</v>
      </c>
      <c r="C343" s="448" t="s">
        <v>662</v>
      </c>
      <c r="D343" s="219"/>
    </row>
    <row r="344" spans="2:4" ht="69" x14ac:dyDescent="0.3">
      <c r="B344" s="448" t="s">
        <v>48</v>
      </c>
      <c r="C344" s="448" t="s">
        <v>663</v>
      </c>
      <c r="D344" s="219"/>
    </row>
    <row r="345" spans="2:4" x14ac:dyDescent="0.3">
      <c r="B345" s="448" t="s">
        <v>49</v>
      </c>
      <c r="C345" s="448" t="s">
        <v>222</v>
      </c>
      <c r="D345" s="219"/>
    </row>
    <row r="346" spans="2:4" ht="34.5" x14ac:dyDescent="0.3">
      <c r="B346" s="448" t="s">
        <v>659</v>
      </c>
      <c r="C346" s="448" t="s">
        <v>660</v>
      </c>
      <c r="D346" s="219"/>
    </row>
    <row r="347" spans="2:4" x14ac:dyDescent="0.3">
      <c r="B347" s="929" t="s">
        <v>51</v>
      </c>
      <c r="C347" s="929"/>
      <c r="D347" s="219"/>
    </row>
    <row r="348" spans="2:4" x14ac:dyDescent="0.3">
      <c r="B348" s="930" t="s">
        <v>52</v>
      </c>
      <c r="C348" s="931"/>
      <c r="D348" s="263">
        <f>'h17'!D30</f>
        <v>-6900</v>
      </c>
    </row>
    <row r="349" spans="2:4" x14ac:dyDescent="0.3">
      <c r="B349" s="450"/>
      <c r="C349" s="447"/>
    </row>
    <row r="350" spans="2:4" ht="51.75" x14ac:dyDescent="0.3">
      <c r="B350" s="451" t="s">
        <v>187</v>
      </c>
      <c r="C350" s="452" t="s">
        <v>254</v>
      </c>
      <c r="D350" s="446" t="s">
        <v>91</v>
      </c>
    </row>
    <row r="351" spans="2:4" x14ac:dyDescent="0.3">
      <c r="B351" s="451" t="s">
        <v>189</v>
      </c>
      <c r="C351" s="452" t="s">
        <v>664</v>
      </c>
      <c r="D351" s="449" t="s">
        <v>191</v>
      </c>
    </row>
    <row r="352" spans="2:4" ht="69" x14ac:dyDescent="0.3">
      <c r="B352" s="451" t="s">
        <v>47</v>
      </c>
      <c r="C352" s="452" t="s">
        <v>665</v>
      </c>
      <c r="D352" s="219"/>
    </row>
    <row r="353" spans="2:4" ht="86.25" x14ac:dyDescent="0.3">
      <c r="B353" s="451" t="s">
        <v>48</v>
      </c>
      <c r="C353" s="452" t="s">
        <v>666</v>
      </c>
      <c r="D353" s="219"/>
    </row>
    <row r="354" spans="2:4" x14ac:dyDescent="0.3">
      <c r="B354" s="451" t="s">
        <v>49</v>
      </c>
      <c r="C354" s="452" t="s">
        <v>222</v>
      </c>
      <c r="D354" s="219"/>
    </row>
    <row r="355" spans="2:4" ht="34.5" x14ac:dyDescent="0.3">
      <c r="B355" s="451" t="s">
        <v>659</v>
      </c>
      <c r="C355" s="452" t="s">
        <v>660</v>
      </c>
      <c r="D355" s="219"/>
    </row>
    <row r="356" spans="2:4" x14ac:dyDescent="0.3">
      <c r="B356" s="929" t="s">
        <v>51</v>
      </c>
      <c r="C356" s="929"/>
      <c r="D356" s="219"/>
    </row>
    <row r="357" spans="2:4" x14ac:dyDescent="0.3">
      <c r="B357" s="930" t="s">
        <v>52</v>
      </c>
      <c r="C357" s="931"/>
      <c r="D357" s="263">
        <f>'h17'!D39</f>
        <v>-455</v>
      </c>
    </row>
    <row r="358" spans="2:4" x14ac:dyDescent="0.3">
      <c r="B358" s="21"/>
      <c r="C358" s="439"/>
    </row>
    <row r="359" spans="2:4" ht="51.75" x14ac:dyDescent="0.3">
      <c r="B359" s="399" t="s">
        <v>187</v>
      </c>
      <c r="C359" s="649" t="s">
        <v>254</v>
      </c>
      <c r="D359" s="446" t="s">
        <v>91</v>
      </c>
    </row>
    <row r="360" spans="2:4" x14ac:dyDescent="0.3">
      <c r="B360" s="399" t="s">
        <v>189</v>
      </c>
      <c r="C360" s="649" t="s">
        <v>720</v>
      </c>
      <c r="D360" s="449" t="s">
        <v>191</v>
      </c>
    </row>
    <row r="361" spans="2:4" ht="103.5" x14ac:dyDescent="0.3">
      <c r="B361" s="399" t="s">
        <v>47</v>
      </c>
      <c r="C361" s="649" t="s">
        <v>721</v>
      </c>
      <c r="D361" s="219"/>
    </row>
    <row r="362" spans="2:4" ht="94.5" customHeight="1" x14ac:dyDescent="0.3">
      <c r="B362" s="399" t="s">
        <v>48</v>
      </c>
      <c r="C362" s="649" t="s">
        <v>722</v>
      </c>
      <c r="D362" s="219"/>
    </row>
    <row r="363" spans="2:4" x14ac:dyDescent="0.3">
      <c r="B363" s="399" t="s">
        <v>49</v>
      </c>
      <c r="C363" s="649" t="s">
        <v>222</v>
      </c>
      <c r="D363" s="219"/>
    </row>
    <row r="364" spans="2:4" ht="34.5" x14ac:dyDescent="0.3">
      <c r="B364" s="399" t="s">
        <v>659</v>
      </c>
      <c r="C364" s="649" t="s">
        <v>253</v>
      </c>
      <c r="D364" s="219"/>
    </row>
    <row r="365" spans="2:4" x14ac:dyDescent="0.3">
      <c r="B365" s="929" t="s">
        <v>51</v>
      </c>
      <c r="C365" s="929"/>
      <c r="D365" s="219"/>
    </row>
    <row r="366" spans="2:4" x14ac:dyDescent="0.3">
      <c r="B366" s="930" t="s">
        <v>52</v>
      </c>
      <c r="C366" s="931"/>
      <c r="D366" s="263">
        <f>հ8!E38</f>
        <v>-45848.1</v>
      </c>
    </row>
    <row r="367" spans="2:4" x14ac:dyDescent="0.3">
      <c r="B367" s="21"/>
      <c r="C367" s="439"/>
    </row>
    <row r="368" spans="2:4" x14ac:dyDescent="0.3">
      <c r="B368" s="21"/>
      <c r="C368" s="439"/>
    </row>
    <row r="369" spans="2:4" ht="51.75" x14ac:dyDescent="0.3">
      <c r="B369" s="451" t="s">
        <v>187</v>
      </c>
      <c r="C369" s="452" t="s">
        <v>254</v>
      </c>
      <c r="D369" s="446" t="s">
        <v>91</v>
      </c>
    </row>
    <row r="370" spans="2:4" x14ac:dyDescent="0.3">
      <c r="B370" s="451" t="s">
        <v>189</v>
      </c>
      <c r="C370" s="452" t="s">
        <v>667</v>
      </c>
      <c r="D370" s="449" t="s">
        <v>191</v>
      </c>
    </row>
    <row r="371" spans="2:4" ht="51.75" x14ac:dyDescent="0.3">
      <c r="B371" s="451" t="s">
        <v>47</v>
      </c>
      <c r="C371" s="452" t="s">
        <v>668</v>
      </c>
      <c r="D371" s="219"/>
    </row>
    <row r="372" spans="2:4" ht="58.5" customHeight="1" x14ac:dyDescent="0.3">
      <c r="B372" s="451" t="s">
        <v>48</v>
      </c>
      <c r="C372" s="452" t="s">
        <v>669</v>
      </c>
      <c r="D372" s="219"/>
    </row>
    <row r="373" spans="2:4" ht="42.75" customHeight="1" x14ac:dyDescent="0.3">
      <c r="B373" s="451" t="s">
        <v>49</v>
      </c>
      <c r="C373" s="452" t="s">
        <v>249</v>
      </c>
      <c r="D373" s="219"/>
    </row>
    <row r="374" spans="2:4" ht="51.75" x14ac:dyDescent="0.3">
      <c r="B374" s="451" t="s">
        <v>250</v>
      </c>
      <c r="C374" s="452" t="s">
        <v>253</v>
      </c>
      <c r="D374" s="219"/>
    </row>
    <row r="375" spans="2:4" x14ac:dyDescent="0.3">
      <c r="B375" s="950" t="s">
        <v>51</v>
      </c>
      <c r="C375" s="950"/>
      <c r="D375" s="219"/>
    </row>
    <row r="376" spans="2:4" x14ac:dyDescent="0.3">
      <c r="B376" s="453" t="s">
        <v>52</v>
      </c>
      <c r="C376" s="219"/>
      <c r="D376" s="263">
        <f>'h17'!D57</f>
        <v>-280000</v>
      </c>
    </row>
    <row r="377" spans="2:4" x14ac:dyDescent="0.3">
      <c r="B377" s="21"/>
      <c r="C377" s="439"/>
    </row>
    <row r="378" spans="2:4" ht="51.75" x14ac:dyDescent="0.3">
      <c r="B378" s="451" t="s">
        <v>187</v>
      </c>
      <c r="C378" s="452" t="s">
        <v>254</v>
      </c>
      <c r="D378" s="446" t="s">
        <v>91</v>
      </c>
    </row>
    <row r="379" spans="2:4" x14ac:dyDescent="0.3">
      <c r="B379" s="451" t="s">
        <v>189</v>
      </c>
      <c r="C379" s="452" t="s">
        <v>672</v>
      </c>
      <c r="D379" s="449" t="s">
        <v>191</v>
      </c>
    </row>
    <row r="380" spans="2:4" ht="103.5" x14ac:dyDescent="0.3">
      <c r="B380" s="451" t="s">
        <v>47</v>
      </c>
      <c r="C380" s="452" t="s">
        <v>670</v>
      </c>
      <c r="D380" s="219"/>
    </row>
    <row r="381" spans="2:4" ht="69" x14ac:dyDescent="0.3">
      <c r="B381" s="451" t="s">
        <v>48</v>
      </c>
      <c r="C381" s="452" t="s">
        <v>671</v>
      </c>
      <c r="D381" s="219"/>
    </row>
    <row r="382" spans="2:4" ht="51.75" x14ac:dyDescent="0.3">
      <c r="B382" s="451" t="s">
        <v>49</v>
      </c>
      <c r="C382" s="452" t="s">
        <v>249</v>
      </c>
      <c r="D382" s="219"/>
    </row>
    <row r="383" spans="2:4" ht="51.75" x14ac:dyDescent="0.3">
      <c r="B383" s="451" t="s">
        <v>250</v>
      </c>
      <c r="C383" s="452" t="s">
        <v>253</v>
      </c>
      <c r="D383" s="219"/>
    </row>
    <row r="384" spans="2:4" x14ac:dyDescent="0.3">
      <c r="B384" s="950" t="s">
        <v>51</v>
      </c>
      <c r="C384" s="950"/>
      <c r="D384" s="219"/>
    </row>
    <row r="385" spans="2:4" x14ac:dyDescent="0.3">
      <c r="B385" s="453" t="s">
        <v>52</v>
      </c>
      <c r="C385" s="219"/>
      <c r="D385" s="263">
        <f>'h17'!D66</f>
        <v>-282000</v>
      </c>
    </row>
    <row r="386" spans="2:4" x14ac:dyDescent="0.3">
      <c r="B386" s="21"/>
      <c r="C386" s="652"/>
      <c r="D386" s="651"/>
    </row>
    <row r="387" spans="2:4" ht="53.25" customHeight="1" x14ac:dyDescent="0.3">
      <c r="B387" s="653" t="s">
        <v>187</v>
      </c>
      <c r="C387" s="654" t="s">
        <v>254</v>
      </c>
      <c r="D387" s="655" t="s">
        <v>91</v>
      </c>
    </row>
    <row r="388" spans="2:4" x14ac:dyDescent="0.3">
      <c r="B388" s="653" t="s">
        <v>189</v>
      </c>
      <c r="C388" s="654" t="s">
        <v>255</v>
      </c>
      <c r="D388" s="435" t="s">
        <v>191</v>
      </c>
    </row>
    <row r="389" spans="2:4" ht="51.75" x14ac:dyDescent="0.3">
      <c r="B389" s="653" t="s">
        <v>47</v>
      </c>
      <c r="C389" s="654" t="s">
        <v>251</v>
      </c>
      <c r="D389" s="434"/>
    </row>
    <row r="390" spans="2:4" ht="103.5" x14ac:dyDescent="0.3">
      <c r="B390" s="653" t="s">
        <v>48</v>
      </c>
      <c r="C390" s="654" t="s">
        <v>252</v>
      </c>
      <c r="D390" s="434"/>
    </row>
    <row r="391" spans="2:4" ht="51.75" x14ac:dyDescent="0.3">
      <c r="B391" s="653" t="s">
        <v>49</v>
      </c>
      <c r="C391" s="654" t="s">
        <v>249</v>
      </c>
      <c r="D391" s="434"/>
    </row>
    <row r="392" spans="2:4" ht="51.75" x14ac:dyDescent="0.3">
      <c r="B392" s="653" t="s">
        <v>250</v>
      </c>
      <c r="C392" s="654" t="s">
        <v>253</v>
      </c>
      <c r="D392" s="434"/>
    </row>
    <row r="393" spans="2:4" x14ac:dyDescent="0.3">
      <c r="B393" s="969" t="s">
        <v>51</v>
      </c>
      <c r="C393" s="970"/>
      <c r="D393" s="434"/>
    </row>
    <row r="394" spans="2:4" x14ac:dyDescent="0.3">
      <c r="B394" s="967" t="s">
        <v>52</v>
      </c>
      <c r="C394" s="968"/>
      <c r="D394" s="130">
        <f>'h17'!D76</f>
        <v>-2000000</v>
      </c>
    </row>
    <row r="395" spans="2:4" x14ac:dyDescent="0.3">
      <c r="B395" s="439"/>
      <c r="C395" s="439"/>
      <c r="D395" s="34"/>
    </row>
    <row r="396" spans="2:4" x14ac:dyDescent="0.3">
      <c r="B396" s="426" t="s">
        <v>45</v>
      </c>
      <c r="C396" s="426" t="s">
        <v>46</v>
      </c>
      <c r="D396" s="5"/>
    </row>
    <row r="397" spans="2:4" ht="34.5" x14ac:dyDescent="0.3">
      <c r="B397" s="427">
        <v>1072</v>
      </c>
      <c r="C397" s="427" t="s">
        <v>248</v>
      </c>
      <c r="D397" s="5"/>
    </row>
    <row r="398" spans="2:4" x14ac:dyDescent="0.3">
      <c r="B398" s="429"/>
      <c r="C398" s="429"/>
      <c r="D398" s="5"/>
    </row>
    <row r="399" spans="2:4" ht="18" thickBot="1" x14ac:dyDescent="0.35">
      <c r="B399" s="21" t="s">
        <v>42</v>
      </c>
      <c r="D399" s="5"/>
    </row>
    <row r="400" spans="2:4" ht="52.5" customHeight="1" x14ac:dyDescent="0.3">
      <c r="B400" s="451" t="s">
        <v>187</v>
      </c>
      <c r="C400" s="452" t="s">
        <v>683</v>
      </c>
      <c r="D400" s="423" t="s">
        <v>91</v>
      </c>
    </row>
    <row r="401" spans="2:4" ht="20.25" customHeight="1" x14ac:dyDescent="0.3">
      <c r="B401" s="451" t="s">
        <v>189</v>
      </c>
      <c r="C401" s="452" t="s">
        <v>667</v>
      </c>
      <c r="D401" s="407" t="s">
        <v>6</v>
      </c>
    </row>
    <row r="402" spans="2:4" ht="120.75" x14ac:dyDescent="0.3">
      <c r="B402" s="451" t="s">
        <v>47</v>
      </c>
      <c r="C402" s="452" t="s">
        <v>684</v>
      </c>
      <c r="D402" s="414"/>
    </row>
    <row r="403" spans="2:4" ht="69" x14ac:dyDescent="0.3">
      <c r="B403" s="451" t="s">
        <v>48</v>
      </c>
      <c r="C403" s="452" t="s">
        <v>685</v>
      </c>
      <c r="D403" s="414"/>
    </row>
    <row r="404" spans="2:4" ht="42" customHeight="1" x14ac:dyDescent="0.3">
      <c r="B404" s="451" t="s">
        <v>49</v>
      </c>
      <c r="C404" s="452" t="s">
        <v>249</v>
      </c>
      <c r="D404" s="414"/>
    </row>
    <row r="405" spans="2:4" ht="51.75" x14ac:dyDescent="0.3">
      <c r="B405" s="451" t="s">
        <v>250</v>
      </c>
      <c r="C405" s="452" t="s">
        <v>253</v>
      </c>
      <c r="D405" s="414"/>
    </row>
    <row r="406" spans="2:4" x14ac:dyDescent="0.3">
      <c r="B406" s="921" t="s">
        <v>51</v>
      </c>
      <c r="C406" s="921"/>
      <c r="D406" s="414"/>
    </row>
    <row r="407" spans="2:4" x14ac:dyDescent="0.3">
      <c r="B407" s="923" t="s">
        <v>395</v>
      </c>
      <c r="C407" s="924"/>
      <c r="D407" s="416">
        <f>'h17'!D251</f>
        <v>-168600</v>
      </c>
    </row>
    <row r="408" spans="2:4" x14ac:dyDescent="0.3">
      <c r="B408" s="439"/>
      <c r="C408" s="439"/>
      <c r="D408" s="34"/>
    </row>
    <row r="409" spans="2:4" x14ac:dyDescent="0.3">
      <c r="B409" s="255"/>
      <c r="C409" s="255"/>
      <c r="D409" s="648" t="s">
        <v>589</v>
      </c>
    </row>
    <row r="410" spans="2:4" ht="17.25" customHeight="1" x14ac:dyDescent="0.3">
      <c r="B410" s="957" t="s">
        <v>534</v>
      </c>
      <c r="C410" s="957"/>
      <c r="D410" s="656"/>
    </row>
    <row r="411" spans="2:4" x14ac:dyDescent="0.3">
      <c r="B411" s="411" t="s">
        <v>53</v>
      </c>
      <c r="C411" s="412"/>
      <c r="D411" s="412"/>
    </row>
    <row r="412" spans="2:4" x14ac:dyDescent="0.3">
      <c r="B412" s="417"/>
      <c r="C412" s="417"/>
      <c r="D412" s="417"/>
    </row>
    <row r="413" spans="2:4" x14ac:dyDescent="0.3">
      <c r="B413" s="657" t="s">
        <v>45</v>
      </c>
      <c r="C413" s="657" t="s">
        <v>46</v>
      </c>
      <c r="D413" s="457"/>
    </row>
    <row r="414" spans="2:4" x14ac:dyDescent="0.3">
      <c r="B414" s="353">
        <v>1212</v>
      </c>
      <c r="C414" s="266" t="s">
        <v>590</v>
      </c>
      <c r="D414" s="29"/>
    </row>
    <row r="415" spans="2:4" x14ac:dyDescent="0.3">
      <c r="B415" s="658"/>
      <c r="C415" s="658"/>
      <c r="D415" s="658"/>
    </row>
    <row r="416" spans="2:4" x14ac:dyDescent="0.3">
      <c r="B416" s="458" t="s">
        <v>219</v>
      </c>
      <c r="C416" s="457"/>
      <c r="D416" s="457"/>
    </row>
    <row r="417" spans="2:4" ht="51.75" x14ac:dyDescent="0.3">
      <c r="B417" s="659" t="s">
        <v>187</v>
      </c>
      <c r="C417" s="252" t="s">
        <v>588</v>
      </c>
      <c r="D417" s="268" t="s">
        <v>585</v>
      </c>
    </row>
    <row r="418" spans="2:4" x14ac:dyDescent="0.3">
      <c r="B418" s="659" t="s">
        <v>189</v>
      </c>
      <c r="C418" s="252">
        <v>32001</v>
      </c>
      <c r="D418" s="268" t="s">
        <v>6</v>
      </c>
    </row>
    <row r="419" spans="2:4" ht="34.5" x14ac:dyDescent="0.3">
      <c r="B419" s="659" t="s">
        <v>47</v>
      </c>
      <c r="C419" s="252" t="s">
        <v>506</v>
      </c>
      <c r="D419" s="660"/>
    </row>
    <row r="420" spans="2:4" ht="103.5" x14ac:dyDescent="0.3">
      <c r="B420" s="659" t="s">
        <v>48</v>
      </c>
      <c r="C420" s="252" t="s">
        <v>581</v>
      </c>
      <c r="D420" s="660"/>
    </row>
    <row r="421" spans="2:4" ht="51.75" x14ac:dyDescent="0.3">
      <c r="B421" s="659" t="s">
        <v>49</v>
      </c>
      <c r="C421" s="252" t="s">
        <v>583</v>
      </c>
      <c r="D421" s="660"/>
    </row>
    <row r="422" spans="2:4" ht="34.5" x14ac:dyDescent="0.3">
      <c r="B422" s="659" t="s">
        <v>586</v>
      </c>
      <c r="C422" s="252" t="s">
        <v>587</v>
      </c>
      <c r="D422" s="660"/>
    </row>
    <row r="423" spans="2:4" x14ac:dyDescent="0.3">
      <c r="B423" s="958" t="s">
        <v>345</v>
      </c>
      <c r="C423" s="959"/>
      <c r="D423" s="660"/>
    </row>
    <row r="424" spans="2:4" x14ac:dyDescent="0.3">
      <c r="B424" s="661" t="s">
        <v>749</v>
      </c>
      <c r="C424" s="662"/>
      <c r="D424" s="663">
        <v>1</v>
      </c>
    </row>
    <row r="425" spans="2:4" x14ac:dyDescent="0.3">
      <c r="B425" s="923" t="s">
        <v>52</v>
      </c>
      <c r="C425" s="924"/>
      <c r="D425" s="99">
        <f>'հ9․'!G34</f>
        <v>18970.599999999999</v>
      </c>
    </row>
    <row r="426" spans="2:4" x14ac:dyDescent="0.3">
      <c r="B426" s="664"/>
      <c r="C426" s="664"/>
      <c r="D426" s="223"/>
    </row>
    <row r="427" spans="2:4" x14ac:dyDescent="0.3">
      <c r="B427" s="417"/>
      <c r="C427" s="417"/>
      <c r="D427" s="648" t="s">
        <v>591</v>
      </c>
    </row>
    <row r="428" spans="2:4" ht="17.25" customHeight="1" x14ac:dyDescent="0.3">
      <c r="B428" s="957" t="s">
        <v>537</v>
      </c>
      <c r="C428" s="957"/>
      <c r="D428" s="656"/>
    </row>
    <row r="429" spans="2:4" x14ac:dyDescent="0.3">
      <c r="B429" s="411" t="s">
        <v>53</v>
      </c>
      <c r="C429" s="412"/>
      <c r="D429" s="412"/>
    </row>
    <row r="430" spans="2:4" x14ac:dyDescent="0.3">
      <c r="B430" s="417"/>
      <c r="C430" s="417"/>
      <c r="D430" s="417"/>
    </row>
    <row r="431" spans="2:4" x14ac:dyDescent="0.3">
      <c r="B431" s="657" t="s">
        <v>45</v>
      </c>
      <c r="C431" s="657" t="s">
        <v>46</v>
      </c>
      <c r="D431" s="457"/>
    </row>
    <row r="432" spans="2:4" x14ac:dyDescent="0.3">
      <c r="B432" s="353">
        <v>1212</v>
      </c>
      <c r="C432" s="266" t="s">
        <v>590</v>
      </c>
      <c r="D432" s="29"/>
    </row>
    <row r="433" spans="2:4" x14ac:dyDescent="0.3">
      <c r="B433" s="658"/>
      <c r="C433" s="658"/>
      <c r="D433" s="658"/>
    </row>
    <row r="434" spans="2:4" x14ac:dyDescent="0.3">
      <c r="B434" s="458" t="s">
        <v>219</v>
      </c>
      <c r="C434" s="457"/>
      <c r="D434" s="457"/>
    </row>
    <row r="435" spans="2:4" ht="51.75" x14ac:dyDescent="0.3">
      <c r="B435" s="219" t="s">
        <v>187</v>
      </c>
      <c r="C435" s="219">
        <v>1212</v>
      </c>
      <c r="D435" s="218" t="s">
        <v>585</v>
      </c>
    </row>
    <row r="436" spans="2:4" x14ac:dyDescent="0.3">
      <c r="B436" s="219" t="s">
        <v>189</v>
      </c>
      <c r="C436" s="219">
        <v>12025</v>
      </c>
      <c r="D436" s="265" t="s">
        <v>6</v>
      </c>
    </row>
    <row r="437" spans="2:4" ht="34.5" x14ac:dyDescent="0.3">
      <c r="B437" s="264" t="s">
        <v>47</v>
      </c>
      <c r="C437" s="252" t="s">
        <v>557</v>
      </c>
      <c r="D437" s="266"/>
    </row>
    <row r="438" spans="2:4" ht="69" x14ac:dyDescent="0.3">
      <c r="B438" s="219" t="s">
        <v>48</v>
      </c>
      <c r="C438" s="251" t="s">
        <v>578</v>
      </c>
      <c r="D438" s="266"/>
    </row>
    <row r="439" spans="2:4" x14ac:dyDescent="0.3">
      <c r="B439" s="251" t="s">
        <v>49</v>
      </c>
      <c r="C439" s="251" t="s">
        <v>38</v>
      </c>
      <c r="D439" s="266"/>
    </row>
    <row r="440" spans="2:4" ht="34.5" x14ac:dyDescent="0.3">
      <c r="B440" s="218" t="s">
        <v>586</v>
      </c>
      <c r="C440" s="252" t="s">
        <v>587</v>
      </c>
      <c r="D440" s="266"/>
    </row>
    <row r="441" spans="2:4" x14ac:dyDescent="0.3">
      <c r="B441" s="962" t="s">
        <v>51</v>
      </c>
      <c r="C441" s="962"/>
      <c r="D441" s="266"/>
    </row>
    <row r="442" spans="2:4" x14ac:dyDescent="0.3">
      <c r="B442" s="665" t="s">
        <v>725</v>
      </c>
      <c r="C442" s="459"/>
      <c r="D442" s="460">
        <v>1</v>
      </c>
    </row>
    <row r="443" spans="2:4" x14ac:dyDescent="0.3">
      <c r="B443" s="461" t="s">
        <v>52</v>
      </c>
      <c r="C443" s="462"/>
      <c r="D443" s="267">
        <f>'հ9․'!G25</f>
        <v>52716</v>
      </c>
    </row>
    <row r="444" spans="2:4" x14ac:dyDescent="0.3">
      <c r="B444" s="458"/>
      <c r="C444" s="457"/>
      <c r="D444" s="457"/>
    </row>
    <row r="445" spans="2:4" x14ac:dyDescent="0.3">
      <c r="B445" s="458"/>
      <c r="C445" s="457"/>
      <c r="D445" s="457"/>
    </row>
    <row r="446" spans="2:4" ht="51.75" x14ac:dyDescent="0.3">
      <c r="B446" s="659" t="s">
        <v>187</v>
      </c>
      <c r="C446" s="252" t="s">
        <v>588</v>
      </c>
      <c r="D446" s="268" t="s">
        <v>585</v>
      </c>
    </row>
    <row r="447" spans="2:4" x14ac:dyDescent="0.3">
      <c r="B447" s="659" t="s">
        <v>189</v>
      </c>
      <c r="C447" s="252">
        <v>32001</v>
      </c>
      <c r="D447" s="268" t="s">
        <v>6</v>
      </c>
    </row>
    <row r="448" spans="2:4" ht="34.5" x14ac:dyDescent="0.3">
      <c r="B448" s="659" t="s">
        <v>47</v>
      </c>
      <c r="C448" s="252" t="s">
        <v>506</v>
      </c>
      <c r="D448" s="660"/>
    </row>
    <row r="449" spans="2:4" ht="103.5" x14ac:dyDescent="0.3">
      <c r="B449" s="659" t="s">
        <v>48</v>
      </c>
      <c r="C449" s="252" t="s">
        <v>581</v>
      </c>
      <c r="D449" s="660"/>
    </row>
    <row r="450" spans="2:4" ht="51.75" x14ac:dyDescent="0.3">
      <c r="B450" s="659" t="s">
        <v>49</v>
      </c>
      <c r="C450" s="252" t="s">
        <v>583</v>
      </c>
      <c r="D450" s="660"/>
    </row>
    <row r="451" spans="2:4" ht="34.5" x14ac:dyDescent="0.3">
      <c r="B451" s="659" t="s">
        <v>586</v>
      </c>
      <c r="C451" s="252" t="s">
        <v>587</v>
      </c>
      <c r="D451" s="660"/>
    </row>
    <row r="452" spans="2:4" x14ac:dyDescent="0.3">
      <c r="B452" s="958" t="s">
        <v>345</v>
      </c>
      <c r="C452" s="959"/>
      <c r="D452" s="660"/>
    </row>
    <row r="453" spans="2:4" ht="22.5" customHeight="1" x14ac:dyDescent="0.3">
      <c r="B453" s="666" t="s">
        <v>725</v>
      </c>
      <c r="C453" s="667"/>
      <c r="D453" s="663">
        <v>1</v>
      </c>
    </row>
    <row r="454" spans="2:4" ht="22.5" customHeight="1" x14ac:dyDescent="0.3">
      <c r="B454" s="923" t="s">
        <v>52</v>
      </c>
      <c r="C454" s="924"/>
      <c r="D454" s="99">
        <f>'հ9․'!G41</f>
        <v>97242.2</v>
      </c>
    </row>
    <row r="455" spans="2:4" x14ac:dyDescent="0.3">
      <c r="B455" s="664"/>
      <c r="C455" s="664"/>
      <c r="D455" s="223"/>
    </row>
    <row r="456" spans="2:4" x14ac:dyDescent="0.3">
      <c r="B456" s="439"/>
      <c r="C456" s="439"/>
      <c r="D456" s="648" t="s">
        <v>592</v>
      </c>
    </row>
    <row r="457" spans="2:4" ht="17.25" customHeight="1" x14ac:dyDescent="0.3">
      <c r="B457" s="957" t="s">
        <v>593</v>
      </c>
      <c r="C457" s="957"/>
      <c r="D457" s="656"/>
    </row>
    <row r="458" spans="2:4" x14ac:dyDescent="0.3">
      <c r="B458" s="411" t="s">
        <v>53</v>
      </c>
      <c r="C458" s="412"/>
      <c r="D458" s="412"/>
    </row>
    <row r="459" spans="2:4" x14ac:dyDescent="0.3">
      <c r="B459" s="417"/>
      <c r="C459" s="417"/>
      <c r="D459" s="417"/>
    </row>
    <row r="460" spans="2:4" x14ac:dyDescent="0.3">
      <c r="B460" s="657" t="s">
        <v>45</v>
      </c>
      <c r="C460" s="657" t="s">
        <v>46</v>
      </c>
      <c r="D460" s="457"/>
    </row>
    <row r="461" spans="2:4" x14ac:dyDescent="0.3">
      <c r="B461" s="353">
        <v>1212</v>
      </c>
      <c r="C461" s="266" t="s">
        <v>590</v>
      </c>
      <c r="D461" s="29"/>
    </row>
    <row r="462" spans="2:4" x14ac:dyDescent="0.3">
      <c r="B462" s="658"/>
      <c r="C462" s="658"/>
      <c r="D462" s="658"/>
    </row>
    <row r="463" spans="2:4" x14ac:dyDescent="0.3">
      <c r="B463" s="458" t="s">
        <v>219</v>
      </c>
      <c r="C463" s="457"/>
      <c r="D463" s="457"/>
    </row>
    <row r="464" spans="2:4" x14ac:dyDescent="0.3">
      <c r="B464" s="439"/>
      <c r="C464" s="439"/>
      <c r="D464" s="34"/>
    </row>
    <row r="465" spans="2:8" ht="51.75" x14ac:dyDescent="0.3">
      <c r="B465" s="659" t="s">
        <v>187</v>
      </c>
      <c r="C465" s="252" t="s">
        <v>588</v>
      </c>
      <c r="D465" s="268" t="s">
        <v>585</v>
      </c>
    </row>
    <row r="466" spans="2:8" x14ac:dyDescent="0.3">
      <c r="B466" s="659" t="s">
        <v>189</v>
      </c>
      <c r="C466" s="252">
        <v>32001</v>
      </c>
      <c r="D466" s="268" t="s">
        <v>6</v>
      </c>
    </row>
    <row r="467" spans="2:8" ht="34.5" x14ac:dyDescent="0.3">
      <c r="B467" s="659" t="s">
        <v>47</v>
      </c>
      <c r="C467" s="252" t="s">
        <v>506</v>
      </c>
      <c r="D467" s="660"/>
    </row>
    <row r="468" spans="2:8" ht="103.5" x14ac:dyDescent="0.3">
      <c r="B468" s="659" t="s">
        <v>48</v>
      </c>
      <c r="C468" s="252" t="s">
        <v>581</v>
      </c>
      <c r="D468" s="660"/>
    </row>
    <row r="469" spans="2:8" ht="51.75" x14ac:dyDescent="0.3">
      <c r="B469" s="659" t="s">
        <v>49</v>
      </c>
      <c r="C469" s="252" t="s">
        <v>583</v>
      </c>
      <c r="D469" s="660"/>
      <c r="H469" s="401"/>
    </row>
    <row r="470" spans="2:8" ht="34.5" x14ac:dyDescent="0.3">
      <c r="B470" s="659" t="s">
        <v>586</v>
      </c>
      <c r="C470" s="252" t="s">
        <v>587</v>
      </c>
      <c r="D470" s="660"/>
    </row>
    <row r="471" spans="2:8" x14ac:dyDescent="0.3">
      <c r="B471" s="958" t="s">
        <v>345</v>
      </c>
      <c r="C471" s="959"/>
      <c r="D471" s="660"/>
    </row>
    <row r="472" spans="2:8" x14ac:dyDescent="0.3">
      <c r="B472" s="668" t="s">
        <v>726</v>
      </c>
      <c r="C472" s="667"/>
      <c r="D472" s="663">
        <v>2</v>
      </c>
    </row>
    <row r="473" spans="2:8" x14ac:dyDescent="0.3">
      <c r="B473" s="923" t="s">
        <v>52</v>
      </c>
      <c r="C473" s="924"/>
      <c r="D473" s="99">
        <f>'հ9․'!G48</f>
        <v>51595.3</v>
      </c>
    </row>
    <row r="474" spans="2:8" x14ac:dyDescent="0.3">
      <c r="B474" s="439"/>
      <c r="C474" s="439"/>
      <c r="D474" s="34"/>
    </row>
    <row r="475" spans="2:8" x14ac:dyDescent="0.3">
      <c r="B475" s="439"/>
      <c r="C475" s="439"/>
      <c r="D475" s="648" t="s">
        <v>227</v>
      </c>
    </row>
    <row r="476" spans="2:8" x14ac:dyDescent="0.3">
      <c r="B476" s="934" t="s">
        <v>216</v>
      </c>
      <c r="C476" s="934"/>
      <c r="D476" s="934"/>
    </row>
    <row r="477" spans="2:8" ht="17.25" customHeight="1" x14ac:dyDescent="0.3">
      <c r="B477" s="935" t="s">
        <v>53</v>
      </c>
      <c r="C477" s="935"/>
      <c r="D477" s="935"/>
    </row>
    <row r="478" spans="2:8" x14ac:dyDescent="0.3">
      <c r="B478" s="439"/>
      <c r="C478" s="439"/>
      <c r="D478" s="34"/>
    </row>
    <row r="479" spans="2:8" x14ac:dyDescent="0.3">
      <c r="B479" s="439"/>
      <c r="C479" s="439"/>
      <c r="D479" s="34"/>
    </row>
    <row r="480" spans="2:8" x14ac:dyDescent="0.3">
      <c r="B480" s="444" t="s">
        <v>45</v>
      </c>
      <c r="C480" s="444" t="s">
        <v>46</v>
      </c>
      <c r="D480" s="133"/>
      <c r="E480" s="133"/>
      <c r="F480" s="133"/>
    </row>
    <row r="481" spans="2:8" x14ac:dyDescent="0.3">
      <c r="B481" s="427" t="s">
        <v>217</v>
      </c>
      <c r="C481" s="427" t="s">
        <v>218</v>
      </c>
      <c r="D481" s="463"/>
      <c r="E481" s="463"/>
      <c r="F481" s="463"/>
    </row>
    <row r="482" spans="2:8" x14ac:dyDescent="0.3">
      <c r="B482" s="439"/>
      <c r="C482" s="439"/>
      <c r="D482" s="34"/>
    </row>
    <row r="483" spans="2:8" x14ac:dyDescent="0.3">
      <c r="B483" s="21" t="s">
        <v>219</v>
      </c>
      <c r="C483" s="21"/>
      <c r="D483" s="21"/>
      <c r="E483" s="21"/>
      <c r="F483" s="21"/>
    </row>
    <row r="484" spans="2:8" ht="58.5" customHeight="1" x14ac:dyDescent="0.3">
      <c r="B484" s="434" t="s">
        <v>187</v>
      </c>
      <c r="C484" s="442" t="s">
        <v>217</v>
      </c>
      <c r="D484" s="431" t="s">
        <v>39</v>
      </c>
      <c r="E484" s="464"/>
      <c r="F484" s="464"/>
    </row>
    <row r="485" spans="2:8" x14ac:dyDescent="0.3">
      <c r="B485" s="434" t="s">
        <v>189</v>
      </c>
      <c r="C485" s="442" t="s">
        <v>220</v>
      </c>
      <c r="D485" s="435" t="s">
        <v>191</v>
      </c>
      <c r="E485" s="465"/>
      <c r="F485" s="465"/>
    </row>
    <row r="486" spans="2:8" x14ac:dyDescent="0.3">
      <c r="B486" s="434" t="s">
        <v>47</v>
      </c>
      <c r="C486" s="442" t="s">
        <v>218</v>
      </c>
      <c r="D486" s="434"/>
      <c r="E486" s="439"/>
      <c r="F486" s="439"/>
    </row>
    <row r="487" spans="2:8" ht="86.25" x14ac:dyDescent="0.3">
      <c r="B487" s="434" t="s">
        <v>48</v>
      </c>
      <c r="C487" s="442" t="s">
        <v>221</v>
      </c>
      <c r="D487" s="434"/>
      <c r="E487" s="439"/>
      <c r="F487" s="439"/>
    </row>
    <row r="488" spans="2:8" x14ac:dyDescent="0.3">
      <c r="B488" s="434" t="s">
        <v>49</v>
      </c>
      <c r="C488" s="442" t="s">
        <v>222</v>
      </c>
      <c r="D488" s="434"/>
      <c r="E488" s="439"/>
      <c r="F488" s="439"/>
    </row>
    <row r="489" spans="2:8" ht="34.5" x14ac:dyDescent="0.3">
      <c r="B489" s="466" t="s">
        <v>223</v>
      </c>
      <c r="C489" s="467" t="s">
        <v>216</v>
      </c>
      <c r="D489" s="466"/>
      <c r="E489" s="439"/>
      <c r="F489" s="439"/>
    </row>
    <row r="490" spans="2:8" x14ac:dyDescent="0.3">
      <c r="B490" s="960" t="s">
        <v>51</v>
      </c>
      <c r="C490" s="960"/>
      <c r="D490" s="466"/>
      <c r="E490" s="439"/>
      <c r="F490" s="439"/>
    </row>
    <row r="491" spans="2:8" ht="30" customHeight="1" x14ac:dyDescent="0.3">
      <c r="B491" s="916" t="s">
        <v>52</v>
      </c>
      <c r="C491" s="916"/>
      <c r="D491" s="28">
        <f>'հ9․'!G457</f>
        <v>5553920.3999999994</v>
      </c>
      <c r="E491" s="468"/>
      <c r="F491" s="468"/>
      <c r="G491" s="401"/>
      <c r="H491" s="401"/>
    </row>
    <row r="492" spans="2:8" x14ac:dyDescent="0.3">
      <c r="B492" s="439"/>
      <c r="C492" s="439"/>
      <c r="D492" s="34"/>
    </row>
    <row r="493" spans="2:8" ht="51.75" x14ac:dyDescent="0.3">
      <c r="B493" s="434" t="s">
        <v>187</v>
      </c>
      <c r="C493" s="442" t="s">
        <v>217</v>
      </c>
      <c r="D493" s="431" t="s">
        <v>91</v>
      </c>
    </row>
    <row r="494" spans="2:8" x14ac:dyDescent="0.3">
      <c r="B494" s="434" t="s">
        <v>189</v>
      </c>
      <c r="C494" s="442" t="s">
        <v>220</v>
      </c>
      <c r="D494" s="435" t="s">
        <v>191</v>
      </c>
    </row>
    <row r="495" spans="2:8" x14ac:dyDescent="0.3">
      <c r="B495" s="434" t="s">
        <v>47</v>
      </c>
      <c r="C495" s="442" t="s">
        <v>218</v>
      </c>
      <c r="D495" s="434"/>
    </row>
    <row r="496" spans="2:8" ht="86.25" x14ac:dyDescent="0.3">
      <c r="B496" s="434" t="s">
        <v>48</v>
      </c>
      <c r="C496" s="442" t="s">
        <v>221</v>
      </c>
      <c r="D496" s="434"/>
    </row>
    <row r="497" spans="2:4" x14ac:dyDescent="0.3">
      <c r="B497" s="434" t="s">
        <v>49</v>
      </c>
      <c r="C497" s="442" t="s">
        <v>222</v>
      </c>
      <c r="D497" s="434"/>
    </row>
    <row r="498" spans="2:4" ht="34.5" x14ac:dyDescent="0.3">
      <c r="B498" s="434" t="s">
        <v>223</v>
      </c>
      <c r="C498" s="442" t="s">
        <v>216</v>
      </c>
      <c r="D498" s="434"/>
    </row>
    <row r="499" spans="2:4" x14ac:dyDescent="0.3">
      <c r="B499" s="870" t="s">
        <v>51</v>
      </c>
      <c r="C499" s="870"/>
      <c r="D499" s="434"/>
    </row>
    <row r="500" spans="2:4" x14ac:dyDescent="0.3">
      <c r="B500" s="916" t="s">
        <v>52</v>
      </c>
      <c r="C500" s="916"/>
      <c r="D500" s="28">
        <f>'h17'!D451</f>
        <v>-248524.09999999998</v>
      </c>
    </row>
    <row r="501" spans="2:4" x14ac:dyDescent="0.3">
      <c r="B501" s="21"/>
      <c r="C501" s="21"/>
      <c r="D501" s="21"/>
    </row>
    <row r="502" spans="2:4" x14ac:dyDescent="0.3">
      <c r="B502" s="21"/>
      <c r="C502" s="21"/>
      <c r="D502" s="21"/>
    </row>
    <row r="503" spans="2:4" ht="37.5" customHeight="1" x14ac:dyDescent="0.3">
      <c r="B503" s="21"/>
      <c r="C503" s="391" t="s">
        <v>55</v>
      </c>
      <c r="D503" s="469" t="s">
        <v>11</v>
      </c>
    </row>
    <row r="504" spans="2:4" x14ac:dyDescent="0.3">
      <c r="B504" s="21"/>
      <c r="C504" s="21"/>
      <c r="D504" s="21"/>
    </row>
  </sheetData>
  <mergeCells count="122">
    <mergeCell ref="B219:C219"/>
    <mergeCell ref="B203:C203"/>
    <mergeCell ref="B161:C161"/>
    <mergeCell ref="B130:C130"/>
    <mergeCell ref="B119:C119"/>
    <mergeCell ref="B129:C129"/>
    <mergeCell ref="B140:C140"/>
    <mergeCell ref="B150:C150"/>
    <mergeCell ref="B160:C160"/>
    <mergeCell ref="B192:C192"/>
    <mergeCell ref="B200:C200"/>
    <mergeCell ref="B141:C141"/>
    <mergeCell ref="B252:C252"/>
    <mergeCell ref="B253:C253"/>
    <mergeCell ref="B261:C261"/>
    <mergeCell ref="B229:C229"/>
    <mergeCell ref="B230:C230"/>
    <mergeCell ref="B231:C231"/>
    <mergeCell ref="B232:C232"/>
    <mergeCell ref="B233:C233"/>
    <mergeCell ref="B243:C243"/>
    <mergeCell ref="B9:D9"/>
    <mergeCell ref="B188:C188"/>
    <mergeCell ref="B189:C189"/>
    <mergeCell ref="B190:C190"/>
    <mergeCell ref="B191:C191"/>
    <mergeCell ref="B99:C99"/>
    <mergeCell ref="B108:C108"/>
    <mergeCell ref="B83:C83"/>
    <mergeCell ref="B84:C84"/>
    <mergeCell ref="B85:C85"/>
    <mergeCell ref="B86:C86"/>
    <mergeCell ref="B110:C110"/>
    <mergeCell ref="B109:C109"/>
    <mergeCell ref="B64:C64"/>
    <mergeCell ref="B72:C72"/>
    <mergeCell ref="B73:C73"/>
    <mergeCell ref="B74:C74"/>
    <mergeCell ref="B82:C82"/>
    <mergeCell ref="B30:C30"/>
    <mergeCell ref="B39:C39"/>
    <mergeCell ref="B48:C48"/>
    <mergeCell ref="B49:C49"/>
    <mergeCell ref="B40:C40"/>
    <mergeCell ref="B31:C31"/>
    <mergeCell ref="B1:D1"/>
    <mergeCell ref="B2:D2"/>
    <mergeCell ref="B3:D3"/>
    <mergeCell ref="B5:D5"/>
    <mergeCell ref="B8:D8"/>
    <mergeCell ref="B320:C320"/>
    <mergeCell ref="B308:C308"/>
    <mergeCell ref="B394:C394"/>
    <mergeCell ref="B321:C321"/>
    <mergeCell ref="B393:C393"/>
    <mergeCell ref="B309:C309"/>
    <mergeCell ref="B310:C310"/>
    <mergeCell ref="B318:C318"/>
    <mergeCell ref="B319:C319"/>
    <mergeCell ref="B338:C338"/>
    <mergeCell ref="B339:C339"/>
    <mergeCell ref="B347:C347"/>
    <mergeCell ref="B348:C348"/>
    <mergeCell ref="B356:C356"/>
    <mergeCell ref="B357:C357"/>
    <mergeCell ref="B375:C375"/>
    <mergeCell ref="B275:C275"/>
    <mergeCell ref="B307:C307"/>
    <mergeCell ref="B292:C292"/>
    <mergeCell ref="B21:C21"/>
    <mergeCell ref="B22:C22"/>
    <mergeCell ref="B201:C201"/>
    <mergeCell ref="B217:C217"/>
    <mergeCell ref="B218:C218"/>
    <mergeCell ref="B214:C214"/>
    <mergeCell ref="B204:C204"/>
    <mergeCell ref="B215:C215"/>
    <mergeCell ref="B216:C216"/>
    <mergeCell ref="B205:C205"/>
    <mergeCell ref="B206:C206"/>
    <mergeCell ref="B62:C62"/>
    <mergeCell ref="B63:C63"/>
    <mergeCell ref="B111:C111"/>
    <mergeCell ref="B202:C202"/>
    <mergeCell ref="B173:C173"/>
    <mergeCell ref="B175:C175"/>
    <mergeCell ref="B174:C174"/>
    <mergeCell ref="B365:C365"/>
    <mergeCell ref="B366:C366"/>
    <mergeCell ref="B428:C428"/>
    <mergeCell ref="B441:C441"/>
    <mergeCell ref="B452:C452"/>
    <mergeCell ref="B288:C288"/>
    <mergeCell ref="B294:C294"/>
    <mergeCell ref="B289:C289"/>
    <mergeCell ref="B290:C290"/>
    <mergeCell ref="B291:C291"/>
    <mergeCell ref="B293:C293"/>
    <mergeCell ref="B228:C228"/>
    <mergeCell ref="B276:C276"/>
    <mergeCell ref="B499:C499"/>
    <mergeCell ref="B500:C500"/>
    <mergeCell ref="B410:C410"/>
    <mergeCell ref="B423:C423"/>
    <mergeCell ref="B476:D476"/>
    <mergeCell ref="B471:C471"/>
    <mergeCell ref="B473:C473"/>
    <mergeCell ref="B490:C490"/>
    <mergeCell ref="B491:C491"/>
    <mergeCell ref="B477:D477"/>
    <mergeCell ref="B457:C457"/>
    <mergeCell ref="B454:C454"/>
    <mergeCell ref="B242:C242"/>
    <mergeCell ref="B262:C262"/>
    <mergeCell ref="B263:C263"/>
    <mergeCell ref="B264:C264"/>
    <mergeCell ref="B273:C273"/>
    <mergeCell ref="B274:C274"/>
    <mergeCell ref="B384:C384"/>
    <mergeCell ref="B406:C406"/>
    <mergeCell ref="B407:C407"/>
    <mergeCell ref="B425:C425"/>
  </mergeCells>
  <pageMargins left="0.7" right="0.7" top="0.75" bottom="0.75" header="0.3" footer="0.3"/>
  <pageSetup paperSize="9" scale="55" orientation="portrait" horizontalDpi="300" verticalDpi="300" r:id="rId1"/>
  <rowBreaks count="1" manualBreakCount="1">
    <brk id="451" max="3" man="1"/>
  </rowBreaks>
  <colBreaks count="1" manualBreakCount="1">
    <brk id="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F8F3-998B-48BF-990B-22AB0AF0F843}">
  <dimension ref="B1:M42"/>
  <sheetViews>
    <sheetView topLeftCell="A34" workbookViewId="0">
      <selection activeCell="B41" sqref="B41:J47"/>
    </sheetView>
  </sheetViews>
  <sheetFormatPr defaultColWidth="8" defaultRowHeight="17.25" x14ac:dyDescent="0.25"/>
  <cols>
    <col min="1" max="1" width="8" style="255"/>
    <col min="2" max="2" width="18.42578125" style="255" customWidth="1"/>
    <col min="3" max="3" width="50.28515625" style="255" customWidth="1"/>
    <col min="4" max="4" width="15.42578125" style="255" customWidth="1"/>
    <col min="5" max="5" width="19.28515625" style="255" customWidth="1"/>
    <col min="6" max="6" width="18" style="255" customWidth="1"/>
    <col min="7" max="7" width="15" style="255" customWidth="1"/>
    <col min="8" max="8" width="20" style="255" customWidth="1"/>
    <col min="9" max="9" width="10.85546875" style="255" bestFit="1" customWidth="1"/>
    <col min="10" max="16384" width="8" style="255"/>
  </cols>
  <sheetData>
    <row r="1" spans="2:13" x14ac:dyDescent="0.25">
      <c r="B1" s="979" t="s">
        <v>732</v>
      </c>
      <c r="C1" s="979"/>
      <c r="D1" s="979"/>
      <c r="E1" s="979"/>
      <c r="F1" s="979"/>
      <c r="G1" s="979"/>
      <c r="H1" s="979"/>
    </row>
    <row r="2" spans="2:13" x14ac:dyDescent="0.25">
      <c r="B2" s="979" t="s">
        <v>27</v>
      </c>
      <c r="C2" s="979"/>
      <c r="D2" s="979"/>
      <c r="E2" s="979"/>
      <c r="F2" s="979"/>
      <c r="G2" s="979"/>
      <c r="H2" s="979"/>
    </row>
    <row r="3" spans="2:13" x14ac:dyDescent="0.25">
      <c r="B3" s="979" t="s">
        <v>492</v>
      </c>
      <c r="C3" s="979"/>
      <c r="D3" s="979"/>
      <c r="E3" s="979"/>
      <c r="F3" s="979"/>
      <c r="G3" s="979"/>
      <c r="H3" s="979"/>
    </row>
    <row r="4" spans="2:13" x14ac:dyDescent="0.25">
      <c r="B4" s="492"/>
      <c r="C4" s="491"/>
      <c r="D4" s="493"/>
      <c r="E4" s="493"/>
      <c r="F4" s="493"/>
      <c r="G4" s="493"/>
      <c r="H4" s="491"/>
    </row>
    <row r="5" spans="2:13" ht="39" customHeight="1" x14ac:dyDescent="0.25">
      <c r="B5" s="980" t="s">
        <v>493</v>
      </c>
      <c r="C5" s="980"/>
      <c r="D5" s="980"/>
      <c r="E5" s="980"/>
      <c r="F5" s="980"/>
      <c r="G5" s="980"/>
      <c r="H5" s="980"/>
    </row>
    <row r="6" spans="2:13" x14ac:dyDescent="0.25">
      <c r="B6" s="492"/>
      <c r="C6" s="492"/>
      <c r="D6" s="494"/>
      <c r="E6" s="494"/>
      <c r="F6" s="494"/>
      <c r="G6" s="494"/>
      <c r="H6" s="492"/>
    </row>
    <row r="7" spans="2:13" s="492" customFormat="1" ht="39.75" customHeight="1" x14ac:dyDescent="0.25">
      <c r="B7" s="981" t="s">
        <v>494</v>
      </c>
      <c r="C7" s="983" t="s">
        <v>495</v>
      </c>
      <c r="D7" s="985" t="s">
        <v>496</v>
      </c>
      <c r="E7" s="987" t="s">
        <v>497</v>
      </c>
      <c r="F7" s="988" t="s">
        <v>39</v>
      </c>
      <c r="G7" s="988"/>
      <c r="H7" s="988"/>
    </row>
    <row r="8" spans="2:13" s="492" customFormat="1" ht="33" customHeight="1" x14ac:dyDescent="0.25">
      <c r="B8" s="982"/>
      <c r="C8" s="984"/>
      <c r="D8" s="986"/>
      <c r="E8" s="986"/>
      <c r="F8" s="495" t="s">
        <v>498</v>
      </c>
      <c r="G8" s="496" t="s">
        <v>499</v>
      </c>
      <c r="H8" s="497" t="s">
        <v>500</v>
      </c>
      <c r="M8" s="492" t="s">
        <v>12</v>
      </c>
    </row>
    <row r="9" spans="2:13" s="503" customFormat="1" x14ac:dyDescent="0.25">
      <c r="B9" s="498"/>
      <c r="C9" s="499" t="s">
        <v>72</v>
      </c>
      <c r="D9" s="500"/>
      <c r="E9" s="500"/>
      <c r="F9" s="501"/>
      <c r="G9" s="499"/>
      <c r="H9" s="502">
        <f>H10+H18+H26</f>
        <v>167808.09999999998</v>
      </c>
    </row>
    <row r="10" spans="2:13" ht="20.25" customHeight="1" x14ac:dyDescent="0.25">
      <c r="B10" s="251"/>
      <c r="C10" s="302" t="s">
        <v>501</v>
      </c>
      <c r="D10" s="504"/>
      <c r="E10" s="505"/>
      <c r="F10" s="506"/>
      <c r="G10" s="507"/>
      <c r="H10" s="502">
        <f>H11</f>
        <v>18970.599999999999</v>
      </c>
    </row>
    <row r="11" spans="2:13" ht="61.5" customHeight="1" x14ac:dyDescent="0.25">
      <c r="B11" s="508" t="s">
        <v>502</v>
      </c>
      <c r="C11" s="500" t="s">
        <v>503</v>
      </c>
      <c r="D11" s="508" t="s">
        <v>504</v>
      </c>
      <c r="E11" s="978" t="s">
        <v>505</v>
      </c>
      <c r="F11" s="978"/>
      <c r="G11" s="978"/>
      <c r="H11" s="502">
        <f>H12</f>
        <v>18970.599999999999</v>
      </c>
    </row>
    <row r="12" spans="2:13" x14ac:dyDescent="0.25">
      <c r="B12" s="508" t="s">
        <v>724</v>
      </c>
      <c r="C12" s="978" t="s">
        <v>506</v>
      </c>
      <c r="D12" s="978"/>
      <c r="E12" s="978"/>
      <c r="F12" s="978"/>
      <c r="G12" s="978"/>
      <c r="H12" s="259">
        <f>H13+H15</f>
        <v>18970.599999999999</v>
      </c>
    </row>
    <row r="13" spans="2:13" x14ac:dyDescent="0.25">
      <c r="B13" s="508"/>
      <c r="C13" s="509" t="s">
        <v>507</v>
      </c>
      <c r="D13" s="500"/>
      <c r="E13" s="500"/>
      <c r="F13" s="500"/>
      <c r="G13" s="500"/>
      <c r="H13" s="259">
        <f>H14</f>
        <v>18496</v>
      </c>
    </row>
    <row r="14" spans="2:13" ht="34.5" x14ac:dyDescent="0.25">
      <c r="B14" s="251" t="s">
        <v>508</v>
      </c>
      <c r="C14" s="251" t="s">
        <v>509</v>
      </c>
      <c r="D14" s="510" t="s">
        <v>510</v>
      </c>
      <c r="E14" s="505" t="s">
        <v>511</v>
      </c>
      <c r="F14" s="511">
        <v>18495960</v>
      </c>
      <c r="G14" s="354">
        <v>1</v>
      </c>
      <c r="H14" s="260">
        <v>18496</v>
      </c>
    </row>
    <row r="15" spans="2:13" x14ac:dyDescent="0.3">
      <c r="B15" s="251"/>
      <c r="C15" s="512" t="s">
        <v>512</v>
      </c>
      <c r="D15" s="510"/>
      <c r="E15" s="251"/>
      <c r="F15" s="511"/>
      <c r="G15" s="354"/>
      <c r="H15" s="259">
        <f>H16+H17</f>
        <v>474.6</v>
      </c>
    </row>
    <row r="16" spans="2:13" x14ac:dyDescent="0.3">
      <c r="B16" s="513" t="s">
        <v>513</v>
      </c>
      <c r="C16" s="514" t="s">
        <v>514</v>
      </c>
      <c r="D16" s="510" t="s">
        <v>510</v>
      </c>
      <c r="E16" s="505" t="s">
        <v>511</v>
      </c>
      <c r="F16" s="446">
        <f>H16*1000</f>
        <v>365100</v>
      </c>
      <c r="G16" s="354">
        <v>1</v>
      </c>
      <c r="H16" s="260">
        <v>365.1</v>
      </c>
    </row>
    <row r="17" spans="2:8" x14ac:dyDescent="0.3">
      <c r="B17" s="514" t="s">
        <v>515</v>
      </c>
      <c r="C17" s="514" t="s">
        <v>516</v>
      </c>
      <c r="D17" s="510" t="s">
        <v>517</v>
      </c>
      <c r="E17" s="505" t="s">
        <v>511</v>
      </c>
      <c r="F17" s="446">
        <f>H17*1000</f>
        <v>109500</v>
      </c>
      <c r="G17" s="354">
        <v>1</v>
      </c>
      <c r="H17" s="260">
        <v>109.5</v>
      </c>
    </row>
    <row r="18" spans="2:8" x14ac:dyDescent="0.25">
      <c r="B18" s="251"/>
      <c r="C18" s="515" t="s">
        <v>518</v>
      </c>
      <c r="D18" s="504"/>
      <c r="E18" s="505"/>
      <c r="F18" s="506"/>
      <c r="G18" s="507"/>
      <c r="H18" s="516">
        <f>H19</f>
        <v>97242.2</v>
      </c>
    </row>
    <row r="19" spans="2:8" ht="56.25" customHeight="1" x14ac:dyDescent="0.25">
      <c r="B19" s="508" t="s">
        <v>502</v>
      </c>
      <c r="C19" s="500" t="s">
        <v>503</v>
      </c>
      <c r="D19" s="508" t="s">
        <v>504</v>
      </c>
      <c r="E19" s="978" t="s">
        <v>505</v>
      </c>
      <c r="F19" s="978"/>
      <c r="G19" s="978"/>
      <c r="H19" s="502">
        <f>H20</f>
        <v>97242.2</v>
      </c>
    </row>
    <row r="20" spans="2:8" x14ac:dyDescent="0.25">
      <c r="B20" s="508" t="s">
        <v>724</v>
      </c>
      <c r="C20" s="978" t="s">
        <v>506</v>
      </c>
      <c r="D20" s="978"/>
      <c r="E20" s="978"/>
      <c r="F20" s="978"/>
      <c r="G20" s="978"/>
      <c r="H20" s="502">
        <f>H21+H23</f>
        <v>97242.2</v>
      </c>
    </row>
    <row r="21" spans="2:8" x14ac:dyDescent="0.25">
      <c r="B21" s="508"/>
      <c r="C21" s="509" t="s">
        <v>507</v>
      </c>
      <c r="D21" s="500"/>
      <c r="E21" s="500"/>
      <c r="F21" s="500"/>
      <c r="G21" s="500"/>
      <c r="H21" s="502">
        <f>H22</f>
        <v>95679.5</v>
      </c>
    </row>
    <row r="22" spans="2:8" x14ac:dyDescent="0.3">
      <c r="B22" s="514" t="s">
        <v>519</v>
      </c>
      <c r="C22" s="514" t="s">
        <v>520</v>
      </c>
      <c r="D22" s="510" t="s">
        <v>521</v>
      </c>
      <c r="E22" s="505" t="s">
        <v>511</v>
      </c>
      <c r="F22" s="511">
        <f>H22*1000</f>
        <v>95679500</v>
      </c>
      <c r="G22" s="354">
        <v>1</v>
      </c>
      <c r="H22" s="260">
        <v>95679.5</v>
      </c>
    </row>
    <row r="23" spans="2:8" x14ac:dyDescent="0.3">
      <c r="B23" s="251"/>
      <c r="C23" s="512" t="s">
        <v>512</v>
      </c>
      <c r="D23" s="251"/>
      <c r="E23" s="251"/>
      <c r="F23" s="511"/>
      <c r="G23" s="354"/>
      <c r="H23" s="259">
        <f>H24+H25</f>
        <v>1562.7</v>
      </c>
    </row>
    <row r="24" spans="2:8" x14ac:dyDescent="0.3">
      <c r="B24" s="514" t="s">
        <v>522</v>
      </c>
      <c r="C24" s="514" t="s">
        <v>514</v>
      </c>
      <c r="D24" s="510" t="s">
        <v>523</v>
      </c>
      <c r="E24" s="505" t="s">
        <v>511</v>
      </c>
      <c r="F24" s="511">
        <v>1040000</v>
      </c>
      <c r="G24" s="354">
        <v>1</v>
      </c>
      <c r="H24" s="260">
        <f>F24*G24/1000</f>
        <v>1040</v>
      </c>
    </row>
    <row r="25" spans="2:8" x14ac:dyDescent="0.3">
      <c r="B25" s="513">
        <v>98111140</v>
      </c>
      <c r="C25" s="514" t="s">
        <v>516</v>
      </c>
      <c r="D25" s="517" t="s">
        <v>517</v>
      </c>
      <c r="E25" s="505" t="s">
        <v>511</v>
      </c>
      <c r="F25" s="511">
        <f>H25*1000</f>
        <v>522700.00000000006</v>
      </c>
      <c r="G25" s="354">
        <v>1</v>
      </c>
      <c r="H25" s="260">
        <v>522.70000000000005</v>
      </c>
    </row>
    <row r="26" spans="2:8" x14ac:dyDescent="0.25">
      <c r="B26" s="251"/>
      <c r="C26" s="515" t="s">
        <v>524</v>
      </c>
      <c r="D26" s="504"/>
      <c r="E26" s="505"/>
      <c r="F26" s="506"/>
      <c r="G26" s="518"/>
      <c r="H26" s="261">
        <f>H27</f>
        <v>51595.3</v>
      </c>
    </row>
    <row r="27" spans="2:8" ht="51.75" customHeight="1" x14ac:dyDescent="0.25">
      <c r="B27" s="508" t="s">
        <v>502</v>
      </c>
      <c r="C27" s="500" t="s">
        <v>503</v>
      </c>
      <c r="D27" s="508" t="s">
        <v>504</v>
      </c>
      <c r="E27" s="978" t="s">
        <v>505</v>
      </c>
      <c r="F27" s="978"/>
      <c r="G27" s="978"/>
      <c r="H27" s="502">
        <f>H28</f>
        <v>51595.3</v>
      </c>
    </row>
    <row r="28" spans="2:8" x14ac:dyDescent="0.25">
      <c r="B28" s="508" t="s">
        <v>724</v>
      </c>
      <c r="C28" s="978" t="s">
        <v>506</v>
      </c>
      <c r="D28" s="978"/>
      <c r="E28" s="978"/>
      <c r="F28" s="978"/>
      <c r="G28" s="978"/>
      <c r="H28" s="502">
        <f>H29+H32</f>
        <v>51595.3</v>
      </c>
    </row>
    <row r="29" spans="2:8" x14ac:dyDescent="0.25">
      <c r="B29" s="508"/>
      <c r="C29" s="509" t="s">
        <v>507</v>
      </c>
      <c r="D29" s="508"/>
      <c r="E29" s="508"/>
      <c r="F29" s="508"/>
      <c r="G29" s="508"/>
      <c r="H29" s="502">
        <f>H30+H31</f>
        <v>49107.8</v>
      </c>
    </row>
    <row r="30" spans="2:8" x14ac:dyDescent="0.25">
      <c r="B30" s="519" t="s">
        <v>525</v>
      </c>
      <c r="C30" s="520" t="s">
        <v>526</v>
      </c>
      <c r="D30" s="520" t="s">
        <v>523</v>
      </c>
      <c r="E30" s="520" t="s">
        <v>511</v>
      </c>
      <c r="F30" s="511">
        <v>27363800</v>
      </c>
      <c r="G30" s="520">
        <v>1</v>
      </c>
      <c r="H30" s="260">
        <f>F30/1000</f>
        <v>27363.8</v>
      </c>
    </row>
    <row r="31" spans="2:8" x14ac:dyDescent="0.25">
      <c r="B31" s="519" t="s">
        <v>527</v>
      </c>
      <c r="C31" s="520" t="s">
        <v>526</v>
      </c>
      <c r="D31" s="520" t="s">
        <v>523</v>
      </c>
      <c r="E31" s="520" t="s">
        <v>511</v>
      </c>
      <c r="F31" s="511">
        <v>21744000</v>
      </c>
      <c r="G31" s="520">
        <v>1</v>
      </c>
      <c r="H31" s="260">
        <f>F31/1000</f>
        <v>21744</v>
      </c>
    </row>
    <row r="32" spans="2:8" x14ac:dyDescent="0.3">
      <c r="B32" s="251"/>
      <c r="C32" s="512" t="s">
        <v>512</v>
      </c>
      <c r="D32" s="251"/>
      <c r="E32" s="251"/>
      <c r="F32" s="251"/>
      <c r="G32" s="251"/>
      <c r="H32" s="502">
        <f>H33+H34+H35+H36</f>
        <v>2487.5</v>
      </c>
    </row>
    <row r="33" spans="2:10" ht="34.5" x14ac:dyDescent="0.25">
      <c r="B33" s="517" t="s">
        <v>528</v>
      </c>
      <c r="C33" s="517" t="s">
        <v>514</v>
      </c>
      <c r="D33" s="517" t="s">
        <v>523</v>
      </c>
      <c r="E33" s="517" t="s">
        <v>511</v>
      </c>
      <c r="F33" s="521">
        <f>H33*1000</f>
        <v>460500</v>
      </c>
      <c r="G33" s="522">
        <v>1</v>
      </c>
      <c r="H33" s="262">
        <v>460.5</v>
      </c>
    </row>
    <row r="34" spans="2:10" x14ac:dyDescent="0.25">
      <c r="B34" s="517" t="s">
        <v>529</v>
      </c>
      <c r="C34" s="517" t="s">
        <v>516</v>
      </c>
      <c r="D34" s="517" t="s">
        <v>517</v>
      </c>
      <c r="E34" s="517" t="s">
        <v>511</v>
      </c>
      <c r="F34" s="521">
        <f>H34*1000</f>
        <v>377000</v>
      </c>
      <c r="G34" s="522">
        <v>1</v>
      </c>
      <c r="H34" s="262">
        <v>377</v>
      </c>
    </row>
    <row r="35" spans="2:10" ht="34.5" x14ac:dyDescent="0.3">
      <c r="B35" s="519">
        <v>71241200</v>
      </c>
      <c r="C35" s="523" t="s">
        <v>530</v>
      </c>
      <c r="D35" s="517" t="s">
        <v>523</v>
      </c>
      <c r="E35" s="505" t="s">
        <v>511</v>
      </c>
      <c r="F35" s="524">
        <v>1500000</v>
      </c>
      <c r="G35" s="522">
        <v>1</v>
      </c>
      <c r="H35" s="262">
        <f>F35/1000</f>
        <v>1500</v>
      </c>
    </row>
    <row r="36" spans="2:10" x14ac:dyDescent="0.3">
      <c r="B36" s="519">
        <v>50531140</v>
      </c>
      <c r="C36" s="514" t="s">
        <v>531</v>
      </c>
      <c r="D36" s="517" t="s">
        <v>517</v>
      </c>
      <c r="E36" s="505" t="s">
        <v>511</v>
      </c>
      <c r="F36" s="524">
        <v>150000</v>
      </c>
      <c r="G36" s="522">
        <v>1</v>
      </c>
      <c r="H36" s="262">
        <f>F36/1000</f>
        <v>150</v>
      </c>
    </row>
    <row r="41" spans="2:10" ht="17.25" customHeight="1" x14ac:dyDescent="0.25">
      <c r="B41"/>
      <c r="C41" s="989" t="s">
        <v>606</v>
      </c>
      <c r="D41" s="989"/>
      <c r="E41" s="989"/>
      <c r="F41" s="989"/>
      <c r="G41" s="989"/>
      <c r="H41" s="989" t="s">
        <v>12</v>
      </c>
      <c r="I41" s="989"/>
      <c r="J41" s="989"/>
    </row>
    <row r="42" spans="2:10" x14ac:dyDescent="0.25">
      <c r="C42" s="989"/>
      <c r="D42" s="989"/>
      <c r="E42" s="989"/>
      <c r="F42" s="989"/>
      <c r="G42" s="989"/>
      <c r="H42" s="989"/>
      <c r="I42" s="989"/>
      <c r="J42" s="989"/>
    </row>
  </sheetData>
  <mergeCells count="17">
    <mergeCell ref="C20:G20"/>
    <mergeCell ref="E27:G27"/>
    <mergeCell ref="H41:J42"/>
    <mergeCell ref="C41:G42"/>
    <mergeCell ref="C28:G28"/>
    <mergeCell ref="E11:G11"/>
    <mergeCell ref="C12:G12"/>
    <mergeCell ref="E19:G19"/>
    <mergeCell ref="B1:H1"/>
    <mergeCell ref="B2:H2"/>
    <mergeCell ref="B3:H3"/>
    <mergeCell ref="B5:H5"/>
    <mergeCell ref="B7:B8"/>
    <mergeCell ref="C7:C8"/>
    <mergeCell ref="D7:D8"/>
    <mergeCell ref="E7:E8"/>
    <mergeCell ref="F7:H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F9ECE-4A27-4BC0-80A9-ACCCF2B092D4}">
  <dimension ref="A1:J149"/>
  <sheetViews>
    <sheetView workbookViewId="0">
      <selection activeCell="G7" sqref="G7:G8"/>
    </sheetView>
  </sheetViews>
  <sheetFormatPr defaultRowHeight="15.75" x14ac:dyDescent="0.25"/>
  <cols>
    <col min="1" max="3" width="9.140625" style="651"/>
    <col min="4" max="4" width="14" style="651" customWidth="1"/>
    <col min="5" max="5" width="16" style="651" customWidth="1"/>
    <col min="6" max="6" width="72" style="651" customWidth="1"/>
    <col min="7" max="7" width="30.7109375" style="651" customWidth="1"/>
    <col min="8" max="16384" width="9.140625" style="651"/>
  </cols>
  <sheetData>
    <row r="1" spans="1:7" ht="20.25" customHeight="1" x14ac:dyDescent="0.3">
      <c r="A1" s="29"/>
      <c r="B1" s="29"/>
      <c r="C1" s="29"/>
      <c r="D1" s="29"/>
      <c r="E1" s="29"/>
      <c r="F1" s="355"/>
      <c r="G1" s="356" t="s">
        <v>731</v>
      </c>
    </row>
    <row r="2" spans="1:7" ht="17.25" x14ac:dyDescent="0.25">
      <c r="A2" s="844" t="s">
        <v>27</v>
      </c>
      <c r="B2" s="844"/>
      <c r="C2" s="844"/>
      <c r="D2" s="844"/>
      <c r="E2" s="844"/>
      <c r="F2" s="844"/>
      <c r="G2" s="844"/>
    </row>
    <row r="3" spans="1:7" ht="17.25" x14ac:dyDescent="0.25">
      <c r="A3" s="844" t="s">
        <v>532</v>
      </c>
      <c r="B3" s="844"/>
      <c r="C3" s="844"/>
      <c r="D3" s="844"/>
      <c r="E3" s="844"/>
      <c r="F3" s="844"/>
      <c r="G3" s="844"/>
    </row>
    <row r="4" spans="1:7" ht="36.75" customHeight="1" x14ac:dyDescent="0.25">
      <c r="A4" s="779" t="s">
        <v>596</v>
      </c>
      <c r="B4" s="779"/>
      <c r="C4" s="779"/>
      <c r="D4" s="779"/>
      <c r="E4" s="779"/>
      <c r="F4" s="779"/>
      <c r="G4" s="779"/>
    </row>
    <row r="5" spans="1:7" ht="18" thickBot="1" x14ac:dyDescent="0.3">
      <c r="A5" s="255"/>
      <c r="B5" s="255"/>
      <c r="C5" s="255"/>
      <c r="D5" s="255"/>
      <c r="E5" s="255"/>
      <c r="F5" s="351"/>
      <c r="G5" s="357"/>
    </row>
    <row r="6" spans="1:7" ht="111" customHeight="1" x14ac:dyDescent="0.25">
      <c r="A6" s="990" t="s">
        <v>597</v>
      </c>
      <c r="B6" s="991"/>
      <c r="C6" s="991"/>
      <c r="D6" s="991" t="s">
        <v>25</v>
      </c>
      <c r="E6" s="991"/>
      <c r="F6" s="991" t="s">
        <v>598</v>
      </c>
      <c r="G6" s="358" t="s">
        <v>599</v>
      </c>
    </row>
    <row r="7" spans="1:7" x14ac:dyDescent="0.25">
      <c r="A7" s="992"/>
      <c r="B7" s="939"/>
      <c r="C7" s="939"/>
      <c r="D7" s="939"/>
      <c r="E7" s="939"/>
      <c r="F7" s="939"/>
      <c r="G7" s="993" t="s">
        <v>600</v>
      </c>
    </row>
    <row r="8" spans="1:7" ht="34.5" x14ac:dyDescent="0.25">
      <c r="A8" s="359" t="s">
        <v>601</v>
      </c>
      <c r="B8" s="354" t="s">
        <v>602</v>
      </c>
      <c r="C8" s="354" t="s">
        <v>603</v>
      </c>
      <c r="D8" s="354" t="s">
        <v>5</v>
      </c>
      <c r="E8" s="354" t="s">
        <v>30</v>
      </c>
      <c r="F8" s="939"/>
      <c r="G8" s="993"/>
    </row>
    <row r="9" spans="1:7" ht="17.25" x14ac:dyDescent="0.25">
      <c r="A9" s="360"/>
      <c r="B9" s="251"/>
      <c r="C9" s="251"/>
      <c r="D9" s="251"/>
      <c r="E9" s="251"/>
      <c r="F9" s="250" t="s">
        <v>2</v>
      </c>
      <c r="G9" s="107">
        <f>+G11+G30</f>
        <v>0</v>
      </c>
    </row>
    <row r="10" spans="1:7" ht="17.25" x14ac:dyDescent="0.25">
      <c r="A10" s="360"/>
      <c r="B10" s="251"/>
      <c r="C10" s="251"/>
      <c r="D10" s="251"/>
      <c r="E10" s="251"/>
      <c r="F10" s="252" t="s">
        <v>1</v>
      </c>
      <c r="G10" s="342"/>
    </row>
    <row r="11" spans="1:7" ht="17.25" x14ac:dyDescent="0.25">
      <c r="A11" s="360"/>
      <c r="B11" s="251"/>
      <c r="C11" s="251"/>
      <c r="D11" s="251"/>
      <c r="E11" s="251"/>
      <c r="F11" s="250" t="s">
        <v>151</v>
      </c>
      <c r="G11" s="107">
        <f>G12</f>
        <v>-248524.09999999998</v>
      </c>
    </row>
    <row r="12" spans="1:7" ht="34.5" x14ac:dyDescent="0.25">
      <c r="A12" s="361" t="s">
        <v>148</v>
      </c>
      <c r="B12" s="251"/>
      <c r="C12" s="251"/>
      <c r="D12" s="251"/>
      <c r="E12" s="251"/>
      <c r="F12" s="250" t="s">
        <v>149</v>
      </c>
      <c r="G12" s="108">
        <f>G14</f>
        <v>-248524.09999999998</v>
      </c>
    </row>
    <row r="13" spans="1:7" ht="17.25" x14ac:dyDescent="0.25">
      <c r="A13" s="360"/>
      <c r="B13" s="251"/>
      <c r="C13" s="251"/>
      <c r="D13" s="251"/>
      <c r="E13" s="251"/>
      <c r="F13" s="252" t="s">
        <v>1</v>
      </c>
      <c r="G13" s="108"/>
    </row>
    <row r="14" spans="1:7" ht="17.25" x14ac:dyDescent="0.25">
      <c r="A14" s="360"/>
      <c r="B14" s="326" t="s">
        <v>24</v>
      </c>
      <c r="C14" s="251"/>
      <c r="D14" s="251"/>
      <c r="E14" s="251"/>
      <c r="F14" s="250" t="s">
        <v>150</v>
      </c>
      <c r="G14" s="108">
        <f>G16</f>
        <v>-248524.09999999998</v>
      </c>
    </row>
    <row r="15" spans="1:7" ht="17.25" x14ac:dyDescent="0.25">
      <c r="A15" s="360"/>
      <c r="B15" s="251"/>
      <c r="C15" s="251"/>
      <c r="D15" s="251"/>
      <c r="E15" s="251"/>
      <c r="F15" s="252" t="s">
        <v>1</v>
      </c>
      <c r="G15" s="108"/>
    </row>
    <row r="16" spans="1:7" ht="17.25" x14ac:dyDescent="0.25">
      <c r="A16" s="251"/>
      <c r="B16" s="251"/>
      <c r="C16" s="326" t="s">
        <v>24</v>
      </c>
      <c r="D16" s="251"/>
      <c r="E16" s="251"/>
      <c r="F16" s="250" t="s">
        <v>133</v>
      </c>
      <c r="G16" s="108">
        <f>G18</f>
        <v>-248524.09999999998</v>
      </c>
    </row>
    <row r="17" spans="1:7" ht="17.25" x14ac:dyDescent="0.25">
      <c r="A17" s="251"/>
      <c r="B17" s="251"/>
      <c r="C17" s="251"/>
      <c r="D17" s="251"/>
      <c r="E17" s="251"/>
      <c r="F17" s="252" t="s">
        <v>1</v>
      </c>
      <c r="G17" s="108"/>
    </row>
    <row r="18" spans="1:7" ht="17.25" x14ac:dyDescent="0.25">
      <c r="A18" s="251"/>
      <c r="B18" s="251"/>
      <c r="C18" s="251"/>
      <c r="D18" s="251"/>
      <c r="E18" s="251"/>
      <c r="F18" s="250" t="s">
        <v>151</v>
      </c>
      <c r="G18" s="108">
        <f>G20</f>
        <v>-248524.09999999998</v>
      </c>
    </row>
    <row r="19" spans="1:7" ht="17.25" x14ac:dyDescent="0.25">
      <c r="A19" s="251"/>
      <c r="B19" s="251"/>
      <c r="C19" s="251"/>
      <c r="D19" s="251"/>
      <c r="E19" s="251"/>
      <c r="F19" s="252" t="s">
        <v>1</v>
      </c>
      <c r="G19" s="108"/>
    </row>
    <row r="20" spans="1:7" ht="17.25" x14ac:dyDescent="0.25">
      <c r="A20" s="251"/>
      <c r="B20" s="251"/>
      <c r="C20" s="251"/>
      <c r="D20" s="326" t="s">
        <v>604</v>
      </c>
      <c r="E20" s="251"/>
      <c r="F20" s="252" t="s">
        <v>133</v>
      </c>
      <c r="G20" s="108">
        <f>G22</f>
        <v>-248524.09999999998</v>
      </c>
    </row>
    <row r="21" spans="1:7" ht="17.25" x14ac:dyDescent="0.25">
      <c r="A21" s="251"/>
      <c r="B21" s="251"/>
      <c r="C21" s="251"/>
      <c r="D21" s="251"/>
      <c r="E21" s="251"/>
      <c r="F21" s="252" t="s">
        <v>1</v>
      </c>
      <c r="G21" s="108"/>
    </row>
    <row r="22" spans="1:7" ht="17.25" x14ac:dyDescent="0.25">
      <c r="A22" s="251"/>
      <c r="B22" s="251"/>
      <c r="C22" s="251"/>
      <c r="D22" s="251"/>
      <c r="E22" s="362" t="s">
        <v>605</v>
      </c>
      <c r="F22" s="252" t="s">
        <v>133</v>
      </c>
      <c r="G22" s="108">
        <f>G24</f>
        <v>-248524.09999999998</v>
      </c>
    </row>
    <row r="23" spans="1:7" ht="17.25" x14ac:dyDescent="0.25">
      <c r="A23" s="251"/>
      <c r="B23" s="251"/>
      <c r="C23" s="251"/>
      <c r="D23" s="251"/>
      <c r="E23" s="251"/>
      <c r="F23" s="252" t="s">
        <v>14</v>
      </c>
      <c r="G23" s="108"/>
    </row>
    <row r="24" spans="1:7" ht="17.25" x14ac:dyDescent="0.25">
      <c r="A24" s="251"/>
      <c r="B24" s="251"/>
      <c r="C24" s="251"/>
      <c r="D24" s="251"/>
      <c r="E24" s="251"/>
      <c r="F24" s="256" t="s">
        <v>151</v>
      </c>
      <c r="G24" s="108">
        <f>G26</f>
        <v>-248524.09999999998</v>
      </c>
    </row>
    <row r="25" spans="1:7" ht="34.5" x14ac:dyDescent="0.25">
      <c r="A25" s="251"/>
      <c r="B25" s="251"/>
      <c r="C25" s="251"/>
      <c r="D25" s="251"/>
      <c r="E25" s="251"/>
      <c r="F25" s="252" t="s">
        <v>7</v>
      </c>
      <c r="G25" s="108"/>
    </row>
    <row r="26" spans="1:7" ht="17.25" x14ac:dyDescent="0.25">
      <c r="A26" s="251"/>
      <c r="B26" s="251"/>
      <c r="C26" s="251"/>
      <c r="D26" s="251"/>
      <c r="E26" s="251"/>
      <c r="F26" s="353" t="s">
        <v>2</v>
      </c>
      <c r="G26" s="108">
        <f>G27</f>
        <v>-248524.09999999998</v>
      </c>
    </row>
    <row r="27" spans="1:7" ht="17.25" x14ac:dyDescent="0.25">
      <c r="A27" s="251"/>
      <c r="B27" s="251"/>
      <c r="C27" s="251"/>
      <c r="D27" s="251"/>
      <c r="E27" s="251"/>
      <c r="F27" s="353" t="s">
        <v>96</v>
      </c>
      <c r="G27" s="108">
        <f>G28</f>
        <v>-248524.09999999998</v>
      </c>
    </row>
    <row r="28" spans="1:7" ht="17.25" x14ac:dyDescent="0.25">
      <c r="A28" s="251"/>
      <c r="B28" s="251"/>
      <c r="C28" s="251"/>
      <c r="D28" s="251"/>
      <c r="E28" s="251"/>
      <c r="F28" s="353" t="s">
        <v>145</v>
      </c>
      <c r="G28" s="108">
        <f>G29</f>
        <v>-248524.09999999998</v>
      </c>
    </row>
    <row r="29" spans="1:7" ht="17.25" x14ac:dyDescent="0.25">
      <c r="A29" s="251"/>
      <c r="B29" s="251"/>
      <c r="C29" s="251"/>
      <c r="D29" s="251"/>
      <c r="E29" s="251"/>
      <c r="F29" s="353" t="s">
        <v>152</v>
      </c>
      <c r="G29" s="108">
        <f>-G30</f>
        <v>-248524.09999999998</v>
      </c>
    </row>
    <row r="30" spans="1:7" ht="30.75" customHeight="1" x14ac:dyDescent="0.25">
      <c r="A30" s="326"/>
      <c r="B30" s="326"/>
      <c r="C30" s="326"/>
      <c r="D30" s="326"/>
      <c r="E30" s="326"/>
      <c r="F30" s="250" t="s">
        <v>246</v>
      </c>
      <c r="G30" s="107">
        <f>G31+G75</f>
        <v>248524.09999999998</v>
      </c>
    </row>
    <row r="31" spans="1:7" ht="17.25" x14ac:dyDescent="0.3">
      <c r="A31" s="327" t="s">
        <v>562</v>
      </c>
      <c r="B31" s="328"/>
      <c r="C31" s="328"/>
      <c r="D31" s="328"/>
      <c r="E31" s="329"/>
      <c r="F31" s="328" t="s">
        <v>563</v>
      </c>
      <c r="G31" s="107">
        <f>G33</f>
        <v>220524.09999999998</v>
      </c>
    </row>
    <row r="32" spans="1:7" ht="17.25" x14ac:dyDescent="0.3">
      <c r="A32" s="330"/>
      <c r="B32" s="331"/>
      <c r="C32" s="331"/>
      <c r="D32" s="331"/>
      <c r="E32" s="329"/>
      <c r="F32" s="331" t="s">
        <v>13</v>
      </c>
      <c r="G32" s="107"/>
    </row>
    <row r="33" spans="1:7" ht="34.5" x14ac:dyDescent="0.3">
      <c r="A33" s="327"/>
      <c r="B33" s="327" t="s">
        <v>564</v>
      </c>
      <c r="C33" s="328"/>
      <c r="D33" s="328"/>
      <c r="E33" s="329"/>
      <c r="F33" s="332" t="s">
        <v>505</v>
      </c>
      <c r="G33" s="107">
        <f>G35</f>
        <v>220524.09999999998</v>
      </c>
    </row>
    <row r="34" spans="1:7" ht="17.25" x14ac:dyDescent="0.3">
      <c r="A34" s="330"/>
      <c r="B34" s="330"/>
      <c r="C34" s="331"/>
      <c r="D34" s="331"/>
      <c r="E34" s="329"/>
      <c r="F34" s="331" t="s">
        <v>13</v>
      </c>
      <c r="G34" s="107"/>
    </row>
    <row r="35" spans="1:7" ht="34.5" x14ac:dyDescent="0.3">
      <c r="A35" s="327"/>
      <c r="B35" s="327"/>
      <c r="C35" s="327" t="s">
        <v>562</v>
      </c>
      <c r="D35" s="328"/>
      <c r="E35" s="329"/>
      <c r="F35" s="333" t="s">
        <v>505</v>
      </c>
      <c r="G35" s="107">
        <f>G37</f>
        <v>220524.09999999998</v>
      </c>
    </row>
    <row r="36" spans="1:7" ht="17.25" x14ac:dyDescent="0.3">
      <c r="A36" s="330"/>
      <c r="B36" s="330"/>
      <c r="C36" s="330"/>
      <c r="D36" s="331"/>
      <c r="E36" s="329"/>
      <c r="F36" s="334" t="s">
        <v>13</v>
      </c>
      <c r="G36" s="107"/>
    </row>
    <row r="37" spans="1:7" ht="34.5" x14ac:dyDescent="0.3">
      <c r="A37" s="330"/>
      <c r="B37" s="330"/>
      <c r="C37" s="330"/>
      <c r="D37" s="331"/>
      <c r="E37" s="329"/>
      <c r="F37" s="332" t="s">
        <v>246</v>
      </c>
      <c r="G37" s="107">
        <f>G39</f>
        <v>220524.09999999998</v>
      </c>
    </row>
    <row r="38" spans="1:7" ht="17.25" x14ac:dyDescent="0.3">
      <c r="A38" s="330"/>
      <c r="B38" s="330"/>
      <c r="C38" s="330"/>
      <c r="D38" s="331"/>
      <c r="E38" s="329"/>
      <c r="F38" s="331" t="s">
        <v>13</v>
      </c>
      <c r="G38" s="107"/>
    </row>
    <row r="39" spans="1:7" ht="17.25" x14ac:dyDescent="0.3">
      <c r="A39" s="327"/>
      <c r="B39" s="327"/>
      <c r="C39" s="327"/>
      <c r="D39" s="335">
        <v>1212</v>
      </c>
      <c r="E39" s="329"/>
      <c r="F39" s="336" t="s">
        <v>555</v>
      </c>
      <c r="G39" s="107">
        <f>G41+G50</f>
        <v>220524.09999999998</v>
      </c>
    </row>
    <row r="40" spans="1:7" ht="17.25" x14ac:dyDescent="0.3">
      <c r="A40" s="330"/>
      <c r="B40" s="330"/>
      <c r="C40" s="330"/>
      <c r="D40" s="337"/>
      <c r="E40" s="329"/>
      <c r="F40" s="338" t="s">
        <v>565</v>
      </c>
      <c r="G40" s="107"/>
    </row>
    <row r="41" spans="1:7" ht="34.5" x14ac:dyDescent="0.25">
      <c r="A41" s="339"/>
      <c r="B41" s="339"/>
      <c r="C41" s="339"/>
      <c r="D41" s="339"/>
      <c r="E41" s="337">
        <v>12025</v>
      </c>
      <c r="F41" s="340" t="s">
        <v>557</v>
      </c>
      <c r="G41" s="107">
        <f>G43</f>
        <v>52716</v>
      </c>
    </row>
    <row r="42" spans="1:7" ht="17.25" x14ac:dyDescent="0.25">
      <c r="A42" s="339"/>
      <c r="B42" s="339"/>
      <c r="C42" s="339"/>
      <c r="D42" s="339"/>
      <c r="E42" s="337"/>
      <c r="F42" s="338" t="s">
        <v>14</v>
      </c>
      <c r="G42" s="107"/>
    </row>
    <row r="43" spans="1:7" ht="17.25" x14ac:dyDescent="0.25">
      <c r="A43" s="339"/>
      <c r="B43" s="339"/>
      <c r="C43" s="339"/>
      <c r="D43" s="339"/>
      <c r="E43" s="337"/>
      <c r="F43" s="338" t="s">
        <v>518</v>
      </c>
      <c r="G43" s="107">
        <f>G45</f>
        <v>52716</v>
      </c>
    </row>
    <row r="44" spans="1:7" ht="34.5" x14ac:dyDescent="0.25">
      <c r="A44" s="339"/>
      <c r="B44" s="339"/>
      <c r="C44" s="339"/>
      <c r="D44" s="339"/>
      <c r="E44" s="337"/>
      <c r="F44" s="338" t="s">
        <v>7</v>
      </c>
      <c r="G44" s="107"/>
    </row>
    <row r="45" spans="1:7" ht="17.25" x14ac:dyDescent="0.25">
      <c r="A45" s="339"/>
      <c r="B45" s="339"/>
      <c r="C45" s="339"/>
      <c r="D45" s="339"/>
      <c r="E45" s="337"/>
      <c r="F45" s="219" t="s">
        <v>2</v>
      </c>
      <c r="G45" s="107">
        <f>G46</f>
        <v>52716</v>
      </c>
    </row>
    <row r="46" spans="1:7" ht="17.25" x14ac:dyDescent="0.25">
      <c r="A46" s="339"/>
      <c r="B46" s="339"/>
      <c r="C46" s="339"/>
      <c r="D46" s="339"/>
      <c r="E46" s="337"/>
      <c r="F46" s="219" t="s">
        <v>96</v>
      </c>
      <c r="G46" s="107">
        <f>G47</f>
        <v>52716</v>
      </c>
    </row>
    <row r="47" spans="1:7" ht="17.25" x14ac:dyDescent="0.25">
      <c r="A47" s="339"/>
      <c r="B47" s="339"/>
      <c r="C47" s="339"/>
      <c r="D47" s="339"/>
      <c r="E47" s="337"/>
      <c r="F47" s="219" t="s">
        <v>566</v>
      </c>
      <c r="G47" s="107">
        <f>G48</f>
        <v>52716</v>
      </c>
    </row>
    <row r="48" spans="1:7" ht="34.5" x14ac:dyDescent="0.25">
      <c r="A48" s="339"/>
      <c r="B48" s="339"/>
      <c r="C48" s="339"/>
      <c r="D48" s="339"/>
      <c r="E48" s="337"/>
      <c r="F48" s="252" t="s">
        <v>567</v>
      </c>
      <c r="G48" s="107">
        <f>G49</f>
        <v>52716</v>
      </c>
    </row>
    <row r="49" spans="1:7" ht="17.25" x14ac:dyDescent="0.25">
      <c r="A49" s="339"/>
      <c r="B49" s="339"/>
      <c r="C49" s="339"/>
      <c r="D49" s="339"/>
      <c r="E49" s="337"/>
      <c r="F49" s="252" t="s">
        <v>568</v>
      </c>
      <c r="G49" s="107">
        <f>'h14.'!E21</f>
        <v>52716</v>
      </c>
    </row>
    <row r="50" spans="1:7" ht="34.5" x14ac:dyDescent="0.25">
      <c r="A50" s="339"/>
      <c r="B50" s="339"/>
      <c r="C50" s="339"/>
      <c r="D50" s="339"/>
      <c r="E50" s="257">
        <v>32001</v>
      </c>
      <c r="F50" s="257" t="s">
        <v>506</v>
      </c>
      <c r="G50" s="107">
        <f>G52+G59+G66</f>
        <v>167808.09999999998</v>
      </c>
    </row>
    <row r="51" spans="1:7" ht="17.25" x14ac:dyDescent="0.25">
      <c r="A51" s="339"/>
      <c r="B51" s="339"/>
      <c r="C51" s="339"/>
      <c r="D51" s="339"/>
      <c r="E51" s="258"/>
      <c r="F51" s="219" t="s">
        <v>569</v>
      </c>
      <c r="G51" s="107"/>
    </row>
    <row r="52" spans="1:7" ht="17.25" x14ac:dyDescent="0.25">
      <c r="A52" s="339"/>
      <c r="B52" s="339"/>
      <c r="C52" s="339"/>
      <c r="D52" s="339"/>
      <c r="E52" s="258"/>
      <c r="F52" s="252" t="s">
        <v>501</v>
      </c>
      <c r="G52" s="107">
        <f>G54</f>
        <v>18970.599999999999</v>
      </c>
    </row>
    <row r="53" spans="1:7" ht="34.5" x14ac:dyDescent="0.25">
      <c r="A53" s="339"/>
      <c r="B53" s="339"/>
      <c r="C53" s="339"/>
      <c r="D53" s="339"/>
      <c r="E53" s="258"/>
      <c r="F53" s="252" t="s">
        <v>7</v>
      </c>
      <c r="G53" s="107"/>
    </row>
    <row r="54" spans="1:7" ht="17.25" x14ac:dyDescent="0.25">
      <c r="A54" s="339"/>
      <c r="B54" s="339"/>
      <c r="C54" s="339"/>
      <c r="D54" s="339"/>
      <c r="E54" s="341"/>
      <c r="F54" s="219" t="s">
        <v>2</v>
      </c>
      <c r="G54" s="107">
        <f>G55</f>
        <v>18970.599999999999</v>
      </c>
    </row>
    <row r="55" spans="1:7" ht="17.25" x14ac:dyDescent="0.25">
      <c r="A55" s="339"/>
      <c r="B55" s="339"/>
      <c r="C55" s="339"/>
      <c r="D55" s="339"/>
      <c r="E55" s="341"/>
      <c r="F55" s="219" t="s">
        <v>59</v>
      </c>
      <c r="G55" s="107">
        <f>G56</f>
        <v>18970.599999999999</v>
      </c>
    </row>
    <row r="56" spans="1:7" ht="17.25" x14ac:dyDescent="0.25">
      <c r="A56" s="339"/>
      <c r="B56" s="339"/>
      <c r="C56" s="339"/>
      <c r="D56" s="339"/>
      <c r="E56" s="341"/>
      <c r="F56" s="219" t="s">
        <v>60</v>
      </c>
      <c r="G56" s="107">
        <f>G57</f>
        <v>18970.599999999999</v>
      </c>
    </row>
    <row r="57" spans="1:7" ht="17.25" x14ac:dyDescent="0.25">
      <c r="A57" s="339"/>
      <c r="B57" s="339"/>
      <c r="C57" s="339"/>
      <c r="D57" s="339"/>
      <c r="E57" s="341"/>
      <c r="F57" s="219" t="s">
        <v>61</v>
      </c>
      <c r="G57" s="107">
        <f>G58</f>
        <v>18970.599999999999</v>
      </c>
    </row>
    <row r="58" spans="1:7" ht="17.25" x14ac:dyDescent="0.25">
      <c r="A58" s="339"/>
      <c r="B58" s="339"/>
      <c r="C58" s="339"/>
      <c r="D58" s="339"/>
      <c r="E58" s="341"/>
      <c r="F58" s="219" t="s">
        <v>247</v>
      </c>
      <c r="G58" s="107">
        <f>'հ9․'!G40</f>
        <v>18970.599999999999</v>
      </c>
    </row>
    <row r="59" spans="1:7" ht="17.25" x14ac:dyDescent="0.25">
      <c r="A59" s="339"/>
      <c r="B59" s="339"/>
      <c r="C59" s="339"/>
      <c r="D59" s="339"/>
      <c r="E59" s="341"/>
      <c r="F59" s="252" t="s">
        <v>518</v>
      </c>
      <c r="G59" s="107">
        <f>G61</f>
        <v>97242.2</v>
      </c>
    </row>
    <row r="60" spans="1:7" ht="34.5" x14ac:dyDescent="0.25">
      <c r="A60" s="339"/>
      <c r="B60" s="339"/>
      <c r="C60" s="339"/>
      <c r="D60" s="339"/>
      <c r="E60" s="341"/>
      <c r="F60" s="252" t="s">
        <v>570</v>
      </c>
      <c r="G60" s="107"/>
    </row>
    <row r="61" spans="1:7" ht="17.25" x14ac:dyDescent="0.25">
      <c r="A61" s="339"/>
      <c r="B61" s="339"/>
      <c r="C61" s="339"/>
      <c r="D61" s="339"/>
      <c r="E61" s="341"/>
      <c r="F61" s="252" t="s">
        <v>2</v>
      </c>
      <c r="G61" s="107">
        <f>G62</f>
        <v>97242.2</v>
      </c>
    </row>
    <row r="62" spans="1:7" ht="17.25" x14ac:dyDescent="0.25">
      <c r="A62" s="339"/>
      <c r="B62" s="339"/>
      <c r="C62" s="339"/>
      <c r="D62" s="339"/>
      <c r="E62" s="341"/>
      <c r="F62" s="342" t="s">
        <v>571</v>
      </c>
      <c r="G62" s="107">
        <f>G63</f>
        <v>97242.2</v>
      </c>
    </row>
    <row r="63" spans="1:7" ht="17.25" x14ac:dyDescent="0.25">
      <c r="A63" s="339"/>
      <c r="B63" s="339"/>
      <c r="C63" s="339"/>
      <c r="D63" s="339"/>
      <c r="E63" s="341"/>
      <c r="F63" s="342" t="s">
        <v>572</v>
      </c>
      <c r="G63" s="107">
        <f>G64</f>
        <v>97242.2</v>
      </c>
    </row>
    <row r="64" spans="1:7" ht="17.25" x14ac:dyDescent="0.25">
      <c r="A64" s="339"/>
      <c r="B64" s="339"/>
      <c r="C64" s="339"/>
      <c r="D64" s="339"/>
      <c r="E64" s="341"/>
      <c r="F64" s="342" t="s">
        <v>573</v>
      </c>
      <c r="G64" s="107">
        <f>G65</f>
        <v>97242.2</v>
      </c>
    </row>
    <row r="65" spans="1:7" ht="17.25" x14ac:dyDescent="0.25">
      <c r="A65" s="339"/>
      <c r="B65" s="339"/>
      <c r="C65" s="339"/>
      <c r="D65" s="339"/>
      <c r="E65" s="341"/>
      <c r="F65" s="343" t="s">
        <v>247</v>
      </c>
      <c r="G65" s="107">
        <f>'հ9․'!G47</f>
        <v>97242.2</v>
      </c>
    </row>
    <row r="66" spans="1:7" ht="17.25" x14ac:dyDescent="0.25">
      <c r="A66" s="339"/>
      <c r="B66" s="339"/>
      <c r="C66" s="339"/>
      <c r="D66" s="339"/>
      <c r="E66" s="341"/>
      <c r="F66" s="344" t="s">
        <v>574</v>
      </c>
      <c r="G66" s="107">
        <f>G68</f>
        <v>51595.3</v>
      </c>
    </row>
    <row r="67" spans="1:7" ht="34.5" x14ac:dyDescent="0.25">
      <c r="A67" s="339"/>
      <c r="B67" s="339"/>
      <c r="C67" s="339"/>
      <c r="D67" s="339"/>
      <c r="E67" s="341"/>
      <c r="F67" s="345" t="s">
        <v>575</v>
      </c>
      <c r="G67" s="107"/>
    </row>
    <row r="68" spans="1:7" ht="17.25" x14ac:dyDescent="0.25">
      <c r="A68" s="339"/>
      <c r="B68" s="339"/>
      <c r="C68" s="339"/>
      <c r="D68" s="339"/>
      <c r="E68" s="341"/>
      <c r="F68" s="252" t="s">
        <v>2</v>
      </c>
      <c r="G68" s="107">
        <f>G69</f>
        <v>51595.3</v>
      </c>
    </row>
    <row r="69" spans="1:7" ht="17.25" x14ac:dyDescent="0.25">
      <c r="A69" s="339"/>
      <c r="B69" s="339"/>
      <c r="C69" s="339"/>
      <c r="D69" s="339"/>
      <c r="E69" s="341"/>
      <c r="F69" s="342" t="s">
        <v>571</v>
      </c>
      <c r="G69" s="107">
        <f>G70</f>
        <v>51595.3</v>
      </c>
    </row>
    <row r="70" spans="1:7" ht="17.25" x14ac:dyDescent="0.25">
      <c r="A70" s="339"/>
      <c r="B70" s="339"/>
      <c r="C70" s="339"/>
      <c r="D70" s="339"/>
      <c r="E70" s="341"/>
      <c r="F70" s="342" t="s">
        <v>572</v>
      </c>
      <c r="G70" s="107">
        <f>G71+G73</f>
        <v>51595.3</v>
      </c>
    </row>
    <row r="71" spans="1:7" ht="17.25" x14ac:dyDescent="0.25">
      <c r="A71" s="339"/>
      <c r="B71" s="339"/>
      <c r="C71" s="339"/>
      <c r="D71" s="339"/>
      <c r="E71" s="341"/>
      <c r="F71" s="342" t="s">
        <v>573</v>
      </c>
      <c r="G71" s="107">
        <f>G72</f>
        <v>49945.3</v>
      </c>
    </row>
    <row r="72" spans="1:7" ht="17.25" x14ac:dyDescent="0.25">
      <c r="A72" s="339"/>
      <c r="B72" s="339"/>
      <c r="C72" s="339"/>
      <c r="D72" s="339"/>
      <c r="E72" s="341"/>
      <c r="F72" s="343" t="s">
        <v>247</v>
      </c>
      <c r="G72" s="107">
        <f>'հ9․'!G54</f>
        <v>49945.3</v>
      </c>
    </row>
    <row r="73" spans="1:7" ht="17.25" x14ac:dyDescent="0.25">
      <c r="A73" s="339"/>
      <c r="B73" s="339"/>
      <c r="C73" s="339"/>
      <c r="D73" s="339"/>
      <c r="E73" s="341"/>
      <c r="F73" s="451" t="s">
        <v>140</v>
      </c>
      <c r="G73" s="107">
        <f>G74</f>
        <v>1650</v>
      </c>
    </row>
    <row r="74" spans="1:7" ht="17.25" x14ac:dyDescent="0.25">
      <c r="A74" s="339"/>
      <c r="B74" s="339"/>
      <c r="C74" s="339"/>
      <c r="D74" s="339"/>
      <c r="E74" s="341"/>
      <c r="F74" s="451" t="s">
        <v>141</v>
      </c>
      <c r="G74" s="107">
        <f>'հ9․'!G56</f>
        <v>1650</v>
      </c>
    </row>
    <row r="75" spans="1:7" s="352" customFormat="1" ht="34.5" x14ac:dyDescent="0.25">
      <c r="A75" s="582" t="s">
        <v>652</v>
      </c>
      <c r="B75" s="582"/>
      <c r="C75" s="582"/>
      <c r="D75" s="743"/>
      <c r="E75" s="743"/>
      <c r="F75" s="582" t="s">
        <v>653</v>
      </c>
      <c r="G75" s="744">
        <f>G77</f>
        <v>28000</v>
      </c>
    </row>
    <row r="76" spans="1:7" ht="17.25" x14ac:dyDescent="0.25">
      <c r="A76" s="257"/>
      <c r="B76" s="257"/>
      <c r="C76" s="257"/>
      <c r="D76" s="573"/>
      <c r="E76" s="573"/>
      <c r="F76" s="257" t="s">
        <v>1</v>
      </c>
      <c r="G76" s="583"/>
    </row>
    <row r="77" spans="1:7" ht="17.25" x14ac:dyDescent="0.25">
      <c r="A77" s="578"/>
      <c r="B77" s="582" t="s">
        <v>654</v>
      </c>
      <c r="C77" s="257"/>
      <c r="D77" s="573"/>
      <c r="E77" s="573"/>
      <c r="F77" s="582" t="s">
        <v>655</v>
      </c>
      <c r="G77" s="583">
        <f>G79</f>
        <v>28000</v>
      </c>
    </row>
    <row r="78" spans="1:7" ht="17.25" x14ac:dyDescent="0.25">
      <c r="A78" s="578"/>
      <c r="B78" s="257"/>
      <c r="C78" s="257"/>
      <c r="D78" s="573"/>
      <c r="E78" s="573"/>
      <c r="F78" s="257" t="s">
        <v>1</v>
      </c>
      <c r="G78" s="583"/>
    </row>
    <row r="79" spans="1:7" ht="17.25" x14ac:dyDescent="0.25">
      <c r="A79" s="578"/>
      <c r="B79" s="257"/>
      <c r="C79" s="582" t="s">
        <v>24</v>
      </c>
      <c r="D79" s="573"/>
      <c r="E79" s="573"/>
      <c r="F79" s="582" t="s">
        <v>655</v>
      </c>
      <c r="G79" s="583">
        <f>G81</f>
        <v>28000</v>
      </c>
    </row>
    <row r="80" spans="1:7" ht="17.25" customHeight="1" x14ac:dyDescent="0.25">
      <c r="A80" s="578"/>
      <c r="B80" s="257"/>
      <c r="C80" s="257"/>
      <c r="D80" s="573"/>
      <c r="E80" s="573"/>
      <c r="F80" s="257" t="s">
        <v>1</v>
      </c>
      <c r="G80" s="583"/>
    </row>
    <row r="81" spans="1:10" ht="17.25" customHeight="1" x14ac:dyDescent="0.25">
      <c r="A81" s="578"/>
      <c r="B81" s="578"/>
      <c r="C81" s="578"/>
      <c r="D81" s="302">
        <v>1072</v>
      </c>
      <c r="E81" s="302"/>
      <c r="F81" s="535" t="s">
        <v>248</v>
      </c>
      <c r="G81" s="583">
        <f>G92+G83</f>
        <v>28000</v>
      </c>
    </row>
    <row r="82" spans="1:10" ht="17.25" customHeight="1" x14ac:dyDescent="0.25">
      <c r="A82" s="578"/>
      <c r="B82" s="578"/>
      <c r="C82" s="578"/>
      <c r="D82" s="354"/>
      <c r="E82" s="354"/>
      <c r="F82" s="219" t="s">
        <v>1</v>
      </c>
      <c r="G82" s="583"/>
    </row>
    <row r="83" spans="1:10" ht="34.5" customHeight="1" x14ac:dyDescent="0.25">
      <c r="A83" s="584"/>
      <c r="B83" s="584"/>
      <c r="C83" s="584"/>
      <c r="D83" s="585"/>
      <c r="E83" s="586" t="s">
        <v>744</v>
      </c>
      <c r="F83" s="587" t="s">
        <v>739</v>
      </c>
      <c r="G83" s="588">
        <f>G85</f>
        <v>28000</v>
      </c>
    </row>
    <row r="84" spans="1:10" ht="17.25" customHeight="1" x14ac:dyDescent="0.25">
      <c r="A84" s="584"/>
      <c r="B84" s="584"/>
      <c r="C84" s="584"/>
      <c r="D84" s="585"/>
      <c r="E84" s="586"/>
      <c r="F84" s="587" t="s">
        <v>14</v>
      </c>
      <c r="G84" s="589"/>
    </row>
    <row r="85" spans="1:10" ht="17.25" customHeight="1" x14ac:dyDescent="0.25">
      <c r="A85" s="584"/>
      <c r="B85" s="584"/>
      <c r="C85" s="584"/>
      <c r="D85" s="585"/>
      <c r="E85" s="590"/>
      <c r="F85" s="591" t="s">
        <v>66</v>
      </c>
      <c r="G85" s="589">
        <f>G87</f>
        <v>28000</v>
      </c>
    </row>
    <row r="86" spans="1:10" ht="17.25" customHeight="1" x14ac:dyDescent="0.25">
      <c r="A86" s="584"/>
      <c r="B86" s="584"/>
      <c r="C86" s="584"/>
      <c r="D86" s="585"/>
      <c r="E86" s="590"/>
      <c r="F86" s="592" t="s">
        <v>7</v>
      </c>
      <c r="G86" s="589"/>
    </row>
    <row r="87" spans="1:10" ht="17.25" customHeight="1" x14ac:dyDescent="0.25">
      <c r="A87" s="584"/>
      <c r="B87" s="584"/>
      <c r="C87" s="584"/>
      <c r="D87" s="585"/>
      <c r="E87" s="590"/>
      <c r="F87" s="424" t="s">
        <v>2</v>
      </c>
      <c r="G87" s="589">
        <f>G88</f>
        <v>28000</v>
      </c>
    </row>
    <row r="88" spans="1:10" ht="17.25" customHeight="1" x14ac:dyDescent="0.25">
      <c r="A88" s="584"/>
      <c r="B88" s="584"/>
      <c r="C88" s="584"/>
      <c r="D88" s="585"/>
      <c r="E88" s="590"/>
      <c r="F88" s="424" t="s">
        <v>96</v>
      </c>
      <c r="G88" s="589">
        <f>G89</f>
        <v>28000</v>
      </c>
    </row>
    <row r="89" spans="1:10" ht="17.25" customHeight="1" x14ac:dyDescent="0.25">
      <c r="A89" s="584"/>
      <c r="B89" s="584"/>
      <c r="C89" s="584"/>
      <c r="D89" s="585"/>
      <c r="E89" s="590"/>
      <c r="F89" s="424" t="s">
        <v>566</v>
      </c>
      <c r="G89" s="589">
        <f>G90</f>
        <v>28000</v>
      </c>
    </row>
    <row r="90" spans="1:10" ht="17.25" customHeight="1" x14ac:dyDescent="0.25">
      <c r="A90" s="584"/>
      <c r="B90" s="584"/>
      <c r="C90" s="584"/>
      <c r="D90" s="585"/>
      <c r="E90" s="590"/>
      <c r="F90" s="593" t="s">
        <v>567</v>
      </c>
      <c r="G90" s="589">
        <f>G91</f>
        <v>28000</v>
      </c>
    </row>
    <row r="91" spans="1:10" ht="17.25" customHeight="1" x14ac:dyDescent="0.25">
      <c r="A91" s="584"/>
      <c r="B91" s="584"/>
      <c r="C91" s="584"/>
      <c r="D91" s="585"/>
      <c r="E91" s="590"/>
      <c r="F91" s="454" t="s">
        <v>706</v>
      </c>
      <c r="G91" s="589">
        <f>'h15'!G13</f>
        <v>28000</v>
      </c>
    </row>
    <row r="92" spans="1:10" ht="17.25" customHeight="1" x14ac:dyDescent="0.3">
      <c r="B92" s="21"/>
      <c r="C92" s="83"/>
      <c r="D92" s="83"/>
      <c r="E92" s="83"/>
      <c r="F92" s="83"/>
    </row>
    <row r="93" spans="1:10" ht="17.25" customHeight="1" x14ac:dyDescent="0.3">
      <c r="B93" s="21"/>
      <c r="C93" s="83"/>
      <c r="D93" s="83"/>
      <c r="E93" s="83"/>
      <c r="F93" s="83"/>
    </row>
    <row r="94" spans="1:10" ht="17.25" customHeight="1" x14ac:dyDescent="0.3">
      <c r="B94" s="21"/>
      <c r="C94" s="83"/>
      <c r="D94" s="83"/>
      <c r="E94" s="83"/>
      <c r="F94" s="83"/>
    </row>
    <row r="95" spans="1:10" ht="17.25" customHeight="1" x14ac:dyDescent="0.25">
      <c r="C95" s="989" t="s">
        <v>755</v>
      </c>
      <c r="D95" s="989"/>
      <c r="E95" s="989"/>
      <c r="F95" s="989"/>
      <c r="G95" s="989"/>
      <c r="H95" s="989" t="s">
        <v>12</v>
      </c>
      <c r="I95" s="989"/>
      <c r="J95" s="989"/>
    </row>
    <row r="96" spans="1:10" ht="17.25" customHeight="1" x14ac:dyDescent="0.25">
      <c r="B96" s="255"/>
      <c r="C96" s="989"/>
      <c r="D96" s="989"/>
      <c r="E96" s="989"/>
      <c r="F96" s="989"/>
      <c r="G96" s="989"/>
      <c r="H96" s="989"/>
      <c r="I96" s="989"/>
      <c r="J96" s="989"/>
    </row>
    <row r="97" spans="2:10" ht="17.25" customHeight="1" x14ac:dyDescent="0.25">
      <c r="B97" s="255"/>
      <c r="C97" s="255"/>
      <c r="D97" s="255"/>
      <c r="E97" s="255"/>
      <c r="F97" s="255"/>
      <c r="G97" s="255"/>
      <c r="H97" s="255"/>
      <c r="I97" s="255"/>
      <c r="J97" s="255"/>
    </row>
    <row r="98" spans="2:10" ht="17.25" customHeight="1" x14ac:dyDescent="0.25">
      <c r="B98" s="255"/>
      <c r="C98" s="255"/>
      <c r="D98" s="255"/>
      <c r="E98" s="255"/>
      <c r="F98" s="255"/>
      <c r="G98" s="255"/>
      <c r="H98" s="255"/>
      <c r="I98" s="255"/>
      <c r="J98" s="255"/>
    </row>
    <row r="99" spans="2:10" ht="17.25" customHeight="1" x14ac:dyDescent="0.25">
      <c r="B99" s="255"/>
      <c r="C99" s="255"/>
      <c r="D99" s="255"/>
      <c r="E99" s="255"/>
      <c r="F99" s="255"/>
      <c r="G99" s="255"/>
      <c r="H99" s="255"/>
      <c r="I99" s="255"/>
      <c r="J99" s="255"/>
    </row>
    <row r="100" spans="2:10" ht="17.25" customHeight="1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</row>
    <row r="101" spans="2:10" ht="17.25" customHeight="1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</row>
    <row r="102" spans="2:10" ht="17.25" customHeight="1" x14ac:dyDescent="0.3">
      <c r="B102" s="21"/>
      <c r="C102" s="83"/>
      <c r="D102" s="83"/>
      <c r="E102" s="83"/>
      <c r="F102" s="83"/>
    </row>
    <row r="103" spans="2:10" ht="17.25" customHeight="1" x14ac:dyDescent="0.3">
      <c r="B103" s="21"/>
      <c r="C103" s="83"/>
      <c r="D103" s="83"/>
      <c r="E103" s="83"/>
      <c r="F103" s="83"/>
    </row>
    <row r="104" spans="2:10" ht="17.25" customHeight="1" x14ac:dyDescent="0.3">
      <c r="B104" s="21"/>
      <c r="C104" s="83"/>
      <c r="D104" s="83"/>
      <c r="E104" s="83"/>
      <c r="F104" s="83"/>
    </row>
    <row r="105" spans="2:10" ht="17.25" customHeight="1" x14ac:dyDescent="0.3">
      <c r="B105" s="21"/>
      <c r="C105" s="83"/>
      <c r="D105" s="83"/>
      <c r="E105" s="83"/>
      <c r="F105" s="83"/>
    </row>
    <row r="106" spans="2:10" ht="17.25" customHeight="1" x14ac:dyDescent="0.3">
      <c r="B106" s="21"/>
      <c r="C106" s="83"/>
      <c r="D106" s="83"/>
      <c r="E106" s="83"/>
      <c r="F106" s="83"/>
    </row>
    <row r="107" spans="2:10" ht="17.25" customHeight="1" x14ac:dyDescent="0.3">
      <c r="B107" s="21"/>
      <c r="C107" s="83"/>
      <c r="D107" s="83"/>
      <c r="E107" s="83"/>
      <c r="F107" s="83"/>
    </row>
    <row r="108" spans="2:10" ht="17.25" customHeight="1" x14ac:dyDescent="0.3">
      <c r="B108" s="21"/>
      <c r="C108" s="83"/>
      <c r="D108" s="83"/>
      <c r="E108" s="83"/>
      <c r="F108" s="83"/>
    </row>
    <row r="109" spans="2:10" ht="17.25" customHeight="1" x14ac:dyDescent="0.3">
      <c r="B109" s="21"/>
      <c r="C109" s="83"/>
      <c r="D109" s="83"/>
      <c r="E109" s="83"/>
      <c r="F109" s="83"/>
    </row>
    <row r="110" spans="2:10" ht="17.25" customHeight="1" x14ac:dyDescent="0.3">
      <c r="B110" s="21"/>
      <c r="C110" s="83"/>
      <c r="D110" s="83"/>
      <c r="E110" s="83"/>
      <c r="F110" s="83"/>
    </row>
    <row r="111" spans="2:10" ht="17.25" customHeight="1" x14ac:dyDescent="0.3">
      <c r="B111" s="21"/>
      <c r="C111" s="83"/>
      <c r="D111" s="83"/>
      <c r="E111" s="83"/>
      <c r="F111" s="83"/>
    </row>
    <row r="112" spans="2:10" ht="17.25" customHeight="1" x14ac:dyDescent="0.3">
      <c r="B112" s="21"/>
      <c r="C112" s="83"/>
      <c r="D112" s="83"/>
      <c r="E112" s="83"/>
      <c r="F112" s="83"/>
    </row>
    <row r="113" spans="2:6" ht="17.25" customHeight="1" x14ac:dyDescent="0.3">
      <c r="B113" s="21"/>
      <c r="C113" s="83"/>
      <c r="D113" s="83"/>
      <c r="E113" s="83"/>
      <c r="F113" s="83"/>
    </row>
    <row r="114" spans="2:6" ht="17.25" customHeight="1" x14ac:dyDescent="0.3">
      <c r="B114" s="21"/>
      <c r="C114" s="83"/>
      <c r="D114" s="83"/>
      <c r="E114" s="83"/>
      <c r="F114" s="83"/>
    </row>
    <row r="115" spans="2:6" ht="17.25" customHeight="1" x14ac:dyDescent="0.3">
      <c r="B115" s="21"/>
      <c r="C115" s="83"/>
      <c r="D115" s="83"/>
      <c r="E115" s="83"/>
      <c r="F115" s="83"/>
    </row>
    <row r="116" spans="2:6" ht="17.25" customHeight="1" x14ac:dyDescent="0.3">
      <c r="B116" s="21"/>
      <c r="C116" s="83"/>
      <c r="D116" s="83"/>
      <c r="E116" s="83"/>
      <c r="F116" s="83"/>
    </row>
    <row r="117" spans="2:6" ht="17.25" customHeight="1" x14ac:dyDescent="0.3">
      <c r="B117" s="21"/>
      <c r="C117" s="83"/>
      <c r="D117" s="83"/>
      <c r="E117" s="83"/>
      <c r="F117" s="83"/>
    </row>
    <row r="118" spans="2:6" ht="17.25" customHeight="1" x14ac:dyDescent="0.3">
      <c r="B118" s="21"/>
      <c r="C118" s="83"/>
      <c r="D118" s="83"/>
      <c r="E118" s="83"/>
      <c r="F118" s="83"/>
    </row>
    <row r="119" spans="2:6" ht="17.25" customHeight="1" x14ac:dyDescent="0.3">
      <c r="B119" s="21"/>
      <c r="C119" s="83"/>
      <c r="D119" s="83"/>
      <c r="E119" s="83"/>
      <c r="F119" s="83"/>
    </row>
    <row r="120" spans="2:6" ht="17.25" customHeight="1" x14ac:dyDescent="0.3">
      <c r="B120" s="21"/>
      <c r="C120" s="83"/>
      <c r="D120" s="83"/>
      <c r="E120" s="83"/>
      <c r="F120" s="83"/>
    </row>
    <row r="121" spans="2:6" ht="17.25" customHeight="1" x14ac:dyDescent="0.3">
      <c r="B121" s="21"/>
      <c r="C121" s="83"/>
      <c r="D121" s="83"/>
      <c r="E121" s="83"/>
      <c r="F121" s="83"/>
    </row>
    <row r="122" spans="2:6" ht="17.25" customHeight="1" x14ac:dyDescent="0.3">
      <c r="B122" s="21"/>
      <c r="C122" s="83"/>
      <c r="D122" s="83"/>
      <c r="E122" s="83"/>
      <c r="F122" s="83"/>
    </row>
    <row r="123" spans="2:6" ht="17.25" customHeight="1" x14ac:dyDescent="0.3">
      <c r="B123" s="21"/>
      <c r="C123" s="83"/>
      <c r="D123" s="83"/>
      <c r="E123" s="83"/>
      <c r="F123" s="83"/>
    </row>
    <row r="124" spans="2:6" ht="17.25" customHeight="1" x14ac:dyDescent="0.3">
      <c r="B124" s="21"/>
      <c r="C124" s="83"/>
      <c r="D124" s="83"/>
      <c r="E124" s="83"/>
      <c r="F124" s="83"/>
    </row>
    <row r="125" spans="2:6" ht="17.25" customHeight="1" x14ac:dyDescent="0.3">
      <c r="B125" s="21"/>
      <c r="C125" s="83"/>
      <c r="D125" s="83"/>
      <c r="E125" s="83"/>
      <c r="F125" s="83"/>
    </row>
    <row r="126" spans="2:6" ht="17.25" customHeight="1" x14ac:dyDescent="0.3">
      <c r="B126" s="21"/>
      <c r="C126" s="83"/>
      <c r="D126" s="83"/>
      <c r="E126" s="83"/>
      <c r="F126" s="83"/>
    </row>
    <row r="127" spans="2:6" ht="17.25" customHeight="1" x14ac:dyDescent="0.3">
      <c r="B127" s="21"/>
      <c r="C127" s="83"/>
      <c r="D127" s="83"/>
      <c r="E127" s="83"/>
      <c r="F127" s="83"/>
    </row>
    <row r="128" spans="2:6" ht="17.25" customHeight="1" x14ac:dyDescent="0.3">
      <c r="B128" s="21"/>
      <c r="C128" s="83"/>
      <c r="D128" s="83"/>
      <c r="E128" s="83"/>
      <c r="F128" s="83"/>
    </row>
    <row r="129" spans="2:6" ht="17.25" customHeight="1" x14ac:dyDescent="0.3">
      <c r="B129" s="21"/>
      <c r="C129" s="83"/>
      <c r="D129" s="83"/>
      <c r="E129" s="83"/>
      <c r="F129" s="83"/>
    </row>
    <row r="130" spans="2:6" ht="17.25" customHeight="1" x14ac:dyDescent="0.3">
      <c r="B130" s="21"/>
      <c r="C130" s="83"/>
      <c r="D130" s="83"/>
      <c r="E130" s="83"/>
      <c r="F130" s="83"/>
    </row>
    <row r="131" spans="2:6" ht="17.25" customHeight="1" x14ac:dyDescent="0.3">
      <c r="B131" s="21"/>
      <c r="C131" s="83"/>
      <c r="D131" s="83"/>
      <c r="E131" s="83"/>
      <c r="F131" s="83"/>
    </row>
    <row r="132" spans="2:6" ht="17.25" customHeight="1" x14ac:dyDescent="0.3">
      <c r="B132" s="21"/>
      <c r="C132" s="83"/>
      <c r="D132" s="83"/>
      <c r="E132" s="83"/>
      <c r="F132" s="83"/>
    </row>
    <row r="133" spans="2:6" ht="17.25" customHeight="1" x14ac:dyDescent="0.3">
      <c r="B133" s="21"/>
      <c r="C133" s="83"/>
      <c r="D133" s="83"/>
      <c r="E133" s="83"/>
      <c r="F133" s="83"/>
    </row>
    <row r="134" spans="2:6" ht="17.25" customHeight="1" x14ac:dyDescent="0.3">
      <c r="B134" s="21"/>
      <c r="C134" s="83"/>
      <c r="D134" s="83"/>
      <c r="E134" s="83"/>
      <c r="F134" s="83"/>
    </row>
    <row r="135" spans="2:6" ht="17.25" customHeight="1" x14ac:dyDescent="0.3">
      <c r="B135" s="21"/>
      <c r="C135" s="83"/>
      <c r="D135" s="83"/>
      <c r="E135" s="83"/>
      <c r="F135" s="83"/>
    </row>
    <row r="136" spans="2:6" ht="17.25" customHeight="1" x14ac:dyDescent="0.3">
      <c r="B136" s="21"/>
      <c r="C136" s="83"/>
      <c r="D136" s="83"/>
      <c r="E136" s="83"/>
      <c r="F136" s="83"/>
    </row>
    <row r="137" spans="2:6" ht="17.25" customHeight="1" x14ac:dyDescent="0.3">
      <c r="B137" s="21"/>
      <c r="C137" s="83"/>
      <c r="D137" s="83"/>
      <c r="E137" s="83"/>
      <c r="F137" s="83"/>
    </row>
    <row r="138" spans="2:6" ht="17.25" customHeight="1" x14ac:dyDescent="0.3">
      <c r="B138" s="21"/>
      <c r="C138" s="83"/>
      <c r="D138" s="83"/>
      <c r="E138" s="83"/>
      <c r="F138" s="83"/>
    </row>
    <row r="139" spans="2:6" ht="17.25" customHeight="1" x14ac:dyDescent="0.3">
      <c r="B139" s="21"/>
      <c r="C139" s="83"/>
      <c r="D139" s="83"/>
      <c r="E139" s="83"/>
      <c r="F139" s="83"/>
    </row>
    <row r="140" spans="2:6" ht="17.25" customHeight="1" x14ac:dyDescent="0.3">
      <c r="B140" s="21"/>
      <c r="C140" s="83"/>
      <c r="D140" s="83"/>
      <c r="E140" s="83"/>
      <c r="F140" s="83"/>
    </row>
    <row r="141" spans="2:6" ht="17.25" customHeight="1" x14ac:dyDescent="0.3">
      <c r="B141" s="21"/>
      <c r="C141" s="83"/>
      <c r="D141" s="83"/>
      <c r="E141" s="83"/>
      <c r="F141" s="83"/>
    </row>
    <row r="142" spans="2:6" ht="17.25" customHeight="1" x14ac:dyDescent="0.3">
      <c r="B142" s="21"/>
      <c r="C142" s="83"/>
      <c r="D142" s="83"/>
      <c r="E142" s="83"/>
      <c r="F142" s="83"/>
    </row>
    <row r="143" spans="2:6" ht="17.25" customHeight="1" x14ac:dyDescent="0.3">
      <c r="B143" s="21"/>
      <c r="C143" s="83"/>
      <c r="D143" s="83"/>
      <c r="E143" s="83"/>
      <c r="F143" s="83"/>
    </row>
    <row r="144" spans="2:6" ht="17.25" customHeight="1" x14ac:dyDescent="0.3">
      <c r="B144" s="21"/>
      <c r="C144" s="83"/>
      <c r="D144" s="83"/>
      <c r="E144" s="83"/>
      <c r="F144" s="83"/>
    </row>
    <row r="145" spans="2:9" ht="17.25" customHeight="1" x14ac:dyDescent="0.3">
      <c r="B145" s="21"/>
      <c r="C145" s="83"/>
      <c r="D145" s="83"/>
      <c r="E145" s="83"/>
      <c r="F145" s="83"/>
    </row>
    <row r="146" spans="2:9" ht="17.25" customHeight="1" x14ac:dyDescent="0.3">
      <c r="B146" s="21"/>
      <c r="C146" s="83"/>
      <c r="D146" s="83"/>
      <c r="E146" s="83"/>
      <c r="F146" s="83"/>
    </row>
    <row r="147" spans="2:9" ht="45" customHeight="1" x14ac:dyDescent="0.25">
      <c r="B147" s="363"/>
      <c r="C147" s="352"/>
      <c r="D147" s="989" t="s">
        <v>607</v>
      </c>
      <c r="E147" s="989"/>
      <c r="F147" s="989"/>
      <c r="G147" s="989"/>
      <c r="H147" s="989"/>
      <c r="I147" s="989"/>
    </row>
    <row r="148" spans="2:9" x14ac:dyDescent="0.25">
      <c r="B148" s="363"/>
      <c r="C148" s="352"/>
      <c r="D148" s="352"/>
      <c r="E148" s="352"/>
      <c r="F148" s="352"/>
    </row>
    <row r="149" spans="2:9" x14ac:dyDescent="0.25">
      <c r="B149" s="363"/>
      <c r="C149" s="352"/>
      <c r="D149" s="352"/>
      <c r="E149" s="352"/>
      <c r="F149" s="352"/>
    </row>
  </sheetData>
  <mergeCells count="11">
    <mergeCell ref="D147:F147"/>
    <mergeCell ref="G147:I147"/>
    <mergeCell ref="A2:G2"/>
    <mergeCell ref="A3:G3"/>
    <mergeCell ref="A4:G4"/>
    <mergeCell ref="A6:C7"/>
    <mergeCell ref="D6:E7"/>
    <mergeCell ref="F6:F8"/>
    <mergeCell ref="G7:G8"/>
    <mergeCell ref="C95:G96"/>
    <mergeCell ref="H95:J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11</vt:i4>
      </vt:variant>
    </vt:vector>
  </HeadingPairs>
  <TitlesOfParts>
    <vt:vector size="31" baseType="lpstr">
      <vt:lpstr>h1</vt:lpstr>
      <vt:lpstr>h2</vt:lpstr>
      <vt:lpstr>h3</vt:lpstr>
      <vt:lpstr>h4</vt:lpstr>
      <vt:lpstr>h5</vt:lpstr>
      <vt:lpstr>h6</vt:lpstr>
      <vt:lpstr>հ7․</vt:lpstr>
      <vt:lpstr>հ8</vt:lpstr>
      <vt:lpstr>հ9․</vt:lpstr>
      <vt:lpstr>հ10</vt:lpstr>
      <vt:lpstr>h11v</vt:lpstr>
      <vt:lpstr>h12d</vt:lpstr>
      <vt:lpstr>h13</vt:lpstr>
      <vt:lpstr>h14.</vt:lpstr>
      <vt:lpstr>h15</vt:lpstr>
      <vt:lpstr>h16</vt:lpstr>
      <vt:lpstr>h17</vt:lpstr>
      <vt:lpstr>h18.</vt:lpstr>
      <vt:lpstr>h19</vt:lpstr>
      <vt:lpstr>հ20</vt:lpstr>
      <vt:lpstr>'h1'!Print_Area</vt:lpstr>
      <vt:lpstr>h11v!Print_Area</vt:lpstr>
      <vt:lpstr>h12d!Print_Area</vt:lpstr>
      <vt:lpstr>'h13'!Print_Area</vt:lpstr>
      <vt:lpstr>'h16'!Print_Area</vt:lpstr>
      <vt:lpstr>'h17'!Print_Area</vt:lpstr>
      <vt:lpstr>h18.!Print_Area</vt:lpstr>
      <vt:lpstr>'h6'!Print_Area</vt:lpstr>
      <vt:lpstr>'հ7․'!Print_Area</vt:lpstr>
      <vt:lpstr>հ8!Print_Area</vt:lpstr>
      <vt:lpstr>'հ9․'!Print_Area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Siranush Chteyan</cp:lastModifiedBy>
  <cp:lastPrinted>2024-11-14T14:12:50Z</cp:lastPrinted>
  <dcterms:created xsi:type="dcterms:W3CDTF">2020-01-16T08:04:10Z</dcterms:created>
  <dcterms:modified xsi:type="dcterms:W3CDTF">2024-11-14T14:38:53Z</dcterms:modified>
</cp:coreProperties>
</file>