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10 October\ԿԳՄՍՆ 38606\լրամշակված\"/>
    </mc:Choice>
  </mc:AlternateContent>
  <bookViews>
    <workbookView xWindow="0" yWindow="0" windowWidth="28800" windowHeight="12180" tabRatio="845" firstSheet="1" activeTab="11"/>
  </bookViews>
  <sheets>
    <sheet name="Հավելված N 1 " sheetId="67" r:id="rId1"/>
    <sheet name="Հավելված N 2 " sheetId="66" r:id="rId2"/>
    <sheet name="Հավելված N 3" sheetId="65" r:id="rId3"/>
    <sheet name="Հավելված N 4" sheetId="32" r:id="rId4"/>
    <sheet name="Հավելված N 5" sheetId="69" r:id="rId5"/>
    <sheet name="Հավելված N 6" sheetId="56" r:id="rId6"/>
    <sheet name="Հավելված N 7" sheetId="63" r:id="rId7"/>
    <sheet name="Հավելված N 8" sheetId="68" r:id="rId8"/>
    <sheet name="Հավելված N 9" sheetId="29" r:id="rId9"/>
    <sheet name="Հավելված N 10" sheetId="70" r:id="rId10"/>
    <sheet name="Հավելված N 11" sheetId="54" r:id="rId11"/>
    <sheet name="Հավելված N 12" sheetId="71" r:id="rId12"/>
  </sheets>
  <definedNames>
    <definedName name="a" localSheetId="0">#REF!</definedName>
    <definedName name="a" localSheetId="9">#REF!</definedName>
    <definedName name="a" localSheetId="11">#REF!</definedName>
    <definedName name="a" localSheetId="1">#REF!</definedName>
    <definedName name="a" localSheetId="2">#REF!</definedName>
    <definedName name="a" localSheetId="4">#REF!</definedName>
    <definedName name="a" localSheetId="7">#REF!</definedName>
    <definedName name="a">#REF!</definedName>
    <definedName name="AgencyCode" localSheetId="0">#REF!</definedName>
    <definedName name="AgencyCode" localSheetId="9">#REF!</definedName>
    <definedName name="AgencyCode" localSheetId="10">#REF!</definedName>
    <definedName name="AgencyCode" localSheetId="11">#REF!</definedName>
    <definedName name="AgencyCode" localSheetId="1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>#REF!</definedName>
    <definedName name="AgencyName" localSheetId="0">#REF!</definedName>
    <definedName name="AgencyName" localSheetId="9">#REF!</definedName>
    <definedName name="AgencyName" localSheetId="11">#REF!</definedName>
    <definedName name="AgencyName" localSheetId="1">#REF!</definedName>
    <definedName name="AgencyName" localSheetId="3">#REF!</definedName>
    <definedName name="AgencyName" localSheetId="4">#REF!</definedName>
    <definedName name="AgencyName" localSheetId="7">#REF!</definedName>
    <definedName name="AgencyName">#REF!</definedName>
    <definedName name="BOP">#REF!</definedName>
    <definedName name="BOPfoot">#REF!</definedName>
    <definedName name="davit" localSheetId="0">#REF!</definedName>
    <definedName name="davit" localSheetId="9">#REF!</definedName>
    <definedName name="davit" localSheetId="11">#REF!</definedName>
    <definedName name="davit" localSheetId="1">#REF!</definedName>
    <definedName name="davit" localSheetId="4">#REF!</definedName>
    <definedName name="davit" localSheetId="7">#REF!</definedName>
    <definedName name="davit">#REF!</definedName>
    <definedName name="DebtCG">#REF!</definedName>
    <definedName name="DebtGG">#REF!</definedName>
    <definedName name="Functional1" localSheetId="0">#REF!</definedName>
    <definedName name="Functional1" localSheetId="9">#REF!</definedName>
    <definedName name="Functional1" localSheetId="11">#REF!</definedName>
    <definedName name="Functional1" localSheetId="1">#REF!</definedName>
    <definedName name="Functional1" localSheetId="3">#REF!</definedName>
    <definedName name="Functional1" localSheetId="4">#REF!</definedName>
    <definedName name="Functional1" localSheetId="7">#REF!</definedName>
    <definedName name="Functional1">#REF!</definedName>
    <definedName name="ggg" localSheetId="0">#REF!</definedName>
    <definedName name="ggg" localSheetId="9">#REF!</definedName>
    <definedName name="ggg" localSheetId="11">#REF!</definedName>
    <definedName name="ggg" localSheetId="1">#REF!</definedName>
    <definedName name="ggg" localSheetId="4">#REF!</definedName>
    <definedName name="ggg" localSheetId="7">#REF!</definedName>
    <definedName name="ggg">#REF!</definedName>
    <definedName name="MonExo">#REF!</definedName>
    <definedName name="MonGrow">#REF!</definedName>
    <definedName name="PANature" localSheetId="0">#REF!</definedName>
    <definedName name="PANature" localSheetId="9">#REF!</definedName>
    <definedName name="PANature" localSheetId="11">#REF!</definedName>
    <definedName name="PANature" localSheetId="1">#REF!</definedName>
    <definedName name="PANature" localSheetId="3">#REF!</definedName>
    <definedName name="PANature" localSheetId="4">#REF!</definedName>
    <definedName name="PANature" localSheetId="7">#REF!</definedName>
    <definedName name="PANature">#REF!</definedName>
    <definedName name="PAType" localSheetId="0">#REF!</definedName>
    <definedName name="PAType" localSheetId="9">#REF!</definedName>
    <definedName name="PAType" localSheetId="11">#REF!</definedName>
    <definedName name="PAType" localSheetId="1">#REF!</definedName>
    <definedName name="PAType" localSheetId="3">#REF!</definedName>
    <definedName name="PAType" localSheetId="4">#REF!</definedName>
    <definedName name="PAType" localSheetId="7">#REF!</definedName>
    <definedName name="PAType">#REF!</definedName>
    <definedName name="Performance2" localSheetId="0">#REF!</definedName>
    <definedName name="Performance2" localSheetId="9">#REF!</definedName>
    <definedName name="Performance2" localSheetId="11">#REF!</definedName>
    <definedName name="Performance2" localSheetId="1">#REF!</definedName>
    <definedName name="Performance2" localSheetId="3">#REF!</definedName>
    <definedName name="Performance2" localSheetId="4">#REF!</definedName>
    <definedName name="Performance2" localSheetId="7">#REF!</definedName>
    <definedName name="Performance2">#REF!</definedName>
    <definedName name="PerformanceType" localSheetId="0">#REF!</definedName>
    <definedName name="PerformanceType" localSheetId="9">#REF!</definedName>
    <definedName name="PerformanceType" localSheetId="11">#REF!</definedName>
    <definedName name="PerformanceType" localSheetId="1">#REF!</definedName>
    <definedName name="PerformanceType" localSheetId="3">#REF!</definedName>
    <definedName name="PerformanceType" localSheetId="4">#REF!</definedName>
    <definedName name="PerformanceType" localSheetId="7">#REF!</definedName>
    <definedName name="PerformanceType">#REF!</definedName>
    <definedName name="RealExo">#REF!</definedName>
    <definedName name="RealPercent">#REF!</definedName>
    <definedName name="Table_2._Turkey__Exogenous_assumptions">#REF!</definedName>
    <definedName name="vlom">#REF!</definedName>
    <definedName name="Z_248BE2BA_E445_11D3_BFE0_00003960F508_.wvu.Cols">#REF!</definedName>
    <definedName name="Հավելված" localSheetId="0">#REF!</definedName>
    <definedName name="Հավելված" localSheetId="9">#REF!</definedName>
    <definedName name="Հավելված" localSheetId="11">#REF!</definedName>
    <definedName name="Հավելված" localSheetId="1">#REF!</definedName>
    <definedName name="Հավելված" localSheetId="4">#REF!</definedName>
    <definedName name="Հավելված" localSheetId="6">#REF!</definedName>
    <definedName name="Հավելված" localSheetId="7">#REF!</definedName>
    <definedName name="Հավելված">#REF!</definedName>
    <definedName name="Հավելված10" localSheetId="9">#REF!</definedName>
    <definedName name="Հավելված10" localSheetId="11">#REF!</definedName>
    <definedName name="Հավելված10">#REF!</definedName>
    <definedName name="Հավելված11" localSheetId="9">#REF!</definedName>
    <definedName name="Հավելված11" localSheetId="11">#REF!</definedName>
    <definedName name="Հավելված11">#REF!</definedName>
    <definedName name="Հավելված20" localSheetId="9">#REF!</definedName>
    <definedName name="Հավելված20" localSheetId="11">#REF!</definedName>
    <definedName name="Հավելված20">#REF!</definedName>
    <definedName name="Հավելված9" localSheetId="9">#REF!</definedName>
    <definedName name="Հավելված9" localSheetId="11">#REF!</definedName>
    <definedName name="Հավելված9">#REF!</definedName>
    <definedName name="Մաս" localSheetId="0">#REF!</definedName>
    <definedName name="Մաս" localSheetId="9">#REF!</definedName>
    <definedName name="Մաս" localSheetId="11">#REF!</definedName>
    <definedName name="Մաս" localSheetId="1">#REF!</definedName>
    <definedName name="Մաս" localSheetId="4">#REF!</definedName>
    <definedName name="Մաս" localSheetId="7">#REF!</definedName>
    <definedName name="Մաս">#REF!</definedName>
    <definedName name="շախմատիստ" localSheetId="0">#REF!</definedName>
    <definedName name="շախմատիստ" localSheetId="9">#REF!</definedName>
    <definedName name="շախմատիստ" localSheetId="11">#REF!</definedName>
    <definedName name="շախմատիստ" localSheetId="1">#REF!</definedName>
    <definedName name="շախմատիստ" localSheetId="4">#REF!</definedName>
    <definedName name="շախմատիստ" localSheetId="7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54" l="1"/>
  <c r="G20" i="54"/>
  <c r="G19" i="54"/>
  <c r="G18" i="54"/>
  <c r="D31" i="56" l="1"/>
  <c r="E29" i="69" l="1"/>
  <c r="G18" i="63"/>
  <c r="G17" i="63" l="1"/>
  <c r="G71" i="32" s="1"/>
  <c r="G13" i="63"/>
  <c r="G34" i="32" s="1"/>
  <c r="G52" i="71" l="1"/>
  <c r="G51" i="71" s="1"/>
  <c r="G50" i="71" s="1"/>
  <c r="G49" i="71" s="1"/>
  <c r="G48" i="71" s="1"/>
  <c r="G46" i="71" s="1"/>
  <c r="G44" i="71" s="1"/>
  <c r="G42" i="71" s="1"/>
  <c r="G40" i="71" s="1"/>
  <c r="G38" i="71" s="1"/>
  <c r="G36" i="71" s="1"/>
  <c r="G34" i="71" s="1"/>
  <c r="G33" i="71" s="1"/>
  <c r="G33" i="32"/>
  <c r="G32" i="32" s="1"/>
  <c r="G31" i="32" s="1"/>
  <c r="G30" i="32" s="1"/>
  <c r="G28" i="32" s="1"/>
  <c r="G16" i="63"/>
  <c r="G15" i="63" s="1"/>
  <c r="D25" i="56"/>
  <c r="D23" i="56"/>
  <c r="D21" i="56"/>
  <c r="D19" i="56"/>
  <c r="D18" i="56"/>
  <c r="D29" i="69"/>
  <c r="E31" i="56" s="1"/>
  <c r="H28" i="69"/>
  <c r="F28" i="69"/>
  <c r="F26" i="69" s="1"/>
  <c r="H26" i="69"/>
  <c r="D39" i="70" l="1"/>
  <c r="G26" i="32"/>
  <c r="E28" i="69"/>
  <c r="E26" i="69" s="1"/>
  <c r="G28" i="69"/>
  <c r="G91" i="32" l="1"/>
  <c r="G24" i="32"/>
  <c r="D42" i="65"/>
  <c r="D28" i="69"/>
  <c r="G26" i="69"/>
  <c r="D26" i="69" s="1"/>
  <c r="D49" i="29" l="1"/>
  <c r="D35" i="65"/>
  <c r="G90" i="32"/>
  <c r="G89" i="32" s="1"/>
  <c r="G88" i="32" s="1"/>
  <c r="G86" i="32" s="1"/>
  <c r="G99" i="32"/>
  <c r="I19" i="54"/>
  <c r="G21" i="69" s="1"/>
  <c r="H20" i="69"/>
  <c r="F20" i="69"/>
  <c r="E20" i="69"/>
  <c r="E15" i="69" s="1"/>
  <c r="E13" i="69" s="1"/>
  <c r="F17" i="69"/>
  <c r="H17" i="69"/>
  <c r="E17" i="69"/>
  <c r="E22" i="69"/>
  <c r="E24" i="69"/>
  <c r="I18" i="54"/>
  <c r="G19" i="69" s="1"/>
  <c r="I20" i="54"/>
  <c r="G23" i="69" s="1"/>
  <c r="I21" i="54"/>
  <c r="G25" i="69" s="1"/>
  <c r="I22" i="54"/>
  <c r="I17" i="54"/>
  <c r="I16" i="54" s="1"/>
  <c r="H22" i="69"/>
  <c r="F22" i="69"/>
  <c r="D97" i="70" l="1"/>
  <c r="G84" i="32"/>
  <c r="G31" i="71"/>
  <c r="G30" i="71" s="1"/>
  <c r="G29" i="71" s="1"/>
  <c r="G28" i="71" s="1"/>
  <c r="G26" i="71" s="1"/>
  <c r="G24" i="71" s="1"/>
  <c r="G22" i="71" s="1"/>
  <c r="G20" i="71" s="1"/>
  <c r="G18" i="71" s="1"/>
  <c r="G16" i="71" s="1"/>
  <c r="G14" i="71" s="1"/>
  <c r="G13" i="71" s="1"/>
  <c r="G11" i="71" s="1"/>
  <c r="G98" i="32"/>
  <c r="G97" i="32" s="1"/>
  <c r="G96" i="32" s="1"/>
  <c r="G94" i="32" s="1"/>
  <c r="G92" i="32" s="1"/>
  <c r="I15" i="54"/>
  <c r="G20" i="69"/>
  <c r="D20" i="69" s="1"/>
  <c r="D21" i="69"/>
  <c r="E21" i="56" s="1"/>
  <c r="H24" i="69"/>
  <c r="H15" i="69" s="1"/>
  <c r="H13" i="69" s="1"/>
  <c r="F24" i="69"/>
  <c r="F15" i="69" s="1"/>
  <c r="F13" i="69" s="1"/>
  <c r="D75" i="65" l="1"/>
  <c r="D95" i="29" s="1"/>
  <c r="D107" i="70"/>
  <c r="G82" i="32"/>
  <c r="G80" i="32" s="1"/>
  <c r="G78" i="32" s="1"/>
  <c r="G76" i="32" s="1"/>
  <c r="G74" i="32" s="1"/>
  <c r="G73" i="32" s="1"/>
  <c r="D69" i="65"/>
  <c r="E20" i="56"/>
  <c r="G18" i="69"/>
  <c r="G17" i="69" s="1"/>
  <c r="D63" i="65" l="1"/>
  <c r="D61" i="65" s="1"/>
  <c r="D85" i="29"/>
  <c r="D17" i="69"/>
  <c r="D18" i="69"/>
  <c r="E18" i="56" s="1"/>
  <c r="D23" i="69"/>
  <c r="E23" i="56" s="1"/>
  <c r="G22" i="69"/>
  <c r="D22" i="69" s="1"/>
  <c r="E22" i="56" l="1"/>
  <c r="F11" i="69" l="1"/>
  <c r="E11" i="69" l="1"/>
  <c r="H11" i="69" l="1"/>
  <c r="G12" i="63" l="1"/>
  <c r="G11" i="63" s="1"/>
  <c r="G10" i="63" s="1"/>
  <c r="G70" i="32" l="1"/>
  <c r="G69" i="32" s="1"/>
  <c r="G68" i="32" s="1"/>
  <c r="G67" i="32" s="1"/>
  <c r="G65" i="32" s="1"/>
  <c r="D53" i="70" s="1"/>
  <c r="G63" i="32" l="1"/>
  <c r="G61" i="32" s="1"/>
  <c r="D55" i="65" l="1"/>
  <c r="E13" i="68"/>
  <c r="E11" i="68" s="1"/>
  <c r="D14" i="66" l="1"/>
  <c r="D12" i="66" s="1"/>
  <c r="D11" i="66" s="1"/>
  <c r="D8" i="67" s="1"/>
  <c r="D48" i="65"/>
  <c r="D63" i="29"/>
  <c r="D19" i="69" l="1"/>
  <c r="E19" i="56" s="1"/>
  <c r="E17" i="56" s="1"/>
  <c r="G24" i="69" l="1"/>
  <c r="G15" i="69" s="1"/>
  <c r="G13" i="69" s="1"/>
  <c r="I29" i="54"/>
  <c r="D25" i="69" l="1"/>
  <c r="E25" i="56" s="1"/>
  <c r="E24" i="56" s="1"/>
  <c r="E15" i="56" s="1"/>
  <c r="I14" i="54"/>
  <c r="I13" i="54" s="1"/>
  <c r="E13" i="56" l="1"/>
  <c r="G51" i="32"/>
  <c r="G50" i="32" s="1"/>
  <c r="G49" i="32" s="1"/>
  <c r="G48" i="32" s="1"/>
  <c r="G47" i="32" s="1"/>
  <c r="G45" i="32" s="1"/>
  <c r="D24" i="69"/>
  <c r="G43" i="32" l="1"/>
  <c r="D23" i="65" s="1"/>
  <c r="D25" i="29" s="1"/>
  <c r="D25" i="70"/>
  <c r="I27" i="54"/>
  <c r="I26" i="54" s="1"/>
  <c r="I25" i="54" s="1"/>
  <c r="I24" i="54" s="1"/>
  <c r="E30" i="56"/>
  <c r="E28" i="56" l="1"/>
  <c r="D15" i="69"/>
  <c r="E26" i="56" l="1"/>
  <c r="E11" i="56" s="1"/>
  <c r="G60" i="32"/>
  <c r="G59" i="32" s="1"/>
  <c r="G58" i="32" s="1"/>
  <c r="G57" i="32" s="1"/>
  <c r="G56" i="32" s="1"/>
  <c r="G54" i="32" s="1"/>
  <c r="G11" i="69"/>
  <c r="D11" i="69" s="1"/>
  <c r="D13" i="69"/>
  <c r="G52" i="32" l="1"/>
  <c r="G41" i="32" s="1"/>
  <c r="G39" i="32" s="1"/>
  <c r="G37" i="32" s="1"/>
  <c r="G35" i="32" s="1"/>
  <c r="D75" i="70"/>
  <c r="D29" i="65" l="1"/>
  <c r="D16" i="65" s="1"/>
  <c r="D14" i="65" s="1"/>
  <c r="D12" i="65" s="1"/>
  <c r="G22" i="32"/>
  <c r="G20" i="32" s="1"/>
  <c r="G18" i="32" s="1"/>
  <c r="G16" i="32" s="1"/>
  <c r="D35" i="29" l="1"/>
  <c r="G15" i="32"/>
  <c r="G13" i="32" s="1"/>
  <c r="D9" i="67"/>
  <c r="D10" i="67" s="1"/>
</calcChain>
</file>

<file path=xl/sharedStrings.xml><?xml version="1.0" encoding="utf-8"?>
<sst xmlns="http://schemas.openxmlformats.org/spreadsheetml/2006/main" count="673" uniqueCount="243">
  <si>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</si>
  <si>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</si>
  <si>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</si>
  <si>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</si>
  <si>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</si>
  <si>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</si>
  <si>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</si>
  <si>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</si>
  <si>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</si>
  <si>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</si>
  <si>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</si>
  <si>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</si>
  <si>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</si>
  <si>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</si>
  <si>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</si>
  <si>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</si>
  <si>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</si>
  <si>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</si>
  <si>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</si>
  <si>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</si>
  <si>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</si>
  <si>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</si>
  <si>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</si>
  <si>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</si>
  <si>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</si>
  <si>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</si>
  <si>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</si>
  <si>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</si>
  <si>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</si>
  <si>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</si>
  <si>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</si>
  <si>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</si>
  <si>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</si>
  <si>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</si>
  <si>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Ծրագրի դասիչը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</si>
  <si>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</si>
  <si>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</si>
  <si>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</si>
  <si>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</si>
  <si>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</si>
  <si>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</si>
  <si>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</si>
  <si>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</si>
  <si>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</si>
  <si>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</si>
  <si>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 xml:space="preserve"> այդ թվում՝ ըստ ուղղությունների</t>
  </si>
  <si>
    <t xml:space="preserve"> - Շենքերի և շինությունների շինարարություն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</si>
  <si>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</si>
  <si>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</si>
  <si>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</si>
  <si>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</si>
  <si>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</si>
  <si>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Աղյուսակ 9․1.13</t>
  </si>
  <si>
    <t xml:space="preserve"> տեխնիկական հսկողության ծառայություններ</t>
  </si>
  <si>
    <t xml:space="preserve"> հեղինակային հսկողության ծառայություններ</t>
  </si>
  <si>
    <t>Միջոցառումները կատարող պետական մարմինների և դրամաշնորհ ստացող տնտեսվարող սուբյեկտների անվանումները</t>
  </si>
  <si>
    <t xml:space="preserve"> ԸՆԹԱՑԻԿ ԾԱԽՍԵՐ</t>
  </si>
  <si>
    <t xml:space="preserve"> 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</si>
  <si>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</si>
  <si>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</si>
  <si>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</si>
  <si>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</si>
  <si>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</si>
  <si>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</si>
  <si>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Ցուցանիշների փոփոխությունը (ավելացումները նշված են դրական նշանով, իսկ նվազեցումները՝ փակագծերում)</t>
  </si>
  <si>
    <t>ՀՀ Արագածոտնի մարզ</t>
  </si>
  <si>
    <t xml:space="preserve">ՀՀ կառավարության  2024 թվականի </t>
  </si>
  <si>
    <t xml:space="preserve">ՀԱՅԱՍՏԱՆԻ ՀԱՆՐԱՊԵՏՈՒԹՅԱՆ ԿԱՌԱՎԱՐՈՒԹՅԱՆ 2023 ԹՎԱԿԱՆԻ ԴԵԿՏԵՄԲԵՐԻ 28-Ի N 2323-Ն N 10 ՀԱՎԵԼՎԱԾՈՒՄ ԿԱՏԱՐՎՈՂ ՓՈՓՈԽՈՒԹՅՈՒՆՆԵՐԸ ԵՎ ԼՐԱՑՈՒՄՆԵՐԸ
</t>
  </si>
  <si>
    <t xml:space="preserve"> դրամ</t>
  </si>
  <si>
    <t>ՀՀ քաղաքաշինության կոմիտե</t>
  </si>
  <si>
    <t>Բաժին N 09</t>
  </si>
  <si>
    <t>Դաս N 01</t>
  </si>
  <si>
    <t xml:space="preserve"> ՄԱՍ II.  ԱՇԽԱՏԱՆՔՆԵՐ</t>
  </si>
  <si>
    <t xml:space="preserve">  ընդհանուր շինարարական աշխատանքներ</t>
  </si>
  <si>
    <t xml:space="preserve"> </t>
  </si>
  <si>
    <t>ՀՀ կառավարության  2024 թվականի</t>
  </si>
  <si>
    <t>09</t>
  </si>
  <si>
    <t>01</t>
  </si>
  <si>
    <t xml:space="preserve"> ԿՐԹՈՒԹՅՈՒՆ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</si>
  <si>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</si>
  <si>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Այլ պետական կազմակերպությունների կողմից օգտագործվող ոչ ֆինանսական ակտիվների հետ գործառնություններ </t>
  </si>
  <si>
    <t>Աղյուսակ 9․1.39</t>
  </si>
  <si>
    <t>Հավելված N 4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</si>
  <si>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</si>
  <si>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</si>
  <si>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</si>
  <si>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</si>
  <si>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</si>
  <si>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</si>
  <si>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</si>
  <si>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</si>
  <si>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</si>
  <si>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</si>
  <si>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</si>
  <si>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>Ծրագրի միջոցառումներ</t>
  </si>
  <si>
    <t>Պետական բյուջեի դեֆիցիտի ֆինանսավորման աղբյուրներն ու դրանց տարրերի անվանումները</t>
  </si>
  <si>
    <t xml:space="preserve">ՊԵՏԱԿԱՆ ԲՅՈՒՋԵԻ  ԵԿԱՄՈՒՏՆԵՐ </t>
  </si>
  <si>
    <t>Ընդամենը</t>
  </si>
  <si>
    <t>այդ թվում՝</t>
  </si>
  <si>
    <t>Այլ եկամուտներ</t>
  </si>
  <si>
    <t xml:space="preserve">Ցուցանիշների փոփոխությունը
(ավելացումները նշված են դրական
նշանով) 
</t>
  </si>
  <si>
    <t>Եկամուտների գծով</t>
  </si>
  <si>
    <t>Ծախսերի գծով</t>
  </si>
  <si>
    <t>Դեֆիցիտը (պակասուրդը)</t>
  </si>
  <si>
    <t xml:space="preserve">«ՀԱՅԱՍՏԱՆԻ ՀԱՆՐԱՊԵՏՈՒԹՅԱՆ 2024 ԹՎԱԿԱՆԻ ՊԵՏԱԿԱՆ ԲՅՈՒՋԵԻ
ՄԱՍԻՆ» ՀԱՅԱՍՏԱՆԻ ՀԱՆՐԱՊԵՏՈՒԹՅԱՆ ՕՐԵՆՔԻ 2-ՐԴ ՀՈԴՎԱԾԻ
ԱՂՅՈՒՍԱԿԻ ՑՈՒՑԱՆԻՇՆԵՐՈՒՄ ԿԱՏԱՐՎՈՂ ՓՈՓՈԽՈՒԹՅՈՒՆՆԵՐԸ </t>
  </si>
  <si>
    <t xml:space="preserve">NN
ը/կ </t>
  </si>
  <si>
    <t xml:space="preserve">Եկամտատեսակը 
</t>
  </si>
  <si>
    <t xml:space="preserve">Գանձման համար
պատասխանատու
պետական կառավարման
մարմինը (մարմինները) </t>
  </si>
  <si>
    <t>Այլ եկամուտներ, ընդամենը՝</t>
  </si>
  <si>
    <t>Օրենքով և այլ իրավական ակտերով սահմանված
պետական բյուջե մուտքագրվող այլ եկամուտներ</t>
  </si>
  <si>
    <t xml:space="preserve">Նախորդ տարիների՝ ՀՀ պետական բյուջեից ծախսերի
ֆինանսավորման նպատակով հատկացված գումարների
(բացառությամբ փոխառու միջոցների) վերադարձից մուտքեր </t>
  </si>
  <si>
    <t>ՀՀ պետական կառավարման
մարմիններ</t>
  </si>
  <si>
    <t xml:space="preserve">ՀԱՅԱՍՏԱՆԻ ՀԱՆՐԱՊԵՏՈՒԹՅԱՆ ԿԱՌԱՎԱՐՈՒԹՅԱՆ 2023 ԹՎԱԿԱՆԻ ԴԵԿՏԵՄԲԵՐԻ 28-Ի N 2323-Ն ՈՐՈՇՄԱՆ
N 6 ՀԱՎԵԼՎԱԾՈՒՄ ԿԱՏԱՐՎՈՂ ԼՐԱՑՈՒՄԸ
</t>
  </si>
  <si>
    <t>Հավելված N 9</t>
  </si>
  <si>
    <t>Հավելված N 8</t>
  </si>
  <si>
    <t>Հավելված N 5</t>
  </si>
  <si>
    <t>Հավելված N 3</t>
  </si>
  <si>
    <t>ՀԱՅԱՍՏԱՆԻ ՀԱՆՐԱՊԵՏՈՒԹՅԱՆ ԿԱՌԱՎԱՐՈՒԹՅԱՆ 2023 ԹՎԱԿԱՆԻ ԴԵԿՏԵՄԲԵՐԻ 28-Ի N 2323-Ն ՈՐՈՇՄԱՆ N 5 ՀԱՎԵԼՎԱԾԻ N 7 ԱՂՅՈՒՍԱԿՈՒՄ  ԿԱՏԱՐՎՈՂ  ԼՐԱՑՈՒՄՆԵՐԸ</t>
  </si>
  <si>
    <t xml:space="preserve"> Ապահով դպրոց</t>
  </si>
  <si>
    <t xml:space="preserve"> Կրթական օբյեկտների շենքային պայմանների բարելավում</t>
  </si>
  <si>
    <t>06</t>
  </si>
  <si>
    <t xml:space="preserve"> Կրթությանը տրամադրվող օժանդակ ծառայություններ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</si>
  <si>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ԼՐԱՑՈՒՄՆԵՐԸ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</si>
  <si>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</si>
  <si>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</si>
  <si>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>Կրթական օբյեկտների շենքային պայմանների բարելավում</t>
  </si>
  <si>
    <t xml:space="preserve"> Կրթական օբյեկտների շենքերի (մասնաշենքերի)
հիմնանորոգում (համաշինարարական աշխատանքներ,
ջեռուցման համակարգի իրականացում, ներքին հարդարում, տարածքի բարեկարգում) և նախագծում </t>
  </si>
  <si>
    <t>Ապահով դպրոց</t>
  </si>
  <si>
    <t xml:space="preserve"> 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</si>
  <si>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</si>
  <si>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 Ակտիվն օգտագործող կազմակերպությունների անվանումները </t>
  </si>
  <si>
    <t xml:space="preserve">  Հանրակրթական դպրոցներ </t>
  </si>
  <si>
    <t xml:space="preserve"> Մասնակի նորոգվող ուսումնական հաստատությունների քանակ, հատ</t>
  </si>
  <si>
    <t xml:space="preserve">«ՀԱՅԱՍՏԱՆԻ ՀԱՆՐԱՊԵՏՈՒԹՅԱՆ 2024 ԹՎԱԿԱՆԻ ՊԵՏԱԿԱՆ ԲՅՈՒՋԵԻ ՄԱՍԻՆ» ՀԱՅԱՍՏԱՆԻ ՀԱՆՐԱՊԵՏՈՒԹՅԱՆ ՕՐԵՆՔԻ 6-ՐԴ ՀՈԴՎԱԾԻ ԱՂՅՈՒՍԱԿՈՒՄ ԵՎ ՀԱՅԱՍՏԱՆԻ ՀԱՆՐԱՊԵՏՈՒԹՅԱՆ ԿԱՌԱՎԱՐՈՒԹՅԱՆ 2023 ԹՎԱԿԱՆԻ ԴԵԿՏԵՄԲԵՐԻ 28-Ի N 2323-Ն ՈՐՈՇՄԱՆ N 2 ՀԱՎԵԼՎԱԾԻ ԱՂՅՈՒՍԱԿՈՒՄ ԿԱՏԱՐՎՈՂ ՓՈՓՈԽՈՒԹՅՈՒՆՆԵՐԸ
</t>
  </si>
  <si>
    <t>Երևան քաղաք</t>
  </si>
  <si>
    <t>ՀՀ Կոտայքի մարզ</t>
  </si>
  <si>
    <t>ՀՀ Շիրակի մարզ</t>
  </si>
  <si>
    <t>ՀՀ Տավուշի մարզ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</si>
  <si>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</si>
  <si>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</si>
  <si>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</si>
  <si>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</si>
  <si>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</si>
  <si>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</si>
  <si>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</si>
  <si>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Հավելված N 11 </t>
  </si>
  <si>
    <t>Հավելված N 10</t>
  </si>
  <si>
    <t>Հավելված 7</t>
  </si>
  <si>
    <t>Հավելված N 6</t>
  </si>
  <si>
    <t>Խումբ N 06</t>
  </si>
  <si>
    <t>1045-32001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</si>
  <si>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</si>
  <si>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 xml:space="preserve"> ՄԱՍ III.  ԾԱՌԱՅՈՒԹՅՈՒՆՆԵՐ</t>
  </si>
  <si>
    <t xml:space="preserve"> նախագծերի պատրաստում, ծախսերի գնահատում</t>
  </si>
  <si>
    <t xml:space="preserve"> փորձաքննության ծառայություններ</t>
  </si>
  <si>
    <t>Նախնական մասնագիտական (արհեստագործական) և միջին մասնագիտական ուսումնական հաստատությունների շենքային պայմանների բարելավում</t>
  </si>
  <si>
    <t>«Երևանի հ․8 արհեստագործական պետական ուսումնարան» ՊՈԱԿ /հակահրդեհային և հրդեհաշիջման համակարգ/</t>
  </si>
  <si>
    <t>«Երևանի պարարվեստի պետական քոլեջ» ՊՈԱԿ</t>
  </si>
  <si>
    <t>«Դիլիջանի բազմագործառութային պետական քոլեջ» ՊՈԱԿ</t>
  </si>
  <si>
    <t>«Արթիկի պետական քոլեջ» ՊՈԱԿ</t>
  </si>
  <si>
    <t>«Աբովյանի բազմագործառութային պետական քոլեջ» ՊՈԱԿ</t>
  </si>
  <si>
    <t>1045-32005</t>
  </si>
  <si>
    <t xml:space="preserve"> Նախնական մասնագիտական (արհեստագործական) և միջին մասնագիտական ուսումնական հաստատությունների շենքերի կառուցում</t>
  </si>
  <si>
    <t xml:space="preserve"> 45221142-1</t>
  </si>
  <si>
    <t>ԲՄ</t>
  </si>
  <si>
    <t xml:space="preserve"> 71351540-1</t>
  </si>
  <si>
    <t xml:space="preserve"> 98111140-1</t>
  </si>
  <si>
    <t>Նախնական մասնագիտական (արհեստագործական) և միջին մասնագիտական ուսումնական հաստատությունների շենքերի կառուցում</t>
  </si>
  <si>
    <t>Հայաստանի ազգային ագրարային համալսարան հիմնադրամի Ապարանի մասնաճյուղ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</si>
  <si>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</si>
  <si>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ՓՈՓՈԽՈՒԹՅՈՒՆԸ ԵՎ ԼՐԱՑՈՒՄՆԵՐԸ</t>
  </si>
  <si>
    <t>Արտադպրոցական դաստիարակության ծրագիր</t>
  </si>
  <si>
    <t>«Հրազդանի մականախաղի և շախմատի օլիմպիական մանկապատանեկան մարզադպրոց»</t>
  </si>
  <si>
    <t>«Աբովյանի կրթահամալիր» ՊՈԱԿ</t>
  </si>
  <si>
    <t xml:space="preserve"> Նախնական (արհեստագործական) և միջին մասնագիտական կրթություն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</si>
  <si>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</si>
  <si>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</si>
  <si>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</si>
  <si>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ԱՅԼ ՀԻՄՆԱԿԱՆ ՄԻՋՈՑՆԵՐ</t>
  </si>
  <si>
    <t xml:space="preserve"> – Նախագծահետազոտական ծախսեր</t>
  </si>
  <si>
    <t>05</t>
  </si>
  <si>
    <t xml:space="preserve"> Արտադպրոցական դաստիարակություն</t>
  </si>
  <si>
    <t xml:space="preserve"> Ըստ մակարդակների չդասակարգվող կրթություն</t>
  </si>
  <si>
    <t xml:space="preserve"> Արտադպրոցական դաստիարակության ծրագիր 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</si>
  <si>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</si>
  <si>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</si>
  <si>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</si>
  <si>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ՆՄՄԿՈՒ հաստատությունների շենքերի (մասնաշենքերի) կառուցման և նախագծման աշխատանքների իրականացում</t>
  </si>
  <si>
    <t xml:space="preserve"> 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</si>
  <si>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</si>
  <si>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</si>
  <si>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>Նախնական (արհեստագործական) և միջին մասնագիտական կրթություն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</si>
  <si>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</si>
  <si>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</si>
  <si>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Միջին մասնագիտական ուսումնական հաստատություններ </t>
  </si>
  <si>
    <t xml:space="preserve"> Նախագծանախահաշվային փաստաթղթերի քանակ, հատ </t>
  </si>
  <si>
    <t xml:space="preserve"> Նախնական մասնագիտական (արհեստագործական) և միջին մասնագիտական ուսումնական հաստատությունների շենքերի կառուցում </t>
  </si>
  <si>
    <t xml:space="preserve"> ՆՄՄԿՈՒ հաստատությունների շենքերի (մասնաշենքերի) կառուցման և նախագծման աշխատանքների իրականացում </t>
  </si>
  <si>
    <t xml:space="preserve"> Նախնական մասնագիտական (արհեստագործական) և միջին մասնագիտական ուսումնական հաստատություններ </t>
  </si>
  <si>
    <t>Արտադպրոցական հաստատությունների գույքային և տեխնիկական ապահովվածության բարելավում</t>
  </si>
  <si>
    <t xml:space="preserve"> Արտադպրոցական հաստատությունների գույքային և տեխնիկական ապահովվածության բարելավում</t>
  </si>
  <si>
    <t xml:space="preserve"> Գույքային և տեխնիկական ապահովվածության բարելավման արդյունքում  կիրառական գիտելիքների ձեռքբերման արդյունավետության բարձրացում</t>
  </si>
  <si>
    <t>Միջոցառման անվանումը՝</t>
  </si>
  <si>
    <t>Նկարագրությունը՝</t>
  </si>
  <si>
    <t>Գույքային և տեխնիկական ապահովվածության բարելավման արդյունքում  կիրառական գիտելիքների ձեռքբերման արդյունավետության բարձրացում</t>
  </si>
  <si>
    <t>Միջոցառման տեսակը՝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</si>
  <si>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</si>
  <si>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</t>
  </si>
  <si>
    <t>Արտադպրոցական հաստատություններ</t>
  </si>
  <si>
    <t xml:space="preserve"> Հաստատությունների թիվը, որտեղ կատարվում են ներդրումները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</si>
  <si>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</si>
  <si>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</si>
  <si>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</si>
  <si>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</si>
  <si>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</si>
  <si>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</si>
  <si>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</si>
  <si>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</si>
  <si>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</si>
  <si>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</si>
  <si>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</si>
  <si>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</si>
  <si>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</si>
  <si>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</si>
  <si>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</si>
  <si>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</si>
  <si>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</si>
  <si>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ՀՀ կառավարություն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</si>
  <si>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</si>
  <si>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</si>
  <si>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</si>
  <si>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</si>
  <si>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 xml:space="preserve"> ՀՀ կառավարություն </t>
  </si>
  <si>
    <t>Աղյուսակ 9․48</t>
  </si>
  <si>
    <t xml:space="preserve">ՀԱՅԱՍՏԱՆԻ ՀԱՆՐԱՊԵՏՈՒԹՅԱՆ ԿԱՌԱՎԱՐՈՒԹՅԱՆ 2023 ԹՎԱԿԱՆԻ ԴԵԿՏԵՄԲԵՐԻ 28-Ի N 2323-Ն ՈՐՈՇՄԱՆ N 9 ՀԱՎԵԼՎԱԾԻ NN 9.13 ԵՎ 9.48 ԱՂՅՈՒՍԱԿՆԵՐՈՒՄ ԿԱՏԱՐՎՈՂ ՓՈՓՈԽՈՒԹՅՈՒՆՆԵՐԸ ԵՎ  ԼՐԱՑՈՒՄՆԵՐԸ </t>
  </si>
  <si>
    <t xml:space="preserve">ՀԱՅԱՍՏԱՆԻ ՀԱՆՐԱՊԵՏՈՒԹՅԱՆ ԿԱՌԱՎԱՐՈՒԹՅԱՆ 2023 ԹՎԱԿԱՆԻ ԴԵԿՏԵՄԲԵՐԻ 28-Ի N 2323-Ն ՈՐՈՇՄԱՆ N 9.1 ՀԱՎԵԼՎԱԾԻ NN 9.1.13, 9.1.39 ԵՎ 9.1.58 ԱՂՅՈՒՍԱԿՆԵՐՈՒՄ ԿԱՏԱՐՎՈՂ ՓՈՓՈԽՈՒԹՅՈՒՆՆԵՐԸ ԵՎ  ԼՐԱՑՈՒՄՆԵՐԸ </t>
  </si>
  <si>
    <t>Աղյուսակ 9․1.58</t>
  </si>
  <si>
    <t>ՀԱՅԱՍՏԱՆԻ ՀԱՆՐԱՊԵՏՈՒԹՅԱՆ 2024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</si>
  <si>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Բաժին</t>
  </si>
  <si>
    <t xml:space="preserve"> Խումբ</t>
  </si>
  <si>
    <t>71241200-522</t>
  </si>
  <si>
    <t xml:space="preserve">Հավելված N 12 </t>
  </si>
  <si>
    <t>հազար դրամներով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</si>
</sst>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_);\(0\)"/>
    <numFmt numFmtId="175" formatCode="_(* #,##0.0_);_(* \(#,##0.0\);_(* &quot;-&quot;?_);_(@_)"/>
  </numFmts>
  <fonts count="10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i/>
      <sz val="12"/>
      <color theme="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2"/>
      <name val="Calibri"/>
      <family val="2"/>
      <charset val="1"/>
      <scheme val="minor"/>
    </font>
    <font>
      <i/>
      <sz val="12"/>
      <name val="Calibri"/>
      <family val="2"/>
      <charset val="1"/>
      <scheme val="minor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203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0" applyNumberFormat="0" applyAlignment="0" applyProtection="0"/>
    <xf numFmtId="0" fontId="26" fillId="7" borderId="11" applyNumberFormat="0" applyAlignment="0" applyProtection="0"/>
    <xf numFmtId="0" fontId="27" fillId="7" borderId="10" applyNumberFormat="0" applyAlignment="0" applyProtection="0"/>
    <xf numFmtId="0" fontId="28" fillId="0" borderId="12" applyNumberFormat="0" applyFill="0" applyAlignment="0" applyProtection="0"/>
    <xf numFmtId="0" fontId="29" fillId="8" borderId="13" applyNumberFormat="0" applyAlignment="0" applyProtection="0"/>
    <xf numFmtId="0" fontId="30" fillId="0" borderId="0" applyNumberFormat="0" applyFill="0" applyBorder="0" applyAlignment="0" applyProtection="0"/>
    <xf numFmtId="0" fontId="13" fillId="9" borderId="14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4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7" applyNumberFormat="0" applyFill="0" applyAlignment="0" applyProtection="0"/>
    <xf numFmtId="0" fontId="35" fillId="25" borderId="0" applyNumberFormat="0" applyBorder="0" applyAlignment="0" applyProtection="0"/>
    <xf numFmtId="0" fontId="43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2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0" applyNumberFormat="0" applyAlignment="0" applyProtection="0"/>
    <xf numFmtId="0" fontId="40" fillId="3" borderId="0" applyNumberFormat="0" applyBorder="0" applyAlignment="0" applyProtection="0"/>
    <xf numFmtId="0" fontId="47" fillId="7" borderId="11" applyNumberFormat="0" applyAlignment="0" applyProtection="0"/>
    <xf numFmtId="0" fontId="44" fillId="6" borderId="10" applyNumberFormat="0" applyAlignment="0" applyProtection="0"/>
    <xf numFmtId="0" fontId="42" fillId="0" borderId="8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3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5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6" applyNumberFormat="0" applyAlignment="0" applyProtection="0"/>
    <xf numFmtId="0" fontId="57" fillId="53" borderId="17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8" applyNumberFormat="0" applyFill="0" applyAlignment="0" applyProtection="0"/>
    <xf numFmtId="0" fontId="61" fillId="0" borderId="19" applyNumberFormat="0" applyFill="0" applyAlignment="0" applyProtection="0"/>
    <xf numFmtId="0" fontId="62" fillId="0" borderId="20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6" applyNumberFormat="0" applyAlignment="0" applyProtection="0"/>
    <xf numFmtId="0" fontId="64" fillId="0" borderId="21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2" applyNumberFormat="0" applyFont="0" applyAlignment="0" applyProtection="0"/>
    <xf numFmtId="0" fontId="66" fillId="52" borderId="23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4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9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30">
      <protection locked="0"/>
    </xf>
    <xf numFmtId="171" fontId="83" fillId="56" borderId="3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" fillId="0" borderId="0"/>
  </cellStyleXfs>
  <cellXfs count="436">
    <xf numFmtId="0" fontId="0" fillId="0" borderId="0" xfId="0"/>
    <xf numFmtId="0" fontId="74" fillId="2" borderId="0" xfId="0" applyFont="1" applyFill="1"/>
    <xf numFmtId="169" fontId="17" fillId="2" borderId="25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5" xfId="0" applyFont="1" applyFill="1" applyBorder="1" applyAlignment="1">
      <alignment horizontal="left" vertical="top" wrapText="1"/>
    </xf>
    <xf numFmtId="166" fontId="73" fillId="2" borderId="25" xfId="7" applyNumberFormat="1" applyFont="1" applyFill="1" applyBorder="1" applyAlignment="1">
      <alignment horizontal="center" vertical="center" wrapText="1"/>
    </xf>
    <xf numFmtId="169" fontId="73" fillId="2" borderId="25" xfId="7" applyNumberFormat="1" applyFont="1" applyFill="1" applyBorder="1" applyAlignment="1">
      <alignment horizontal="center" vertical="center" wrapText="1"/>
    </xf>
    <xf numFmtId="166" fontId="73" fillId="2" borderId="25" xfId="7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top" wrapText="1"/>
    </xf>
    <xf numFmtId="0" fontId="86" fillId="2" borderId="3" xfId="0" applyFont="1" applyFill="1" applyBorder="1" applyAlignment="1">
      <alignment horizontal="right" vertical="top" wrapText="1"/>
    </xf>
    <xf numFmtId="0" fontId="73" fillId="2" borderId="1" xfId="0" applyFont="1" applyFill="1" applyBorder="1" applyAlignment="1">
      <alignment horizontal="left" vertical="center"/>
    </xf>
    <xf numFmtId="169" fontId="17" fillId="2" borderId="25" xfId="7" applyNumberFormat="1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169" fontId="17" fillId="2" borderId="25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5" xfId="0" applyFont="1" applyFill="1" applyBorder="1" applyAlignment="1">
      <alignment horizontal="center" vertical="top" wrapText="1"/>
    </xf>
    <xf numFmtId="0" fontId="74" fillId="2" borderId="0" xfId="0" applyFont="1" applyFill="1" applyBorder="1"/>
    <xf numFmtId="0" fontId="73" fillId="2" borderId="34" xfId="0" applyFont="1" applyFill="1" applyBorder="1" applyAlignment="1">
      <alignment vertical="top" wrapText="1"/>
    </xf>
    <xf numFmtId="0" fontId="86" fillId="2" borderId="34" xfId="0" applyFont="1" applyFill="1" applyBorder="1" applyAlignment="1">
      <alignment horizontal="left" vertical="top" wrapText="1"/>
    </xf>
    <xf numFmtId="0" fontId="73" fillId="2" borderId="34" xfId="0" applyFont="1" applyFill="1" applyBorder="1"/>
    <xf numFmtId="0" fontId="17" fillId="2" borderId="34" xfId="0" applyFont="1" applyFill="1" applyBorder="1" applyAlignment="1">
      <alignment vertical="top" wrapText="1"/>
    </xf>
    <xf numFmtId="0" fontId="73" fillId="2" borderId="35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7" fontId="74" fillId="2" borderId="0" xfId="0" applyNumberFormat="1" applyFont="1" applyFill="1" applyBorder="1"/>
    <xf numFmtId="0" fontId="17" fillId="2" borderId="1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168" fontId="73" fillId="2" borderId="0" xfId="0" applyNumberFormat="1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5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299" applyFont="1" applyFill="1"/>
    <xf numFmtId="49" fontId="17" fillId="2" borderId="34" xfId="96" applyNumberFormat="1" applyFont="1" applyFill="1" applyBorder="1" applyAlignment="1">
      <alignment horizontal="center" vertical="center" textRotation="90" wrapText="1"/>
    </xf>
    <xf numFmtId="165" fontId="17" fillId="2" borderId="34" xfId="6" applyNumberFormat="1" applyFont="1" applyFill="1" applyBorder="1" applyAlignment="1">
      <alignment horizontal="center" vertical="center"/>
    </xf>
    <xf numFmtId="169" fontId="17" fillId="2" borderId="34" xfId="96" applyNumberFormat="1" applyFont="1" applyFill="1" applyBorder="1" applyAlignment="1">
      <alignment horizontal="center" vertical="center" wrapText="1"/>
    </xf>
    <xf numFmtId="0" fontId="17" fillId="2" borderId="34" xfId="96" applyFont="1" applyFill="1" applyBorder="1" applyAlignment="1">
      <alignment horizontal="center" vertical="center" wrapText="1"/>
    </xf>
    <xf numFmtId="0" fontId="74" fillId="2" borderId="34" xfId="299" applyFont="1" applyFill="1" applyBorder="1" applyAlignment="1">
      <alignment horizont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17" fillId="2" borderId="0" xfId="299" applyFont="1" applyFill="1" applyAlignment="1">
      <alignment vertical="center" wrapText="1"/>
    </xf>
    <xf numFmtId="0" fontId="90" fillId="2" borderId="34" xfId="253" applyFont="1" applyFill="1" applyBorder="1" applyAlignment="1">
      <alignment horizontal="center" vertical="center" wrapText="1"/>
    </xf>
    <xf numFmtId="168" fontId="92" fillId="2" borderId="34" xfId="96" applyNumberFormat="1" applyFont="1" applyFill="1" applyBorder="1" applyAlignment="1">
      <alignment horizontal="center" vertical="center" wrapText="1"/>
    </xf>
    <xf numFmtId="0" fontId="86" fillId="2" borderId="34" xfId="253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vertical="center" wrapText="1"/>
    </xf>
    <xf numFmtId="0" fontId="91" fillId="2" borderId="37" xfId="96" applyFont="1" applyFill="1" applyBorder="1" applyAlignment="1">
      <alignment horizontal="center" vertical="center" wrapText="1"/>
    </xf>
    <xf numFmtId="165" fontId="91" fillId="2" borderId="34" xfId="6" applyNumberFormat="1" applyFont="1" applyFill="1" applyBorder="1" applyAlignment="1">
      <alignment horizontal="center" vertical="center"/>
    </xf>
    <xf numFmtId="0" fontId="74" fillId="2" borderId="34" xfId="253" applyFont="1" applyFill="1" applyBorder="1"/>
    <xf numFmtId="43" fontId="74" fillId="2" borderId="34" xfId="7" applyFont="1" applyFill="1" applyBorder="1" applyAlignment="1">
      <alignment vertical="center"/>
    </xf>
    <xf numFmtId="0" fontId="14" fillId="2" borderId="34" xfId="165" applyFont="1" applyFill="1" applyBorder="1" applyAlignment="1">
      <alignment horizontal="center" vertical="center" wrapText="1"/>
    </xf>
    <xf numFmtId="166" fontId="17" fillId="58" borderId="34" xfId="7" applyNumberFormat="1" applyFont="1" applyFill="1" applyBorder="1" applyAlignment="1">
      <alignment vertical="top" wrapText="1"/>
    </xf>
    <xf numFmtId="0" fontId="17" fillId="2" borderId="34" xfId="96" applyFont="1" applyFill="1" applyBorder="1" applyAlignment="1">
      <alignment horizontal="left" vertical="center" wrapText="1"/>
    </xf>
    <xf numFmtId="0" fontId="73" fillId="2" borderId="26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166" fontId="73" fillId="2" borderId="34" xfId="7" applyNumberFormat="1" applyFont="1" applyFill="1" applyBorder="1" applyAlignment="1">
      <alignment horizontal="right" vertical="center" wrapText="1"/>
    </xf>
    <xf numFmtId="0" fontId="74" fillId="2" borderId="0" xfId="0" applyFont="1" applyFill="1" applyAlignment="1">
      <alignment horizontal="right"/>
    </xf>
    <xf numFmtId="0" fontId="73" fillId="2" borderId="34" xfId="8" applyFont="1" applyFill="1" applyBorder="1" applyAlignment="1">
      <alignment horizontal="center" vertical="center" wrapText="1"/>
    </xf>
    <xf numFmtId="0" fontId="74" fillId="2" borderId="34" xfId="0" applyFont="1" applyFill="1" applyBorder="1" applyAlignment="1">
      <alignment horizontal="center"/>
    </xf>
    <xf numFmtId="0" fontId="14" fillId="2" borderId="0" xfId="0" applyFont="1" applyFill="1" applyAlignment="1">
      <alignment horizontal="center" wrapText="1"/>
    </xf>
    <xf numFmtId="0" fontId="86" fillId="2" borderId="34" xfId="0" applyFont="1" applyFill="1" applyBorder="1" applyAlignment="1">
      <alignment vertical="center" wrapText="1"/>
    </xf>
    <xf numFmtId="174" fontId="73" fillId="0" borderId="34" xfId="0" applyNumberFormat="1" applyFont="1" applyFill="1" applyBorder="1" applyAlignment="1">
      <alignment horizontal="center" vertical="center"/>
    </xf>
    <xf numFmtId="169" fontId="73" fillId="0" borderId="34" xfId="0" applyNumberFormat="1" applyFont="1" applyFill="1" applyBorder="1" applyAlignment="1">
      <alignment horizontal="right" vertical="center" wrapText="1"/>
    </xf>
    <xf numFmtId="169" fontId="73" fillId="2" borderId="34" xfId="0" applyNumberFormat="1" applyFont="1" applyFill="1" applyBorder="1" applyAlignment="1">
      <alignment horizontal="right" vertical="center" wrapText="1"/>
    </xf>
    <xf numFmtId="0" fontId="91" fillId="2" borderId="37" xfId="96" applyFont="1" applyFill="1" applyBorder="1" applyAlignment="1">
      <alignment horizontal="left" vertical="center" wrapText="1"/>
    </xf>
    <xf numFmtId="0" fontId="73" fillId="2" borderId="0" xfId="8" applyFont="1" applyFill="1">
      <alignment horizontal="left" vertical="top" wrapText="1"/>
    </xf>
    <xf numFmtId="0" fontId="73" fillId="2" borderId="34" xfId="8" applyFont="1" applyFill="1" applyBorder="1">
      <alignment horizontal="left" vertical="top" wrapText="1"/>
    </xf>
    <xf numFmtId="4" fontId="17" fillId="2" borderId="37" xfId="8" applyNumberFormat="1" applyFont="1" applyFill="1" applyBorder="1" applyAlignment="1">
      <alignment horizontal="center" vertical="top" wrapText="1"/>
    </xf>
    <xf numFmtId="0" fontId="86" fillId="2" borderId="3" xfId="0" applyFont="1" applyFill="1" applyBorder="1" applyAlignment="1">
      <alignment horizontal="left" vertical="center" wrapText="1"/>
    </xf>
    <xf numFmtId="0" fontId="73" fillId="2" borderId="0" xfId="8" applyFont="1" applyFill="1" applyAlignment="1">
      <alignment horizontal="left" vertical="center" wrapText="1"/>
    </xf>
    <xf numFmtId="0" fontId="74" fillId="2" borderId="0" xfId="0" applyFont="1" applyFill="1" applyAlignment="1"/>
    <xf numFmtId="165" fontId="73" fillId="2" borderId="0" xfId="8" applyNumberFormat="1" applyFont="1" applyFill="1" applyAlignment="1">
      <alignment horizontal="left" vertical="center" wrapText="1"/>
    </xf>
    <xf numFmtId="0" fontId="17" fillId="2" borderId="34" xfId="0" applyFont="1" applyFill="1" applyBorder="1" applyAlignment="1">
      <alignment horizontal="center" vertical="center"/>
    </xf>
    <xf numFmtId="0" fontId="74" fillId="2" borderId="34" xfId="0" applyFont="1" applyFill="1" applyBorder="1" applyAlignment="1">
      <alignment vertical="center" wrapText="1"/>
    </xf>
    <xf numFmtId="4" fontId="73" fillId="2" borderId="0" xfId="8" applyNumberFormat="1" applyFont="1" applyFill="1">
      <alignment horizontal="left" vertical="top" wrapText="1"/>
    </xf>
    <xf numFmtId="169" fontId="95" fillId="2" borderId="34" xfId="0" applyNumberFormat="1" applyFont="1" applyFill="1" applyBorder="1" applyAlignment="1">
      <alignment horizontal="right" vertical="center" wrapText="1"/>
    </xf>
    <xf numFmtId="0" fontId="73" fillId="2" borderId="0" xfId="8" applyFont="1" applyFill="1" applyAlignment="1">
      <alignment horizontal="left" vertical="top" wrapText="1"/>
    </xf>
    <xf numFmtId="43" fontId="14" fillId="2" borderId="34" xfId="253" applyNumberFormat="1" applyFont="1" applyFill="1" applyBorder="1" applyAlignment="1">
      <alignment vertical="center"/>
    </xf>
    <xf numFmtId="0" fontId="17" fillId="2" borderId="2" xfId="0" applyFont="1" applyFill="1" applyBorder="1" applyAlignment="1">
      <alignment vertical="center" wrapText="1"/>
    </xf>
    <xf numFmtId="168" fontId="74" fillId="2" borderId="0" xfId="253" applyNumberFormat="1" applyFont="1" applyFill="1"/>
    <xf numFmtId="169" fontId="86" fillId="2" borderId="25" xfId="7" applyNumberFormat="1" applyFont="1" applyFill="1" applyBorder="1" applyAlignment="1">
      <alignment horizontal="right"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17" fillId="2" borderId="0" xfId="1734" applyFont="1" applyFill="1" applyBorder="1" applyAlignment="1">
      <alignment horizontal="center" vertical="center" wrapText="1"/>
    </xf>
    <xf numFmtId="0" fontId="73" fillId="2" borderId="34" xfId="1736" applyFont="1" applyFill="1" applyBorder="1" applyAlignment="1">
      <alignment horizontal="center" vertical="center"/>
    </xf>
    <xf numFmtId="0" fontId="73" fillId="2" borderId="34" xfId="1735" applyFont="1" applyFill="1" applyBorder="1" applyAlignment="1">
      <alignment horizontal="center"/>
    </xf>
    <xf numFmtId="172" fontId="73" fillId="2" borderId="0" xfId="299" applyNumberFormat="1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0" applyFont="1" applyFill="1" applyBorder="1" applyAlignment="1">
      <alignment horizontal="center" wrapText="1"/>
    </xf>
    <xf numFmtId="0" fontId="17" fillId="2" borderId="34" xfId="0" applyFont="1" applyFill="1" applyBorder="1" applyAlignment="1">
      <alignment horizontal="left" vertical="top" wrapText="1"/>
    </xf>
    <xf numFmtId="0" fontId="73" fillId="2" borderId="35" xfId="0" applyFont="1" applyFill="1" applyBorder="1" applyAlignment="1">
      <alignment vertical="center"/>
    </xf>
    <xf numFmtId="0" fontId="73" fillId="2" borderId="36" xfId="0" applyFont="1" applyFill="1" applyBorder="1" applyAlignment="1">
      <alignment vertical="center"/>
    </xf>
    <xf numFmtId="0" fontId="73" fillId="2" borderId="37" xfId="0" applyFont="1" applyFill="1" applyBorder="1" applyAlignment="1">
      <alignment vertical="center"/>
    </xf>
    <xf numFmtId="166" fontId="73" fillId="2" borderId="0" xfId="0" applyNumberFormat="1" applyFont="1" applyFill="1"/>
    <xf numFmtId="0" fontId="73" fillId="2" borderId="34" xfId="0" applyFont="1" applyFill="1" applyBorder="1" applyAlignment="1">
      <alignment horizontal="left" vertical="top" wrapText="1"/>
    </xf>
    <xf numFmtId="169" fontId="73" fillId="2" borderId="37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34" xfId="0" applyFont="1" applyFill="1" applyBorder="1" applyAlignment="1">
      <alignment horizontal="center" vertical="center" wrapText="1"/>
    </xf>
    <xf numFmtId="165" fontId="73" fillId="2" borderId="34" xfId="6" applyFont="1" applyFill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2" borderId="37" xfId="0" applyFont="1" applyFill="1" applyBorder="1" applyAlignment="1">
      <alignment horizontal="center" vertical="center"/>
    </xf>
    <xf numFmtId="0" fontId="94" fillId="2" borderId="2" xfId="0" applyFont="1" applyFill="1" applyBorder="1" applyAlignment="1"/>
    <xf numFmtId="0" fontId="94" fillId="2" borderId="34" xfId="0" applyFont="1" applyFill="1" applyBorder="1" applyAlignment="1">
      <alignment horizontal="center"/>
    </xf>
    <xf numFmtId="0" fontId="94" fillId="2" borderId="34" xfId="0" applyFont="1" applyFill="1" applyBorder="1" applyAlignment="1"/>
    <xf numFmtId="169" fontId="17" fillId="2" borderId="37" xfId="8" applyNumberFormat="1" applyFont="1" applyFill="1" applyBorder="1" applyAlignment="1">
      <alignment horizontal="right" vertical="center" wrapText="1"/>
    </xf>
    <xf numFmtId="169" fontId="17" fillId="2" borderId="37" xfId="8" applyNumberFormat="1" applyFont="1" applyFill="1" applyBorder="1" applyAlignment="1">
      <alignment horizontal="center" vertical="center" wrapText="1"/>
    </xf>
    <xf numFmtId="0" fontId="74" fillId="2" borderId="0" xfId="0" applyFont="1" applyFill="1" applyAlignment="1">
      <alignment vertical="top"/>
    </xf>
    <xf numFmtId="43" fontId="73" fillId="2" borderId="1" xfId="7" applyFont="1" applyFill="1" applyBorder="1" applyAlignment="1">
      <alignment horizontal="right" vertical="center"/>
    </xf>
    <xf numFmtId="0" fontId="73" fillId="2" borderId="0" xfId="0" applyFont="1" applyFill="1" applyAlignment="1">
      <alignment horizontal="right"/>
    </xf>
    <xf numFmtId="0" fontId="73" fillId="2" borderId="25" xfId="0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left" vertical="top" wrapText="1"/>
    </xf>
    <xf numFmtId="169" fontId="17" fillId="2" borderId="42" xfId="7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wrapText="1"/>
    </xf>
    <xf numFmtId="0" fontId="73" fillId="2" borderId="43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vertical="top" wrapText="1"/>
    </xf>
    <xf numFmtId="0" fontId="73" fillId="2" borderId="44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left" vertical="top" wrapText="1"/>
    </xf>
    <xf numFmtId="169" fontId="17" fillId="2" borderId="42" xfId="7" applyNumberFormat="1" applyFont="1" applyFill="1" applyBorder="1" applyAlignment="1">
      <alignment horizontal="center" vertical="top" wrapText="1"/>
    </xf>
    <xf numFmtId="167" fontId="73" fillId="2" borderId="42" xfId="0" applyNumberFormat="1" applyFont="1" applyFill="1" applyBorder="1" applyAlignment="1">
      <alignment horizontal="center" vertical="center" wrapText="1"/>
    </xf>
    <xf numFmtId="0" fontId="17" fillId="2" borderId="45" xfId="0" applyFont="1" applyFill="1" applyBorder="1" applyAlignment="1">
      <alignment vertical="top" wrapText="1"/>
    </xf>
    <xf numFmtId="0" fontId="17" fillId="2" borderId="44" xfId="0" applyFont="1" applyFill="1" applyBorder="1" applyAlignment="1">
      <alignment vertical="top" wrapText="1"/>
    </xf>
    <xf numFmtId="0" fontId="86" fillId="2" borderId="42" xfId="0" applyFont="1" applyFill="1" applyBorder="1" applyAlignment="1">
      <alignment horizontal="left" vertical="top" wrapText="1"/>
    </xf>
    <xf numFmtId="0" fontId="17" fillId="2" borderId="42" xfId="0" applyFont="1" applyFill="1" applyBorder="1" applyAlignment="1">
      <alignment horizontal="left" vertical="center" wrapText="1"/>
    </xf>
    <xf numFmtId="169" fontId="17" fillId="2" borderId="42" xfId="7" applyNumberFormat="1" applyFont="1" applyFill="1" applyBorder="1" applyAlignment="1">
      <alignment horizontal="right" vertical="center" wrapText="1"/>
    </xf>
    <xf numFmtId="0" fontId="73" fillId="2" borderId="42" xfId="0" applyFont="1" applyFill="1" applyBorder="1"/>
    <xf numFmtId="0" fontId="73" fillId="2" borderId="42" xfId="8" applyFont="1" applyFill="1" applyBorder="1">
      <alignment horizontal="left" vertical="top" wrapText="1"/>
    </xf>
    <xf numFmtId="165" fontId="73" fillId="2" borderId="42" xfId="0" applyNumberFormat="1" applyFont="1" applyFill="1" applyBorder="1"/>
    <xf numFmtId="165" fontId="73" fillId="2" borderId="0" xfId="0" applyNumberFormat="1" applyFont="1" applyFill="1"/>
    <xf numFmtId="0" fontId="17" fillId="2" borderId="42" xfId="0" applyFont="1" applyFill="1" applyBorder="1"/>
    <xf numFmtId="0" fontId="73" fillId="2" borderId="42" xfId="0" applyFont="1" applyFill="1" applyBorder="1" applyAlignment="1">
      <alignment horizontal="center" vertical="top"/>
    </xf>
    <xf numFmtId="165" fontId="73" fillId="2" borderId="42" xfId="6" applyFont="1" applyFill="1" applyBorder="1">
      <alignment horizontal="right" vertical="top"/>
    </xf>
    <xf numFmtId="0" fontId="73" fillId="2" borderId="42" xfId="0" applyFont="1" applyFill="1" applyBorder="1" applyAlignment="1">
      <alignment horizontal="left" vertical="center" wrapText="1"/>
    </xf>
    <xf numFmtId="0" fontId="73" fillId="57" borderId="42" xfId="0" applyFont="1" applyFill="1" applyBorder="1" applyAlignment="1">
      <alignment wrapText="1"/>
    </xf>
    <xf numFmtId="39" fontId="73" fillId="57" borderId="27" xfId="0" applyNumberFormat="1" applyFont="1" applyFill="1" applyBorder="1" applyAlignment="1">
      <alignment horizontal="right" vertical="center" wrapText="1"/>
    </xf>
    <xf numFmtId="169" fontId="73" fillId="2" borderId="42" xfId="7" applyNumberFormat="1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166" fontId="73" fillId="0" borderId="0" xfId="299" applyNumberFormat="1" applyFont="1" applyFill="1"/>
    <xf numFmtId="0" fontId="73" fillId="2" borderId="42" xfId="0" applyFont="1" applyFill="1" applyBorder="1" applyAlignment="1">
      <alignment horizontal="center" vertical="top" wrapText="1"/>
    </xf>
    <xf numFmtId="0" fontId="73" fillId="2" borderId="36" xfId="0" applyFont="1" applyFill="1" applyBorder="1" applyAlignment="1">
      <alignment horizontal="center" vertical="center" wrapText="1"/>
    </xf>
    <xf numFmtId="0" fontId="73" fillId="2" borderId="25" xfId="0" applyFont="1" applyFill="1" applyBorder="1" applyAlignment="1">
      <alignment horizontal="center" vertical="center" wrapText="1"/>
    </xf>
    <xf numFmtId="0" fontId="73" fillId="2" borderId="34" xfId="0" applyFont="1" applyFill="1" applyBorder="1" applyAlignment="1">
      <alignment horizontal="left" vertical="center" wrapText="1"/>
    </xf>
    <xf numFmtId="0" fontId="73" fillId="2" borderId="0" xfId="1734" applyFont="1" applyFill="1" applyAlignment="1">
      <alignment horizontal="right" vertical="center"/>
    </xf>
    <xf numFmtId="0" fontId="73" fillId="2" borderId="34" xfId="1735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/>
    </xf>
    <xf numFmtId="0" fontId="73" fillId="2" borderId="34" xfId="0" applyFont="1" applyFill="1" applyBorder="1" applyAlignment="1">
      <alignment horizontal="left" vertical="center" wrapText="1"/>
    </xf>
    <xf numFmtId="43" fontId="74" fillId="0" borderId="34" xfId="7" applyFont="1" applyFill="1" applyBorder="1" applyAlignment="1">
      <alignment vertical="center"/>
    </xf>
    <xf numFmtId="0" fontId="96" fillId="2" borderId="0" xfId="165" applyFont="1" applyFill="1">
      <alignment horizontal="left" vertical="top" wrapText="1"/>
    </xf>
    <xf numFmtId="0" fontId="96" fillId="2" borderId="0" xfId="165" applyFont="1" applyFill="1" applyAlignment="1"/>
    <xf numFmtId="166" fontId="96" fillId="2" borderId="0" xfId="2021" applyNumberFormat="1" applyFont="1" applyFill="1" applyAlignment="1">
      <alignment horizontal="right"/>
    </xf>
    <xf numFmtId="0" fontId="97" fillId="2" borderId="0" xfId="165" applyFont="1" applyFill="1" applyAlignment="1">
      <alignment horizontal="center" vertical="center" wrapText="1"/>
    </xf>
    <xf numFmtId="0" fontId="97" fillId="2" borderId="0" xfId="165" applyFont="1" applyFill="1" applyAlignment="1">
      <alignment horizontal="center" vertical="top" wrapText="1"/>
    </xf>
    <xf numFmtId="169" fontId="14" fillId="2" borderId="42" xfId="165" applyNumberFormat="1" applyFont="1" applyFill="1" applyBorder="1" applyAlignment="1">
      <alignment horizontal="center" vertical="center" wrapText="1"/>
    </xf>
    <xf numFmtId="0" fontId="96" fillId="2" borderId="0" xfId="165" applyFont="1" applyFill="1" applyAlignment="1">
      <alignment horizontal="left" vertical="center" wrapText="1"/>
    </xf>
    <xf numFmtId="166" fontId="73" fillId="2" borderId="42" xfId="7" applyNumberFormat="1" applyFont="1" applyFill="1" applyBorder="1" applyAlignment="1">
      <alignment horizontal="center" vertical="top" wrapText="1"/>
    </xf>
    <xf numFmtId="0" fontId="73" fillId="2" borderId="0" xfId="165" applyFont="1" applyFill="1">
      <alignment horizontal="left" vertical="top" wrapText="1"/>
    </xf>
    <xf numFmtId="0" fontId="96" fillId="2" borderId="0" xfId="165" applyFont="1" applyFill="1" applyAlignment="1">
      <alignment horizontal="left" vertical="top" wrapText="1"/>
    </xf>
    <xf numFmtId="0" fontId="73" fillId="2" borderId="38" xfId="165" applyFont="1" applyFill="1" applyBorder="1" applyAlignment="1">
      <alignment horizontal="right" vertical="top" wrapText="1"/>
    </xf>
    <xf numFmtId="0" fontId="17" fillId="2" borderId="42" xfId="165" applyFont="1" applyFill="1" applyBorder="1" applyAlignment="1">
      <alignment horizontal="center" vertical="top" wrapText="1"/>
    </xf>
    <xf numFmtId="0" fontId="17" fillId="2" borderId="27" xfId="165" applyFont="1" applyFill="1" applyBorder="1" applyAlignment="1">
      <alignment horizontal="left" vertical="top" wrapText="1"/>
    </xf>
    <xf numFmtId="0" fontId="96" fillId="2" borderId="43" xfId="165" applyFont="1" applyFill="1" applyBorder="1" applyAlignment="1">
      <alignment vertical="top" wrapText="1"/>
    </xf>
    <xf numFmtId="0" fontId="96" fillId="2" borderId="27" xfId="165" applyFont="1" applyFill="1" applyBorder="1" applyAlignment="1">
      <alignment horizontal="left" vertical="top" wrapText="1"/>
    </xf>
    <xf numFmtId="0" fontId="73" fillId="2" borderId="42" xfId="165" applyFont="1" applyFill="1" applyBorder="1" applyAlignment="1">
      <alignment horizontal="center" vertical="top" wrapText="1"/>
    </xf>
    <xf numFmtId="0" fontId="73" fillId="2" borderId="42" xfId="165" applyFont="1" applyFill="1" applyBorder="1" applyAlignment="1">
      <alignment horizontal="left" vertical="top" wrapText="1"/>
    </xf>
    <xf numFmtId="0" fontId="96" fillId="2" borderId="42" xfId="165" applyFont="1" applyFill="1" applyBorder="1" applyAlignment="1">
      <alignment horizontal="center" vertical="center" wrapText="1"/>
    </xf>
    <xf numFmtId="43" fontId="96" fillId="2" borderId="42" xfId="7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/>
    </xf>
    <xf numFmtId="0" fontId="86" fillId="2" borderId="42" xfId="165" applyFont="1" applyFill="1" applyBorder="1" applyAlignment="1">
      <alignment horizontal="left" vertical="top" wrapText="1"/>
    </xf>
    <xf numFmtId="0" fontId="87" fillId="2" borderId="42" xfId="0" applyFont="1" applyFill="1" applyBorder="1" applyAlignment="1">
      <alignment horizontal="left" vertical="top" wrapText="1"/>
    </xf>
    <xf numFmtId="0" fontId="86" fillId="2" borderId="27" xfId="0" applyFont="1" applyFill="1" applyBorder="1" applyAlignment="1">
      <alignment horizontal="left" vertical="top" wrapText="1"/>
    </xf>
    <xf numFmtId="0" fontId="73" fillId="2" borderId="42" xfId="96" applyFont="1" applyFill="1" applyBorder="1" applyAlignment="1">
      <alignment horizontal="center" vertical="center" wrapText="1"/>
    </xf>
    <xf numFmtId="43" fontId="74" fillId="2" borderId="0" xfId="253" applyNumberFormat="1" applyFont="1" applyFill="1"/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74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49" fontId="17" fillId="2" borderId="42" xfId="96" applyNumberFormat="1" applyFont="1" applyFill="1" applyBorder="1" applyAlignment="1">
      <alignment horizontal="center" vertical="center" textRotation="90" wrapText="1"/>
    </xf>
    <xf numFmtId="168" fontId="17" fillId="2" borderId="42" xfId="96" applyNumberFormat="1" applyFont="1" applyFill="1" applyBorder="1" applyAlignment="1">
      <alignment horizontal="center" vertical="center" wrapText="1"/>
    </xf>
    <xf numFmtId="0" fontId="17" fillId="2" borderId="42" xfId="96" applyFont="1" applyFill="1" applyBorder="1" applyAlignment="1">
      <alignment horizontal="center" vertical="center" wrapText="1"/>
    </xf>
    <xf numFmtId="169" fontId="17" fillId="2" borderId="42" xfId="96" applyNumberFormat="1" applyFont="1" applyFill="1" applyBorder="1" applyAlignment="1">
      <alignment horizontal="center" vertical="center" wrapText="1"/>
    </xf>
    <xf numFmtId="172" fontId="74" fillId="2" borderId="0" xfId="299" applyNumberFormat="1" applyFont="1" applyFill="1"/>
    <xf numFmtId="43" fontId="74" fillId="2" borderId="0" xfId="299" applyNumberFormat="1" applyFont="1" applyFill="1"/>
    <xf numFmtId="0" fontId="90" fillId="2" borderId="42" xfId="96" applyFont="1" applyFill="1" applyBorder="1" applyAlignment="1">
      <alignment horizontal="center" vertical="center" wrapText="1"/>
    </xf>
    <xf numFmtId="39" fontId="17" fillId="2" borderId="42" xfId="96" applyNumberFormat="1" applyFont="1" applyFill="1" applyBorder="1" applyAlignment="1">
      <alignment horizontal="center" vertical="center" wrapText="1"/>
    </xf>
    <xf numFmtId="168" fontId="73" fillId="2" borderId="42" xfId="96" applyNumberFormat="1" applyFont="1" applyFill="1" applyBorder="1" applyAlignment="1">
      <alignment horizontal="center" vertical="center" wrapText="1"/>
    </xf>
    <xf numFmtId="0" fontId="17" fillId="0" borderId="42" xfId="96" applyFont="1" applyBorder="1" applyAlignment="1">
      <alignment horizontal="left" vertical="center" wrapText="1"/>
    </xf>
    <xf numFmtId="169" fontId="73" fillId="0" borderId="42" xfId="2031" applyNumberFormat="1" applyFont="1" applyBorder="1"/>
    <xf numFmtId="169" fontId="91" fillId="2" borderId="42" xfId="2030" applyNumberFormat="1" applyFont="1" applyFill="1" applyBorder="1" applyAlignment="1">
      <alignment vertical="center"/>
    </xf>
    <xf numFmtId="0" fontId="99" fillId="2" borderId="0" xfId="2031" applyFont="1" applyFill="1"/>
    <xf numFmtId="169" fontId="86" fillId="2" borderId="42" xfId="2030" applyNumberFormat="1" applyFont="1" applyFill="1" applyBorder="1" applyAlignment="1">
      <alignment vertical="center"/>
    </xf>
    <xf numFmtId="166" fontId="86" fillId="2" borderId="42" xfId="2030" applyNumberFormat="1" applyFont="1" applyFill="1" applyBorder="1" applyAlignment="1">
      <alignment vertical="center"/>
    </xf>
    <xf numFmtId="0" fontId="99" fillId="2" borderId="0" xfId="2031" applyFont="1" applyFill="1" applyAlignment="1">
      <alignment vertical="center"/>
    </xf>
    <xf numFmtId="0" fontId="17" fillId="0" borderId="42" xfId="96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169" fontId="17" fillId="0" borderId="42" xfId="96" applyNumberFormat="1" applyFont="1" applyBorder="1" applyAlignment="1">
      <alignment horizontal="center" vertical="center" wrapText="1"/>
    </xf>
    <xf numFmtId="165" fontId="17" fillId="0" borderId="42" xfId="6" applyFont="1" applyFill="1" applyBorder="1" applyAlignment="1">
      <alignment horizontal="center" vertical="center"/>
    </xf>
    <xf numFmtId="0" fontId="73" fillId="0" borderId="0" xfId="299" applyFont="1"/>
    <xf numFmtId="0" fontId="73" fillId="0" borderId="42" xfId="2031" applyFont="1" applyBorder="1" applyAlignment="1">
      <alignment horizontal="center"/>
    </xf>
    <xf numFmtId="0" fontId="73" fillId="0" borderId="42" xfId="2031" applyFont="1" applyBorder="1" applyAlignment="1">
      <alignment horizontal="left"/>
    </xf>
    <xf numFmtId="43" fontId="73" fillId="0" borderId="42" xfId="217" applyFont="1" applyFill="1" applyBorder="1"/>
    <xf numFmtId="0" fontId="73" fillId="0" borderId="42" xfId="2031" applyFont="1" applyBorder="1"/>
    <xf numFmtId="0" fontId="98" fillId="0" borderId="0" xfId="2031" applyFont="1"/>
    <xf numFmtId="0" fontId="91" fillId="2" borderId="42" xfId="96" applyFont="1" applyFill="1" applyBorder="1" applyAlignment="1">
      <alignment horizontal="left" vertical="center" wrapText="1"/>
    </xf>
    <xf numFmtId="0" fontId="86" fillId="2" borderId="42" xfId="0" applyFont="1" applyFill="1" applyBorder="1" applyAlignment="1">
      <alignment vertical="center" wrapText="1"/>
    </xf>
    <xf numFmtId="43" fontId="88" fillId="2" borderId="34" xfId="253" applyNumberFormat="1" applyFont="1" applyFill="1" applyBorder="1" applyAlignment="1">
      <alignment vertical="center"/>
    </xf>
    <xf numFmtId="0" fontId="86" fillId="2" borderId="42" xfId="2031" applyFont="1" applyFill="1" applyBorder="1"/>
    <xf numFmtId="166" fontId="17" fillId="59" borderId="34" xfId="7" applyNumberFormat="1" applyFont="1" applyFill="1" applyBorder="1" applyAlignment="1">
      <alignment vertical="top" wrapText="1"/>
    </xf>
    <xf numFmtId="166" fontId="73" fillId="57" borderId="27" xfId="0" applyNumberFormat="1" applyFont="1" applyFill="1" applyBorder="1" applyAlignment="1">
      <alignment horizontal="right" vertical="center" wrapText="1"/>
    </xf>
    <xf numFmtId="0" fontId="73" fillId="2" borderId="2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/>
    </xf>
    <xf numFmtId="49" fontId="17" fillId="2" borderId="2" xfId="0" applyNumberFormat="1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left" vertical="top" wrapText="1"/>
    </xf>
    <xf numFmtId="0" fontId="94" fillId="2" borderId="3" xfId="0" applyFont="1" applyFill="1" applyBorder="1" applyAlignment="1">
      <alignment horizontal="center"/>
    </xf>
    <xf numFmtId="0" fontId="17" fillId="2" borderId="37" xfId="0" applyFont="1" applyFill="1" applyBorder="1" applyAlignment="1">
      <alignment horizontal="center" vertical="center"/>
    </xf>
    <xf numFmtId="0" fontId="86" fillId="2" borderId="27" xfId="0" applyFont="1" applyFill="1" applyBorder="1" applyAlignment="1">
      <alignment horizontal="left" vertical="top" wrapText="1"/>
    </xf>
    <xf numFmtId="0" fontId="73" fillId="2" borderId="34" xfId="0" applyFont="1" applyFill="1" applyBorder="1" applyAlignment="1">
      <alignment horizontal="left" vertical="center" wrapText="1"/>
    </xf>
    <xf numFmtId="43" fontId="86" fillId="2" borderId="42" xfId="7" applyFont="1" applyFill="1" applyBorder="1" applyAlignment="1">
      <alignment vertical="center"/>
    </xf>
    <xf numFmtId="0" fontId="86" fillId="2" borderId="42" xfId="2031" applyFont="1" applyFill="1" applyBorder="1" applyAlignment="1">
      <alignment horizontal="center"/>
    </xf>
    <xf numFmtId="166" fontId="73" fillId="2" borderId="42" xfId="7" applyNumberFormat="1" applyFont="1" applyFill="1" applyBorder="1" applyAlignment="1">
      <alignment horizontal="right" vertical="center" wrapText="1"/>
    </xf>
    <xf numFmtId="0" fontId="17" fillId="2" borderId="42" xfId="0" applyFont="1" applyFill="1" applyBorder="1" applyAlignment="1">
      <alignment horizontal="center" vertical="top"/>
    </xf>
    <xf numFmtId="0" fontId="17" fillId="2" borderId="42" xfId="0" applyFont="1" applyFill="1" applyBorder="1" applyAlignment="1">
      <alignment horizontal="center" vertical="center"/>
    </xf>
    <xf numFmtId="166" fontId="73" fillId="2" borderId="42" xfId="7" applyNumberFormat="1" applyFont="1" applyFill="1" applyBorder="1" applyAlignment="1">
      <alignment horizontal="center" vertical="center" wrapText="1"/>
    </xf>
    <xf numFmtId="49" fontId="17" fillId="2" borderId="0" xfId="0" applyNumberFormat="1" applyFont="1" applyFill="1" applyBorder="1" applyAlignment="1">
      <alignment horizontal="center" vertical="top" wrapText="1"/>
    </xf>
    <xf numFmtId="0" fontId="17" fillId="2" borderId="0" xfId="0" applyFont="1" applyFill="1" applyBorder="1" applyAlignment="1">
      <alignment horizontal="center" vertical="top" wrapText="1"/>
    </xf>
    <xf numFmtId="0" fontId="73" fillId="2" borderId="0" xfId="0" applyFont="1" applyFill="1" applyBorder="1" applyAlignment="1">
      <alignment horizontal="center" wrapText="1"/>
    </xf>
    <xf numFmtId="49" fontId="73" fillId="2" borderId="0" xfId="0" applyNumberFormat="1" applyFont="1" applyFill="1" applyBorder="1" applyAlignment="1">
      <alignment horizontal="left" vertical="top" wrapText="1"/>
    </xf>
    <xf numFmtId="166" fontId="73" fillId="2" borderId="0" xfId="7" applyNumberFormat="1" applyFont="1" applyFill="1" applyBorder="1" applyAlignment="1">
      <alignment horizontal="right" vertical="center" wrapText="1"/>
    </xf>
    <xf numFmtId="165" fontId="73" fillId="2" borderId="42" xfId="8" applyNumberFormat="1" applyFont="1" applyFill="1" applyBorder="1" applyAlignment="1">
      <alignment horizontal="center" vertical="center" wrapText="1"/>
    </xf>
    <xf numFmtId="165" fontId="73" fillId="2" borderId="42" xfId="6" applyNumberFormat="1" applyFont="1" applyFill="1" applyBorder="1" applyAlignment="1">
      <alignment horizontal="right" vertical="center"/>
    </xf>
    <xf numFmtId="168" fontId="17" fillId="2" borderId="42" xfId="0" applyNumberFormat="1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wrapText="1"/>
    </xf>
    <xf numFmtId="165" fontId="73" fillId="2" borderId="42" xfId="6" applyNumberFormat="1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horizontal="center" wrapText="1"/>
    </xf>
    <xf numFmtId="165" fontId="17" fillId="2" borderId="42" xfId="6" applyNumberFormat="1" applyFont="1" applyFill="1" applyBorder="1" applyAlignment="1">
      <alignment horizontal="right" vertical="center"/>
    </xf>
    <xf numFmtId="168" fontId="73" fillId="2" borderId="42" xfId="0" applyNumberFormat="1" applyFont="1" applyFill="1" applyBorder="1" applyAlignment="1">
      <alignment horizontal="right" vertical="center"/>
    </xf>
    <xf numFmtId="165" fontId="86" fillId="2" borderId="42" xfId="6" applyNumberFormat="1" applyFont="1" applyFill="1" applyBorder="1" applyAlignment="1">
      <alignment horizontal="right" vertical="center"/>
    </xf>
    <xf numFmtId="0" fontId="17" fillId="2" borderId="6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73" fillId="2" borderId="42" xfId="8" applyFont="1" applyFill="1" applyBorder="1" applyAlignment="1">
      <alignment horizontal="left" vertical="top" wrapText="1"/>
    </xf>
    <xf numFmtId="169" fontId="17" fillId="2" borderId="42" xfId="0" applyNumberFormat="1" applyFont="1" applyFill="1" applyBorder="1" applyAlignment="1">
      <alignment horizontal="center" vertical="top"/>
    </xf>
    <xf numFmtId="0" fontId="86" fillId="2" borderId="3" xfId="0" applyFont="1" applyFill="1" applyBorder="1" applyAlignment="1">
      <alignment horizontal="left" vertical="top" wrapText="1"/>
    </xf>
    <xf numFmtId="168" fontId="73" fillId="2" borderId="42" xfId="0" applyNumberFormat="1" applyFont="1" applyFill="1" applyBorder="1" applyAlignment="1">
      <alignment vertical="center"/>
    </xf>
    <xf numFmtId="0" fontId="73" fillId="2" borderId="26" xfId="8" applyFont="1" applyFill="1" applyBorder="1" applyAlignment="1">
      <alignment horizontal="left" vertical="top" wrapText="1"/>
    </xf>
    <xf numFmtId="0" fontId="17" fillId="2" borderId="42" xfId="8" applyFont="1" applyFill="1" applyBorder="1" applyAlignment="1">
      <alignment horizontal="left" vertical="center" wrapText="1"/>
    </xf>
    <xf numFmtId="169" fontId="17" fillId="2" borderId="42" xfId="0" applyNumberFormat="1" applyFont="1" applyFill="1" applyBorder="1" applyAlignment="1">
      <alignment vertical="center"/>
    </xf>
    <xf numFmtId="169" fontId="73" fillId="2" borderId="42" xfId="0" applyNumberFormat="1" applyFont="1" applyFill="1" applyBorder="1" applyAlignment="1">
      <alignment vertical="center"/>
    </xf>
    <xf numFmtId="0" fontId="17" fillId="2" borderId="42" xfId="0" applyFont="1" applyFill="1" applyBorder="1" applyAlignment="1">
      <alignment vertical="top" wrapText="1"/>
    </xf>
    <xf numFmtId="0" fontId="73" fillId="2" borderId="43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vertical="top" wrapText="1"/>
    </xf>
    <xf numFmtId="0" fontId="73" fillId="2" borderId="42" xfId="0" applyFont="1" applyFill="1" applyBorder="1" applyAlignment="1">
      <alignment wrapText="1"/>
    </xf>
    <xf numFmtId="0" fontId="73" fillId="2" borderId="42" xfId="0" applyFont="1" applyFill="1" applyBorder="1" applyAlignment="1">
      <alignment vertical="center" wrapText="1"/>
    </xf>
    <xf numFmtId="0" fontId="73" fillId="2" borderId="42" xfId="0" applyFont="1" applyFill="1" applyBorder="1" applyAlignment="1">
      <alignment horizontal="left" vertical="center"/>
    </xf>
    <xf numFmtId="166" fontId="73" fillId="2" borderId="42" xfId="7" applyNumberFormat="1" applyFont="1" applyFill="1" applyBorder="1" applyAlignment="1">
      <alignment horizontal="right" vertical="center"/>
    </xf>
    <xf numFmtId="165" fontId="17" fillId="2" borderId="42" xfId="8" applyNumberFormat="1" applyFont="1" applyFill="1" applyBorder="1" applyAlignment="1">
      <alignment horizontal="center" vertical="center" wrapText="1"/>
    </xf>
    <xf numFmtId="169" fontId="17" fillId="2" borderId="42" xfId="0" applyNumberFormat="1" applyFont="1" applyFill="1" applyBorder="1" applyAlignment="1">
      <alignment horizontal="center" vertical="center"/>
    </xf>
    <xf numFmtId="43" fontId="73" fillId="2" borderId="42" xfId="7" applyNumberFormat="1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top" wrapText="1"/>
    </xf>
    <xf numFmtId="0" fontId="17" fillId="2" borderId="27" xfId="0" applyFont="1" applyFill="1" applyBorder="1" applyAlignment="1">
      <alignment vertical="top" wrapText="1"/>
    </xf>
    <xf numFmtId="166" fontId="17" fillId="2" borderId="42" xfId="7" applyNumberFormat="1" applyFont="1" applyFill="1" applyBorder="1" applyAlignment="1">
      <alignment horizontal="right" vertical="center" wrapText="1"/>
    </xf>
    <xf numFmtId="166" fontId="86" fillId="2" borderId="42" xfId="7" applyNumberFormat="1" applyFont="1" applyFill="1" applyBorder="1" applyAlignment="1">
      <alignment horizontal="center" vertical="center" wrapText="1"/>
    </xf>
    <xf numFmtId="166" fontId="73" fillId="2" borderId="42" xfId="7" applyNumberFormat="1" applyFont="1" applyFill="1" applyBorder="1" applyAlignment="1">
      <alignment vertical="center" wrapText="1"/>
    </xf>
    <xf numFmtId="169" fontId="74" fillId="2" borderId="0" xfId="253" applyNumberFormat="1" applyFont="1" applyFill="1"/>
    <xf numFmtId="0" fontId="73" fillId="2" borderId="38" xfId="165" applyFont="1" applyFill="1" applyBorder="1" applyAlignment="1">
      <alignment horizontal="right" vertical="top" wrapText="1"/>
    </xf>
    <xf numFmtId="0" fontId="73" fillId="2" borderId="27" xfId="0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0" fontId="14" fillId="2" borderId="34" xfId="0" applyFont="1" applyFill="1" applyBorder="1" applyAlignment="1">
      <alignment horizontal="center" vertical="top" wrapText="1"/>
    </xf>
    <xf numFmtId="0" fontId="73" fillId="2" borderId="42" xfId="0" applyFont="1" applyFill="1" applyBorder="1" applyAlignment="1">
      <alignment horizontal="center" vertical="center" wrapText="1"/>
    </xf>
    <xf numFmtId="168" fontId="93" fillId="2" borderId="42" xfId="96" applyNumberFormat="1" applyFont="1" applyFill="1" applyBorder="1" applyAlignment="1">
      <alignment horizontal="center" vertical="center" wrapText="1"/>
    </xf>
    <xf numFmtId="169" fontId="73" fillId="2" borderId="0" xfId="8" applyNumberFormat="1" applyFont="1" applyFill="1">
      <alignment horizontal="left" vertical="top" wrapText="1"/>
    </xf>
    <xf numFmtId="0" fontId="73" fillId="2" borderId="42" xfId="165" applyFont="1" applyFill="1" applyBorder="1" applyAlignment="1">
      <alignment horizontal="center" vertical="center" wrapText="1"/>
    </xf>
    <xf numFmtId="0" fontId="74" fillId="2" borderId="0" xfId="253" applyFont="1" applyFill="1" applyAlignment="1">
      <alignment horizontal="right"/>
    </xf>
    <xf numFmtId="0" fontId="86" fillId="0" borderId="3" xfId="0" applyFont="1" applyFill="1" applyBorder="1" applyAlignment="1">
      <alignment horizontal="right" vertical="top" wrapText="1"/>
    </xf>
    <xf numFmtId="0" fontId="73" fillId="2" borderId="43" xfId="165" applyFont="1" applyFill="1" applyBorder="1" applyAlignment="1">
      <alignment horizontal="left" vertical="top" wrapText="1"/>
    </xf>
    <xf numFmtId="0" fontId="73" fillId="2" borderId="44" xfId="165" applyFont="1" applyFill="1" applyBorder="1" applyAlignment="1">
      <alignment horizontal="left" vertical="top" wrapText="1"/>
    </xf>
    <xf numFmtId="0" fontId="73" fillId="2" borderId="27" xfId="165" applyFont="1" applyFill="1" applyBorder="1" applyAlignment="1">
      <alignment horizontal="left" vertical="top" wrapText="1"/>
    </xf>
    <xf numFmtId="166" fontId="96" fillId="2" borderId="0" xfId="2021" applyNumberFormat="1" applyFont="1" applyFill="1" applyAlignment="1">
      <alignment horizontal="right" vertical="top" wrapText="1"/>
    </xf>
    <xf numFmtId="166" fontId="96" fillId="2" borderId="0" xfId="2021" applyNumberFormat="1" applyFont="1" applyFill="1" applyAlignment="1">
      <alignment horizontal="right"/>
    </xf>
    <xf numFmtId="0" fontId="97" fillId="2" borderId="0" xfId="165" applyFont="1" applyFill="1" applyAlignment="1">
      <alignment horizontal="center" vertical="center" wrapText="1"/>
    </xf>
    <xf numFmtId="0" fontId="17" fillId="2" borderId="40" xfId="165" applyFont="1" applyFill="1" applyBorder="1" applyAlignment="1">
      <alignment horizontal="center" vertical="top" wrapText="1"/>
    </xf>
    <xf numFmtId="0" fontId="17" fillId="2" borderId="46" xfId="165" applyFont="1" applyFill="1" applyBorder="1" applyAlignment="1">
      <alignment horizontal="center" vertical="top" wrapText="1"/>
    </xf>
    <xf numFmtId="0" fontId="17" fillId="2" borderId="41" xfId="165" applyFont="1" applyFill="1" applyBorder="1" applyAlignment="1">
      <alignment horizontal="center" vertical="top" wrapText="1"/>
    </xf>
    <xf numFmtId="0" fontId="17" fillId="2" borderId="43" xfId="165" applyFont="1" applyFill="1" applyBorder="1" applyAlignment="1">
      <alignment horizontal="left" vertical="top" wrapText="1"/>
    </xf>
    <xf numFmtId="0" fontId="17" fillId="2" borderId="44" xfId="165" applyFont="1" applyFill="1" applyBorder="1" applyAlignment="1">
      <alignment horizontal="left" vertical="top" wrapText="1"/>
    </xf>
    <xf numFmtId="0" fontId="17" fillId="2" borderId="27" xfId="165" applyFont="1" applyFill="1" applyBorder="1" applyAlignment="1">
      <alignment horizontal="left" vertical="top" wrapText="1"/>
    </xf>
    <xf numFmtId="0" fontId="17" fillId="2" borderId="43" xfId="165" applyFont="1" applyFill="1" applyBorder="1" applyAlignment="1">
      <alignment horizontal="left" vertical="center" wrapText="1"/>
    </xf>
    <xf numFmtId="0" fontId="17" fillId="2" borderId="44" xfId="165" applyFont="1" applyFill="1" applyBorder="1" applyAlignment="1">
      <alignment horizontal="left" vertical="center" wrapText="1"/>
    </xf>
    <xf numFmtId="0" fontId="17" fillId="2" borderId="27" xfId="165" applyFont="1" applyFill="1" applyBorder="1" applyAlignment="1">
      <alignment horizontal="left" vertical="center" wrapText="1"/>
    </xf>
    <xf numFmtId="0" fontId="96" fillId="2" borderId="43" xfId="165" applyFont="1" applyFill="1" applyBorder="1" applyAlignment="1">
      <alignment horizontal="left" vertical="top" wrapText="1"/>
    </xf>
    <xf numFmtId="0" fontId="96" fillId="2" borderId="44" xfId="165" applyFont="1" applyFill="1" applyBorder="1" applyAlignment="1">
      <alignment horizontal="left" vertical="top" wrapText="1"/>
    </xf>
    <xf numFmtId="0" fontId="96" fillId="2" borderId="27" xfId="165" applyFont="1" applyFill="1" applyBorder="1" applyAlignment="1">
      <alignment horizontal="left" vertical="top" wrapText="1"/>
    </xf>
    <xf numFmtId="0" fontId="73" fillId="2" borderId="40" xfId="165" applyFont="1" applyFill="1" applyBorder="1" applyAlignment="1">
      <alignment horizontal="center" vertical="top" wrapText="1"/>
    </xf>
    <xf numFmtId="0" fontId="73" fillId="2" borderId="46" xfId="165" applyFont="1" applyFill="1" applyBorder="1" applyAlignment="1">
      <alignment horizontal="center" vertical="top" wrapText="1"/>
    </xf>
    <xf numFmtId="0" fontId="73" fillId="2" borderId="41" xfId="165" applyFont="1" applyFill="1" applyBorder="1" applyAlignment="1">
      <alignment horizontal="center" vertical="top" wrapText="1"/>
    </xf>
    <xf numFmtId="0" fontId="73" fillId="2" borderId="6" xfId="165" applyFont="1" applyFill="1" applyBorder="1" applyAlignment="1">
      <alignment horizontal="center" vertical="top" wrapText="1"/>
    </xf>
    <xf numFmtId="0" fontId="73" fillId="2" borderId="38" xfId="165" applyFont="1" applyFill="1" applyBorder="1" applyAlignment="1">
      <alignment horizontal="center" vertical="top" wrapText="1"/>
    </xf>
    <xf numFmtId="0" fontId="73" fillId="2" borderId="39" xfId="165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43" xfId="0" applyFont="1" applyFill="1" applyBorder="1" applyAlignment="1">
      <alignment horizontal="center" vertical="center" wrapText="1"/>
    </xf>
    <xf numFmtId="0" fontId="73" fillId="2" borderId="44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17" fillId="0" borderId="26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2" borderId="42" xfId="0" applyFont="1" applyFill="1" applyBorder="1" applyAlignment="1">
      <alignment horizontal="center" vertical="top" wrapText="1"/>
    </xf>
    <xf numFmtId="0" fontId="73" fillId="2" borderId="42" xfId="0" applyFont="1" applyFill="1" applyBorder="1" applyAlignment="1">
      <alignment horizontal="center" vertical="top" wrapText="1"/>
    </xf>
    <xf numFmtId="49" fontId="17" fillId="2" borderId="26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17" fillId="2" borderId="0" xfId="0" applyFont="1" applyFill="1" applyBorder="1" applyAlignment="1">
      <alignment horizontal="center" wrapText="1"/>
    </xf>
    <xf numFmtId="0" fontId="73" fillId="2" borderId="25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0" fontId="17" fillId="2" borderId="26" xfId="0" applyFont="1" applyFill="1" applyBorder="1" applyAlignment="1">
      <alignment horizontal="center" vertical="top"/>
    </xf>
    <xf numFmtId="0" fontId="17" fillId="2" borderId="2" xfId="0" applyFont="1" applyFill="1" applyBorder="1" applyAlignment="1">
      <alignment horizontal="center" vertical="top"/>
    </xf>
    <xf numFmtId="0" fontId="17" fillId="2" borderId="3" xfId="0" applyFont="1" applyFill="1" applyBorder="1" applyAlignment="1">
      <alignment horizontal="center" vertical="top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73" fillId="2" borderId="34" xfId="0" applyNumberFormat="1" applyFont="1" applyFill="1" applyBorder="1" applyAlignment="1">
      <alignment horizontal="center" vertical="top" wrapText="1"/>
    </xf>
    <xf numFmtId="0" fontId="17" fillId="2" borderId="42" xfId="8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left" wrapText="1"/>
    </xf>
    <xf numFmtId="0" fontId="73" fillId="2" borderId="42" xfId="8" applyFont="1" applyFill="1" applyBorder="1" applyAlignment="1">
      <alignment horizontal="center" vertical="top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38" xfId="2028" applyFont="1" applyFill="1" applyBorder="1" applyAlignment="1">
      <alignment horizontal="right"/>
    </xf>
    <xf numFmtId="49" fontId="17" fillId="2" borderId="43" xfId="96" applyNumberFormat="1" applyFont="1" applyFill="1" applyBorder="1" applyAlignment="1">
      <alignment horizontal="center" vertical="center" wrapText="1"/>
    </xf>
    <xf numFmtId="49" fontId="17" fillId="2" borderId="27" xfId="96" applyNumberFormat="1" applyFont="1" applyFill="1" applyBorder="1" applyAlignment="1">
      <alignment horizontal="center" vertical="center" wrapText="1"/>
    </xf>
    <xf numFmtId="0" fontId="17" fillId="2" borderId="26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168" fontId="17" fillId="2" borderId="26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43" xfId="96" applyNumberFormat="1" applyFont="1" applyFill="1" applyBorder="1" applyAlignment="1">
      <alignment horizontal="center" vertical="center" wrapText="1"/>
    </xf>
    <xf numFmtId="168" fontId="73" fillId="2" borderId="44" xfId="96" applyNumberFormat="1" applyFont="1" applyFill="1" applyBorder="1" applyAlignment="1">
      <alignment horizontal="center" vertical="center" wrapText="1"/>
    </xf>
    <xf numFmtId="168" fontId="73" fillId="2" borderId="27" xfId="96" applyNumberFormat="1" applyFont="1" applyFill="1" applyBorder="1" applyAlignment="1">
      <alignment horizontal="center" vertical="center" wrapText="1"/>
    </xf>
    <xf numFmtId="0" fontId="73" fillId="0" borderId="26" xfId="2031" applyFont="1" applyBorder="1" applyAlignment="1">
      <alignment horizontal="center"/>
    </xf>
    <xf numFmtId="0" fontId="73" fillId="0" borderId="3" xfId="2031" applyFont="1" applyBorder="1" applyAlignment="1">
      <alignment horizontal="center"/>
    </xf>
    <xf numFmtId="0" fontId="94" fillId="2" borderId="26" xfId="0" applyFont="1" applyFill="1" applyBorder="1" applyAlignment="1">
      <alignment horizontal="center"/>
    </xf>
    <xf numFmtId="0" fontId="94" fillId="2" borderId="3" xfId="0" applyFont="1" applyFill="1" applyBorder="1" applyAlignment="1">
      <alignment horizontal="center"/>
    </xf>
    <xf numFmtId="0" fontId="17" fillId="2" borderId="0" xfId="299" applyFont="1" applyFill="1" applyAlignment="1">
      <alignment horizontal="center" vertical="center" wrapText="1"/>
    </xf>
    <xf numFmtId="49" fontId="17" fillId="2" borderId="35" xfId="96" applyNumberFormat="1" applyFont="1" applyFill="1" applyBorder="1" applyAlignment="1">
      <alignment horizontal="center" vertical="center" wrapText="1"/>
    </xf>
    <xf numFmtId="49" fontId="17" fillId="2" borderId="37" xfId="96" applyNumberFormat="1" applyFont="1" applyFill="1" applyBorder="1" applyAlignment="1">
      <alignment horizontal="center" vertical="center" wrapText="1"/>
    </xf>
    <xf numFmtId="0" fontId="17" fillId="2" borderId="26" xfId="96" applyNumberFormat="1" applyFont="1" applyFill="1" applyBorder="1" applyAlignment="1">
      <alignment horizontal="center" vertical="center" wrapText="1"/>
    </xf>
    <xf numFmtId="0" fontId="17" fillId="2" borderId="3" xfId="96" applyNumberFormat="1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/>
    </xf>
    <xf numFmtId="0" fontId="17" fillId="2" borderId="36" xfId="0" applyFont="1" applyFill="1" applyBorder="1" applyAlignment="1">
      <alignment horizontal="center" vertical="center"/>
    </xf>
    <xf numFmtId="0" fontId="17" fillId="2" borderId="37" xfId="0" applyFont="1" applyFill="1" applyBorder="1" applyAlignment="1">
      <alignment horizontal="center" vertical="center"/>
    </xf>
    <xf numFmtId="0" fontId="17" fillId="0" borderId="35" xfId="0" applyFont="1" applyFill="1" applyBorder="1" applyAlignment="1">
      <alignment horizontal="left" vertical="center" wrapText="1"/>
    </xf>
    <xf numFmtId="0" fontId="17" fillId="0" borderId="36" xfId="0" applyFont="1" applyFill="1" applyBorder="1" applyAlignment="1">
      <alignment horizontal="left" vertical="center" wrapText="1"/>
    </xf>
    <xf numFmtId="0" fontId="17" fillId="0" borderId="37" xfId="0" applyFont="1" applyFill="1" applyBorder="1" applyAlignment="1">
      <alignment horizontal="left" vertical="center" wrapText="1"/>
    </xf>
    <xf numFmtId="0" fontId="17" fillId="2" borderId="35" xfId="0" applyFont="1" applyFill="1" applyBorder="1" applyAlignment="1">
      <alignment horizontal="left" vertical="center" wrapText="1"/>
    </xf>
    <xf numFmtId="0" fontId="17" fillId="2" borderId="36" xfId="0" applyFont="1" applyFill="1" applyBorder="1" applyAlignment="1">
      <alignment horizontal="left" vertical="center" wrapText="1"/>
    </xf>
    <xf numFmtId="0" fontId="17" fillId="2" borderId="37" xfId="0" applyFont="1" applyFill="1" applyBorder="1" applyAlignment="1">
      <alignment horizontal="left" vertical="center" wrapText="1"/>
    </xf>
    <xf numFmtId="175" fontId="86" fillId="2" borderId="35" xfId="98" applyNumberFormat="1" applyFont="1" applyFill="1" applyBorder="1" applyAlignment="1">
      <alignment horizontal="left" vertical="center" wrapText="1"/>
    </xf>
    <xf numFmtId="175" fontId="86" fillId="2" borderId="37" xfId="98" applyNumberFormat="1" applyFont="1" applyFill="1" applyBorder="1" applyAlignment="1">
      <alignment horizontal="left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74" fillId="2" borderId="38" xfId="0" applyFont="1" applyFill="1" applyBorder="1" applyAlignment="1">
      <alignment horizontal="right" wrapText="1"/>
    </xf>
    <xf numFmtId="0" fontId="73" fillId="2" borderId="34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41" xfId="8" applyFont="1" applyFill="1" applyBorder="1" applyAlignment="1">
      <alignment horizontal="center" vertical="center" wrapText="1"/>
    </xf>
    <xf numFmtId="0" fontId="73" fillId="2" borderId="6" xfId="8" applyFont="1" applyFill="1" applyBorder="1" applyAlignment="1">
      <alignment horizontal="center" vertic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73" fillId="2" borderId="42" xfId="165" applyFont="1" applyFill="1" applyBorder="1" applyAlignment="1">
      <alignment horizontal="left" vertical="top" wrapText="1"/>
    </xf>
    <xf numFmtId="0" fontId="96" fillId="2" borderId="42" xfId="165" applyFont="1" applyFill="1" applyBorder="1" applyAlignment="1">
      <alignment horizontal="left" vertical="center" wrapText="1"/>
    </xf>
    <xf numFmtId="166" fontId="96" fillId="0" borderId="0" xfId="2021" applyNumberFormat="1" applyFont="1" applyFill="1" applyAlignment="1">
      <alignment horizontal="right" vertical="top" wrapText="1"/>
    </xf>
    <xf numFmtId="0" fontId="73" fillId="2" borderId="26" xfId="165" applyFont="1" applyFill="1" applyBorder="1" applyAlignment="1">
      <alignment horizontal="center" vertical="top" wrapText="1"/>
    </xf>
    <xf numFmtId="0" fontId="73" fillId="2" borderId="3" xfId="165" applyFont="1" applyFill="1" applyBorder="1" applyAlignment="1">
      <alignment horizontal="center" vertical="top" wrapText="1"/>
    </xf>
    <xf numFmtId="0" fontId="73" fillId="2" borderId="28" xfId="0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top" wrapText="1"/>
    </xf>
    <xf numFmtId="0" fontId="86" fillId="2" borderId="43" xfId="0" applyFont="1" applyFill="1" applyBorder="1" applyAlignment="1">
      <alignment horizontal="left" vertical="top" wrapText="1"/>
    </xf>
    <xf numFmtId="0" fontId="86" fillId="2" borderId="27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88" fillId="2" borderId="0" xfId="0" applyFont="1" applyFill="1" applyBorder="1" applyAlignment="1">
      <alignment horizontal="right" vertical="top" wrapText="1"/>
    </xf>
    <xf numFmtId="0" fontId="17" fillId="2" borderId="33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17" fillId="2" borderId="43" xfId="0" applyFont="1" applyFill="1" applyBorder="1" applyAlignment="1">
      <alignment horizontal="left" vertical="center" wrapText="1"/>
    </xf>
    <xf numFmtId="0" fontId="85" fillId="2" borderId="27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center" vertical="top" wrapText="1"/>
    </xf>
    <xf numFmtId="0" fontId="73" fillId="2" borderId="34" xfId="0" applyFont="1" applyFill="1" applyBorder="1" applyAlignment="1">
      <alignment horizontal="left" vertical="center" wrapText="1"/>
    </xf>
    <xf numFmtId="0" fontId="73" fillId="2" borderId="35" xfId="0" applyFont="1" applyFill="1" applyBorder="1" applyAlignment="1">
      <alignment horizontal="center" vertical="center" wrapText="1"/>
    </xf>
    <xf numFmtId="0" fontId="73" fillId="2" borderId="36" xfId="0" applyFont="1" applyFill="1" applyBorder="1" applyAlignment="1">
      <alignment horizontal="center" vertical="center" wrapText="1"/>
    </xf>
    <xf numFmtId="0" fontId="73" fillId="2" borderId="37" xfId="0" applyFont="1" applyFill="1" applyBorder="1" applyAlignment="1">
      <alignment horizontal="center" vertical="center" wrapText="1"/>
    </xf>
    <xf numFmtId="0" fontId="17" fillId="59" borderId="35" xfId="0" applyFont="1" applyFill="1" applyBorder="1" applyAlignment="1">
      <alignment vertical="top" wrapText="1"/>
    </xf>
    <xf numFmtId="0" fontId="17" fillId="59" borderId="36" xfId="0" applyFont="1" applyFill="1" applyBorder="1" applyAlignment="1">
      <alignment vertical="top" wrapText="1"/>
    </xf>
    <xf numFmtId="0" fontId="17" fillId="59" borderId="37" xfId="0" applyFont="1" applyFill="1" applyBorder="1" applyAlignment="1">
      <alignment vertical="top" wrapText="1"/>
    </xf>
    <xf numFmtId="0" fontId="73" fillId="57" borderId="43" xfId="0" applyFont="1" applyFill="1" applyBorder="1" applyAlignment="1">
      <alignment horizontal="left" vertical="center" wrapText="1"/>
    </xf>
    <xf numFmtId="0" fontId="73" fillId="57" borderId="44" xfId="0" applyFont="1" applyFill="1" applyBorder="1" applyAlignment="1">
      <alignment horizontal="left" vertical="center" wrapText="1"/>
    </xf>
    <xf numFmtId="0" fontId="73" fillId="57" borderId="27" xfId="0" applyFont="1" applyFill="1" applyBorder="1" applyAlignment="1">
      <alignment horizontal="left" vertical="center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35" xfId="1735" applyFont="1" applyFill="1" applyBorder="1" applyAlignment="1">
      <alignment horizontal="center" wrapText="1"/>
    </xf>
    <xf numFmtId="0" fontId="73" fillId="2" borderId="36" xfId="1735" applyFont="1" applyFill="1" applyBorder="1" applyAlignment="1">
      <alignment horizontal="center" wrapText="1"/>
    </xf>
    <xf numFmtId="0" fontId="73" fillId="2" borderId="37" xfId="1735" applyFont="1" applyFill="1" applyBorder="1" applyAlignment="1">
      <alignment horizontal="center" wrapText="1"/>
    </xf>
    <xf numFmtId="0" fontId="17" fillId="58" borderId="34" xfId="0" applyFont="1" applyFill="1" applyBorder="1" applyAlignment="1">
      <alignment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4" xfId="1734" applyFont="1" applyFill="1" applyBorder="1" applyAlignment="1">
      <alignment horizontal="center" vertical="center" wrapText="1"/>
    </xf>
    <xf numFmtId="0" fontId="73" fillId="2" borderId="34" xfId="1735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left" vertical="center" wrapText="1"/>
    </xf>
    <xf numFmtId="49" fontId="17" fillId="2" borderId="42" xfId="0" applyNumberFormat="1" applyFont="1" applyFill="1" applyBorder="1" applyAlignment="1">
      <alignment horizontal="center" vertical="top" wrapText="1"/>
    </xf>
    <xf numFmtId="0" fontId="17" fillId="2" borderId="42" xfId="0" applyNumberFormat="1" applyFont="1" applyFill="1" applyBorder="1" applyAlignment="1">
      <alignment horizontal="center" vertical="top" wrapText="1"/>
    </xf>
  </cellXfs>
  <cellStyles count="203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0 3 2" xfId="2031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"/>
  <sheetViews>
    <sheetView zoomScale="85" zoomScaleNormal="85" zoomScaleSheetLayoutView="115" workbookViewId="0">
      <selection activeCell="C13" sqref="C13"/>
    </sheetView>
  </sheetViews>
  <sheetFormatPr defaultColWidth="8.140625" defaultRowHeight="17.25" x14ac:dyDescent="0.25"/>
  <cols>
    <col min="1" max="1" width="12.28515625" style="152" customWidth="1"/>
    <col min="2" max="2" width="15.42578125" style="152" customWidth="1"/>
    <col min="3" max="3" width="48" style="161" customWidth="1"/>
    <col min="4" max="4" width="29.5703125" style="161" customWidth="1"/>
    <col min="5" max="5" width="20.7109375" style="152" customWidth="1"/>
    <col min="6" max="6" width="21" style="152" customWidth="1"/>
    <col min="7" max="8" width="8.7109375" style="152" bestFit="1" customWidth="1"/>
    <col min="9" max="16384" width="8.140625" style="152"/>
  </cols>
  <sheetData>
    <row r="1" spans="1:5" ht="36.6" customHeight="1" x14ac:dyDescent="0.25">
      <c r="C1" s="288" t="s">
        <v>24</v>
      </c>
      <c r="D1" s="288"/>
    </row>
    <row r="2" spans="1:5" ht="17.100000000000001" customHeight="1" x14ac:dyDescent="0.3">
      <c r="C2" s="289" t="s">
        <v>75</v>
      </c>
      <c r="D2" s="289"/>
      <c r="E2" s="153"/>
    </row>
    <row r="3" spans="1:5" ht="17.100000000000001" customHeight="1" x14ac:dyDescent="0.3">
      <c r="C3" s="289" t="s">
        <v>6</v>
      </c>
      <c r="D3" s="289"/>
      <c r="E3" s="153"/>
    </row>
    <row r="4" spans="1:5" x14ac:dyDescent="0.3">
      <c r="C4" s="154"/>
      <c r="D4" s="154"/>
      <c r="E4" s="153"/>
    </row>
    <row r="5" spans="1:5" ht="75.75" customHeight="1" x14ac:dyDescent="0.25">
      <c r="A5" s="290" t="s">
        <v>104</v>
      </c>
      <c r="B5" s="290"/>
      <c r="C5" s="290"/>
      <c r="D5" s="290"/>
    </row>
    <row r="6" spans="1:5" ht="17.45" customHeight="1" x14ac:dyDescent="0.25">
      <c r="A6" s="156"/>
      <c r="B6" s="156"/>
      <c r="C6" s="156"/>
      <c r="D6" s="162" t="s">
        <v>15</v>
      </c>
    </row>
    <row r="7" spans="1:5" ht="90.6" customHeight="1" x14ac:dyDescent="0.25">
      <c r="A7" s="291"/>
      <c r="B7" s="292"/>
      <c r="C7" s="293"/>
      <c r="D7" s="163" t="s">
        <v>100</v>
      </c>
    </row>
    <row r="8" spans="1:5" ht="28.7" customHeight="1" x14ac:dyDescent="0.25">
      <c r="A8" s="285" t="s">
        <v>101</v>
      </c>
      <c r="B8" s="286"/>
      <c r="C8" s="287"/>
      <c r="D8" s="140">
        <f>+'Հավելված N 2 '!D11</f>
        <v>16895</v>
      </c>
    </row>
    <row r="9" spans="1:5" ht="28.7" customHeight="1" x14ac:dyDescent="0.25">
      <c r="A9" s="285" t="s">
        <v>102</v>
      </c>
      <c r="B9" s="286"/>
      <c r="C9" s="287"/>
      <c r="D9" s="140">
        <f>+'Հավելված N 3'!D12</f>
        <v>16895</v>
      </c>
    </row>
    <row r="10" spans="1:5" ht="28.7" customHeight="1" x14ac:dyDescent="0.25">
      <c r="A10" s="285" t="s">
        <v>103</v>
      </c>
      <c r="B10" s="286"/>
      <c r="C10" s="287"/>
      <c r="D10" s="140">
        <f>+D9-D8</f>
        <v>0</v>
      </c>
    </row>
  </sheetData>
  <mergeCells count="8">
    <mergeCell ref="A9:C9"/>
    <mergeCell ref="A10:C10"/>
    <mergeCell ref="C1:D1"/>
    <mergeCell ref="C2:D2"/>
    <mergeCell ref="C3:D3"/>
    <mergeCell ref="A5:D5"/>
    <mergeCell ref="A7:C7"/>
    <mergeCell ref="A8:C8"/>
  </mergeCells>
  <pageMargins left="0.75" right="0.75" top="1" bottom="1" header="0.5" footer="0.5"/>
  <pageSetup paperSize="9" scale="91" orientation="landscape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zoomScale="85" zoomScaleNormal="85" zoomScaleSheetLayoutView="115" workbookViewId="0">
      <selection activeCell="D22" sqref="D22"/>
    </sheetView>
  </sheetViews>
  <sheetFormatPr defaultColWidth="8.140625" defaultRowHeight="17.25" x14ac:dyDescent="0.25"/>
  <cols>
    <col min="1" max="1" width="12.28515625" style="152" customWidth="1"/>
    <col min="2" max="2" width="15.42578125" style="152" customWidth="1"/>
    <col min="3" max="3" width="48" style="161" customWidth="1"/>
    <col min="4" max="4" width="27.7109375" style="161" customWidth="1"/>
    <col min="5" max="5" width="20.7109375" style="152" customWidth="1"/>
    <col min="6" max="6" width="21" style="152" customWidth="1"/>
    <col min="7" max="8" width="8.7109375" style="152" bestFit="1" customWidth="1"/>
    <col min="9" max="16384" width="8.140625" style="152"/>
  </cols>
  <sheetData>
    <row r="1" spans="1:5" ht="36.6" customHeight="1" x14ac:dyDescent="0.25">
      <c r="C1" s="288" t="s">
        <v>25</v>
      </c>
      <c r="D1" s="288"/>
    </row>
    <row r="2" spans="1:5" ht="17.100000000000001" customHeight="1" x14ac:dyDescent="0.3">
      <c r="C2" s="289" t="s">
        <v>75</v>
      </c>
      <c r="D2" s="289"/>
      <c r="E2" s="153"/>
    </row>
    <row r="3" spans="1:5" ht="17.100000000000001" customHeight="1" x14ac:dyDescent="0.3">
      <c r="C3" s="289" t="s">
        <v>6</v>
      </c>
      <c r="D3" s="289"/>
      <c r="E3" s="153"/>
    </row>
    <row r="4" spans="1:5" x14ac:dyDescent="0.3">
      <c r="C4" s="154"/>
      <c r="D4" s="154"/>
      <c r="E4" s="153"/>
    </row>
    <row r="5" spans="1:5" x14ac:dyDescent="0.3">
      <c r="C5" s="154"/>
      <c r="D5" s="154"/>
      <c r="E5" s="153"/>
    </row>
    <row r="6" spans="1:5" ht="100.5" customHeight="1" x14ac:dyDescent="0.25">
      <c r="A6" s="290" t="s">
        <v>133</v>
      </c>
      <c r="B6" s="290"/>
      <c r="C6" s="290"/>
      <c r="D6" s="290"/>
    </row>
    <row r="7" spans="1:5" x14ac:dyDescent="0.25">
      <c r="A7" s="155"/>
      <c r="B7" s="155"/>
      <c r="C7" s="155"/>
      <c r="D7" s="155"/>
    </row>
    <row r="8" spans="1:5" ht="17.45" customHeight="1" x14ac:dyDescent="0.25">
      <c r="A8" s="156"/>
      <c r="B8" s="156"/>
      <c r="C8" s="156"/>
      <c r="D8" s="274" t="s">
        <v>242</v>
      </c>
    </row>
    <row r="9" spans="1:5" ht="69.95" customHeight="1" x14ac:dyDescent="0.25">
      <c r="A9" s="303" t="s">
        <v>95</v>
      </c>
      <c r="B9" s="304"/>
      <c r="C9" s="305"/>
      <c r="D9" s="282" t="s">
        <v>27</v>
      </c>
    </row>
    <row r="10" spans="1:5" x14ac:dyDescent="0.25">
      <c r="A10" s="306"/>
      <c r="B10" s="307"/>
      <c r="C10" s="308"/>
      <c r="D10" s="145" t="s">
        <v>9</v>
      </c>
    </row>
    <row r="11" spans="1:5" ht="28.35" customHeight="1" x14ac:dyDescent="0.25">
      <c r="A11" s="294" t="s">
        <v>96</v>
      </c>
      <c r="B11" s="295"/>
      <c r="C11" s="296"/>
      <c r="D11" s="157">
        <f t="shared" ref="D11" si="0">+D12</f>
        <v>16895</v>
      </c>
    </row>
    <row r="12" spans="1:5" s="158" customFormat="1" ht="28.7" customHeight="1" x14ac:dyDescent="0.25">
      <c r="A12" s="297" t="s">
        <v>97</v>
      </c>
      <c r="B12" s="298"/>
      <c r="C12" s="299"/>
      <c r="D12" s="129">
        <f t="shared" ref="D12" si="1">+D14</f>
        <v>16895</v>
      </c>
    </row>
    <row r="13" spans="1:5" x14ac:dyDescent="0.25">
      <c r="A13" s="300" t="s">
        <v>98</v>
      </c>
      <c r="B13" s="301"/>
      <c r="C13" s="302"/>
      <c r="D13" s="159"/>
    </row>
    <row r="14" spans="1:5" s="160" customFormat="1" x14ac:dyDescent="0.25">
      <c r="A14" s="285" t="s">
        <v>99</v>
      </c>
      <c r="B14" s="286"/>
      <c r="C14" s="287"/>
      <c r="D14" s="159">
        <f>+'Հավելված N 8'!E11</f>
        <v>16895</v>
      </c>
    </row>
  </sheetData>
  <mergeCells count="9">
    <mergeCell ref="A12:C12"/>
    <mergeCell ref="A13:C13"/>
    <mergeCell ref="A14:C14"/>
    <mergeCell ref="A9:C10"/>
    <mergeCell ref="C1:D1"/>
    <mergeCell ref="C2:D2"/>
    <mergeCell ref="C3:D3"/>
    <mergeCell ref="A6:D6"/>
    <mergeCell ref="A11:C11"/>
  </mergeCells>
  <pageMargins left="0.75" right="0.75" top="1" bottom="1" header="0.5" footer="0.5"/>
  <pageSetup paperSize="9" scale="91" orientation="landscape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9"/>
  <sheetViews>
    <sheetView zoomScale="85" zoomScaleNormal="85" zoomScaleSheetLayoutView="100" workbookViewId="0">
      <selection activeCell="G13" sqref="G13"/>
    </sheetView>
  </sheetViews>
  <sheetFormatPr defaultColWidth="9.140625" defaultRowHeight="17.25" x14ac:dyDescent="0.3"/>
  <cols>
    <col min="1" max="1" width="9.5703125" style="3" customWidth="1"/>
    <col min="2" max="2" width="24.5703125" style="3" customWidth="1"/>
    <col min="3" max="3" width="64.42578125" style="3" customWidth="1"/>
    <col min="4" max="4" width="27.42578125" style="3" customWidth="1"/>
    <col min="5" max="5" width="15.85546875" style="3" customWidth="1"/>
    <col min="6" max="6" width="15.5703125" style="3" customWidth="1"/>
    <col min="7" max="7" width="13.85546875" style="3" customWidth="1"/>
    <col min="8" max="9" width="12.140625" style="3" customWidth="1"/>
    <col min="10" max="16384" width="9.140625" style="3"/>
  </cols>
  <sheetData>
    <row r="1" spans="1:5" ht="37.35" customHeight="1" x14ac:dyDescent="0.3">
      <c r="C1" s="309" t="s">
        <v>116</v>
      </c>
      <c r="D1" s="309"/>
    </row>
    <row r="2" spans="1:5" ht="17.649999999999999" customHeight="1" x14ac:dyDescent="0.3">
      <c r="C2" s="310" t="s">
        <v>66</v>
      </c>
      <c r="D2" s="310"/>
    </row>
    <row r="3" spans="1:5" ht="17.649999999999999" customHeight="1" x14ac:dyDescent="0.3">
      <c r="C3" s="310" t="s">
        <v>6</v>
      </c>
      <c r="D3" s="310"/>
    </row>
    <row r="6" spans="1:5" ht="75.95" customHeight="1" x14ac:dyDescent="0.3">
      <c r="A6" s="311" t="s">
        <v>122</v>
      </c>
      <c r="B6" s="311"/>
      <c r="C6" s="311"/>
      <c r="D6" s="311"/>
    </row>
    <row r="7" spans="1:5" x14ac:dyDescent="0.3">
      <c r="A7" s="118"/>
      <c r="B7" s="118"/>
      <c r="C7" s="118"/>
      <c r="D7" s="118"/>
    </row>
    <row r="9" spans="1:5" x14ac:dyDescent="0.3">
      <c r="D9" s="113" t="s">
        <v>15</v>
      </c>
    </row>
    <row r="10" spans="1:5" s="14" customFormat="1" ht="104.25" customHeight="1" x14ac:dyDescent="0.25">
      <c r="A10" s="312" t="s">
        <v>8</v>
      </c>
      <c r="B10" s="313"/>
      <c r="C10" s="314" t="s">
        <v>83</v>
      </c>
      <c r="D10" s="279" t="s">
        <v>51</v>
      </c>
    </row>
    <row r="11" spans="1:5" s="14" customFormat="1" ht="34.5" x14ac:dyDescent="0.25">
      <c r="A11" s="115" t="s">
        <v>20</v>
      </c>
      <c r="B11" s="119" t="s">
        <v>84</v>
      </c>
      <c r="C11" s="315"/>
      <c r="D11" s="114" t="s">
        <v>9</v>
      </c>
    </row>
    <row r="12" spans="1:5" s="14" customFormat="1" ht="34.9" customHeight="1" x14ac:dyDescent="0.25">
      <c r="A12" s="120" t="s">
        <v>85</v>
      </c>
      <c r="B12" s="121"/>
      <c r="C12" s="122" t="s">
        <v>14</v>
      </c>
      <c r="D12" s="123">
        <f>+D14+D61</f>
        <v>16895</v>
      </c>
    </row>
    <row r="13" spans="1:5" s="14" customFormat="1" ht="18" customHeight="1" x14ac:dyDescent="0.25">
      <c r="A13" s="120"/>
      <c r="B13" s="121"/>
      <c r="C13" s="116" t="s">
        <v>86</v>
      </c>
      <c r="D13" s="124"/>
    </row>
    <row r="14" spans="1:5" s="14" customFormat="1" ht="34.5" x14ac:dyDescent="0.25">
      <c r="A14" s="125"/>
      <c r="B14" s="126"/>
      <c r="C14" s="122" t="s">
        <v>23</v>
      </c>
      <c r="D14" s="117">
        <f>+D16+D35+D48</f>
        <v>16895</v>
      </c>
    </row>
    <row r="15" spans="1:5" ht="17.850000000000001" customHeight="1" x14ac:dyDescent="0.3">
      <c r="A15" s="316">
        <v>1045</v>
      </c>
      <c r="B15" s="319"/>
      <c r="C15" s="127" t="s">
        <v>87</v>
      </c>
      <c r="D15" s="132"/>
    </row>
    <row r="16" spans="1:5" ht="34.5" x14ac:dyDescent="0.3">
      <c r="A16" s="317"/>
      <c r="B16" s="320"/>
      <c r="C16" s="128" t="s">
        <v>174</v>
      </c>
      <c r="D16" s="117">
        <f>+D23+D29</f>
        <v>-990</v>
      </c>
      <c r="E16" s="133"/>
    </row>
    <row r="17" spans="1:5" ht="17.850000000000001" customHeight="1" x14ac:dyDescent="0.3">
      <c r="A17" s="317"/>
      <c r="B17" s="320"/>
      <c r="C17" s="127" t="s">
        <v>88</v>
      </c>
      <c r="D17" s="134"/>
    </row>
    <row r="18" spans="1:5" ht="86.25" x14ac:dyDescent="0.3">
      <c r="A18" s="317"/>
      <c r="B18" s="320"/>
      <c r="C18" s="131" t="s">
        <v>184</v>
      </c>
      <c r="D18" s="134"/>
    </row>
    <row r="19" spans="1:5" ht="17.850000000000001" customHeight="1" x14ac:dyDescent="0.3">
      <c r="A19" s="317"/>
      <c r="B19" s="320"/>
      <c r="C19" s="127" t="s">
        <v>89</v>
      </c>
      <c r="D19" s="134"/>
    </row>
    <row r="20" spans="1:5" ht="69" x14ac:dyDescent="0.3">
      <c r="A20" s="317"/>
      <c r="B20" s="321"/>
      <c r="C20" s="131" t="s">
        <v>185</v>
      </c>
      <c r="D20" s="134"/>
    </row>
    <row r="21" spans="1:5" ht="24" customHeight="1" x14ac:dyDescent="0.3">
      <c r="A21" s="317"/>
      <c r="B21" s="143"/>
      <c r="C21" s="135" t="s">
        <v>94</v>
      </c>
      <c r="D21" s="130"/>
    </row>
    <row r="22" spans="1:5" ht="17.850000000000001" customHeight="1" x14ac:dyDescent="0.3">
      <c r="A22" s="317"/>
      <c r="B22" s="322">
        <v>32001</v>
      </c>
      <c r="C22" s="127" t="s">
        <v>90</v>
      </c>
      <c r="D22" s="136"/>
    </row>
    <row r="23" spans="1:5" ht="50.1" customHeight="1" x14ac:dyDescent="0.3">
      <c r="A23" s="317"/>
      <c r="B23" s="323"/>
      <c r="C23" s="223" t="s">
        <v>151</v>
      </c>
      <c r="D23" s="129">
        <f>+'Հավելված N 4'!G43</f>
        <v>21889.4</v>
      </c>
      <c r="E23" s="133"/>
    </row>
    <row r="24" spans="1:5" ht="17.649999999999999" customHeight="1" x14ac:dyDescent="0.3">
      <c r="A24" s="317"/>
      <c r="B24" s="323"/>
      <c r="C24" s="127" t="s">
        <v>91</v>
      </c>
      <c r="D24" s="116"/>
    </row>
    <row r="25" spans="1:5" ht="86.25" x14ac:dyDescent="0.3">
      <c r="A25" s="317"/>
      <c r="B25" s="323"/>
      <c r="C25" s="131" t="s">
        <v>186</v>
      </c>
      <c r="D25" s="116"/>
    </row>
    <row r="26" spans="1:5" ht="17.649999999999999" customHeight="1" x14ac:dyDescent="0.3">
      <c r="A26" s="317"/>
      <c r="B26" s="323"/>
      <c r="C26" s="127" t="s">
        <v>92</v>
      </c>
      <c r="D26" s="116"/>
    </row>
    <row r="27" spans="1:5" ht="51.75" x14ac:dyDescent="0.3">
      <c r="A27" s="317"/>
      <c r="B27" s="324"/>
      <c r="C27" s="131" t="s">
        <v>93</v>
      </c>
      <c r="D27" s="116"/>
    </row>
    <row r="28" spans="1:5" ht="17.850000000000001" customHeight="1" x14ac:dyDescent="0.3">
      <c r="A28" s="317"/>
      <c r="B28" s="322">
        <v>32005</v>
      </c>
      <c r="C28" s="127" t="s">
        <v>90</v>
      </c>
      <c r="D28" s="136"/>
    </row>
    <row r="29" spans="1:5" ht="51.75" x14ac:dyDescent="0.3">
      <c r="A29" s="317"/>
      <c r="B29" s="323"/>
      <c r="C29" s="223" t="s">
        <v>162</v>
      </c>
      <c r="D29" s="129">
        <f>+'Հավելված N 4'!G52</f>
        <v>-22879.4</v>
      </c>
      <c r="E29" s="133"/>
    </row>
    <row r="30" spans="1:5" ht="17.649999999999999" customHeight="1" x14ac:dyDescent="0.3">
      <c r="A30" s="317"/>
      <c r="B30" s="323"/>
      <c r="C30" s="127" t="s">
        <v>91</v>
      </c>
      <c r="D30" s="116"/>
    </row>
    <row r="31" spans="1:5" ht="51.75" x14ac:dyDescent="0.3">
      <c r="A31" s="317"/>
      <c r="B31" s="323"/>
      <c r="C31" s="131" t="s">
        <v>187</v>
      </c>
      <c r="D31" s="116"/>
    </row>
    <row r="32" spans="1:5" ht="17.649999999999999" customHeight="1" x14ac:dyDescent="0.3">
      <c r="A32" s="317"/>
      <c r="B32" s="323"/>
      <c r="C32" s="127" t="s">
        <v>92</v>
      </c>
      <c r="D32" s="116"/>
    </row>
    <row r="33" spans="1:5" ht="51.75" x14ac:dyDescent="0.3">
      <c r="A33" s="318"/>
      <c r="B33" s="324"/>
      <c r="C33" s="131" t="s">
        <v>93</v>
      </c>
      <c r="D33" s="116"/>
    </row>
    <row r="34" spans="1:5" ht="17.850000000000001" customHeight="1" x14ac:dyDescent="0.3">
      <c r="A34" s="316">
        <v>1148</v>
      </c>
      <c r="B34" s="319"/>
      <c r="C34" s="127" t="s">
        <v>87</v>
      </c>
      <c r="D34" s="132"/>
    </row>
    <row r="35" spans="1:5" x14ac:dyDescent="0.3">
      <c r="A35" s="317"/>
      <c r="B35" s="320"/>
      <c r="C35" s="128" t="s">
        <v>188</v>
      </c>
      <c r="D35" s="117">
        <f t="shared" ref="D35" si="0">+D42</f>
        <v>738</v>
      </c>
      <c r="E35" s="133"/>
    </row>
    <row r="36" spans="1:5" ht="17.850000000000001" customHeight="1" x14ac:dyDescent="0.3">
      <c r="A36" s="317"/>
      <c r="B36" s="320"/>
      <c r="C36" s="127" t="s">
        <v>88</v>
      </c>
      <c r="D36" s="134"/>
    </row>
    <row r="37" spans="1:5" ht="69" x14ac:dyDescent="0.3">
      <c r="A37" s="317"/>
      <c r="B37" s="320"/>
      <c r="C37" s="131" t="s">
        <v>189</v>
      </c>
      <c r="D37" s="134"/>
    </row>
    <row r="38" spans="1:5" ht="17.850000000000001" customHeight="1" x14ac:dyDescent="0.3">
      <c r="A38" s="317"/>
      <c r="B38" s="320"/>
      <c r="C38" s="127" t="s">
        <v>89</v>
      </c>
      <c r="D38" s="134"/>
    </row>
    <row r="39" spans="1:5" ht="51.75" x14ac:dyDescent="0.3">
      <c r="A39" s="317"/>
      <c r="B39" s="321"/>
      <c r="C39" s="131" t="s">
        <v>190</v>
      </c>
      <c r="D39" s="134"/>
    </row>
    <row r="40" spans="1:5" ht="24" customHeight="1" x14ac:dyDescent="0.3">
      <c r="A40" s="317"/>
      <c r="B40" s="143"/>
      <c r="C40" s="135" t="s">
        <v>94</v>
      </c>
      <c r="D40" s="130"/>
    </row>
    <row r="41" spans="1:5" ht="17.850000000000001" customHeight="1" x14ac:dyDescent="0.3">
      <c r="A41" s="317"/>
      <c r="B41" s="322">
        <v>32004</v>
      </c>
      <c r="C41" s="127" t="s">
        <v>90</v>
      </c>
      <c r="D41" s="136"/>
    </row>
    <row r="42" spans="1:5" ht="34.5" x14ac:dyDescent="0.3">
      <c r="A42" s="317"/>
      <c r="B42" s="323"/>
      <c r="C42" s="223" t="s">
        <v>200</v>
      </c>
      <c r="D42" s="129">
        <f>+'Հավելված N 4'!G26</f>
        <v>738</v>
      </c>
      <c r="E42" s="133"/>
    </row>
    <row r="43" spans="1:5" ht="17.649999999999999" customHeight="1" x14ac:dyDescent="0.3">
      <c r="A43" s="317"/>
      <c r="B43" s="323"/>
      <c r="C43" s="127" t="s">
        <v>91</v>
      </c>
      <c r="D43" s="116"/>
    </row>
    <row r="44" spans="1:5" ht="51.75" x14ac:dyDescent="0.3">
      <c r="A44" s="317"/>
      <c r="B44" s="323"/>
      <c r="C44" s="131" t="s">
        <v>201</v>
      </c>
      <c r="D44" s="116"/>
    </row>
    <row r="45" spans="1:5" ht="17.649999999999999" customHeight="1" x14ac:dyDescent="0.3">
      <c r="A45" s="317"/>
      <c r="B45" s="323"/>
      <c r="C45" s="127" t="s">
        <v>92</v>
      </c>
      <c r="D45" s="116"/>
    </row>
    <row r="46" spans="1:5" ht="51.75" x14ac:dyDescent="0.3">
      <c r="A46" s="318"/>
      <c r="B46" s="324"/>
      <c r="C46" s="131" t="s">
        <v>93</v>
      </c>
      <c r="D46" s="116"/>
    </row>
    <row r="47" spans="1:5" ht="17.850000000000001" customHeight="1" x14ac:dyDescent="0.3">
      <c r="A47" s="316">
        <v>1183</v>
      </c>
      <c r="B47" s="319"/>
      <c r="C47" s="127" t="s">
        <v>87</v>
      </c>
      <c r="D47" s="132"/>
    </row>
    <row r="48" spans="1:5" x14ac:dyDescent="0.3">
      <c r="A48" s="317"/>
      <c r="B48" s="320"/>
      <c r="C48" s="128" t="s">
        <v>118</v>
      </c>
      <c r="D48" s="117">
        <f t="shared" ref="D48" si="1">+D55</f>
        <v>17147</v>
      </c>
      <c r="E48" s="133"/>
    </row>
    <row r="49" spans="1:5" ht="17.850000000000001" customHeight="1" x14ac:dyDescent="0.3">
      <c r="A49" s="317"/>
      <c r="B49" s="320"/>
      <c r="C49" s="127" t="s">
        <v>88</v>
      </c>
      <c r="D49" s="134"/>
    </row>
    <row r="50" spans="1:5" ht="86.25" x14ac:dyDescent="0.3">
      <c r="A50" s="317"/>
      <c r="B50" s="320"/>
      <c r="C50" s="131" t="s">
        <v>123</v>
      </c>
      <c r="D50" s="134"/>
    </row>
    <row r="51" spans="1:5" ht="17.850000000000001" customHeight="1" x14ac:dyDescent="0.3">
      <c r="A51" s="317"/>
      <c r="B51" s="320"/>
      <c r="C51" s="127" t="s">
        <v>89</v>
      </c>
      <c r="D51" s="134"/>
    </row>
    <row r="52" spans="1:5" x14ac:dyDescent="0.3">
      <c r="A52" s="317"/>
      <c r="B52" s="321"/>
      <c r="C52" s="131" t="s">
        <v>124</v>
      </c>
      <c r="D52" s="134"/>
    </row>
    <row r="53" spans="1:5" ht="24" customHeight="1" x14ac:dyDescent="0.3">
      <c r="A53" s="317"/>
      <c r="B53" s="143"/>
      <c r="C53" s="135" t="s">
        <v>94</v>
      </c>
      <c r="D53" s="130"/>
    </row>
    <row r="54" spans="1:5" ht="17.850000000000001" customHeight="1" x14ac:dyDescent="0.3">
      <c r="A54" s="317"/>
      <c r="B54" s="322">
        <v>32001</v>
      </c>
      <c r="C54" s="127" t="s">
        <v>90</v>
      </c>
      <c r="D54" s="136"/>
    </row>
    <row r="55" spans="1:5" ht="34.5" x14ac:dyDescent="0.3">
      <c r="A55" s="317"/>
      <c r="B55" s="323"/>
      <c r="C55" s="122" t="s">
        <v>125</v>
      </c>
      <c r="D55" s="129">
        <f>+'Հավելված N 4'!G63</f>
        <v>17147</v>
      </c>
      <c r="E55" s="133"/>
    </row>
    <row r="56" spans="1:5" ht="17.649999999999999" customHeight="1" x14ac:dyDescent="0.3">
      <c r="A56" s="317"/>
      <c r="B56" s="323"/>
      <c r="C56" s="127" t="s">
        <v>91</v>
      </c>
      <c r="D56" s="116"/>
    </row>
    <row r="57" spans="1:5" ht="69" x14ac:dyDescent="0.3">
      <c r="A57" s="317"/>
      <c r="B57" s="323"/>
      <c r="C57" s="131" t="s">
        <v>126</v>
      </c>
      <c r="D57" s="116"/>
    </row>
    <row r="58" spans="1:5" ht="17.649999999999999" customHeight="1" x14ac:dyDescent="0.3">
      <c r="A58" s="317"/>
      <c r="B58" s="323"/>
      <c r="C58" s="127" t="s">
        <v>92</v>
      </c>
      <c r="D58" s="116"/>
    </row>
    <row r="59" spans="1:5" ht="51.75" x14ac:dyDescent="0.3">
      <c r="A59" s="318"/>
      <c r="B59" s="324"/>
      <c r="C59" s="131" t="s">
        <v>93</v>
      </c>
      <c r="D59" s="116"/>
    </row>
    <row r="60" spans="1:5" ht="8.65" customHeight="1" x14ac:dyDescent="0.3">
      <c r="A60" s="248"/>
      <c r="B60" s="249"/>
      <c r="C60" s="250"/>
      <c r="D60" s="116"/>
    </row>
    <row r="61" spans="1:5" s="14" customFormat="1" ht="34.9" customHeight="1" x14ac:dyDescent="0.25">
      <c r="A61" s="120"/>
      <c r="B61" s="126"/>
      <c r="C61" s="223" t="s">
        <v>210</v>
      </c>
      <c r="D61" s="251">
        <f t="shared" ref="D61" si="2">+D63</f>
        <v>0</v>
      </c>
    </row>
    <row r="62" spans="1:5" x14ac:dyDescent="0.3">
      <c r="A62" s="325">
        <v>1139</v>
      </c>
      <c r="B62" s="326"/>
      <c r="C62" s="252" t="s">
        <v>87</v>
      </c>
      <c r="D62" s="251"/>
    </row>
    <row r="63" spans="1:5" ht="19.350000000000001" customHeight="1" x14ac:dyDescent="0.3">
      <c r="A63" s="325"/>
      <c r="B63" s="326"/>
      <c r="C63" s="223" t="s">
        <v>215</v>
      </c>
      <c r="D63" s="251">
        <f>+D69+D75</f>
        <v>0</v>
      </c>
    </row>
    <row r="64" spans="1:5" x14ac:dyDescent="0.3">
      <c r="A64" s="325"/>
      <c r="B64" s="326"/>
      <c r="C64" s="127" t="s">
        <v>88</v>
      </c>
      <c r="D64" s="253"/>
    </row>
    <row r="65" spans="1:4" ht="51.75" x14ac:dyDescent="0.3">
      <c r="A65" s="325"/>
      <c r="B65" s="326"/>
      <c r="C65" s="250" t="s">
        <v>222</v>
      </c>
      <c r="D65" s="253"/>
    </row>
    <row r="66" spans="1:4" x14ac:dyDescent="0.3">
      <c r="A66" s="325"/>
      <c r="B66" s="326"/>
      <c r="C66" s="127" t="s">
        <v>89</v>
      </c>
      <c r="D66" s="253"/>
    </row>
    <row r="67" spans="1:4" ht="34.5" x14ac:dyDescent="0.3">
      <c r="A67" s="325"/>
      <c r="B67" s="326"/>
      <c r="C67" s="254" t="s">
        <v>223</v>
      </c>
      <c r="D67" s="253"/>
    </row>
    <row r="68" spans="1:4" ht="18" customHeight="1" x14ac:dyDescent="0.3">
      <c r="A68" s="325"/>
      <c r="B68" s="325" t="s">
        <v>224</v>
      </c>
      <c r="C68" s="127" t="s">
        <v>90</v>
      </c>
      <c r="D68" s="130"/>
    </row>
    <row r="69" spans="1:4" ht="19.350000000000001" customHeight="1" x14ac:dyDescent="0.3">
      <c r="A69" s="325"/>
      <c r="B69" s="325"/>
      <c r="C69" s="255" t="s">
        <v>215</v>
      </c>
      <c r="D69" s="256">
        <f>+'Հավելված N 4'!G84</f>
        <v>738</v>
      </c>
    </row>
    <row r="70" spans="1:4" x14ac:dyDescent="0.3">
      <c r="A70" s="325"/>
      <c r="B70" s="325"/>
      <c r="C70" s="127" t="s">
        <v>91</v>
      </c>
      <c r="D70" s="257"/>
    </row>
    <row r="71" spans="1:4" ht="86.25" x14ac:dyDescent="0.3">
      <c r="A71" s="325"/>
      <c r="B71" s="325"/>
      <c r="C71" s="250" t="s">
        <v>225</v>
      </c>
      <c r="D71" s="257"/>
    </row>
    <row r="72" spans="1:4" x14ac:dyDescent="0.3">
      <c r="A72" s="325"/>
      <c r="B72" s="325"/>
      <c r="C72" s="127" t="s">
        <v>92</v>
      </c>
      <c r="D72" s="257"/>
    </row>
    <row r="73" spans="1:4" x14ac:dyDescent="0.3">
      <c r="A73" s="325"/>
      <c r="B73" s="325"/>
      <c r="C73" s="250" t="s">
        <v>226</v>
      </c>
      <c r="D73" s="257"/>
    </row>
    <row r="74" spans="1:4" ht="18" customHeight="1" x14ac:dyDescent="0.3">
      <c r="A74" s="325"/>
      <c r="B74" s="325" t="s">
        <v>224</v>
      </c>
      <c r="C74" s="127" t="s">
        <v>90</v>
      </c>
      <c r="D74" s="130"/>
    </row>
    <row r="75" spans="1:4" ht="19.350000000000001" customHeight="1" x14ac:dyDescent="0.3">
      <c r="A75" s="325"/>
      <c r="B75" s="325"/>
      <c r="C75" s="255" t="s">
        <v>215</v>
      </c>
      <c r="D75" s="256">
        <f>+'Հավելված N 4'!G92</f>
        <v>-738</v>
      </c>
    </row>
    <row r="76" spans="1:4" x14ac:dyDescent="0.3">
      <c r="A76" s="325"/>
      <c r="B76" s="325"/>
      <c r="C76" s="127" t="s">
        <v>91</v>
      </c>
      <c r="D76" s="257"/>
    </row>
    <row r="77" spans="1:4" ht="86.25" x14ac:dyDescent="0.3">
      <c r="A77" s="325"/>
      <c r="B77" s="325"/>
      <c r="C77" s="250" t="s">
        <v>225</v>
      </c>
      <c r="D77" s="257"/>
    </row>
    <row r="78" spans="1:4" x14ac:dyDescent="0.3">
      <c r="A78" s="325"/>
      <c r="B78" s="325"/>
      <c r="C78" s="127" t="s">
        <v>92</v>
      </c>
      <c r="D78" s="257"/>
    </row>
    <row r="79" spans="1:4" x14ac:dyDescent="0.3">
      <c r="A79" s="325"/>
      <c r="B79" s="325"/>
      <c r="C79" s="250" t="s">
        <v>226</v>
      </c>
      <c r="D79" s="257"/>
    </row>
  </sheetData>
  <mergeCells count="20">
    <mergeCell ref="A15:A33"/>
    <mergeCell ref="A34:A46"/>
    <mergeCell ref="B34:B39"/>
    <mergeCell ref="B41:B46"/>
    <mergeCell ref="A62:A79"/>
    <mergeCell ref="B62:B67"/>
    <mergeCell ref="B68:B73"/>
    <mergeCell ref="B74:B79"/>
    <mergeCell ref="B28:B33"/>
    <mergeCell ref="A47:A59"/>
    <mergeCell ref="B47:B52"/>
    <mergeCell ref="B54:B59"/>
    <mergeCell ref="B15:B20"/>
    <mergeCell ref="B22:B27"/>
    <mergeCell ref="C1:D1"/>
    <mergeCell ref="C2:D2"/>
    <mergeCell ref="C3:D3"/>
    <mergeCell ref="A6:D6"/>
    <mergeCell ref="A10:B10"/>
    <mergeCell ref="C10:C11"/>
  </mergeCells>
  <pageMargins left="0" right="0" top="0" bottom="0" header="0.3" footer="0.3"/>
  <pageSetup paperSize="9" scale="7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9"/>
  <sheetViews>
    <sheetView zoomScale="74" zoomScaleNormal="74" zoomScaleSheetLayoutView="100" workbookViewId="0">
      <selection activeCell="J13" sqref="J13"/>
    </sheetView>
  </sheetViews>
  <sheetFormatPr defaultColWidth="9.140625" defaultRowHeight="17.25" x14ac:dyDescent="0.3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7" width="32" style="3" customWidth="1"/>
    <col min="8" max="10" width="15" style="3" customWidth="1"/>
    <col min="11" max="16384" width="9.140625" style="3"/>
  </cols>
  <sheetData>
    <row r="1" spans="1:7" s="34" customFormat="1" ht="37.5" customHeight="1" x14ac:dyDescent="0.25">
      <c r="F1" s="309" t="s">
        <v>82</v>
      </c>
      <c r="G1" s="309"/>
    </row>
    <row r="2" spans="1:7" s="32" customFormat="1" ht="17.45" customHeight="1" x14ac:dyDescent="0.3">
      <c r="F2" s="310" t="s">
        <v>66</v>
      </c>
      <c r="G2" s="310"/>
    </row>
    <row r="3" spans="1:7" s="32" customFormat="1" ht="17.45" customHeight="1" x14ac:dyDescent="0.3">
      <c r="F3" s="310" t="s">
        <v>6</v>
      </c>
      <c r="G3" s="310"/>
    </row>
    <row r="4" spans="1:7" ht="13.7" customHeight="1" x14ac:dyDescent="0.3"/>
    <row r="5" spans="1:7" ht="13.7" customHeight="1" x14ac:dyDescent="0.3"/>
    <row r="6" spans="1:7" ht="13.7" customHeight="1" x14ac:dyDescent="0.3"/>
    <row r="7" spans="1:7" ht="52.5" customHeight="1" x14ac:dyDescent="0.3">
      <c r="A7" s="330" t="s">
        <v>79</v>
      </c>
      <c r="B7" s="330"/>
      <c r="C7" s="330"/>
      <c r="D7" s="330"/>
      <c r="E7" s="330"/>
      <c r="F7" s="330"/>
      <c r="G7" s="330"/>
    </row>
    <row r="8" spans="1:7" x14ac:dyDescent="0.3">
      <c r="A8" s="93"/>
      <c r="B8" s="93"/>
      <c r="C8" s="93"/>
      <c r="D8" s="93"/>
      <c r="E8" s="93"/>
      <c r="F8" s="93"/>
      <c r="G8" s="93"/>
    </row>
    <row r="10" spans="1:7" x14ac:dyDescent="0.3">
      <c r="G10" s="32" t="s">
        <v>15</v>
      </c>
    </row>
    <row r="11" spans="1:7" s="14" customFormat="1" ht="113.45" customHeight="1" x14ac:dyDescent="0.25">
      <c r="A11" s="331" t="s">
        <v>16</v>
      </c>
      <c r="B11" s="331"/>
      <c r="C11" s="331"/>
      <c r="D11" s="331" t="s">
        <v>8</v>
      </c>
      <c r="E11" s="331"/>
      <c r="F11" s="331" t="s">
        <v>11</v>
      </c>
      <c r="G11" s="279" t="s">
        <v>51</v>
      </c>
    </row>
    <row r="12" spans="1:7" s="14" customFormat="1" ht="34.5" x14ac:dyDescent="0.25">
      <c r="A12" s="33" t="s">
        <v>29</v>
      </c>
      <c r="B12" s="33" t="s">
        <v>30</v>
      </c>
      <c r="C12" s="33" t="s">
        <v>17</v>
      </c>
      <c r="D12" s="33" t="s">
        <v>10</v>
      </c>
      <c r="E12" s="33" t="s">
        <v>21</v>
      </c>
      <c r="F12" s="331"/>
      <c r="G12" s="33" t="s">
        <v>9</v>
      </c>
    </row>
    <row r="13" spans="1:7" s="14" customFormat="1" ht="34.9" customHeight="1" x14ac:dyDescent="0.25">
      <c r="A13" s="13"/>
      <c r="B13" s="13"/>
      <c r="C13" s="13"/>
      <c r="D13" s="33"/>
      <c r="E13" s="33"/>
      <c r="F13" s="19" t="s">
        <v>14</v>
      </c>
      <c r="G13" s="12">
        <f>+G15+G73</f>
        <v>16895</v>
      </c>
    </row>
    <row r="14" spans="1:7" s="14" customFormat="1" x14ac:dyDescent="0.25">
      <c r="A14" s="13"/>
      <c r="B14" s="13"/>
      <c r="C14" s="13"/>
      <c r="D14" s="33"/>
      <c r="E14" s="33"/>
      <c r="F14" s="13" t="s">
        <v>60</v>
      </c>
      <c r="G14" s="2"/>
    </row>
    <row r="15" spans="1:7" s="14" customFormat="1" ht="34.5" x14ac:dyDescent="0.25">
      <c r="A15" s="13"/>
      <c r="B15" s="13"/>
      <c r="C15" s="13"/>
      <c r="D15" s="33"/>
      <c r="E15" s="33"/>
      <c r="F15" s="4" t="s">
        <v>23</v>
      </c>
      <c r="G15" s="2">
        <f t="shared" ref="G15" si="0">+G16</f>
        <v>16895</v>
      </c>
    </row>
    <row r="16" spans="1:7" s="14" customFormat="1" ht="17.45" customHeight="1" x14ac:dyDescent="0.25">
      <c r="A16" s="327" t="s">
        <v>76</v>
      </c>
      <c r="B16" s="342"/>
      <c r="C16" s="319"/>
      <c r="D16" s="339"/>
      <c r="E16" s="319"/>
      <c r="F16" s="94" t="s">
        <v>78</v>
      </c>
      <c r="G16" s="2">
        <f>+G18+G35</f>
        <v>16895</v>
      </c>
    </row>
    <row r="17" spans="1:15" s="14" customFormat="1" ht="16.899999999999999" customHeight="1" x14ac:dyDescent="0.25">
      <c r="A17" s="328"/>
      <c r="B17" s="342"/>
      <c r="C17" s="320"/>
      <c r="D17" s="340"/>
      <c r="E17" s="320"/>
      <c r="F17" s="99" t="s">
        <v>12</v>
      </c>
      <c r="G17" s="5"/>
    </row>
    <row r="18" spans="1:15" s="14" customFormat="1" x14ac:dyDescent="0.25">
      <c r="A18" s="328"/>
      <c r="B18" s="327" t="s">
        <v>180</v>
      </c>
      <c r="C18" s="320"/>
      <c r="D18" s="340"/>
      <c r="E18" s="320"/>
      <c r="F18" s="223" t="s">
        <v>182</v>
      </c>
      <c r="G18" s="140">
        <f t="shared" ref="G18" si="1">+G20</f>
        <v>738</v>
      </c>
    </row>
    <row r="19" spans="1:15" s="14" customFormat="1" ht="16.899999999999999" customHeight="1" x14ac:dyDescent="0.25">
      <c r="A19" s="328"/>
      <c r="B19" s="328"/>
      <c r="C19" s="321"/>
      <c r="D19" s="340"/>
      <c r="E19" s="320"/>
      <c r="F19" s="116" t="s">
        <v>12</v>
      </c>
      <c r="G19" s="140"/>
    </row>
    <row r="20" spans="1:15" s="14" customFormat="1" x14ac:dyDescent="0.25">
      <c r="A20" s="328"/>
      <c r="B20" s="328"/>
      <c r="C20" s="222" t="s">
        <v>77</v>
      </c>
      <c r="D20" s="340"/>
      <c r="E20" s="320"/>
      <c r="F20" s="223" t="s">
        <v>181</v>
      </c>
      <c r="G20" s="140">
        <f t="shared" ref="G20" si="2">+G22</f>
        <v>738</v>
      </c>
    </row>
    <row r="21" spans="1:15" s="14" customFormat="1" ht="16.899999999999999" customHeight="1" x14ac:dyDescent="0.25">
      <c r="A21" s="328"/>
      <c r="B21" s="328"/>
      <c r="C21" s="220"/>
      <c r="D21" s="340"/>
      <c r="E21" s="320"/>
      <c r="F21" s="116" t="s">
        <v>12</v>
      </c>
      <c r="G21" s="140"/>
    </row>
    <row r="22" spans="1:15" s="14" customFormat="1" ht="34.5" x14ac:dyDescent="0.25">
      <c r="A22" s="328"/>
      <c r="B22" s="328"/>
      <c r="C22" s="219"/>
      <c r="D22" s="340"/>
      <c r="E22" s="320"/>
      <c r="F22" s="137" t="s">
        <v>18</v>
      </c>
      <c r="G22" s="140">
        <f>+G24+G44</f>
        <v>738</v>
      </c>
    </row>
    <row r="23" spans="1:15" s="14" customFormat="1" ht="16.899999999999999" customHeight="1" x14ac:dyDescent="0.25">
      <c r="A23" s="328"/>
      <c r="B23" s="328"/>
      <c r="C23" s="219"/>
      <c r="D23" s="341"/>
      <c r="E23" s="321"/>
      <c r="F23" s="116" t="s">
        <v>12</v>
      </c>
      <c r="G23" s="140"/>
    </row>
    <row r="24" spans="1:15" s="14" customFormat="1" x14ac:dyDescent="0.25">
      <c r="A24" s="328"/>
      <c r="B24" s="328"/>
      <c r="C24" s="219"/>
      <c r="D24" s="231">
        <v>1148</v>
      </c>
      <c r="E24" s="332" t="s">
        <v>183</v>
      </c>
      <c r="F24" s="332"/>
      <c r="G24" s="2">
        <f>+G26</f>
        <v>738</v>
      </c>
      <c r="H24" s="15"/>
      <c r="I24" s="15"/>
      <c r="J24" s="15"/>
      <c r="K24" s="15"/>
      <c r="L24" s="15"/>
      <c r="M24" s="15"/>
      <c r="N24" s="15"/>
      <c r="O24" s="15"/>
    </row>
    <row r="25" spans="1:15" s="14" customFormat="1" ht="16.899999999999999" customHeight="1" x14ac:dyDescent="0.3">
      <c r="A25" s="328"/>
      <c r="B25" s="328"/>
      <c r="C25" s="219"/>
      <c r="D25" s="231"/>
      <c r="E25" s="171"/>
      <c r="F25" s="116" t="s">
        <v>12</v>
      </c>
      <c r="G25" s="2"/>
      <c r="H25" s="15"/>
      <c r="I25" s="15"/>
      <c r="J25" s="15"/>
      <c r="K25" s="15"/>
      <c r="L25" s="15"/>
      <c r="M25" s="15"/>
      <c r="N25" s="15"/>
      <c r="O25" s="15"/>
    </row>
    <row r="26" spans="1:15" s="14" customFormat="1" ht="34.5" x14ac:dyDescent="0.25">
      <c r="A26" s="328"/>
      <c r="B26" s="328"/>
      <c r="C26" s="219"/>
      <c r="D26" s="81"/>
      <c r="E26" s="141">
        <v>32004</v>
      </c>
      <c r="F26" s="128" t="s">
        <v>199</v>
      </c>
      <c r="G26" s="16">
        <f>+G28</f>
        <v>738</v>
      </c>
      <c r="H26" s="15"/>
      <c r="I26" s="15"/>
      <c r="J26" s="15"/>
      <c r="K26" s="15"/>
      <c r="L26" s="15"/>
      <c r="M26" s="15"/>
      <c r="N26" s="15"/>
      <c r="O26" s="15"/>
    </row>
    <row r="27" spans="1:15" s="14" customFormat="1" x14ac:dyDescent="0.25">
      <c r="A27" s="328"/>
      <c r="B27" s="328"/>
      <c r="C27" s="219"/>
      <c r="D27" s="81"/>
      <c r="E27" s="333"/>
      <c r="F27" s="116" t="s">
        <v>22</v>
      </c>
      <c r="G27" s="5"/>
    </row>
    <row r="28" spans="1:15" s="17" customFormat="1" ht="36.6" customHeight="1" x14ac:dyDescent="0.25">
      <c r="A28" s="328"/>
      <c r="B28" s="328"/>
      <c r="C28" s="219"/>
      <c r="D28" s="81"/>
      <c r="E28" s="334"/>
      <c r="F28" s="172" t="s">
        <v>18</v>
      </c>
      <c r="G28" s="83">
        <f t="shared" ref="G28" si="3">+G30</f>
        <v>738</v>
      </c>
    </row>
    <row r="29" spans="1:15" s="14" customFormat="1" ht="51.75" x14ac:dyDescent="0.25">
      <c r="A29" s="328"/>
      <c r="B29" s="328"/>
      <c r="C29" s="219"/>
      <c r="D29" s="81"/>
      <c r="E29" s="334"/>
      <c r="F29" s="116" t="s">
        <v>19</v>
      </c>
      <c r="G29" s="5"/>
    </row>
    <row r="30" spans="1:15" s="14" customFormat="1" ht="16.899999999999999" customHeight="1" x14ac:dyDescent="0.25">
      <c r="A30" s="328"/>
      <c r="B30" s="328"/>
      <c r="C30" s="219"/>
      <c r="D30" s="81"/>
      <c r="E30" s="334"/>
      <c r="F30" s="143" t="s">
        <v>13</v>
      </c>
      <c r="G30" s="6">
        <f t="shared" ref="G30" si="4">G31</f>
        <v>738</v>
      </c>
    </row>
    <row r="31" spans="1:15" s="14" customFormat="1" ht="16.899999999999999" customHeight="1" x14ac:dyDescent="0.25">
      <c r="A31" s="328"/>
      <c r="B31" s="328"/>
      <c r="C31" s="219"/>
      <c r="D31" s="81"/>
      <c r="E31" s="334"/>
      <c r="F31" s="116" t="s">
        <v>56</v>
      </c>
      <c r="G31" s="7">
        <f t="shared" ref="G31:G33" si="5">+G32</f>
        <v>738</v>
      </c>
    </row>
    <row r="32" spans="1:15" s="14" customFormat="1" x14ac:dyDescent="0.25">
      <c r="A32" s="328"/>
      <c r="B32" s="328"/>
      <c r="C32" s="219"/>
      <c r="D32" s="81"/>
      <c r="E32" s="334"/>
      <c r="F32" s="116" t="s">
        <v>57</v>
      </c>
      <c r="G32" s="7">
        <f t="shared" si="5"/>
        <v>738</v>
      </c>
    </row>
    <row r="33" spans="1:15" s="14" customFormat="1" ht="34.5" x14ac:dyDescent="0.25">
      <c r="A33" s="328"/>
      <c r="B33" s="328"/>
      <c r="C33" s="219"/>
      <c r="D33" s="81"/>
      <c r="E33" s="334"/>
      <c r="F33" s="116" t="s">
        <v>58</v>
      </c>
      <c r="G33" s="58">
        <f t="shared" si="5"/>
        <v>738</v>
      </c>
      <c r="H33" s="18"/>
    </row>
    <row r="34" spans="1:15" s="14" customFormat="1" ht="34.5" x14ac:dyDescent="0.25">
      <c r="A34" s="328"/>
      <c r="B34" s="329"/>
      <c r="C34" s="219"/>
      <c r="D34" s="81"/>
      <c r="E34" s="335"/>
      <c r="F34" s="116" t="s">
        <v>59</v>
      </c>
      <c r="G34" s="58">
        <f>+'Հավելված N 7'!G13</f>
        <v>738</v>
      </c>
      <c r="H34" s="18"/>
    </row>
    <row r="35" spans="1:15" s="14" customFormat="1" ht="34.5" x14ac:dyDescent="0.25">
      <c r="A35" s="328"/>
      <c r="B35" s="327" t="s">
        <v>120</v>
      </c>
      <c r="C35" s="327"/>
      <c r="D35" s="316"/>
      <c r="E35" s="319"/>
      <c r="F35" s="122" t="s">
        <v>121</v>
      </c>
      <c r="G35" s="140">
        <f t="shared" ref="G35" si="6">+G37</f>
        <v>16157</v>
      </c>
    </row>
    <row r="36" spans="1:15" s="14" customFormat="1" ht="16.899999999999999" customHeight="1" x14ac:dyDescent="0.25">
      <c r="A36" s="328"/>
      <c r="B36" s="328"/>
      <c r="C36" s="329"/>
      <c r="D36" s="317"/>
      <c r="E36" s="320"/>
      <c r="F36" s="116" t="s">
        <v>12</v>
      </c>
      <c r="G36" s="140"/>
    </row>
    <row r="37" spans="1:15" s="14" customFormat="1" ht="34.5" x14ac:dyDescent="0.25">
      <c r="A37" s="328"/>
      <c r="B37" s="328"/>
      <c r="C37" s="327" t="s">
        <v>77</v>
      </c>
      <c r="D37" s="317"/>
      <c r="E37" s="320"/>
      <c r="F37" s="122" t="s">
        <v>121</v>
      </c>
      <c r="G37" s="140">
        <f t="shared" ref="G37" si="7">+G39</f>
        <v>16157</v>
      </c>
    </row>
    <row r="38" spans="1:15" s="14" customFormat="1" ht="16.899999999999999" customHeight="1" x14ac:dyDescent="0.25">
      <c r="A38" s="328"/>
      <c r="B38" s="328"/>
      <c r="C38" s="328"/>
      <c r="D38" s="317"/>
      <c r="E38" s="320"/>
      <c r="F38" s="116" t="s">
        <v>12</v>
      </c>
      <c r="G38" s="140"/>
    </row>
    <row r="39" spans="1:15" s="14" customFormat="1" ht="34.5" x14ac:dyDescent="0.25">
      <c r="A39" s="328"/>
      <c r="B39" s="328"/>
      <c r="C39" s="328"/>
      <c r="D39" s="317"/>
      <c r="E39" s="320"/>
      <c r="F39" s="137" t="s">
        <v>18</v>
      </c>
      <c r="G39" s="140">
        <f>+G41+G61</f>
        <v>16157</v>
      </c>
    </row>
    <row r="40" spans="1:15" s="14" customFormat="1" ht="16.899999999999999" customHeight="1" x14ac:dyDescent="0.25">
      <c r="A40" s="328"/>
      <c r="B40" s="328"/>
      <c r="C40" s="328"/>
      <c r="D40" s="318"/>
      <c r="E40" s="321"/>
      <c r="F40" s="116" t="s">
        <v>12</v>
      </c>
      <c r="G40" s="140"/>
    </row>
    <row r="41" spans="1:15" s="14" customFormat="1" ht="40.35" customHeight="1" x14ac:dyDescent="0.25">
      <c r="A41" s="328"/>
      <c r="B41" s="328"/>
      <c r="C41" s="328"/>
      <c r="D41" s="231">
        <v>1045</v>
      </c>
      <c r="E41" s="332" t="s">
        <v>174</v>
      </c>
      <c r="F41" s="332"/>
      <c r="G41" s="2">
        <f>+G43+G52</f>
        <v>-990</v>
      </c>
      <c r="H41" s="15"/>
      <c r="I41" s="15"/>
      <c r="J41" s="15"/>
      <c r="K41" s="15"/>
      <c r="L41" s="15"/>
      <c r="M41" s="15"/>
      <c r="N41" s="15"/>
      <c r="O41" s="15"/>
    </row>
    <row r="42" spans="1:15" s="14" customFormat="1" ht="16.899999999999999" customHeight="1" x14ac:dyDescent="0.3">
      <c r="A42" s="328"/>
      <c r="B42" s="328"/>
      <c r="C42" s="328"/>
      <c r="D42" s="231"/>
      <c r="E42" s="171"/>
      <c r="F42" s="116" t="s">
        <v>12</v>
      </c>
      <c r="G42" s="2"/>
      <c r="H42" s="15"/>
      <c r="I42" s="15"/>
      <c r="J42" s="15"/>
      <c r="K42" s="15"/>
      <c r="L42" s="15"/>
      <c r="M42" s="15"/>
      <c r="N42" s="15"/>
      <c r="O42" s="15"/>
    </row>
    <row r="43" spans="1:15" s="14" customFormat="1" ht="69" x14ac:dyDescent="0.25">
      <c r="A43" s="328"/>
      <c r="B43" s="328"/>
      <c r="C43" s="328"/>
      <c r="D43" s="336"/>
      <c r="E43" s="141">
        <v>32001</v>
      </c>
      <c r="F43" s="128" t="s">
        <v>155</v>
      </c>
      <c r="G43" s="16">
        <f>+G45</f>
        <v>21889.4</v>
      </c>
      <c r="H43" s="15"/>
      <c r="I43" s="15"/>
      <c r="J43" s="15"/>
      <c r="K43" s="15"/>
      <c r="L43" s="15"/>
      <c r="M43" s="15"/>
      <c r="N43" s="15"/>
      <c r="O43" s="15"/>
    </row>
    <row r="44" spans="1:15" s="14" customFormat="1" x14ac:dyDescent="0.25">
      <c r="A44" s="328"/>
      <c r="B44" s="328"/>
      <c r="C44" s="328"/>
      <c r="D44" s="337"/>
      <c r="E44" s="333"/>
      <c r="F44" s="116" t="s">
        <v>22</v>
      </c>
      <c r="G44" s="5"/>
    </row>
    <row r="45" spans="1:15" s="17" customFormat="1" ht="36.6" customHeight="1" x14ac:dyDescent="0.25">
      <c r="A45" s="328"/>
      <c r="B45" s="328"/>
      <c r="C45" s="328"/>
      <c r="D45" s="337"/>
      <c r="E45" s="334"/>
      <c r="F45" s="172" t="s">
        <v>18</v>
      </c>
      <c r="G45" s="83">
        <f t="shared" ref="G45" si="8">+G47</f>
        <v>21889.4</v>
      </c>
    </row>
    <row r="46" spans="1:15" s="14" customFormat="1" ht="51.75" x14ac:dyDescent="0.25">
      <c r="A46" s="328"/>
      <c r="B46" s="328"/>
      <c r="C46" s="328"/>
      <c r="D46" s="337"/>
      <c r="E46" s="334"/>
      <c r="F46" s="116" t="s">
        <v>19</v>
      </c>
      <c r="G46" s="5"/>
    </row>
    <row r="47" spans="1:15" s="14" customFormat="1" ht="16.899999999999999" customHeight="1" x14ac:dyDescent="0.25">
      <c r="A47" s="328"/>
      <c r="B47" s="328"/>
      <c r="C47" s="328"/>
      <c r="D47" s="337"/>
      <c r="E47" s="334"/>
      <c r="F47" s="143" t="s">
        <v>13</v>
      </c>
      <c r="G47" s="6">
        <f t="shared" ref="G47" si="9">G48</f>
        <v>21889.4</v>
      </c>
    </row>
    <row r="48" spans="1:15" s="14" customFormat="1" ht="16.899999999999999" customHeight="1" x14ac:dyDescent="0.25">
      <c r="A48" s="328"/>
      <c r="B48" s="328"/>
      <c r="C48" s="328"/>
      <c r="D48" s="337"/>
      <c r="E48" s="334"/>
      <c r="F48" s="116" t="s">
        <v>175</v>
      </c>
      <c r="G48" s="7">
        <f t="shared" ref="G48:G50" si="10">+G49</f>
        <v>21889.4</v>
      </c>
    </row>
    <row r="49" spans="1:15" s="14" customFormat="1" x14ac:dyDescent="0.25">
      <c r="A49" s="328"/>
      <c r="B49" s="328"/>
      <c r="C49" s="328"/>
      <c r="D49" s="337"/>
      <c r="E49" s="334"/>
      <c r="F49" s="116" t="s">
        <v>176</v>
      </c>
      <c r="G49" s="7">
        <f t="shared" si="10"/>
        <v>21889.4</v>
      </c>
    </row>
    <row r="50" spans="1:15" s="14" customFormat="1" x14ac:dyDescent="0.25">
      <c r="A50" s="328"/>
      <c r="B50" s="328"/>
      <c r="C50" s="328"/>
      <c r="D50" s="337"/>
      <c r="E50" s="334"/>
      <c r="F50" s="116" t="s">
        <v>178</v>
      </c>
      <c r="G50" s="58">
        <f t="shared" si="10"/>
        <v>21889.4</v>
      </c>
      <c r="H50" s="18"/>
    </row>
    <row r="51" spans="1:15" s="14" customFormat="1" x14ac:dyDescent="0.25">
      <c r="A51" s="328"/>
      <c r="B51" s="328"/>
      <c r="C51" s="328"/>
      <c r="D51" s="337"/>
      <c r="E51" s="335"/>
      <c r="F51" s="116" t="s">
        <v>179</v>
      </c>
      <c r="G51" s="58">
        <f>+'Հավելված N 6'!E15</f>
        <v>21889.4</v>
      </c>
      <c r="H51" s="18"/>
    </row>
    <row r="52" spans="1:15" s="14" customFormat="1" ht="51.75" x14ac:dyDescent="0.25">
      <c r="A52" s="328"/>
      <c r="B52" s="328"/>
      <c r="C52" s="328"/>
      <c r="D52" s="337"/>
      <c r="E52" s="141">
        <v>32005</v>
      </c>
      <c r="F52" s="128" t="s">
        <v>167</v>
      </c>
      <c r="G52" s="16">
        <f>+G54</f>
        <v>-22879.4</v>
      </c>
      <c r="H52" s="15"/>
      <c r="I52" s="15"/>
      <c r="J52" s="15"/>
      <c r="K52" s="15"/>
      <c r="L52" s="15"/>
      <c r="M52" s="15"/>
      <c r="N52" s="15"/>
      <c r="O52" s="15"/>
    </row>
    <row r="53" spans="1:15" s="14" customFormat="1" x14ac:dyDescent="0.25">
      <c r="A53" s="328"/>
      <c r="B53" s="328"/>
      <c r="C53" s="328"/>
      <c r="D53" s="337"/>
      <c r="E53" s="333"/>
      <c r="F53" s="116" t="s">
        <v>22</v>
      </c>
      <c r="G53" s="5"/>
    </row>
    <row r="54" spans="1:15" s="17" customFormat="1" ht="36.6" customHeight="1" x14ac:dyDescent="0.25">
      <c r="A54" s="328"/>
      <c r="B54" s="328"/>
      <c r="C54" s="328"/>
      <c r="D54" s="337"/>
      <c r="E54" s="334"/>
      <c r="F54" s="172" t="s">
        <v>69</v>
      </c>
      <c r="G54" s="83">
        <f t="shared" ref="G54" si="11">+G56</f>
        <v>-22879.4</v>
      </c>
    </row>
    <row r="55" spans="1:15" s="14" customFormat="1" ht="51.75" x14ac:dyDescent="0.25">
      <c r="A55" s="328"/>
      <c r="B55" s="328"/>
      <c r="C55" s="328"/>
      <c r="D55" s="337"/>
      <c r="E55" s="334"/>
      <c r="F55" s="116" t="s">
        <v>19</v>
      </c>
      <c r="G55" s="5"/>
    </row>
    <row r="56" spans="1:15" s="14" customFormat="1" ht="16.899999999999999" customHeight="1" x14ac:dyDescent="0.25">
      <c r="A56" s="328"/>
      <c r="B56" s="328"/>
      <c r="C56" s="328"/>
      <c r="D56" s="337"/>
      <c r="E56" s="334"/>
      <c r="F56" s="143" t="s">
        <v>13</v>
      </c>
      <c r="G56" s="6">
        <f t="shared" ref="G56" si="12">G57</f>
        <v>-22879.4</v>
      </c>
    </row>
    <row r="57" spans="1:15" s="14" customFormat="1" ht="16.899999999999999" customHeight="1" x14ac:dyDescent="0.25">
      <c r="A57" s="328"/>
      <c r="B57" s="328"/>
      <c r="C57" s="328"/>
      <c r="D57" s="337"/>
      <c r="E57" s="334"/>
      <c r="F57" s="116" t="s">
        <v>175</v>
      </c>
      <c r="G57" s="7">
        <f t="shared" ref="G57:G59" si="13">+G58</f>
        <v>-22879.4</v>
      </c>
    </row>
    <row r="58" spans="1:15" s="14" customFormat="1" x14ac:dyDescent="0.25">
      <c r="A58" s="328"/>
      <c r="B58" s="328"/>
      <c r="C58" s="328"/>
      <c r="D58" s="337"/>
      <c r="E58" s="334"/>
      <c r="F58" s="116" t="s">
        <v>176</v>
      </c>
      <c r="G58" s="7">
        <f t="shared" si="13"/>
        <v>-22879.4</v>
      </c>
    </row>
    <row r="59" spans="1:15" s="14" customFormat="1" x14ac:dyDescent="0.25">
      <c r="A59" s="328"/>
      <c r="B59" s="328"/>
      <c r="C59" s="328"/>
      <c r="D59" s="337"/>
      <c r="E59" s="334"/>
      <c r="F59" s="116" t="s">
        <v>177</v>
      </c>
      <c r="G59" s="58">
        <f t="shared" si="13"/>
        <v>-22879.4</v>
      </c>
      <c r="H59" s="18"/>
    </row>
    <row r="60" spans="1:15" s="14" customFormat="1" x14ac:dyDescent="0.25">
      <c r="A60" s="328"/>
      <c r="B60" s="328"/>
      <c r="C60" s="328"/>
      <c r="D60" s="338"/>
      <c r="E60" s="335"/>
      <c r="F60" s="116" t="s">
        <v>46</v>
      </c>
      <c r="G60" s="58">
        <f>+'Հավելված N 6'!E28</f>
        <v>-22879.4</v>
      </c>
      <c r="H60" s="18"/>
    </row>
    <row r="61" spans="1:15" s="14" customFormat="1" x14ac:dyDescent="0.25">
      <c r="A61" s="328"/>
      <c r="B61" s="328"/>
      <c r="C61" s="328"/>
      <c r="D61" s="232">
        <v>1183</v>
      </c>
      <c r="E61" s="332" t="s">
        <v>118</v>
      </c>
      <c r="F61" s="332"/>
      <c r="G61" s="2">
        <f t="shared" ref="G61" si="14">+G63+G79</f>
        <v>17147</v>
      </c>
      <c r="H61" s="15"/>
      <c r="I61" s="15"/>
      <c r="J61" s="15"/>
      <c r="K61" s="15"/>
      <c r="L61" s="15"/>
      <c r="M61" s="15"/>
      <c r="N61" s="15"/>
      <c r="O61" s="15"/>
    </row>
    <row r="62" spans="1:15" s="14" customFormat="1" ht="16.899999999999999" customHeight="1" x14ac:dyDescent="0.3">
      <c r="A62" s="328"/>
      <c r="B62" s="328"/>
      <c r="C62" s="328"/>
      <c r="D62" s="232"/>
      <c r="E62" s="171"/>
      <c r="F62" s="116" t="s">
        <v>12</v>
      </c>
      <c r="G62" s="2"/>
      <c r="H62" s="15"/>
      <c r="I62" s="15"/>
      <c r="J62" s="15"/>
      <c r="K62" s="15"/>
      <c r="L62" s="15"/>
      <c r="M62" s="15"/>
      <c r="N62" s="15"/>
      <c r="O62" s="15"/>
    </row>
    <row r="63" spans="1:15" s="14" customFormat="1" ht="34.5" x14ac:dyDescent="0.25">
      <c r="A63" s="328"/>
      <c r="B63" s="328"/>
      <c r="C63" s="328"/>
      <c r="D63" s="336"/>
      <c r="E63" s="141">
        <v>32001</v>
      </c>
      <c r="F63" s="128" t="s">
        <v>119</v>
      </c>
      <c r="G63" s="16">
        <f t="shared" ref="G63" si="15">+G65+G72</f>
        <v>17147</v>
      </c>
      <c r="H63" s="15"/>
      <c r="I63" s="15"/>
      <c r="J63" s="15"/>
      <c r="K63" s="15"/>
      <c r="L63" s="15"/>
      <c r="M63" s="15"/>
      <c r="N63" s="15"/>
      <c r="O63" s="15"/>
    </row>
    <row r="64" spans="1:15" s="14" customFormat="1" x14ac:dyDescent="0.25">
      <c r="A64" s="328"/>
      <c r="B64" s="328"/>
      <c r="C64" s="328"/>
      <c r="D64" s="337"/>
      <c r="E64" s="333"/>
      <c r="F64" s="116" t="s">
        <v>22</v>
      </c>
      <c r="G64" s="5"/>
    </row>
    <row r="65" spans="1:8" s="17" customFormat="1" ht="36.6" customHeight="1" x14ac:dyDescent="0.25">
      <c r="A65" s="328"/>
      <c r="B65" s="328"/>
      <c r="C65" s="328"/>
      <c r="D65" s="337"/>
      <c r="E65" s="334"/>
      <c r="F65" s="172" t="s">
        <v>18</v>
      </c>
      <c r="G65" s="83">
        <f t="shared" ref="G65" si="16">+G67</f>
        <v>17147</v>
      </c>
    </row>
    <row r="66" spans="1:8" s="14" customFormat="1" ht="51.75" x14ac:dyDescent="0.25">
      <c r="A66" s="328"/>
      <c r="B66" s="328"/>
      <c r="C66" s="328"/>
      <c r="D66" s="337"/>
      <c r="E66" s="334"/>
      <c r="F66" s="116" t="s">
        <v>19</v>
      </c>
      <c r="G66" s="5"/>
    </row>
    <row r="67" spans="1:8" s="14" customFormat="1" ht="16.899999999999999" customHeight="1" x14ac:dyDescent="0.25">
      <c r="A67" s="328"/>
      <c r="B67" s="328"/>
      <c r="C67" s="328"/>
      <c r="D67" s="337"/>
      <c r="E67" s="334"/>
      <c r="F67" s="143" t="s">
        <v>13</v>
      </c>
      <c r="G67" s="6">
        <f t="shared" ref="G67" si="17">G68</f>
        <v>17147</v>
      </c>
    </row>
    <row r="68" spans="1:8" s="14" customFormat="1" ht="16.899999999999999" customHeight="1" x14ac:dyDescent="0.25">
      <c r="A68" s="328"/>
      <c r="B68" s="328"/>
      <c r="C68" s="328"/>
      <c r="D68" s="337"/>
      <c r="E68" s="334"/>
      <c r="F68" s="116" t="s">
        <v>56</v>
      </c>
      <c r="G68" s="7">
        <f t="shared" ref="G68:G70" si="18">+G69</f>
        <v>17147</v>
      </c>
    </row>
    <row r="69" spans="1:8" s="14" customFormat="1" x14ac:dyDescent="0.25">
      <c r="A69" s="328"/>
      <c r="B69" s="328"/>
      <c r="C69" s="328"/>
      <c r="D69" s="337"/>
      <c r="E69" s="334"/>
      <c r="F69" s="116" t="s">
        <v>57</v>
      </c>
      <c r="G69" s="7">
        <f t="shared" si="18"/>
        <v>17147</v>
      </c>
    </row>
    <row r="70" spans="1:8" s="14" customFormat="1" ht="34.5" x14ac:dyDescent="0.25">
      <c r="A70" s="328"/>
      <c r="B70" s="328"/>
      <c r="C70" s="328"/>
      <c r="D70" s="337"/>
      <c r="E70" s="334"/>
      <c r="F70" s="116" t="s">
        <v>58</v>
      </c>
      <c r="G70" s="58">
        <f t="shared" si="18"/>
        <v>17147</v>
      </c>
      <c r="H70" s="18"/>
    </row>
    <row r="71" spans="1:8" s="14" customFormat="1" ht="34.5" x14ac:dyDescent="0.25">
      <c r="A71" s="329"/>
      <c r="B71" s="329"/>
      <c r="C71" s="329"/>
      <c r="D71" s="338"/>
      <c r="E71" s="335"/>
      <c r="F71" s="116" t="s">
        <v>59</v>
      </c>
      <c r="G71" s="58">
        <f>+'Հավելված N 7'!G17</f>
        <v>17147</v>
      </c>
      <c r="H71" s="18"/>
    </row>
    <row r="72" spans="1:8" s="14" customFormat="1" ht="8.1" customHeight="1" x14ac:dyDescent="0.3">
      <c r="A72" s="234"/>
      <c r="B72" s="234"/>
      <c r="C72" s="235"/>
      <c r="D72" s="235"/>
      <c r="E72" s="236"/>
      <c r="F72" s="237"/>
      <c r="G72" s="238"/>
      <c r="H72" s="18"/>
    </row>
    <row r="73" spans="1:8" s="14" customFormat="1" ht="34.9" customHeight="1" x14ac:dyDescent="0.25">
      <c r="A73" s="116"/>
      <c r="B73" s="116"/>
      <c r="C73" s="116"/>
      <c r="D73" s="143"/>
      <c r="E73" s="143"/>
      <c r="F73" s="223" t="s">
        <v>210</v>
      </c>
      <c r="G73" s="123">
        <f t="shared" ref="G73" si="19">+G74</f>
        <v>0</v>
      </c>
    </row>
    <row r="74" spans="1:8" ht="34.5" x14ac:dyDescent="0.3">
      <c r="A74" s="343" t="s">
        <v>211</v>
      </c>
      <c r="B74" s="343"/>
      <c r="C74" s="343"/>
      <c r="D74" s="343"/>
      <c r="E74" s="343"/>
      <c r="F74" s="128" t="s">
        <v>212</v>
      </c>
      <c r="G74" s="117">
        <f t="shared" ref="G74" si="20">+G76</f>
        <v>0</v>
      </c>
    </row>
    <row r="75" spans="1:8" x14ac:dyDescent="0.3">
      <c r="A75" s="343"/>
      <c r="B75" s="343"/>
      <c r="C75" s="343"/>
      <c r="D75" s="343"/>
      <c r="E75" s="343"/>
      <c r="F75" s="116" t="s">
        <v>12</v>
      </c>
      <c r="G75" s="117"/>
    </row>
    <row r="76" spans="1:8" ht="34.5" x14ac:dyDescent="0.3">
      <c r="A76" s="343"/>
      <c r="B76" s="343" t="s">
        <v>213</v>
      </c>
      <c r="C76" s="343"/>
      <c r="D76" s="343"/>
      <c r="E76" s="343"/>
      <c r="F76" s="128" t="s">
        <v>214</v>
      </c>
      <c r="G76" s="140">
        <f t="shared" ref="G76" si="21">+G78</f>
        <v>0</v>
      </c>
    </row>
    <row r="77" spans="1:8" x14ac:dyDescent="0.3">
      <c r="A77" s="343"/>
      <c r="B77" s="343"/>
      <c r="C77" s="343"/>
      <c r="D77" s="343"/>
      <c r="E77" s="343"/>
      <c r="F77" s="116" t="s">
        <v>12</v>
      </c>
      <c r="G77" s="239"/>
    </row>
    <row r="78" spans="1:8" x14ac:dyDescent="0.3">
      <c r="A78" s="343"/>
      <c r="B78" s="343"/>
      <c r="C78" s="343" t="s">
        <v>213</v>
      </c>
      <c r="D78" s="343"/>
      <c r="E78" s="343"/>
      <c r="F78" s="223" t="s">
        <v>215</v>
      </c>
      <c r="G78" s="140">
        <f>+G80</f>
        <v>0</v>
      </c>
    </row>
    <row r="79" spans="1:8" x14ac:dyDescent="0.3">
      <c r="A79" s="343"/>
      <c r="B79" s="343"/>
      <c r="C79" s="343"/>
      <c r="D79" s="343"/>
      <c r="E79" s="343"/>
      <c r="F79" s="116" t="s">
        <v>12</v>
      </c>
      <c r="G79" s="239"/>
    </row>
    <row r="80" spans="1:8" x14ac:dyDescent="0.3">
      <c r="A80" s="343"/>
      <c r="B80" s="343"/>
      <c r="C80" s="343"/>
      <c r="D80" s="343"/>
      <c r="E80" s="343"/>
      <c r="F80" s="116" t="s">
        <v>216</v>
      </c>
      <c r="G80" s="240">
        <f t="shared" ref="G80" si="22">+G82</f>
        <v>0</v>
      </c>
    </row>
    <row r="81" spans="1:7" x14ac:dyDescent="0.3">
      <c r="A81" s="343"/>
      <c r="B81" s="343"/>
      <c r="C81" s="343"/>
      <c r="D81" s="343"/>
      <c r="E81" s="343"/>
      <c r="F81" s="116" t="s">
        <v>12</v>
      </c>
      <c r="G81" s="241"/>
    </row>
    <row r="82" spans="1:7" x14ac:dyDescent="0.3">
      <c r="A82" s="343"/>
      <c r="B82" s="343"/>
      <c r="C82" s="343"/>
      <c r="D82" s="343" t="s">
        <v>217</v>
      </c>
      <c r="E82" s="344" t="s">
        <v>218</v>
      </c>
      <c r="F82" s="344" t="s">
        <v>215</v>
      </c>
      <c r="G82" s="117">
        <f>+G84+G92</f>
        <v>0</v>
      </c>
    </row>
    <row r="83" spans="1:7" x14ac:dyDescent="0.3">
      <c r="A83" s="343"/>
      <c r="B83" s="343"/>
      <c r="C83" s="343"/>
      <c r="D83" s="343"/>
      <c r="E83" s="242"/>
      <c r="F83" s="116" t="s">
        <v>12</v>
      </c>
      <c r="G83" s="243"/>
    </row>
    <row r="84" spans="1:7" x14ac:dyDescent="0.3">
      <c r="A84" s="343"/>
      <c r="B84" s="343"/>
      <c r="C84" s="343"/>
      <c r="D84" s="343"/>
      <c r="E84" s="244">
        <v>11001</v>
      </c>
      <c r="F84" s="223" t="s">
        <v>215</v>
      </c>
      <c r="G84" s="245">
        <f t="shared" ref="G84" si="23">+G86</f>
        <v>738</v>
      </c>
    </row>
    <row r="85" spans="1:7" x14ac:dyDescent="0.3">
      <c r="A85" s="343"/>
      <c r="B85" s="343"/>
      <c r="C85" s="343"/>
      <c r="D85" s="343"/>
      <c r="E85" s="345"/>
      <c r="F85" s="116" t="s">
        <v>22</v>
      </c>
      <c r="G85" s="246"/>
    </row>
    <row r="86" spans="1:7" x14ac:dyDescent="0.3">
      <c r="A86" s="343"/>
      <c r="B86" s="343"/>
      <c r="C86" s="343"/>
      <c r="D86" s="343"/>
      <c r="E86" s="345"/>
      <c r="F86" s="127" t="s">
        <v>216</v>
      </c>
      <c r="G86" s="247">
        <f t="shared" ref="G86" si="24">+G88</f>
        <v>738</v>
      </c>
    </row>
    <row r="87" spans="1:7" ht="51" customHeight="1" x14ac:dyDescent="0.3">
      <c r="A87" s="343"/>
      <c r="B87" s="343"/>
      <c r="C87" s="343"/>
      <c r="D87" s="343"/>
      <c r="E87" s="345"/>
      <c r="F87" s="116" t="s">
        <v>219</v>
      </c>
      <c r="G87" s="246"/>
    </row>
    <row r="88" spans="1:7" x14ac:dyDescent="0.3">
      <c r="A88" s="343"/>
      <c r="B88" s="343"/>
      <c r="C88" s="343"/>
      <c r="D88" s="343"/>
      <c r="E88" s="345"/>
      <c r="F88" s="143" t="s">
        <v>13</v>
      </c>
      <c r="G88" s="243">
        <f t="shared" ref="G88:G90" si="25">+G89</f>
        <v>738</v>
      </c>
    </row>
    <row r="89" spans="1:7" x14ac:dyDescent="0.3">
      <c r="A89" s="343"/>
      <c r="B89" s="343"/>
      <c r="C89" s="343"/>
      <c r="D89" s="343"/>
      <c r="E89" s="345"/>
      <c r="F89" s="116" t="s">
        <v>56</v>
      </c>
      <c r="G89" s="240">
        <f t="shared" si="25"/>
        <v>738</v>
      </c>
    </row>
    <row r="90" spans="1:7" x14ac:dyDescent="0.3">
      <c r="A90" s="343"/>
      <c r="B90" s="343"/>
      <c r="C90" s="343"/>
      <c r="D90" s="343"/>
      <c r="E90" s="345"/>
      <c r="F90" s="116" t="s">
        <v>220</v>
      </c>
      <c r="G90" s="240">
        <f t="shared" si="25"/>
        <v>738</v>
      </c>
    </row>
    <row r="91" spans="1:7" x14ac:dyDescent="0.3">
      <c r="A91" s="343"/>
      <c r="B91" s="343"/>
      <c r="C91" s="343"/>
      <c r="D91" s="343"/>
      <c r="E91" s="345"/>
      <c r="F91" s="116" t="s">
        <v>221</v>
      </c>
      <c r="G91" s="240">
        <f>+G26</f>
        <v>738</v>
      </c>
    </row>
    <row r="92" spans="1:7" x14ac:dyDescent="0.3">
      <c r="A92" s="343"/>
      <c r="B92" s="343"/>
      <c r="C92" s="343"/>
      <c r="D92" s="343"/>
      <c r="E92" s="244">
        <v>11001</v>
      </c>
      <c r="F92" s="223" t="s">
        <v>215</v>
      </c>
      <c r="G92" s="245">
        <f t="shared" ref="G92" si="26">+G94</f>
        <v>-738</v>
      </c>
    </row>
    <row r="93" spans="1:7" x14ac:dyDescent="0.3">
      <c r="A93" s="343"/>
      <c r="B93" s="343"/>
      <c r="C93" s="343"/>
      <c r="D93" s="343"/>
      <c r="E93" s="345"/>
      <c r="F93" s="116" t="s">
        <v>22</v>
      </c>
      <c r="G93" s="246"/>
    </row>
    <row r="94" spans="1:7" x14ac:dyDescent="0.3">
      <c r="A94" s="343"/>
      <c r="B94" s="343"/>
      <c r="C94" s="343"/>
      <c r="D94" s="343"/>
      <c r="E94" s="345"/>
      <c r="F94" s="127" t="s">
        <v>216</v>
      </c>
      <c r="G94" s="247">
        <f t="shared" ref="G94" si="27">+G96</f>
        <v>-738</v>
      </c>
    </row>
    <row r="95" spans="1:7" ht="51" customHeight="1" x14ac:dyDescent="0.3">
      <c r="A95" s="343"/>
      <c r="B95" s="343"/>
      <c r="C95" s="343"/>
      <c r="D95" s="343"/>
      <c r="E95" s="345"/>
      <c r="F95" s="116" t="s">
        <v>219</v>
      </c>
      <c r="G95" s="246"/>
    </row>
    <row r="96" spans="1:7" x14ac:dyDescent="0.3">
      <c r="A96" s="343"/>
      <c r="B96" s="343"/>
      <c r="C96" s="343"/>
      <c r="D96" s="343"/>
      <c r="E96" s="345"/>
      <c r="F96" s="143" t="s">
        <v>13</v>
      </c>
      <c r="G96" s="243">
        <f t="shared" ref="G96:G98" si="28">+G97</f>
        <v>-738</v>
      </c>
    </row>
    <row r="97" spans="1:7" x14ac:dyDescent="0.3">
      <c r="A97" s="343"/>
      <c r="B97" s="343"/>
      <c r="C97" s="343"/>
      <c r="D97" s="343"/>
      <c r="E97" s="345"/>
      <c r="F97" s="116" t="s">
        <v>56</v>
      </c>
      <c r="G97" s="240">
        <f t="shared" si="28"/>
        <v>-738</v>
      </c>
    </row>
    <row r="98" spans="1:7" x14ac:dyDescent="0.3">
      <c r="A98" s="343"/>
      <c r="B98" s="343"/>
      <c r="C98" s="343"/>
      <c r="D98" s="343"/>
      <c r="E98" s="345"/>
      <c r="F98" s="116" t="s">
        <v>220</v>
      </c>
      <c r="G98" s="240">
        <f t="shared" si="28"/>
        <v>-738</v>
      </c>
    </row>
    <row r="99" spans="1:7" x14ac:dyDescent="0.3">
      <c r="A99" s="343"/>
      <c r="B99" s="343"/>
      <c r="C99" s="343"/>
      <c r="D99" s="343"/>
      <c r="E99" s="345"/>
      <c r="F99" s="116" t="s">
        <v>221</v>
      </c>
      <c r="G99" s="240">
        <f>-G91</f>
        <v>-738</v>
      </c>
    </row>
  </sheetData>
  <mergeCells count="38">
    <mergeCell ref="A74:A99"/>
    <mergeCell ref="B74:B75"/>
    <mergeCell ref="C74:C77"/>
    <mergeCell ref="D74:D81"/>
    <mergeCell ref="E74:E81"/>
    <mergeCell ref="B76:B99"/>
    <mergeCell ref="C78:C99"/>
    <mergeCell ref="D82:D99"/>
    <mergeCell ref="E82:F82"/>
    <mergeCell ref="E85:E91"/>
    <mergeCell ref="E93:E99"/>
    <mergeCell ref="B18:B34"/>
    <mergeCell ref="E16:E23"/>
    <mergeCell ref="D16:D23"/>
    <mergeCell ref="C16:C19"/>
    <mergeCell ref="B16:B17"/>
    <mergeCell ref="E44:E51"/>
    <mergeCell ref="E53:E60"/>
    <mergeCell ref="D43:D60"/>
    <mergeCell ref="D63:D71"/>
    <mergeCell ref="E24:F24"/>
    <mergeCell ref="E27:E34"/>
    <mergeCell ref="B35:B71"/>
    <mergeCell ref="C37:C71"/>
    <mergeCell ref="F1:G1"/>
    <mergeCell ref="F3:G3"/>
    <mergeCell ref="A7:G7"/>
    <mergeCell ref="A11:C11"/>
    <mergeCell ref="D11:E11"/>
    <mergeCell ref="F2:G2"/>
    <mergeCell ref="F11:F12"/>
    <mergeCell ref="A16:A71"/>
    <mergeCell ref="E35:E40"/>
    <mergeCell ref="D35:D40"/>
    <mergeCell ref="C35:C36"/>
    <mergeCell ref="E41:F41"/>
    <mergeCell ref="E61:F61"/>
    <mergeCell ref="E64:E71"/>
  </mergeCells>
  <pageMargins left="0.7" right="0.7" top="0.75" bottom="0.75" header="0.3" footer="0.3"/>
  <pageSetup paperSize="9" scale="5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zoomScale="85" zoomScaleNormal="85" workbookViewId="0">
      <selection activeCell="L15" sqref="L15"/>
    </sheetView>
  </sheetViews>
  <sheetFormatPr defaultColWidth="9.140625" defaultRowHeight="17.25" x14ac:dyDescent="0.3"/>
  <cols>
    <col min="1" max="1" width="9.140625" style="182"/>
    <col min="2" max="2" width="9.140625" style="182" customWidth="1"/>
    <col min="3" max="3" width="54.140625" style="182" customWidth="1"/>
    <col min="4" max="4" width="16.42578125" style="182" customWidth="1"/>
    <col min="5" max="8" width="20.42578125" style="182" customWidth="1"/>
    <col min="9" max="9" width="15.42578125" style="182" bestFit="1" customWidth="1"/>
    <col min="10" max="10" width="13.7109375" style="182" bestFit="1" customWidth="1"/>
    <col min="11" max="16384" width="9.140625" style="182"/>
  </cols>
  <sheetData>
    <row r="1" spans="1:10" s="179" customFormat="1" ht="26.65" customHeight="1" x14ac:dyDescent="0.25">
      <c r="A1" s="177"/>
      <c r="B1" s="178"/>
      <c r="C1" s="178"/>
      <c r="D1" s="178"/>
      <c r="E1" s="177"/>
      <c r="F1" s="346" t="s">
        <v>115</v>
      </c>
      <c r="G1" s="346"/>
      <c r="H1" s="346"/>
    </row>
    <row r="2" spans="1:10" x14ac:dyDescent="0.3">
      <c r="A2" s="180"/>
      <c r="B2" s="180"/>
      <c r="C2" s="180"/>
      <c r="D2" s="180"/>
      <c r="E2" s="181"/>
      <c r="F2" s="347" t="s">
        <v>75</v>
      </c>
      <c r="G2" s="347"/>
      <c r="H2" s="347"/>
    </row>
    <row r="3" spans="1:10" x14ac:dyDescent="0.3">
      <c r="A3" s="180"/>
      <c r="B3" s="180"/>
      <c r="C3" s="180"/>
      <c r="D3" s="180"/>
      <c r="E3" s="181"/>
      <c r="F3" s="347" t="s">
        <v>26</v>
      </c>
      <c r="G3" s="347"/>
      <c r="H3" s="347"/>
    </row>
    <row r="4" spans="1:10" x14ac:dyDescent="0.3">
      <c r="A4" s="183"/>
      <c r="B4" s="183"/>
      <c r="C4" s="184"/>
      <c r="D4" s="181"/>
      <c r="E4" s="181"/>
      <c r="F4" s="181"/>
      <c r="G4" s="181"/>
      <c r="H4" s="181"/>
    </row>
    <row r="5" spans="1:10" ht="37.5" customHeight="1" x14ac:dyDescent="0.3">
      <c r="A5" s="348" t="s">
        <v>169</v>
      </c>
      <c r="B5" s="349"/>
      <c r="C5" s="349"/>
      <c r="D5" s="349"/>
      <c r="E5" s="349"/>
      <c r="F5" s="349"/>
      <c r="G5" s="349"/>
      <c r="H5" s="349"/>
    </row>
    <row r="6" spans="1:10" ht="37.5" customHeight="1" x14ac:dyDescent="0.3">
      <c r="A6" s="349"/>
      <c r="B6" s="349"/>
      <c r="C6" s="349"/>
      <c r="D6" s="349"/>
      <c r="E6" s="349"/>
      <c r="F6" s="349"/>
      <c r="G6" s="349"/>
      <c r="H6" s="349"/>
    </row>
    <row r="7" spans="1:10" x14ac:dyDescent="0.3">
      <c r="E7" s="181"/>
      <c r="F7" s="181"/>
      <c r="G7" s="181"/>
    </row>
    <row r="8" spans="1:10" x14ac:dyDescent="0.3">
      <c r="A8" s="185"/>
      <c r="B8" s="185"/>
      <c r="C8" s="185"/>
      <c r="D8" s="186"/>
      <c r="E8" s="181"/>
      <c r="F8" s="181"/>
      <c r="G8" s="350" t="s">
        <v>15</v>
      </c>
      <c r="H8" s="350"/>
    </row>
    <row r="9" spans="1:10" ht="45" customHeight="1" x14ac:dyDescent="0.3">
      <c r="A9" s="351" t="s">
        <v>42</v>
      </c>
      <c r="B9" s="352"/>
      <c r="C9" s="353" t="s">
        <v>43</v>
      </c>
      <c r="D9" s="355" t="s">
        <v>97</v>
      </c>
      <c r="E9" s="357" t="s">
        <v>51</v>
      </c>
      <c r="F9" s="358"/>
      <c r="G9" s="358"/>
      <c r="H9" s="359"/>
    </row>
    <row r="10" spans="1:10" ht="103.5" x14ac:dyDescent="0.3">
      <c r="A10" s="187" t="s">
        <v>20</v>
      </c>
      <c r="B10" s="187" t="s">
        <v>21</v>
      </c>
      <c r="C10" s="354"/>
      <c r="D10" s="356"/>
      <c r="E10" s="188" t="s">
        <v>138</v>
      </c>
      <c r="F10" s="188" t="s">
        <v>139</v>
      </c>
      <c r="G10" s="188" t="s">
        <v>140</v>
      </c>
      <c r="H10" s="188" t="s">
        <v>141</v>
      </c>
    </row>
    <row r="11" spans="1:10" x14ac:dyDescent="0.3">
      <c r="A11" s="187"/>
      <c r="B11" s="187"/>
      <c r="C11" s="189" t="s">
        <v>142</v>
      </c>
      <c r="D11" s="205">
        <f>SUM(E11:H11)</f>
        <v>-990</v>
      </c>
      <c r="E11" s="190">
        <f>+E13</f>
        <v>-22879.4</v>
      </c>
      <c r="F11" s="190">
        <f>+F13</f>
        <v>0</v>
      </c>
      <c r="G11" s="190">
        <f>+G13</f>
        <v>21889.4</v>
      </c>
      <c r="H11" s="190">
        <f>+H13</f>
        <v>0</v>
      </c>
      <c r="I11" s="191"/>
      <c r="J11" s="191"/>
    </row>
    <row r="12" spans="1:10" x14ac:dyDescent="0.3">
      <c r="A12" s="187"/>
      <c r="B12" s="187"/>
      <c r="C12" s="189" t="s">
        <v>143</v>
      </c>
      <c r="D12" s="205"/>
      <c r="E12" s="190"/>
      <c r="F12" s="190"/>
      <c r="G12" s="190"/>
      <c r="H12" s="190"/>
      <c r="I12" s="191"/>
      <c r="J12" s="192"/>
    </row>
    <row r="13" spans="1:10" ht="51.75" x14ac:dyDescent="0.3">
      <c r="A13" s="175"/>
      <c r="B13" s="193"/>
      <c r="C13" s="193" t="s">
        <v>23</v>
      </c>
      <c r="D13" s="205">
        <f>SUM(E13:H13)</f>
        <v>-990</v>
      </c>
      <c r="E13" s="194">
        <f>+E15+E26</f>
        <v>-22879.4</v>
      </c>
      <c r="F13" s="194">
        <f t="shared" ref="F13:H13" si="0">+F15+F26</f>
        <v>0</v>
      </c>
      <c r="G13" s="194">
        <f t="shared" si="0"/>
        <v>21889.4</v>
      </c>
      <c r="H13" s="194">
        <f t="shared" si="0"/>
        <v>0</v>
      </c>
      <c r="I13" s="191"/>
    </row>
    <row r="14" spans="1:10" x14ac:dyDescent="0.3">
      <c r="A14" s="175"/>
      <c r="B14" s="175"/>
      <c r="C14" s="175" t="s">
        <v>144</v>
      </c>
      <c r="D14" s="195"/>
      <c r="E14" s="195"/>
      <c r="F14" s="195"/>
      <c r="G14" s="195"/>
      <c r="H14" s="195"/>
    </row>
    <row r="15" spans="1:10" s="207" customFormat="1" ht="86.25" x14ac:dyDescent="0.3">
      <c r="A15" s="203">
        <v>1045</v>
      </c>
      <c r="B15" s="204">
        <v>32001</v>
      </c>
      <c r="C15" s="196" t="s">
        <v>155</v>
      </c>
      <c r="D15" s="205">
        <f>SUM(E15:H15)</f>
        <v>21889.4</v>
      </c>
      <c r="E15" s="206">
        <f>+E17+E20+E22+E24</f>
        <v>0</v>
      </c>
      <c r="F15" s="206">
        <f t="shared" ref="F15:H15" si="1">+F17+F20+F22+F24</f>
        <v>0</v>
      </c>
      <c r="G15" s="206">
        <f t="shared" si="1"/>
        <v>21889.4</v>
      </c>
      <c r="H15" s="206">
        <f t="shared" si="1"/>
        <v>0</v>
      </c>
    </row>
    <row r="16" spans="1:10" s="212" customFormat="1" x14ac:dyDescent="0.3">
      <c r="A16" s="208"/>
      <c r="B16" s="208"/>
      <c r="C16" s="209" t="s">
        <v>12</v>
      </c>
      <c r="D16" s="197"/>
      <c r="E16" s="210"/>
      <c r="F16" s="211"/>
      <c r="G16" s="211"/>
      <c r="H16" s="211"/>
    </row>
    <row r="17" spans="1:8" s="199" customFormat="1" x14ac:dyDescent="0.3">
      <c r="A17" s="216"/>
      <c r="B17" s="216"/>
      <c r="C17" s="213" t="s">
        <v>134</v>
      </c>
      <c r="D17" s="198">
        <f>SUM(E17:H17)</f>
        <v>3551.2</v>
      </c>
      <c r="E17" s="215">
        <f>+E18+E19</f>
        <v>0</v>
      </c>
      <c r="F17" s="215">
        <f t="shared" ref="F17:H17" si="2">+F18+F19</f>
        <v>0</v>
      </c>
      <c r="G17" s="215">
        <f t="shared" si="2"/>
        <v>3551.2</v>
      </c>
      <c r="H17" s="215">
        <f t="shared" si="2"/>
        <v>0</v>
      </c>
    </row>
    <row r="18" spans="1:8" s="202" customFormat="1" ht="51.75" x14ac:dyDescent="0.25">
      <c r="A18" s="360"/>
      <c r="B18" s="360"/>
      <c r="C18" s="214" t="s">
        <v>156</v>
      </c>
      <c r="D18" s="200">
        <f t="shared" ref="D18" si="3">+E18+F18+G18+H18</f>
        <v>1986</v>
      </c>
      <c r="E18" s="201"/>
      <c r="F18" s="201"/>
      <c r="G18" s="228">
        <f>+'Հավելված N 11'!I17+'Հավելված N 11'!I22</f>
        <v>1986</v>
      </c>
      <c r="H18" s="151"/>
    </row>
    <row r="19" spans="1:8" s="202" customFormat="1" ht="34.5" x14ac:dyDescent="0.25">
      <c r="A19" s="361"/>
      <c r="B19" s="361"/>
      <c r="C19" s="214" t="s">
        <v>157</v>
      </c>
      <c r="D19" s="200">
        <f t="shared" ref="D19" si="4">+E19+F19+G19+H19</f>
        <v>1565.2</v>
      </c>
      <c r="E19" s="201"/>
      <c r="F19" s="201"/>
      <c r="G19" s="228">
        <f>+'Հավելված N 11'!I18</f>
        <v>1565.2</v>
      </c>
      <c r="H19" s="151"/>
    </row>
    <row r="20" spans="1:8" s="199" customFormat="1" x14ac:dyDescent="0.3">
      <c r="A20" s="216"/>
      <c r="B20" s="216"/>
      <c r="C20" s="213" t="s">
        <v>135</v>
      </c>
      <c r="D20" s="198">
        <f>SUM(E20:H20)</f>
        <v>711.6</v>
      </c>
      <c r="E20" s="215">
        <f>+E21</f>
        <v>0</v>
      </c>
      <c r="F20" s="215">
        <f t="shared" ref="F20" si="5">+F21</f>
        <v>0</v>
      </c>
      <c r="G20" s="215">
        <f>+G21</f>
        <v>711.6</v>
      </c>
      <c r="H20" s="215">
        <f t="shared" ref="H20" si="6">+H21</f>
        <v>0</v>
      </c>
    </row>
    <row r="21" spans="1:8" s="202" customFormat="1" ht="34.5" x14ac:dyDescent="0.3">
      <c r="A21" s="229"/>
      <c r="B21" s="229"/>
      <c r="C21" s="214" t="s">
        <v>160</v>
      </c>
      <c r="D21" s="200">
        <f t="shared" ref="D21" si="7">+E21+F21+G21+H21</f>
        <v>711.6</v>
      </c>
      <c r="E21" s="201"/>
      <c r="F21" s="201"/>
      <c r="G21" s="228">
        <f>+'Հավելված N 11'!I19</f>
        <v>711.6</v>
      </c>
      <c r="H21" s="151"/>
    </row>
    <row r="22" spans="1:8" s="199" customFormat="1" x14ac:dyDescent="0.3">
      <c r="A22" s="216"/>
      <c r="B22" s="216"/>
      <c r="C22" s="213" t="s">
        <v>136</v>
      </c>
      <c r="D22" s="198">
        <f>SUM(E22:H22)</f>
        <v>6183.2</v>
      </c>
      <c r="E22" s="215">
        <f>+E23</f>
        <v>0</v>
      </c>
      <c r="F22" s="215">
        <f t="shared" ref="F22" si="8">+F23</f>
        <v>0</v>
      </c>
      <c r="G22" s="215">
        <f t="shared" ref="G22" si="9">+G23</f>
        <v>6183.2</v>
      </c>
      <c r="H22" s="215">
        <f t="shared" ref="H22" si="10">+H23</f>
        <v>0</v>
      </c>
    </row>
    <row r="23" spans="1:8" s="202" customFormat="1" x14ac:dyDescent="0.3">
      <c r="A23" s="229"/>
      <c r="B23" s="229"/>
      <c r="C23" s="214" t="s">
        <v>159</v>
      </c>
      <c r="D23" s="200">
        <f t="shared" ref="D23" si="11">+E23+F23+G23+H23</f>
        <v>6183.2</v>
      </c>
      <c r="E23" s="201"/>
      <c r="F23" s="201"/>
      <c r="G23" s="228">
        <f>+'Հավելված N 11'!I20</f>
        <v>6183.2</v>
      </c>
      <c r="H23" s="151"/>
    </row>
    <row r="24" spans="1:8" s="199" customFormat="1" x14ac:dyDescent="0.3">
      <c r="A24" s="216"/>
      <c r="B24" s="216"/>
      <c r="C24" s="213" t="s">
        <v>137</v>
      </c>
      <c r="D24" s="198">
        <f>SUM(E24:H24)</f>
        <v>11443.4</v>
      </c>
      <c r="E24" s="215">
        <f>+E25</f>
        <v>0</v>
      </c>
      <c r="F24" s="215">
        <f t="shared" ref="F24" si="12">+F25</f>
        <v>0</v>
      </c>
      <c r="G24" s="215">
        <f t="shared" ref="G24" si="13">+G25</f>
        <v>11443.4</v>
      </c>
      <c r="H24" s="215">
        <f t="shared" ref="H24" si="14">+H25</f>
        <v>0</v>
      </c>
    </row>
    <row r="25" spans="1:8" s="202" customFormat="1" ht="34.5" x14ac:dyDescent="0.3">
      <c r="A25" s="229"/>
      <c r="B25" s="229"/>
      <c r="C25" s="214" t="s">
        <v>158</v>
      </c>
      <c r="D25" s="200">
        <f t="shared" ref="D25" si="15">+E25+F25+G25+H25</f>
        <v>11443.4</v>
      </c>
      <c r="E25" s="201"/>
      <c r="F25" s="201"/>
      <c r="G25" s="228">
        <f>+'Հավելված N 11'!I21</f>
        <v>11443.4</v>
      </c>
      <c r="H25" s="151"/>
    </row>
    <row r="26" spans="1:8" s="207" customFormat="1" ht="69" x14ac:dyDescent="0.3">
      <c r="A26" s="203">
        <v>1045</v>
      </c>
      <c r="B26" s="204">
        <v>32005</v>
      </c>
      <c r="C26" s="196" t="s">
        <v>167</v>
      </c>
      <c r="D26" s="205">
        <f>SUM(E26:H26)</f>
        <v>-22879.4</v>
      </c>
      <c r="E26" s="206">
        <f>+E28+E31+E33+E35</f>
        <v>-22879.4</v>
      </c>
      <c r="F26" s="206">
        <f t="shared" ref="F26:H26" si="16">+F28+F31+F33+F35</f>
        <v>0</v>
      </c>
      <c r="G26" s="206">
        <f t="shared" si="16"/>
        <v>0</v>
      </c>
      <c r="H26" s="206">
        <f t="shared" si="16"/>
        <v>0</v>
      </c>
    </row>
    <row r="27" spans="1:8" s="212" customFormat="1" x14ac:dyDescent="0.3">
      <c r="A27" s="208"/>
      <c r="B27" s="208"/>
      <c r="C27" s="209" t="s">
        <v>12</v>
      </c>
      <c r="D27" s="197"/>
      <c r="E27" s="210"/>
      <c r="F27" s="211"/>
      <c r="G27" s="211"/>
      <c r="H27" s="211"/>
    </row>
    <row r="28" spans="1:8" s="199" customFormat="1" x14ac:dyDescent="0.3">
      <c r="A28" s="216"/>
      <c r="B28" s="216"/>
      <c r="C28" s="213" t="s">
        <v>65</v>
      </c>
      <c r="D28" s="198">
        <f>SUM(E28:H28)</f>
        <v>-22879.4</v>
      </c>
      <c r="E28" s="215">
        <f>+E29</f>
        <v>-22879.4</v>
      </c>
      <c r="F28" s="215">
        <f t="shared" ref="F28" si="17">+F29</f>
        <v>0</v>
      </c>
      <c r="G28" s="215">
        <f t="shared" ref="G28" si="18">+G29</f>
        <v>0</v>
      </c>
      <c r="H28" s="215">
        <f t="shared" ref="H28" si="19">+H29</f>
        <v>0</v>
      </c>
    </row>
    <row r="29" spans="1:8" s="202" customFormat="1" ht="51.75" x14ac:dyDescent="0.3">
      <c r="A29" s="229"/>
      <c r="B29" s="229"/>
      <c r="C29" s="214" t="s">
        <v>168</v>
      </c>
      <c r="D29" s="200">
        <f t="shared" ref="D29" si="20">+E29+F29+G29+H29</f>
        <v>-22879.4</v>
      </c>
      <c r="E29" s="201">
        <f>+'Հավելված N 11'!I28+'Հավելված N 11'!I30+'Հավելված N 11'!I31</f>
        <v>-22879.4</v>
      </c>
      <c r="F29" s="201"/>
      <c r="G29" s="228"/>
      <c r="H29" s="151"/>
    </row>
  </sheetData>
  <mergeCells count="11">
    <mergeCell ref="A9:B9"/>
    <mergeCell ref="C9:C10"/>
    <mergeCell ref="D9:D10"/>
    <mergeCell ref="E9:H9"/>
    <mergeCell ref="A18:A19"/>
    <mergeCell ref="B18:B1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32"/>
  <sheetViews>
    <sheetView zoomScale="85" zoomScaleNormal="85" workbookViewId="0">
      <selection activeCell="M11" sqref="M11"/>
    </sheetView>
  </sheetViews>
  <sheetFormatPr defaultColWidth="9.140625" defaultRowHeight="17.25" x14ac:dyDescent="0.3"/>
  <cols>
    <col min="1" max="3" width="9.140625" style="42"/>
    <col min="4" max="4" width="54.140625" style="42" customWidth="1"/>
    <col min="5" max="5" width="35.42578125" style="42" customWidth="1"/>
    <col min="6" max="6" width="33.7109375" style="42" customWidth="1"/>
    <col min="7" max="8" width="9.140625" style="42"/>
    <col min="9" max="9" width="12.140625" style="42" customWidth="1"/>
    <col min="10" max="16384" width="9.140625" style="42"/>
  </cols>
  <sheetData>
    <row r="1" spans="2:6" s="41" customFormat="1" ht="25.5" customHeight="1" x14ac:dyDescent="0.25">
      <c r="D1" s="178"/>
      <c r="E1" s="276" t="s">
        <v>148</v>
      </c>
      <c r="F1" s="178"/>
    </row>
    <row r="2" spans="2:6" ht="17.850000000000001" customHeight="1" x14ac:dyDescent="0.3">
      <c r="D2" s="180"/>
      <c r="E2" s="277" t="s">
        <v>75</v>
      </c>
      <c r="F2" s="180"/>
    </row>
    <row r="3" spans="2:6" ht="17.850000000000001" customHeight="1" x14ac:dyDescent="0.3">
      <c r="D3" s="180"/>
      <c r="E3" s="277" t="s">
        <v>26</v>
      </c>
      <c r="F3" s="180"/>
    </row>
    <row r="4" spans="2:6" ht="13.7" customHeight="1" x14ac:dyDescent="0.3">
      <c r="D4" s="43"/>
      <c r="E4" s="43"/>
    </row>
    <row r="5" spans="2:6" ht="13.7" customHeight="1" x14ac:dyDescent="0.3">
      <c r="D5" s="43"/>
      <c r="E5" s="43"/>
    </row>
    <row r="6" spans="2:6" ht="85.7" customHeight="1" x14ac:dyDescent="0.3">
      <c r="B6" s="364" t="s">
        <v>170</v>
      </c>
      <c r="C6" s="364"/>
      <c r="D6" s="364"/>
      <c r="E6" s="364"/>
      <c r="F6" s="44"/>
    </row>
    <row r="8" spans="2:6" x14ac:dyDescent="0.3">
      <c r="E8" s="283" t="s">
        <v>15</v>
      </c>
    </row>
    <row r="9" spans="2:6" ht="102.75" customHeight="1" x14ac:dyDescent="0.3">
      <c r="B9" s="365" t="s">
        <v>42</v>
      </c>
      <c r="C9" s="366"/>
      <c r="D9" s="367" t="s">
        <v>43</v>
      </c>
      <c r="E9" s="280" t="s">
        <v>51</v>
      </c>
    </row>
    <row r="10" spans="2:6" ht="88.5" customHeight="1" x14ac:dyDescent="0.3">
      <c r="B10" s="36" t="s">
        <v>20</v>
      </c>
      <c r="C10" s="36" t="s">
        <v>21</v>
      </c>
      <c r="D10" s="368"/>
      <c r="E10" s="53" t="s">
        <v>9</v>
      </c>
    </row>
    <row r="11" spans="2:6" ht="51.75" x14ac:dyDescent="0.3">
      <c r="B11" s="36"/>
      <c r="C11" s="36"/>
      <c r="D11" s="45" t="s">
        <v>23</v>
      </c>
      <c r="E11" s="38">
        <f>+E13+E26</f>
        <v>-990</v>
      </c>
      <c r="F11" s="82"/>
    </row>
    <row r="12" spans="2:6" x14ac:dyDescent="0.3">
      <c r="B12" s="36"/>
      <c r="C12" s="36"/>
      <c r="D12" s="47" t="s">
        <v>44</v>
      </c>
      <c r="E12" s="46"/>
    </row>
    <row r="13" spans="2:6" ht="69.400000000000006" customHeight="1" x14ac:dyDescent="0.3">
      <c r="B13" s="39">
        <v>1045</v>
      </c>
      <c r="C13" s="39">
        <v>32001</v>
      </c>
      <c r="D13" s="55" t="s">
        <v>155</v>
      </c>
      <c r="E13" s="38">
        <f t="shared" ref="E13" si="0">+E15</f>
        <v>21889.4</v>
      </c>
      <c r="F13" s="273"/>
    </row>
    <row r="14" spans="2:6" x14ac:dyDescent="0.3">
      <c r="B14" s="106"/>
      <c r="C14" s="106"/>
      <c r="D14" s="40" t="s">
        <v>22</v>
      </c>
      <c r="E14" s="48"/>
    </row>
    <row r="15" spans="2:6" ht="34.5" x14ac:dyDescent="0.3">
      <c r="B15" s="108"/>
      <c r="C15" s="108"/>
      <c r="D15" s="49" t="s">
        <v>18</v>
      </c>
      <c r="E15" s="50">
        <f>+E17+E20+E22+E24</f>
        <v>21889.4</v>
      </c>
    </row>
    <row r="16" spans="2:6" x14ac:dyDescent="0.3">
      <c r="B16" s="108"/>
      <c r="C16" s="108"/>
      <c r="D16" s="61" t="s">
        <v>45</v>
      </c>
      <c r="E16" s="51"/>
    </row>
    <row r="17" spans="2:5" x14ac:dyDescent="0.3">
      <c r="B17" s="108"/>
      <c r="C17" s="108"/>
      <c r="D17" s="67" t="s">
        <v>134</v>
      </c>
      <c r="E17" s="80">
        <f>+E18+E19</f>
        <v>3551.2</v>
      </c>
    </row>
    <row r="18" spans="2:5" ht="51.75" x14ac:dyDescent="0.3">
      <c r="B18" s="362"/>
      <c r="C18" s="362"/>
      <c r="D18" s="63" t="str">
        <f>+'Հավելված N 5'!C18</f>
        <v>«Երևանի հ․8 արհեստագործական պետական ուսումնարան» ՊՈԱԿ /հակահրդեհային և հրդեհաշիջման համակարգ/</v>
      </c>
      <c r="E18" s="52">
        <f>+'Հավելված N 5'!D18</f>
        <v>1986</v>
      </c>
    </row>
    <row r="19" spans="2:5" ht="34.5" x14ac:dyDescent="0.3">
      <c r="B19" s="363"/>
      <c r="C19" s="363"/>
      <c r="D19" s="63" t="str">
        <f>+'Հավելված N 5'!C19</f>
        <v>«Երևանի պարարվեստի պետական քոլեջ» ՊՈԱԿ</v>
      </c>
      <c r="E19" s="52">
        <f>+'Հավելված N 5'!D19</f>
        <v>1565.2</v>
      </c>
    </row>
    <row r="20" spans="2:5" x14ac:dyDescent="0.3">
      <c r="B20" s="108"/>
      <c r="C20" s="108"/>
      <c r="D20" s="67" t="s">
        <v>135</v>
      </c>
      <c r="E20" s="80">
        <f>+E21</f>
        <v>711.6</v>
      </c>
    </row>
    <row r="21" spans="2:5" ht="34.5" x14ac:dyDescent="0.3">
      <c r="B21" s="224"/>
      <c r="C21" s="224"/>
      <c r="D21" s="63" t="str">
        <f>+'Հավելված N 5'!C21</f>
        <v>«Աբովյանի բազմագործառութային պետական քոլեջ» ՊՈԱԿ</v>
      </c>
      <c r="E21" s="52">
        <f>+'Հավելված N 5'!D21</f>
        <v>711.6</v>
      </c>
    </row>
    <row r="22" spans="2:5" x14ac:dyDescent="0.3">
      <c r="B22" s="108"/>
      <c r="C22" s="108"/>
      <c r="D22" s="67" t="s">
        <v>136</v>
      </c>
      <c r="E22" s="80">
        <f>+E23</f>
        <v>6183.2</v>
      </c>
    </row>
    <row r="23" spans="2:5" x14ac:dyDescent="0.3">
      <c r="B23" s="224"/>
      <c r="C23" s="224"/>
      <c r="D23" s="63" t="str">
        <f>+'Հավելված N 5'!C23</f>
        <v>«Արթիկի պետական քոլեջ» ՊՈԱԿ</v>
      </c>
      <c r="E23" s="52">
        <f>+'Հավելված N 5'!D23</f>
        <v>6183.2</v>
      </c>
    </row>
    <row r="24" spans="2:5" x14ac:dyDescent="0.3">
      <c r="B24" s="108"/>
      <c r="C24" s="108"/>
      <c r="D24" s="67" t="s">
        <v>137</v>
      </c>
      <c r="E24" s="80">
        <f>+E25</f>
        <v>11443.4</v>
      </c>
    </row>
    <row r="25" spans="2:5" ht="34.5" x14ac:dyDescent="0.3">
      <c r="B25" s="224"/>
      <c r="C25" s="224"/>
      <c r="D25" s="63" t="str">
        <f>+'Հավելված N 5'!C25</f>
        <v>«Դիլիջանի բազմագործառութային պետական քոլեջ» ՊՈԱԿ</v>
      </c>
      <c r="E25" s="52">
        <f>+'Հավելված N 5'!D25</f>
        <v>11443.4</v>
      </c>
    </row>
    <row r="26" spans="2:5" ht="69" x14ac:dyDescent="0.3">
      <c r="B26" s="39">
        <v>1045</v>
      </c>
      <c r="C26" s="39">
        <v>32005</v>
      </c>
      <c r="D26" s="55" t="s">
        <v>167</v>
      </c>
      <c r="E26" s="38">
        <f>+E28</f>
        <v>-22879.4</v>
      </c>
    </row>
    <row r="27" spans="2:5" x14ac:dyDescent="0.3">
      <c r="B27" s="106"/>
      <c r="C27" s="106"/>
      <c r="D27" s="40" t="s">
        <v>22</v>
      </c>
      <c r="E27" s="48"/>
    </row>
    <row r="28" spans="2:5" x14ac:dyDescent="0.3">
      <c r="B28" s="108"/>
      <c r="C28" s="108"/>
      <c r="D28" s="49" t="s">
        <v>69</v>
      </c>
      <c r="E28" s="50">
        <f>+E30</f>
        <v>-22879.4</v>
      </c>
    </row>
    <row r="29" spans="2:5" x14ac:dyDescent="0.3">
      <c r="B29" s="108"/>
      <c r="C29" s="108"/>
      <c r="D29" s="61" t="s">
        <v>45</v>
      </c>
      <c r="E29" s="51"/>
    </row>
    <row r="30" spans="2:5" x14ac:dyDescent="0.3">
      <c r="B30" s="108"/>
      <c r="C30" s="108"/>
      <c r="D30" s="67" t="s">
        <v>65</v>
      </c>
      <c r="E30" s="80">
        <f t="shared" ref="E30" si="1">+E31</f>
        <v>-22879.4</v>
      </c>
    </row>
    <row r="31" spans="2:5" ht="51.75" x14ac:dyDescent="0.3">
      <c r="B31" s="107"/>
      <c r="C31" s="107"/>
      <c r="D31" s="63" t="str">
        <f>+'Հավելված N 5'!C29</f>
        <v>Հայաստանի ազգային ագրարային համալսարան հիմնադրամի Ապարանի մասնաճյուղ</v>
      </c>
      <c r="E31" s="52">
        <f>+'Հավելված N 5'!D29</f>
        <v>-22879.4</v>
      </c>
    </row>
    <row r="32" spans="2:5" x14ac:dyDescent="0.3">
      <c r="E32" s="176"/>
    </row>
  </sheetData>
  <mergeCells count="5">
    <mergeCell ref="C18:C19"/>
    <mergeCell ref="B18:B19"/>
    <mergeCell ref="B6:E6"/>
    <mergeCell ref="B9:C9"/>
    <mergeCell ref="D9:D10"/>
  </mergeCells>
  <pageMargins left="0.25" right="0.25" top="0.75" bottom="0.75" header="0.3" footer="0.3"/>
  <pageSetup paperSize="9" scale="53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8"/>
  <sheetViews>
    <sheetView zoomScale="70" zoomScaleNormal="70" workbookViewId="0">
      <selection activeCell="M24" sqref="M24"/>
    </sheetView>
  </sheetViews>
  <sheetFormatPr defaultColWidth="9.140625" defaultRowHeight="17.25" x14ac:dyDescent="0.25"/>
  <cols>
    <col min="1" max="1" width="9.85546875" style="68" customWidth="1"/>
    <col min="2" max="2" width="13.140625" style="68" customWidth="1"/>
    <col min="3" max="3" width="8" style="68" customWidth="1"/>
    <col min="4" max="4" width="7.7109375" style="79" customWidth="1"/>
    <col min="5" max="5" width="39.140625" style="79" customWidth="1"/>
    <col min="6" max="6" width="50.140625" style="79" customWidth="1"/>
    <col min="7" max="7" width="35" style="68" customWidth="1"/>
    <col min="8" max="8" width="11.140625" style="68" bestFit="1" customWidth="1"/>
    <col min="9" max="10" width="9.140625" style="68"/>
    <col min="11" max="11" width="12.140625" style="68" customWidth="1"/>
    <col min="12" max="16384" width="9.140625" style="68"/>
  </cols>
  <sheetData>
    <row r="1" spans="1:43" s="111" customFormat="1" ht="25.35" customHeight="1" x14ac:dyDescent="0.25">
      <c r="F1" s="380" t="s">
        <v>147</v>
      </c>
      <c r="G1" s="380"/>
      <c r="AB1" s="380"/>
      <c r="AC1" s="380"/>
      <c r="AD1" s="380"/>
    </row>
    <row r="2" spans="1:43" s="1" customFormat="1" x14ac:dyDescent="0.3">
      <c r="A2" s="73"/>
      <c r="B2" s="73"/>
      <c r="C2" s="73"/>
      <c r="D2" s="73"/>
      <c r="E2" s="73"/>
      <c r="F2" s="381" t="s">
        <v>66</v>
      </c>
      <c r="G2" s="381"/>
      <c r="Y2" s="73"/>
      <c r="Z2" s="73"/>
      <c r="AA2" s="381"/>
      <c r="AB2" s="381"/>
      <c r="AC2" s="381"/>
      <c r="AD2" s="381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</row>
    <row r="3" spans="1:43" s="1" customFormat="1" ht="15.95" customHeight="1" x14ac:dyDescent="0.3">
      <c r="A3" s="73"/>
      <c r="B3" s="73"/>
      <c r="C3" s="73"/>
      <c r="D3" s="73"/>
      <c r="E3" s="73"/>
      <c r="F3" s="381" t="s">
        <v>6</v>
      </c>
      <c r="G3" s="381"/>
      <c r="Y3" s="381"/>
      <c r="Z3" s="381"/>
      <c r="AA3" s="381"/>
      <c r="AB3" s="381"/>
      <c r="AC3" s="381"/>
      <c r="AD3" s="381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</row>
    <row r="4" spans="1:43" s="1" customFormat="1" x14ac:dyDescent="0.3">
      <c r="F4" s="59"/>
      <c r="G4" s="59"/>
      <c r="H4" s="59"/>
    </row>
    <row r="5" spans="1:43" s="1" customFormat="1" ht="15.95" customHeight="1" x14ac:dyDescent="0.3">
      <c r="F5" s="59"/>
      <c r="G5" s="59"/>
      <c r="H5" s="59"/>
    </row>
    <row r="6" spans="1:43" s="1" customFormat="1" ht="67.7" customHeight="1" x14ac:dyDescent="0.3">
      <c r="A6" s="385" t="s">
        <v>117</v>
      </c>
      <c r="B6" s="385"/>
      <c r="C6" s="385"/>
      <c r="D6" s="385"/>
      <c r="E6" s="385"/>
      <c r="F6" s="385"/>
      <c r="G6" s="385"/>
      <c r="H6" s="62"/>
    </row>
    <row r="7" spans="1:43" s="1" customFormat="1" ht="21" customHeight="1" x14ac:dyDescent="0.3">
      <c r="A7" s="386" t="s">
        <v>242</v>
      </c>
      <c r="B7" s="386"/>
      <c r="C7" s="386"/>
      <c r="D7" s="386"/>
      <c r="E7" s="386"/>
      <c r="F7" s="386"/>
      <c r="G7" s="386"/>
      <c r="H7" s="62"/>
    </row>
    <row r="8" spans="1:43" ht="69" x14ac:dyDescent="0.25">
      <c r="A8" s="387" t="s">
        <v>8</v>
      </c>
      <c r="B8" s="387"/>
      <c r="C8" s="60"/>
      <c r="D8" s="388" t="s">
        <v>11</v>
      </c>
      <c r="E8" s="389"/>
      <c r="F8" s="392" t="s">
        <v>55</v>
      </c>
      <c r="G8" s="60" t="s">
        <v>27</v>
      </c>
    </row>
    <row r="9" spans="1:43" s="72" customFormat="1" ht="51.75" x14ac:dyDescent="0.25">
      <c r="A9" s="60" t="s">
        <v>10</v>
      </c>
      <c r="B9" s="60" t="s">
        <v>21</v>
      </c>
      <c r="C9" s="60"/>
      <c r="D9" s="390"/>
      <c r="E9" s="391"/>
      <c r="F9" s="393"/>
      <c r="G9" s="60" t="s">
        <v>9</v>
      </c>
    </row>
    <row r="10" spans="1:43" s="72" customFormat="1" ht="31.7" customHeight="1" x14ac:dyDescent="0.25">
      <c r="A10" s="382" t="s">
        <v>18</v>
      </c>
      <c r="B10" s="383"/>
      <c r="C10" s="383"/>
      <c r="D10" s="383"/>
      <c r="E10" s="383"/>
      <c r="F10" s="384"/>
      <c r="G10" s="37">
        <f>+G11+G15</f>
        <v>17885</v>
      </c>
      <c r="H10" s="74"/>
    </row>
    <row r="11" spans="1:43" ht="24" customHeight="1" x14ac:dyDescent="0.25">
      <c r="A11" s="75">
        <v>1148</v>
      </c>
      <c r="B11" s="369" t="s">
        <v>171</v>
      </c>
      <c r="C11" s="370"/>
      <c r="D11" s="370"/>
      <c r="E11" s="370"/>
      <c r="F11" s="371"/>
      <c r="G11" s="109">
        <f>+G12</f>
        <v>738</v>
      </c>
    </row>
    <row r="12" spans="1:43" ht="54.6" customHeight="1" x14ac:dyDescent="0.25">
      <c r="A12" s="69"/>
      <c r="B12" s="75">
        <v>32004</v>
      </c>
      <c r="C12" s="372" t="s">
        <v>199</v>
      </c>
      <c r="D12" s="373"/>
      <c r="E12" s="374"/>
      <c r="F12" s="70"/>
      <c r="G12" s="110">
        <f>+G13</f>
        <v>738</v>
      </c>
      <c r="H12" s="77"/>
    </row>
    <row r="13" spans="1:43" ht="36" customHeight="1" x14ac:dyDescent="0.25">
      <c r="A13" s="69"/>
      <c r="B13" s="75"/>
      <c r="C13" s="149"/>
      <c r="D13" s="378"/>
      <c r="E13" s="379"/>
      <c r="F13" s="70" t="s">
        <v>18</v>
      </c>
      <c r="G13" s="110">
        <f>+G14</f>
        <v>738</v>
      </c>
    </row>
    <row r="14" spans="1:43" ht="51.75" x14ac:dyDescent="0.25">
      <c r="A14" s="69"/>
      <c r="B14" s="69"/>
      <c r="C14" s="69"/>
      <c r="D14" s="76"/>
      <c r="E14" s="150"/>
      <c r="F14" s="71" t="s">
        <v>172</v>
      </c>
      <c r="G14" s="78">
        <v>738</v>
      </c>
    </row>
    <row r="15" spans="1:43" ht="24" customHeight="1" x14ac:dyDescent="0.25">
      <c r="A15" s="75">
        <v>1183</v>
      </c>
      <c r="B15" s="369" t="s">
        <v>127</v>
      </c>
      <c r="C15" s="370"/>
      <c r="D15" s="370"/>
      <c r="E15" s="370"/>
      <c r="F15" s="371"/>
      <c r="G15" s="109">
        <f>+G16</f>
        <v>17147</v>
      </c>
    </row>
    <row r="16" spans="1:43" ht="54.6" customHeight="1" x14ac:dyDescent="0.25">
      <c r="A16" s="69"/>
      <c r="B16" s="75">
        <v>32001</v>
      </c>
      <c r="C16" s="375" t="s">
        <v>125</v>
      </c>
      <c r="D16" s="376"/>
      <c r="E16" s="377"/>
      <c r="F16" s="70"/>
      <c r="G16" s="110">
        <f>+G17</f>
        <v>17147</v>
      </c>
      <c r="H16" s="77"/>
    </row>
    <row r="17" spans="1:8" ht="36" customHeight="1" x14ac:dyDescent="0.25">
      <c r="A17" s="69"/>
      <c r="B17" s="75"/>
      <c r="C17" s="225"/>
      <c r="D17" s="378"/>
      <c r="E17" s="379"/>
      <c r="F17" s="70" t="s">
        <v>18</v>
      </c>
      <c r="G17" s="110">
        <f>+G18</f>
        <v>17147</v>
      </c>
    </row>
    <row r="18" spans="1:8" x14ac:dyDescent="0.25">
      <c r="A18" s="69"/>
      <c r="B18" s="69"/>
      <c r="C18" s="69"/>
      <c r="D18" s="76"/>
      <c r="E18" s="227"/>
      <c r="F18" s="71" t="s">
        <v>173</v>
      </c>
      <c r="G18" s="78">
        <f>16560+451.5+135.5</f>
        <v>17147</v>
      </c>
      <c r="H18" s="281"/>
    </row>
  </sheetData>
  <mergeCells count="18">
    <mergeCell ref="A10:F10"/>
    <mergeCell ref="A6:G6"/>
    <mergeCell ref="A7:G7"/>
    <mergeCell ref="A8:B8"/>
    <mergeCell ref="D8:E9"/>
    <mergeCell ref="F8:F9"/>
    <mergeCell ref="F1:G1"/>
    <mergeCell ref="AB1:AD1"/>
    <mergeCell ref="F2:G2"/>
    <mergeCell ref="AA2:AD2"/>
    <mergeCell ref="F3:G3"/>
    <mergeCell ref="Y3:AD3"/>
    <mergeCell ref="B11:F11"/>
    <mergeCell ref="C12:E12"/>
    <mergeCell ref="B15:F15"/>
    <mergeCell ref="C16:E16"/>
    <mergeCell ref="D17:E17"/>
    <mergeCell ref="D13:E13"/>
  </mergeCells>
  <pageMargins left="0.7" right="0.7" top="0.75" bottom="0.75" header="0.3" footer="0.3"/>
  <pageSetup paperSize="9" scale="2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zoomScale="85" zoomScaleNormal="85" zoomScaleSheetLayoutView="115" workbookViewId="0">
      <selection activeCell="G22" sqref="G22"/>
    </sheetView>
  </sheetViews>
  <sheetFormatPr defaultColWidth="8.140625" defaultRowHeight="17.25" x14ac:dyDescent="0.25"/>
  <cols>
    <col min="1" max="1" width="9.85546875" style="152" customWidth="1"/>
    <col min="2" max="2" width="15.42578125" style="152" customWidth="1"/>
    <col min="3" max="3" width="48" style="161" customWidth="1"/>
    <col min="4" max="4" width="38" style="161" customWidth="1"/>
    <col min="5" max="5" width="26.85546875" style="161" customWidth="1"/>
    <col min="6" max="6" width="20.7109375" style="152" customWidth="1"/>
    <col min="7" max="7" width="21" style="152" customWidth="1"/>
    <col min="8" max="9" width="8.7109375" style="152" bestFit="1" customWidth="1"/>
    <col min="10" max="16384" width="8.140625" style="152"/>
  </cols>
  <sheetData>
    <row r="1" spans="1:6" ht="36.6" customHeight="1" x14ac:dyDescent="0.25">
      <c r="C1" s="396" t="s">
        <v>114</v>
      </c>
      <c r="D1" s="396"/>
      <c r="E1" s="396"/>
    </row>
    <row r="2" spans="1:6" ht="17.100000000000001" customHeight="1" x14ac:dyDescent="0.3">
      <c r="C2" s="289" t="s">
        <v>75</v>
      </c>
      <c r="D2" s="289"/>
      <c r="E2" s="289"/>
      <c r="F2" s="153"/>
    </row>
    <row r="3" spans="1:6" ht="17.100000000000001" customHeight="1" x14ac:dyDescent="0.3">
      <c r="C3" s="289" t="s">
        <v>6</v>
      </c>
      <c r="D3" s="289"/>
      <c r="E3" s="289"/>
      <c r="F3" s="153"/>
    </row>
    <row r="4" spans="1:6" x14ac:dyDescent="0.3">
      <c r="C4" s="154"/>
      <c r="D4" s="154"/>
      <c r="E4" s="154"/>
      <c r="F4" s="153"/>
    </row>
    <row r="5" spans="1:6" x14ac:dyDescent="0.3">
      <c r="C5" s="154"/>
      <c r="D5" s="154"/>
      <c r="E5" s="154"/>
      <c r="F5" s="153"/>
    </row>
    <row r="6" spans="1:6" ht="62.45" customHeight="1" x14ac:dyDescent="0.25">
      <c r="A6" s="290" t="s">
        <v>112</v>
      </c>
      <c r="B6" s="290"/>
      <c r="C6" s="290"/>
      <c r="D6" s="290"/>
      <c r="E6" s="290"/>
    </row>
    <row r="7" spans="1:6" x14ac:dyDescent="0.25">
      <c r="A7" s="155"/>
      <c r="B7" s="155"/>
      <c r="C7" s="155"/>
      <c r="D7" s="155"/>
      <c r="E7" s="155"/>
    </row>
    <row r="8" spans="1:6" ht="17.45" customHeight="1" x14ac:dyDescent="0.25">
      <c r="A8" s="156"/>
      <c r="B8" s="156"/>
      <c r="C8" s="156"/>
      <c r="D8" s="156"/>
      <c r="E8" s="274" t="s">
        <v>242</v>
      </c>
    </row>
    <row r="9" spans="1:6" ht="73.150000000000006" customHeight="1" x14ac:dyDescent="0.25">
      <c r="A9" s="397" t="s">
        <v>105</v>
      </c>
      <c r="B9" s="303" t="s">
        <v>106</v>
      </c>
      <c r="C9" s="305"/>
      <c r="D9" s="397" t="s">
        <v>107</v>
      </c>
      <c r="E9" s="282" t="s">
        <v>27</v>
      </c>
    </row>
    <row r="10" spans="1:6" x14ac:dyDescent="0.25">
      <c r="A10" s="398"/>
      <c r="B10" s="306"/>
      <c r="C10" s="308"/>
      <c r="D10" s="398"/>
      <c r="E10" s="145" t="s">
        <v>9</v>
      </c>
    </row>
    <row r="11" spans="1:6" ht="28.35" customHeight="1" x14ac:dyDescent="0.25">
      <c r="A11" s="294" t="s">
        <v>108</v>
      </c>
      <c r="B11" s="295"/>
      <c r="C11" s="296"/>
      <c r="D11" s="164"/>
      <c r="E11" s="157">
        <f t="shared" ref="E11" si="0">+E13</f>
        <v>16895</v>
      </c>
    </row>
    <row r="12" spans="1:6" x14ac:dyDescent="0.25">
      <c r="A12" s="165"/>
      <c r="B12" s="300" t="s">
        <v>98</v>
      </c>
      <c r="C12" s="302"/>
      <c r="D12" s="166"/>
      <c r="E12" s="159"/>
    </row>
    <row r="13" spans="1:6" s="160" customFormat="1" ht="36" customHeight="1" x14ac:dyDescent="0.25">
      <c r="A13" s="167">
        <v>6</v>
      </c>
      <c r="B13" s="394" t="s">
        <v>109</v>
      </c>
      <c r="C13" s="394"/>
      <c r="D13" s="168"/>
      <c r="E13" s="140">
        <f t="shared" ref="E13" si="1">+E14</f>
        <v>16895</v>
      </c>
    </row>
    <row r="14" spans="1:6" s="158" customFormat="1" ht="73.150000000000006" customHeight="1" x14ac:dyDescent="0.25">
      <c r="A14" s="169">
        <v>6.9</v>
      </c>
      <c r="B14" s="395" t="s">
        <v>110</v>
      </c>
      <c r="C14" s="395"/>
      <c r="D14" s="169" t="s">
        <v>111</v>
      </c>
      <c r="E14" s="170">
        <v>16895</v>
      </c>
    </row>
  </sheetData>
  <mergeCells count="11">
    <mergeCell ref="A11:C11"/>
    <mergeCell ref="B12:C12"/>
    <mergeCell ref="B13:C13"/>
    <mergeCell ref="B14:C14"/>
    <mergeCell ref="C1:E1"/>
    <mergeCell ref="C2:E2"/>
    <mergeCell ref="C3:E3"/>
    <mergeCell ref="A6:E6"/>
    <mergeCell ref="A9:A10"/>
    <mergeCell ref="B9:C10"/>
    <mergeCell ref="D9:D10"/>
  </mergeCells>
  <pageMargins left="0.75" right="0.75" top="1" bottom="1" header="0.5" footer="0.5"/>
  <pageSetup paperSize="9" scale="91" orientation="landscape" r:id="rId1"/>
  <colBreaks count="1" manualBreakCount="1">
    <brk id="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"/>
  <sheetViews>
    <sheetView topLeftCell="A64" zoomScale="85" zoomScaleNormal="85" zoomScaleSheetLayoutView="100" workbookViewId="0">
      <selection activeCell="G60" sqref="G60"/>
    </sheetView>
  </sheetViews>
  <sheetFormatPr defaultColWidth="9.140625" defaultRowHeight="17.25" x14ac:dyDescent="0.3"/>
  <cols>
    <col min="1" max="1" width="5.140625" style="1" customWidth="1"/>
    <col min="2" max="2" width="24.5703125" style="1" customWidth="1"/>
    <col min="3" max="3" width="67.85546875" style="1" customWidth="1"/>
    <col min="4" max="4" width="29.710937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 x14ac:dyDescent="0.3">
      <c r="C1" s="346" t="s">
        <v>113</v>
      </c>
      <c r="D1" s="346"/>
    </row>
    <row r="2" spans="1:4" ht="17.45" customHeight="1" x14ac:dyDescent="0.3">
      <c r="C2" s="347" t="s">
        <v>75</v>
      </c>
      <c r="D2" s="347"/>
    </row>
    <row r="3" spans="1:4" ht="17.45" customHeight="1" x14ac:dyDescent="0.3">
      <c r="C3" s="347" t="s">
        <v>26</v>
      </c>
      <c r="D3" s="347"/>
    </row>
    <row r="6" spans="1:4" ht="59.65" customHeight="1" x14ac:dyDescent="0.3">
      <c r="A6" s="26"/>
      <c r="B6" s="411" t="s">
        <v>234</v>
      </c>
      <c r="C6" s="411"/>
      <c r="D6" s="411"/>
    </row>
    <row r="7" spans="1:4" ht="23.65" customHeight="1" x14ac:dyDescent="0.3"/>
    <row r="8" spans="1:4" ht="21.95" customHeight="1" x14ac:dyDescent="0.3">
      <c r="A8" s="405" t="s">
        <v>33</v>
      </c>
      <c r="B8" s="405"/>
      <c r="C8" s="405"/>
      <c r="D8" s="405"/>
    </row>
    <row r="9" spans="1:4" ht="38.65" customHeight="1" x14ac:dyDescent="0.3">
      <c r="C9" s="278" t="s">
        <v>28</v>
      </c>
      <c r="D9" s="8"/>
    </row>
    <row r="10" spans="1:4" x14ac:dyDescent="0.3">
      <c r="B10" s="406" t="s">
        <v>7</v>
      </c>
      <c r="C10" s="407"/>
      <c r="D10" s="408"/>
    </row>
    <row r="11" spans="1:4" s="20" customFormat="1" x14ac:dyDescent="0.3">
      <c r="B11" s="27"/>
      <c r="C11" s="27"/>
      <c r="D11" s="28"/>
    </row>
    <row r="12" spans="1:4" s="20" customFormat="1" x14ac:dyDescent="0.3">
      <c r="B12" s="27"/>
      <c r="C12" s="27"/>
    </row>
    <row r="13" spans="1:4" s="3" customFormat="1" x14ac:dyDescent="0.3">
      <c r="B13" s="24" t="s">
        <v>34</v>
      </c>
      <c r="C13" s="24" t="s">
        <v>1</v>
      </c>
      <c r="D13" s="23"/>
    </row>
    <row r="14" spans="1:4" s="3" customFormat="1" ht="34.5" x14ac:dyDescent="0.3">
      <c r="B14" s="25">
        <v>1045</v>
      </c>
      <c r="C14" s="21" t="s">
        <v>191</v>
      </c>
      <c r="D14" s="24"/>
    </row>
    <row r="15" spans="1:4" s="3" customFormat="1" x14ac:dyDescent="0.3"/>
    <row r="16" spans="1:4" s="3" customFormat="1" x14ac:dyDescent="0.3">
      <c r="B16" s="403" t="s">
        <v>2</v>
      </c>
      <c r="C16" s="404"/>
      <c r="D16" s="29"/>
    </row>
    <row r="17" spans="2:5" s="3" customFormat="1" ht="69" x14ac:dyDescent="0.3">
      <c r="B17" s="21" t="s">
        <v>3</v>
      </c>
      <c r="C17" s="22">
        <v>1045</v>
      </c>
      <c r="D17" s="279" t="s">
        <v>27</v>
      </c>
    </row>
    <row r="18" spans="2:5" s="3" customFormat="1" ht="34.5" x14ac:dyDescent="0.3">
      <c r="B18" s="21" t="s">
        <v>4</v>
      </c>
      <c r="C18" s="22">
        <v>32001</v>
      </c>
      <c r="D18" s="9" t="s">
        <v>9</v>
      </c>
    </row>
    <row r="19" spans="2:5" s="3" customFormat="1" ht="51.75" x14ac:dyDescent="0.3">
      <c r="B19" s="116" t="s">
        <v>61</v>
      </c>
      <c r="C19" s="173" t="s">
        <v>192</v>
      </c>
      <c r="D19" s="319"/>
    </row>
    <row r="20" spans="2:5" s="3" customFormat="1" ht="69" x14ac:dyDescent="0.3">
      <c r="B20" s="116" t="s">
        <v>62</v>
      </c>
      <c r="C20" s="173" t="s">
        <v>193</v>
      </c>
      <c r="D20" s="320"/>
    </row>
    <row r="21" spans="2:5" s="3" customFormat="1" ht="51.75" x14ac:dyDescent="0.3">
      <c r="B21" s="116" t="s">
        <v>63</v>
      </c>
      <c r="C21" s="226" t="s">
        <v>80</v>
      </c>
      <c r="D21" s="320"/>
    </row>
    <row r="22" spans="2:5" s="3" customFormat="1" ht="69" x14ac:dyDescent="0.3">
      <c r="B22" s="116" t="s">
        <v>130</v>
      </c>
      <c r="C22" s="226" t="s">
        <v>194</v>
      </c>
      <c r="D22" s="320"/>
    </row>
    <row r="23" spans="2:5" s="3" customFormat="1" x14ac:dyDescent="0.3">
      <c r="B23" s="399" t="s">
        <v>0</v>
      </c>
      <c r="C23" s="400"/>
      <c r="D23" s="321"/>
    </row>
    <row r="24" spans="2:5" s="3" customFormat="1" ht="17.850000000000001" customHeight="1" x14ac:dyDescent="0.3">
      <c r="B24" s="401" t="s">
        <v>195</v>
      </c>
      <c r="C24" s="402"/>
      <c r="D24" s="284">
        <v>1</v>
      </c>
    </row>
    <row r="25" spans="2:5" s="30" customFormat="1" x14ac:dyDescent="0.25">
      <c r="B25" s="11" t="s">
        <v>5</v>
      </c>
      <c r="C25" s="11"/>
      <c r="D25" s="112">
        <f>+'Հավելված N 3'!D23</f>
        <v>21889.4</v>
      </c>
      <c r="E25" s="31"/>
    </row>
    <row r="26" spans="2:5" ht="9.1999999999999993" customHeight="1" x14ac:dyDescent="0.3"/>
    <row r="27" spans="2:5" s="3" customFormat="1" x14ac:dyDescent="0.3">
      <c r="B27" s="403" t="s">
        <v>2</v>
      </c>
      <c r="C27" s="404"/>
      <c r="D27" s="29"/>
    </row>
    <row r="28" spans="2:5" s="3" customFormat="1" ht="69" x14ac:dyDescent="0.3">
      <c r="B28" s="21" t="s">
        <v>3</v>
      </c>
      <c r="C28" s="22">
        <v>1045</v>
      </c>
      <c r="D28" s="279" t="s">
        <v>31</v>
      </c>
    </row>
    <row r="29" spans="2:5" s="3" customFormat="1" ht="34.5" x14ac:dyDescent="0.3">
      <c r="B29" s="21" t="s">
        <v>4</v>
      </c>
      <c r="C29" s="22">
        <v>32005</v>
      </c>
      <c r="D29" s="9" t="s">
        <v>9</v>
      </c>
    </row>
    <row r="30" spans="2:5" s="3" customFormat="1" ht="51.75" x14ac:dyDescent="0.3">
      <c r="B30" s="116" t="s">
        <v>61</v>
      </c>
      <c r="C30" s="173" t="s">
        <v>196</v>
      </c>
      <c r="D30" s="319"/>
    </row>
    <row r="31" spans="2:5" s="3" customFormat="1" ht="34.5" x14ac:dyDescent="0.3">
      <c r="B31" s="116" t="s">
        <v>62</v>
      </c>
      <c r="C31" s="173" t="s">
        <v>197</v>
      </c>
      <c r="D31" s="320"/>
    </row>
    <row r="32" spans="2:5" s="3" customFormat="1" ht="51.75" x14ac:dyDescent="0.3">
      <c r="B32" s="116" t="s">
        <v>63</v>
      </c>
      <c r="C32" s="226" t="s">
        <v>80</v>
      </c>
      <c r="D32" s="320"/>
    </row>
    <row r="33" spans="2:5" s="3" customFormat="1" ht="69" x14ac:dyDescent="0.3">
      <c r="B33" s="116" t="s">
        <v>130</v>
      </c>
      <c r="C33" s="226" t="s">
        <v>198</v>
      </c>
      <c r="D33" s="320"/>
    </row>
    <row r="34" spans="2:5" s="3" customFormat="1" x14ac:dyDescent="0.3">
      <c r="B34" s="399" t="s">
        <v>0</v>
      </c>
      <c r="C34" s="400"/>
      <c r="D34" s="321"/>
    </row>
    <row r="35" spans="2:5" s="30" customFormat="1" x14ac:dyDescent="0.25">
      <c r="B35" s="11" t="s">
        <v>5</v>
      </c>
      <c r="C35" s="11"/>
      <c r="D35" s="112">
        <f>+'Հավելված N 3'!D29</f>
        <v>-22879.4</v>
      </c>
      <c r="E35" s="31"/>
    </row>
    <row r="37" spans="2:5" s="3" customFormat="1" x14ac:dyDescent="0.3">
      <c r="B37" s="24" t="s">
        <v>34</v>
      </c>
      <c r="C37" s="24" t="s">
        <v>1</v>
      </c>
      <c r="D37" s="23"/>
    </row>
    <row r="38" spans="2:5" s="3" customFormat="1" x14ac:dyDescent="0.3">
      <c r="B38" s="25">
        <v>1148</v>
      </c>
      <c r="C38" s="21" t="s">
        <v>171</v>
      </c>
      <c r="D38" s="24"/>
    </row>
    <row r="39" spans="2:5" s="3" customFormat="1" x14ac:dyDescent="0.3"/>
    <row r="40" spans="2:5" s="3" customFormat="1" x14ac:dyDescent="0.3">
      <c r="B40" s="403" t="s">
        <v>2</v>
      </c>
      <c r="C40" s="404"/>
      <c r="D40" s="29"/>
    </row>
    <row r="41" spans="2:5" s="3" customFormat="1" ht="69" x14ac:dyDescent="0.3">
      <c r="B41" s="21" t="s">
        <v>3</v>
      </c>
      <c r="C41" s="22">
        <v>1148</v>
      </c>
      <c r="D41" s="279" t="s">
        <v>27</v>
      </c>
    </row>
    <row r="42" spans="2:5" s="3" customFormat="1" ht="34.5" x14ac:dyDescent="0.3">
      <c r="B42" s="21" t="s">
        <v>4</v>
      </c>
      <c r="C42" s="22">
        <v>32004</v>
      </c>
      <c r="D42" s="9" t="s">
        <v>9</v>
      </c>
    </row>
    <row r="43" spans="2:5" s="3" customFormat="1" ht="34.5" x14ac:dyDescent="0.3">
      <c r="B43" s="116" t="s">
        <v>202</v>
      </c>
      <c r="C43" s="173" t="s">
        <v>199</v>
      </c>
      <c r="D43" s="319"/>
    </row>
    <row r="44" spans="2:5" s="3" customFormat="1" ht="51.75" x14ac:dyDescent="0.3">
      <c r="B44" s="116" t="s">
        <v>203</v>
      </c>
      <c r="C44" s="173" t="s">
        <v>204</v>
      </c>
      <c r="D44" s="320"/>
    </row>
    <row r="45" spans="2:5" s="3" customFormat="1" ht="51.75" x14ac:dyDescent="0.3">
      <c r="B45" s="116" t="s">
        <v>205</v>
      </c>
      <c r="C45" s="226" t="s">
        <v>206</v>
      </c>
      <c r="D45" s="320"/>
    </row>
    <row r="46" spans="2:5" s="3" customFormat="1" ht="69" x14ac:dyDescent="0.3">
      <c r="B46" s="116" t="s">
        <v>207</v>
      </c>
      <c r="C46" s="226" t="s">
        <v>208</v>
      </c>
      <c r="D46" s="320"/>
    </row>
    <row r="47" spans="2:5" s="3" customFormat="1" x14ac:dyDescent="0.3">
      <c r="B47" s="399" t="s">
        <v>0</v>
      </c>
      <c r="C47" s="400"/>
      <c r="D47" s="321"/>
    </row>
    <row r="48" spans="2:5" s="3" customFormat="1" ht="17.850000000000001" customHeight="1" x14ac:dyDescent="0.3">
      <c r="B48" s="401" t="s">
        <v>209</v>
      </c>
      <c r="C48" s="402"/>
      <c r="D48" s="10">
        <v>1</v>
      </c>
    </row>
    <row r="49" spans="2:5" s="30" customFormat="1" x14ac:dyDescent="0.25">
      <c r="B49" s="11" t="s">
        <v>5</v>
      </c>
      <c r="C49" s="11"/>
      <c r="D49" s="112">
        <f>+'Հավելված N 3'!D42</f>
        <v>738</v>
      </c>
      <c r="E49" s="31"/>
    </row>
    <row r="51" spans="2:5" s="3" customFormat="1" x14ac:dyDescent="0.3">
      <c r="B51" s="24" t="s">
        <v>34</v>
      </c>
      <c r="C51" s="24" t="s">
        <v>1</v>
      </c>
      <c r="D51" s="23"/>
    </row>
    <row r="52" spans="2:5" s="3" customFormat="1" x14ac:dyDescent="0.3">
      <c r="B52" s="25">
        <v>1183</v>
      </c>
      <c r="C52" s="21" t="s">
        <v>127</v>
      </c>
      <c r="D52" s="24"/>
    </row>
    <row r="53" spans="2:5" s="3" customFormat="1" x14ac:dyDescent="0.3"/>
    <row r="54" spans="2:5" s="3" customFormat="1" x14ac:dyDescent="0.3">
      <c r="B54" s="403" t="s">
        <v>2</v>
      </c>
      <c r="C54" s="404"/>
      <c r="D54" s="29"/>
    </row>
    <row r="55" spans="2:5" s="3" customFormat="1" ht="69" x14ac:dyDescent="0.3">
      <c r="B55" s="21" t="s">
        <v>3</v>
      </c>
      <c r="C55" s="22">
        <v>1183</v>
      </c>
      <c r="D55" s="279" t="s">
        <v>27</v>
      </c>
    </row>
    <row r="56" spans="2:5" s="3" customFormat="1" ht="34.5" x14ac:dyDescent="0.3">
      <c r="B56" s="21" t="s">
        <v>4</v>
      </c>
      <c r="C56" s="22">
        <v>32001</v>
      </c>
      <c r="D56" s="9" t="s">
        <v>9</v>
      </c>
    </row>
    <row r="57" spans="2:5" s="3" customFormat="1" ht="34.5" x14ac:dyDescent="0.3">
      <c r="B57" s="116" t="s">
        <v>61</v>
      </c>
      <c r="C57" s="173" t="s">
        <v>128</v>
      </c>
      <c r="D57" s="319"/>
    </row>
    <row r="58" spans="2:5" s="3" customFormat="1" ht="69" x14ac:dyDescent="0.3">
      <c r="B58" s="116" t="s">
        <v>62</v>
      </c>
      <c r="C58" s="173" t="s">
        <v>129</v>
      </c>
      <c r="D58" s="320"/>
    </row>
    <row r="59" spans="2:5" s="3" customFormat="1" ht="51.75" x14ac:dyDescent="0.3">
      <c r="B59" s="116" t="s">
        <v>63</v>
      </c>
      <c r="C59" s="174" t="s">
        <v>80</v>
      </c>
      <c r="D59" s="320"/>
    </row>
    <row r="60" spans="2:5" s="3" customFormat="1" ht="69" x14ac:dyDescent="0.3">
      <c r="B60" s="116" t="s">
        <v>130</v>
      </c>
      <c r="C60" s="174" t="s">
        <v>131</v>
      </c>
      <c r="D60" s="320"/>
    </row>
    <row r="61" spans="2:5" s="3" customFormat="1" x14ac:dyDescent="0.3">
      <c r="B61" s="399" t="s">
        <v>0</v>
      </c>
      <c r="C61" s="400"/>
      <c r="D61" s="321"/>
    </row>
    <row r="62" spans="2:5" s="3" customFormat="1" ht="17.850000000000001" customHeight="1" x14ac:dyDescent="0.3">
      <c r="B62" s="401" t="s">
        <v>132</v>
      </c>
      <c r="C62" s="402"/>
      <c r="D62" s="10">
        <v>1</v>
      </c>
    </row>
    <row r="63" spans="2:5" s="30" customFormat="1" x14ac:dyDescent="0.25">
      <c r="B63" s="11" t="s">
        <v>5</v>
      </c>
      <c r="C63" s="11"/>
      <c r="D63" s="112">
        <f>+'Հավելված N 3'!D55</f>
        <v>17147</v>
      </c>
      <c r="E63" s="31"/>
    </row>
    <row r="69" spans="1:4" ht="21.95" customHeight="1" x14ac:dyDescent="0.3">
      <c r="A69" s="405" t="s">
        <v>233</v>
      </c>
      <c r="B69" s="405"/>
      <c r="C69" s="405"/>
      <c r="D69" s="405"/>
    </row>
    <row r="70" spans="1:4" ht="38.65" customHeight="1" x14ac:dyDescent="0.3">
      <c r="C70" s="278" t="s">
        <v>227</v>
      </c>
      <c r="D70" s="8"/>
    </row>
    <row r="71" spans="1:4" x14ac:dyDescent="0.3">
      <c r="B71" s="406" t="s">
        <v>7</v>
      </c>
      <c r="C71" s="407"/>
      <c r="D71" s="408"/>
    </row>
    <row r="72" spans="1:4" s="20" customFormat="1" x14ac:dyDescent="0.3">
      <c r="B72" s="27"/>
      <c r="C72" s="27"/>
      <c r="D72" s="28"/>
    </row>
    <row r="73" spans="1:4" s="20" customFormat="1" x14ac:dyDescent="0.3">
      <c r="B73" s="27"/>
      <c r="C73" s="27"/>
    </row>
    <row r="74" spans="1:4" s="3" customFormat="1" x14ac:dyDescent="0.3">
      <c r="B74" s="258" t="s">
        <v>34</v>
      </c>
      <c r="C74" s="258" t="s">
        <v>1</v>
      </c>
      <c r="D74" s="130"/>
    </row>
    <row r="75" spans="1:4" s="3" customFormat="1" x14ac:dyDescent="0.3">
      <c r="B75" s="259">
        <v>1139</v>
      </c>
      <c r="C75" s="260" t="s">
        <v>228</v>
      </c>
      <c r="D75" s="258"/>
    </row>
    <row r="76" spans="1:4" s="3" customFormat="1" x14ac:dyDescent="0.3"/>
    <row r="77" spans="1:4" s="3" customFormat="1" x14ac:dyDescent="0.3">
      <c r="B77" s="409" t="s">
        <v>2</v>
      </c>
      <c r="C77" s="410"/>
      <c r="D77" s="258"/>
    </row>
    <row r="78" spans="1:4" s="3" customFormat="1" ht="69" x14ac:dyDescent="0.3">
      <c r="B78" s="260" t="s">
        <v>3</v>
      </c>
      <c r="C78" s="127">
        <v>1139</v>
      </c>
      <c r="D78" s="279" t="s">
        <v>27</v>
      </c>
    </row>
    <row r="79" spans="1:4" s="3" customFormat="1" ht="34.5" x14ac:dyDescent="0.3">
      <c r="B79" s="260" t="s">
        <v>4</v>
      </c>
      <c r="C79" s="127">
        <v>11001</v>
      </c>
      <c r="D79" s="143" t="s">
        <v>9</v>
      </c>
    </row>
    <row r="80" spans="1:4" s="3" customFormat="1" ht="34.5" x14ac:dyDescent="0.3">
      <c r="B80" s="261" t="s">
        <v>61</v>
      </c>
      <c r="C80" s="173" t="s">
        <v>228</v>
      </c>
      <c r="D80" s="319"/>
    </row>
    <row r="81" spans="2:4" s="3" customFormat="1" ht="69" x14ac:dyDescent="0.3">
      <c r="B81" s="260" t="s">
        <v>62</v>
      </c>
      <c r="C81" s="173" t="s">
        <v>229</v>
      </c>
      <c r="D81" s="320"/>
    </row>
    <row r="82" spans="2:4" s="3" customFormat="1" ht="34.5" x14ac:dyDescent="0.3">
      <c r="B82" s="262" t="s">
        <v>63</v>
      </c>
      <c r="C82" s="173" t="s">
        <v>230</v>
      </c>
      <c r="D82" s="320"/>
    </row>
    <row r="83" spans="2:4" s="3" customFormat="1" ht="51.75" x14ac:dyDescent="0.3">
      <c r="B83" s="116" t="s">
        <v>231</v>
      </c>
      <c r="C83" s="173" t="s">
        <v>232</v>
      </c>
      <c r="D83" s="320"/>
    </row>
    <row r="84" spans="2:4" s="3" customFormat="1" x14ac:dyDescent="0.3">
      <c r="B84" s="412" t="s">
        <v>0</v>
      </c>
      <c r="C84" s="400"/>
      <c r="D84" s="321"/>
    </row>
    <row r="85" spans="2:4" s="30" customFormat="1" x14ac:dyDescent="0.25">
      <c r="B85" s="263" t="s">
        <v>5</v>
      </c>
      <c r="C85" s="263"/>
      <c r="D85" s="264">
        <f>+'Հավելված N 3'!D69</f>
        <v>738</v>
      </c>
    </row>
    <row r="86" spans="2:4" ht="8.1" customHeight="1" x14ac:dyDescent="0.3"/>
    <row r="87" spans="2:4" s="3" customFormat="1" x14ac:dyDescent="0.3">
      <c r="B87" s="409" t="s">
        <v>2</v>
      </c>
      <c r="C87" s="410"/>
      <c r="D87" s="258"/>
    </row>
    <row r="88" spans="2:4" s="3" customFormat="1" ht="69" x14ac:dyDescent="0.3">
      <c r="B88" s="260" t="s">
        <v>3</v>
      </c>
      <c r="C88" s="127">
        <v>1139</v>
      </c>
      <c r="D88" s="279" t="s">
        <v>31</v>
      </c>
    </row>
    <row r="89" spans="2:4" s="3" customFormat="1" ht="34.5" x14ac:dyDescent="0.3">
      <c r="B89" s="260" t="s">
        <v>4</v>
      </c>
      <c r="C89" s="127">
        <v>11001</v>
      </c>
      <c r="D89" s="143" t="s">
        <v>9</v>
      </c>
    </row>
    <row r="90" spans="2:4" s="3" customFormat="1" ht="34.5" x14ac:dyDescent="0.3">
      <c r="B90" s="261" t="s">
        <v>61</v>
      </c>
      <c r="C90" s="173" t="s">
        <v>228</v>
      </c>
      <c r="D90" s="319"/>
    </row>
    <row r="91" spans="2:4" s="3" customFormat="1" ht="69" x14ac:dyDescent="0.3">
      <c r="B91" s="260" t="s">
        <v>62</v>
      </c>
      <c r="C91" s="173" t="s">
        <v>229</v>
      </c>
      <c r="D91" s="320"/>
    </row>
    <row r="92" spans="2:4" s="3" customFormat="1" ht="34.5" x14ac:dyDescent="0.3">
      <c r="B92" s="262" t="s">
        <v>63</v>
      </c>
      <c r="C92" s="173" t="s">
        <v>230</v>
      </c>
      <c r="D92" s="320"/>
    </row>
    <row r="93" spans="2:4" s="3" customFormat="1" ht="51.75" x14ac:dyDescent="0.3">
      <c r="B93" s="116" t="s">
        <v>231</v>
      </c>
      <c r="C93" s="173" t="s">
        <v>232</v>
      </c>
      <c r="D93" s="320"/>
    </row>
    <row r="94" spans="2:4" s="3" customFormat="1" x14ac:dyDescent="0.3">
      <c r="B94" s="412" t="s">
        <v>0</v>
      </c>
      <c r="C94" s="400"/>
      <c r="D94" s="321"/>
    </row>
    <row r="95" spans="2:4" s="30" customFormat="1" x14ac:dyDescent="0.25">
      <c r="B95" s="263" t="s">
        <v>5</v>
      </c>
      <c r="C95" s="263"/>
      <c r="D95" s="264">
        <f>+'Հավելված N 3'!D75</f>
        <v>-738</v>
      </c>
    </row>
  </sheetData>
  <mergeCells count="29">
    <mergeCell ref="D90:D94"/>
    <mergeCell ref="B94:C94"/>
    <mergeCell ref="D80:D84"/>
    <mergeCell ref="B84:C84"/>
    <mergeCell ref="B87:C87"/>
    <mergeCell ref="B77:C77"/>
    <mergeCell ref="B62:C62"/>
    <mergeCell ref="C1:D1"/>
    <mergeCell ref="C2:D2"/>
    <mergeCell ref="C3:D3"/>
    <mergeCell ref="B10:D10"/>
    <mergeCell ref="A8:D8"/>
    <mergeCell ref="B6:D6"/>
    <mergeCell ref="D57:D61"/>
    <mergeCell ref="B61:C61"/>
    <mergeCell ref="B27:C27"/>
    <mergeCell ref="D30:D34"/>
    <mergeCell ref="B34:C34"/>
    <mergeCell ref="D43:D47"/>
    <mergeCell ref="B48:C48"/>
    <mergeCell ref="B54:C54"/>
    <mergeCell ref="B16:C16"/>
    <mergeCell ref="A69:D69"/>
    <mergeCell ref="B71:D71"/>
    <mergeCell ref="D19:D23"/>
    <mergeCell ref="B23:C23"/>
    <mergeCell ref="B24:C24"/>
    <mergeCell ref="B47:C47"/>
    <mergeCell ref="B40:C4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7"/>
  <sheetViews>
    <sheetView topLeftCell="A16" zoomScale="85" zoomScaleNormal="85" zoomScaleSheetLayoutView="100" workbookViewId="0">
      <selection activeCell="H18" sqref="H18"/>
    </sheetView>
  </sheetViews>
  <sheetFormatPr defaultColWidth="9.140625" defaultRowHeight="17.25" x14ac:dyDescent="0.3"/>
  <cols>
    <col min="1" max="1" width="5.140625" style="1" customWidth="1"/>
    <col min="2" max="2" width="24.5703125" style="1" customWidth="1"/>
    <col min="3" max="3" width="67.85546875" style="1" customWidth="1"/>
    <col min="4" max="4" width="29.570312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 x14ac:dyDescent="0.3">
      <c r="C1" s="346" t="s">
        <v>146</v>
      </c>
      <c r="D1" s="346"/>
    </row>
    <row r="2" spans="1:4" ht="17.45" customHeight="1" x14ac:dyDescent="0.3">
      <c r="C2" s="347" t="s">
        <v>75</v>
      </c>
      <c r="D2" s="347"/>
    </row>
    <row r="3" spans="1:4" ht="17.45" customHeight="1" x14ac:dyDescent="0.3">
      <c r="C3" s="347" t="s">
        <v>26</v>
      </c>
      <c r="D3" s="347"/>
    </row>
    <row r="6" spans="1:4" ht="59.65" customHeight="1" x14ac:dyDescent="0.3">
      <c r="A6" s="26"/>
      <c r="B6" s="411" t="s">
        <v>235</v>
      </c>
      <c r="C6" s="411"/>
      <c r="D6" s="411"/>
    </row>
    <row r="7" spans="1:4" ht="23.65" customHeight="1" x14ac:dyDescent="0.3"/>
    <row r="8" spans="1:4" ht="21.95" customHeight="1" x14ac:dyDescent="0.3">
      <c r="A8" s="405" t="s">
        <v>52</v>
      </c>
      <c r="B8" s="405"/>
      <c r="C8" s="405"/>
      <c r="D8" s="405"/>
    </row>
    <row r="9" spans="1:4" ht="38.65" customHeight="1" x14ac:dyDescent="0.3">
      <c r="C9" s="278" t="s">
        <v>28</v>
      </c>
      <c r="D9" s="8"/>
    </row>
    <row r="10" spans="1:4" x14ac:dyDescent="0.3">
      <c r="B10" s="406" t="s">
        <v>32</v>
      </c>
      <c r="C10" s="407"/>
      <c r="D10" s="408"/>
    </row>
    <row r="11" spans="1:4" s="20" customFormat="1" x14ac:dyDescent="0.3">
      <c r="B11" s="27"/>
      <c r="C11" s="27"/>
      <c r="D11" s="28"/>
    </row>
    <row r="12" spans="1:4" s="20" customFormat="1" x14ac:dyDescent="0.3">
      <c r="B12" s="27"/>
      <c r="C12" s="27"/>
    </row>
    <row r="13" spans="1:4" s="3" customFormat="1" x14ac:dyDescent="0.3">
      <c r="B13" s="24" t="s">
        <v>34</v>
      </c>
      <c r="C13" s="24" t="s">
        <v>1</v>
      </c>
      <c r="D13" s="23"/>
    </row>
    <row r="14" spans="1:4" s="3" customFormat="1" ht="34.5" x14ac:dyDescent="0.3">
      <c r="B14" s="25">
        <v>1045</v>
      </c>
      <c r="C14" s="21" t="s">
        <v>191</v>
      </c>
      <c r="D14" s="24"/>
    </row>
    <row r="15" spans="1:4" s="3" customFormat="1" x14ac:dyDescent="0.3"/>
    <row r="16" spans="1:4" s="3" customFormat="1" x14ac:dyDescent="0.3">
      <c r="B16" s="403" t="s">
        <v>2</v>
      </c>
      <c r="C16" s="404"/>
      <c r="D16" s="29"/>
    </row>
    <row r="17" spans="2:5" s="3" customFormat="1" ht="69" x14ac:dyDescent="0.3">
      <c r="B17" s="21" t="s">
        <v>3</v>
      </c>
      <c r="C17" s="22">
        <v>1045</v>
      </c>
      <c r="D17" s="279" t="s">
        <v>27</v>
      </c>
    </row>
    <row r="18" spans="2:5" s="3" customFormat="1" ht="34.5" x14ac:dyDescent="0.3">
      <c r="B18" s="21" t="s">
        <v>4</v>
      </c>
      <c r="C18" s="22">
        <v>32001</v>
      </c>
      <c r="D18" s="9" t="s">
        <v>9</v>
      </c>
    </row>
    <row r="19" spans="2:5" s="3" customFormat="1" ht="51.75" x14ac:dyDescent="0.3">
      <c r="B19" s="116" t="s">
        <v>61</v>
      </c>
      <c r="C19" s="173" t="s">
        <v>192</v>
      </c>
      <c r="D19" s="319"/>
    </row>
    <row r="20" spans="2:5" s="3" customFormat="1" ht="69" x14ac:dyDescent="0.3">
      <c r="B20" s="116" t="s">
        <v>62</v>
      </c>
      <c r="C20" s="173" t="s">
        <v>193</v>
      </c>
      <c r="D20" s="320"/>
    </row>
    <row r="21" spans="2:5" s="3" customFormat="1" ht="51.75" x14ac:dyDescent="0.3">
      <c r="B21" s="116" t="s">
        <v>63</v>
      </c>
      <c r="C21" s="226" t="s">
        <v>80</v>
      </c>
      <c r="D21" s="320"/>
    </row>
    <row r="22" spans="2:5" s="3" customFormat="1" ht="69" x14ac:dyDescent="0.3">
      <c r="B22" s="116" t="s">
        <v>130</v>
      </c>
      <c r="C22" s="226" t="s">
        <v>194</v>
      </c>
      <c r="D22" s="320"/>
    </row>
    <row r="23" spans="2:5" s="3" customFormat="1" x14ac:dyDescent="0.3">
      <c r="B23" s="399" t="s">
        <v>0</v>
      </c>
      <c r="C23" s="400"/>
      <c r="D23" s="321"/>
    </row>
    <row r="24" spans="2:5" s="3" customFormat="1" ht="17.850000000000001" customHeight="1" x14ac:dyDescent="0.3">
      <c r="B24" s="401" t="s">
        <v>195</v>
      </c>
      <c r="C24" s="402"/>
      <c r="D24" s="284">
        <v>1</v>
      </c>
    </row>
    <row r="25" spans="2:5" s="30" customFormat="1" x14ac:dyDescent="0.25">
      <c r="B25" s="11" t="s">
        <v>5</v>
      </c>
      <c r="C25" s="11"/>
      <c r="D25" s="112">
        <f>+'Հավելված N 4'!G45</f>
        <v>21889.4</v>
      </c>
      <c r="E25" s="31"/>
    </row>
    <row r="27" spans="2:5" s="3" customFormat="1" x14ac:dyDescent="0.3">
      <c r="B27" s="24" t="s">
        <v>34</v>
      </c>
      <c r="C27" s="24" t="s">
        <v>1</v>
      </c>
      <c r="D27" s="23"/>
    </row>
    <row r="28" spans="2:5" s="3" customFormat="1" x14ac:dyDescent="0.3">
      <c r="B28" s="25">
        <v>1148</v>
      </c>
      <c r="C28" s="21" t="s">
        <v>171</v>
      </c>
      <c r="D28" s="24"/>
    </row>
    <row r="29" spans="2:5" s="3" customFormat="1" x14ac:dyDescent="0.3"/>
    <row r="30" spans="2:5" s="3" customFormat="1" x14ac:dyDescent="0.3">
      <c r="B30" s="403" t="s">
        <v>2</v>
      </c>
      <c r="C30" s="404"/>
      <c r="D30" s="29"/>
    </row>
    <row r="31" spans="2:5" s="3" customFormat="1" ht="69" x14ac:dyDescent="0.3">
      <c r="B31" s="21" t="s">
        <v>3</v>
      </c>
      <c r="C31" s="22">
        <v>1148</v>
      </c>
      <c r="D31" s="279" t="s">
        <v>27</v>
      </c>
    </row>
    <row r="32" spans="2:5" s="3" customFormat="1" ht="34.5" x14ac:dyDescent="0.3">
      <c r="B32" s="21" t="s">
        <v>4</v>
      </c>
      <c r="C32" s="22">
        <v>32004</v>
      </c>
      <c r="D32" s="9" t="s">
        <v>9</v>
      </c>
    </row>
    <row r="33" spans="2:5" s="3" customFormat="1" ht="34.5" x14ac:dyDescent="0.3">
      <c r="B33" s="116" t="s">
        <v>202</v>
      </c>
      <c r="C33" s="173" t="s">
        <v>199</v>
      </c>
      <c r="D33" s="319"/>
    </row>
    <row r="34" spans="2:5" s="3" customFormat="1" ht="51.75" x14ac:dyDescent="0.3">
      <c r="B34" s="116" t="s">
        <v>203</v>
      </c>
      <c r="C34" s="173" t="s">
        <v>204</v>
      </c>
      <c r="D34" s="320"/>
    </row>
    <row r="35" spans="2:5" s="3" customFormat="1" ht="51.75" x14ac:dyDescent="0.3">
      <c r="B35" s="116" t="s">
        <v>205</v>
      </c>
      <c r="C35" s="226" t="s">
        <v>206</v>
      </c>
      <c r="D35" s="320"/>
    </row>
    <row r="36" spans="2:5" s="3" customFormat="1" ht="69" x14ac:dyDescent="0.3">
      <c r="B36" s="116" t="s">
        <v>207</v>
      </c>
      <c r="C36" s="226" t="s">
        <v>208</v>
      </c>
      <c r="D36" s="320"/>
    </row>
    <row r="37" spans="2:5" s="3" customFormat="1" x14ac:dyDescent="0.3">
      <c r="B37" s="399" t="s">
        <v>0</v>
      </c>
      <c r="C37" s="400"/>
      <c r="D37" s="321"/>
    </row>
    <row r="38" spans="2:5" s="3" customFormat="1" ht="17.850000000000001" customHeight="1" x14ac:dyDescent="0.3">
      <c r="B38" s="401" t="s">
        <v>209</v>
      </c>
      <c r="C38" s="402"/>
      <c r="D38" s="10">
        <v>1</v>
      </c>
    </row>
    <row r="39" spans="2:5" s="30" customFormat="1" x14ac:dyDescent="0.25">
      <c r="B39" s="11" t="s">
        <v>5</v>
      </c>
      <c r="C39" s="11"/>
      <c r="D39" s="112">
        <f>+'Հավելված N 4'!G28</f>
        <v>738</v>
      </c>
      <c r="E39" s="31"/>
    </row>
    <row r="41" spans="2:5" s="3" customFormat="1" x14ac:dyDescent="0.3">
      <c r="B41" s="24" t="s">
        <v>34</v>
      </c>
      <c r="C41" s="24" t="s">
        <v>1</v>
      </c>
      <c r="D41" s="23"/>
    </row>
    <row r="42" spans="2:5" s="3" customFormat="1" x14ac:dyDescent="0.3">
      <c r="B42" s="25">
        <v>1183</v>
      </c>
      <c r="C42" s="21" t="s">
        <v>127</v>
      </c>
      <c r="D42" s="24"/>
    </row>
    <row r="43" spans="2:5" s="3" customFormat="1" x14ac:dyDescent="0.3"/>
    <row r="44" spans="2:5" s="3" customFormat="1" x14ac:dyDescent="0.3">
      <c r="B44" s="403" t="s">
        <v>2</v>
      </c>
      <c r="C44" s="404"/>
      <c r="D44" s="29"/>
    </row>
    <row r="45" spans="2:5" s="3" customFormat="1" ht="69" x14ac:dyDescent="0.3">
      <c r="B45" s="21" t="s">
        <v>3</v>
      </c>
      <c r="C45" s="22">
        <v>1183</v>
      </c>
      <c r="D45" s="279" t="s">
        <v>27</v>
      </c>
    </row>
    <row r="46" spans="2:5" s="3" customFormat="1" ht="34.5" x14ac:dyDescent="0.3">
      <c r="B46" s="21" t="s">
        <v>4</v>
      </c>
      <c r="C46" s="22">
        <v>32001</v>
      </c>
      <c r="D46" s="9" t="s">
        <v>9</v>
      </c>
    </row>
    <row r="47" spans="2:5" s="3" customFormat="1" ht="34.5" x14ac:dyDescent="0.3">
      <c r="B47" s="116" t="s">
        <v>61</v>
      </c>
      <c r="C47" s="173" t="s">
        <v>128</v>
      </c>
      <c r="D47" s="319"/>
    </row>
    <row r="48" spans="2:5" s="3" customFormat="1" ht="69" x14ac:dyDescent="0.3">
      <c r="B48" s="116" t="s">
        <v>62</v>
      </c>
      <c r="C48" s="173" t="s">
        <v>129</v>
      </c>
      <c r="D48" s="320"/>
    </row>
    <row r="49" spans="1:5" s="3" customFormat="1" ht="51.75" x14ac:dyDescent="0.3">
      <c r="B49" s="116" t="s">
        <v>63</v>
      </c>
      <c r="C49" s="226" t="s">
        <v>80</v>
      </c>
      <c r="D49" s="320"/>
    </row>
    <row r="50" spans="1:5" s="3" customFormat="1" ht="69" x14ac:dyDescent="0.3">
      <c r="B50" s="116" t="s">
        <v>130</v>
      </c>
      <c r="C50" s="226" t="s">
        <v>131</v>
      </c>
      <c r="D50" s="320"/>
    </row>
    <row r="51" spans="1:5" s="3" customFormat="1" x14ac:dyDescent="0.3">
      <c r="B51" s="399" t="s">
        <v>0</v>
      </c>
      <c r="C51" s="400"/>
      <c r="D51" s="321"/>
    </row>
    <row r="52" spans="1:5" s="3" customFormat="1" ht="17.850000000000001" customHeight="1" x14ac:dyDescent="0.3">
      <c r="B52" s="401" t="s">
        <v>132</v>
      </c>
      <c r="C52" s="402"/>
      <c r="D52" s="10">
        <v>1</v>
      </c>
    </row>
    <row r="53" spans="1:5" s="30" customFormat="1" x14ac:dyDescent="0.25">
      <c r="B53" s="11" t="s">
        <v>5</v>
      </c>
      <c r="C53" s="11"/>
      <c r="D53" s="112">
        <f>+'Հավելված N 4'!G65</f>
        <v>17147</v>
      </c>
      <c r="E53" s="31"/>
    </row>
    <row r="59" spans="1:5" ht="21.95" customHeight="1" x14ac:dyDescent="0.3">
      <c r="A59" s="405" t="s">
        <v>81</v>
      </c>
      <c r="B59" s="405"/>
      <c r="C59" s="405"/>
      <c r="D59" s="405"/>
    </row>
    <row r="60" spans="1:5" ht="38.65" customHeight="1" x14ac:dyDescent="0.3">
      <c r="C60" s="278" t="s">
        <v>69</v>
      </c>
      <c r="D60" s="8"/>
    </row>
    <row r="61" spans="1:5" x14ac:dyDescent="0.3">
      <c r="B61" s="406" t="s">
        <v>32</v>
      </c>
      <c r="C61" s="407"/>
      <c r="D61" s="408"/>
    </row>
    <row r="62" spans="1:5" s="20" customFormat="1" x14ac:dyDescent="0.3">
      <c r="B62" s="27"/>
      <c r="C62" s="27"/>
      <c r="D62" s="28"/>
    </row>
    <row r="63" spans="1:5" s="20" customFormat="1" x14ac:dyDescent="0.3">
      <c r="B63" s="27"/>
      <c r="C63" s="27"/>
    </row>
    <row r="64" spans="1:5" s="3" customFormat="1" x14ac:dyDescent="0.3">
      <c r="B64" s="24" t="s">
        <v>34</v>
      </c>
      <c r="C64" s="24" t="s">
        <v>1</v>
      </c>
      <c r="D64" s="23"/>
    </row>
    <row r="65" spans="2:5" s="3" customFormat="1" ht="34.5" x14ac:dyDescent="0.3">
      <c r="B65" s="25">
        <v>1045</v>
      </c>
      <c r="C65" s="21" t="s">
        <v>191</v>
      </c>
      <c r="D65" s="24"/>
    </row>
    <row r="66" spans="2:5" s="3" customFormat="1" x14ac:dyDescent="0.3"/>
    <row r="67" spans="2:5" s="3" customFormat="1" x14ac:dyDescent="0.3">
      <c r="B67" s="403" t="s">
        <v>2</v>
      </c>
      <c r="C67" s="404"/>
      <c r="D67" s="29"/>
    </row>
    <row r="68" spans="2:5" s="3" customFormat="1" ht="69" x14ac:dyDescent="0.3">
      <c r="B68" s="21" t="s">
        <v>3</v>
      </c>
      <c r="C68" s="22">
        <v>1045</v>
      </c>
      <c r="D68" s="279" t="s">
        <v>31</v>
      </c>
    </row>
    <row r="69" spans="2:5" s="3" customFormat="1" ht="34.5" x14ac:dyDescent="0.3">
      <c r="B69" s="21" t="s">
        <v>4</v>
      </c>
      <c r="C69" s="22">
        <v>32005</v>
      </c>
      <c r="D69" s="9" t="s">
        <v>9</v>
      </c>
    </row>
    <row r="70" spans="2:5" s="3" customFormat="1" ht="51.75" x14ac:dyDescent="0.3">
      <c r="B70" s="116" t="s">
        <v>61</v>
      </c>
      <c r="C70" s="173" t="s">
        <v>196</v>
      </c>
      <c r="D70" s="319"/>
    </row>
    <row r="71" spans="2:5" s="3" customFormat="1" ht="34.5" x14ac:dyDescent="0.3">
      <c r="B71" s="116" t="s">
        <v>62</v>
      </c>
      <c r="C71" s="173" t="s">
        <v>197</v>
      </c>
      <c r="D71" s="320"/>
    </row>
    <row r="72" spans="2:5" s="3" customFormat="1" ht="51.75" x14ac:dyDescent="0.3">
      <c r="B72" s="116" t="s">
        <v>63</v>
      </c>
      <c r="C72" s="226" t="s">
        <v>80</v>
      </c>
      <c r="D72" s="320"/>
    </row>
    <row r="73" spans="2:5" s="3" customFormat="1" ht="69" x14ac:dyDescent="0.3">
      <c r="B73" s="116" t="s">
        <v>130</v>
      </c>
      <c r="C73" s="226" t="s">
        <v>198</v>
      </c>
      <c r="D73" s="320"/>
    </row>
    <row r="74" spans="2:5" s="3" customFormat="1" x14ac:dyDescent="0.3">
      <c r="B74" s="399" t="s">
        <v>0</v>
      </c>
      <c r="C74" s="400"/>
      <c r="D74" s="321"/>
    </row>
    <row r="75" spans="2:5" s="30" customFormat="1" x14ac:dyDescent="0.25">
      <c r="B75" s="11" t="s">
        <v>5</v>
      </c>
      <c r="C75" s="11"/>
      <c r="D75" s="112">
        <f>+'Հավելված N 4'!G54</f>
        <v>-22879.4</v>
      </c>
      <c r="E75" s="31"/>
    </row>
    <row r="81" spans="1:4" ht="21.95" customHeight="1" x14ac:dyDescent="0.3">
      <c r="A81" s="405" t="s">
        <v>236</v>
      </c>
      <c r="B81" s="405"/>
      <c r="C81" s="405"/>
      <c r="D81" s="405"/>
    </row>
    <row r="82" spans="1:4" ht="38.65" customHeight="1" x14ac:dyDescent="0.3">
      <c r="C82" s="278" t="s">
        <v>227</v>
      </c>
      <c r="D82" s="8"/>
    </row>
    <row r="83" spans="1:4" x14ac:dyDescent="0.3">
      <c r="B83" s="406" t="s">
        <v>32</v>
      </c>
      <c r="C83" s="407"/>
      <c r="D83" s="408"/>
    </row>
    <row r="84" spans="1:4" s="20" customFormat="1" x14ac:dyDescent="0.3">
      <c r="B84" s="27"/>
      <c r="C84" s="27"/>
      <c r="D84" s="28"/>
    </row>
    <row r="85" spans="1:4" s="20" customFormat="1" x14ac:dyDescent="0.3">
      <c r="B85" s="27"/>
      <c r="C85" s="27"/>
    </row>
    <row r="86" spans="1:4" s="3" customFormat="1" x14ac:dyDescent="0.3">
      <c r="B86" s="258" t="s">
        <v>34</v>
      </c>
      <c r="C86" s="258" t="s">
        <v>1</v>
      </c>
      <c r="D86" s="130"/>
    </row>
    <row r="87" spans="1:4" s="3" customFormat="1" x14ac:dyDescent="0.3">
      <c r="B87" s="259">
        <v>1139</v>
      </c>
      <c r="C87" s="260" t="s">
        <v>228</v>
      </c>
      <c r="D87" s="258"/>
    </row>
    <row r="88" spans="1:4" s="3" customFormat="1" x14ac:dyDescent="0.3"/>
    <row r="89" spans="1:4" s="3" customFormat="1" x14ac:dyDescent="0.3">
      <c r="B89" s="409" t="s">
        <v>2</v>
      </c>
      <c r="C89" s="410"/>
      <c r="D89" s="258"/>
    </row>
    <row r="90" spans="1:4" s="3" customFormat="1" ht="69" x14ac:dyDescent="0.3">
      <c r="B90" s="260" t="s">
        <v>3</v>
      </c>
      <c r="C90" s="127">
        <v>1139</v>
      </c>
      <c r="D90" s="279" t="s">
        <v>27</v>
      </c>
    </row>
    <row r="91" spans="1:4" s="3" customFormat="1" ht="34.5" x14ac:dyDescent="0.3">
      <c r="B91" s="260" t="s">
        <v>4</v>
      </c>
      <c r="C91" s="127">
        <v>11001</v>
      </c>
      <c r="D91" s="143" t="s">
        <v>9</v>
      </c>
    </row>
    <row r="92" spans="1:4" s="3" customFormat="1" ht="34.5" x14ac:dyDescent="0.3">
      <c r="B92" s="261" t="s">
        <v>61</v>
      </c>
      <c r="C92" s="173" t="s">
        <v>228</v>
      </c>
      <c r="D92" s="319"/>
    </row>
    <row r="93" spans="1:4" s="3" customFormat="1" ht="69" x14ac:dyDescent="0.3">
      <c r="B93" s="260" t="s">
        <v>62</v>
      </c>
      <c r="C93" s="173" t="s">
        <v>229</v>
      </c>
      <c r="D93" s="320"/>
    </row>
    <row r="94" spans="1:4" s="3" customFormat="1" ht="34.5" x14ac:dyDescent="0.3">
      <c r="B94" s="262" t="s">
        <v>63</v>
      </c>
      <c r="C94" s="173" t="s">
        <v>230</v>
      </c>
      <c r="D94" s="320"/>
    </row>
    <row r="95" spans="1:4" s="3" customFormat="1" ht="51.75" x14ac:dyDescent="0.3">
      <c r="B95" s="116" t="s">
        <v>231</v>
      </c>
      <c r="C95" s="173" t="s">
        <v>232</v>
      </c>
      <c r="D95" s="320"/>
    </row>
    <row r="96" spans="1:4" s="3" customFormat="1" x14ac:dyDescent="0.3">
      <c r="B96" s="412" t="s">
        <v>0</v>
      </c>
      <c r="C96" s="400"/>
      <c r="D96" s="321"/>
    </row>
    <row r="97" spans="2:4" s="30" customFormat="1" x14ac:dyDescent="0.25">
      <c r="B97" s="263" t="s">
        <v>5</v>
      </c>
      <c r="C97" s="263"/>
      <c r="D97" s="264">
        <f>+'Հավելված N 4'!G86</f>
        <v>738</v>
      </c>
    </row>
    <row r="98" spans="2:4" ht="8.1" customHeight="1" x14ac:dyDescent="0.3"/>
    <row r="99" spans="2:4" s="3" customFormat="1" x14ac:dyDescent="0.3">
      <c r="B99" s="409" t="s">
        <v>2</v>
      </c>
      <c r="C99" s="410"/>
      <c r="D99" s="258"/>
    </row>
    <row r="100" spans="2:4" s="3" customFormat="1" ht="69" x14ac:dyDescent="0.3">
      <c r="B100" s="260" t="s">
        <v>3</v>
      </c>
      <c r="C100" s="127">
        <v>1139</v>
      </c>
      <c r="D100" s="279" t="s">
        <v>31</v>
      </c>
    </row>
    <row r="101" spans="2:4" s="3" customFormat="1" ht="34.5" x14ac:dyDescent="0.3">
      <c r="B101" s="260" t="s">
        <v>4</v>
      </c>
      <c r="C101" s="127">
        <v>11001</v>
      </c>
      <c r="D101" s="143" t="s">
        <v>9</v>
      </c>
    </row>
    <row r="102" spans="2:4" s="3" customFormat="1" ht="34.5" x14ac:dyDescent="0.3">
      <c r="B102" s="261" t="s">
        <v>61</v>
      </c>
      <c r="C102" s="173" t="s">
        <v>228</v>
      </c>
      <c r="D102" s="319"/>
    </row>
    <row r="103" spans="2:4" s="3" customFormat="1" ht="69" x14ac:dyDescent="0.3">
      <c r="B103" s="260" t="s">
        <v>62</v>
      </c>
      <c r="C103" s="173" t="s">
        <v>229</v>
      </c>
      <c r="D103" s="320"/>
    </row>
    <row r="104" spans="2:4" s="3" customFormat="1" ht="34.5" x14ac:dyDescent="0.3">
      <c r="B104" s="262" t="s">
        <v>63</v>
      </c>
      <c r="C104" s="173" t="s">
        <v>230</v>
      </c>
      <c r="D104" s="320"/>
    </row>
    <row r="105" spans="2:4" s="3" customFormat="1" ht="51.75" x14ac:dyDescent="0.3">
      <c r="B105" s="116" t="s">
        <v>231</v>
      </c>
      <c r="C105" s="173" t="s">
        <v>232</v>
      </c>
      <c r="D105" s="320"/>
    </row>
    <row r="106" spans="2:4" s="3" customFormat="1" x14ac:dyDescent="0.3">
      <c r="B106" s="412" t="s">
        <v>0</v>
      </c>
      <c r="C106" s="400"/>
      <c r="D106" s="321"/>
    </row>
    <row r="107" spans="2:4" s="30" customFormat="1" x14ac:dyDescent="0.25">
      <c r="B107" s="263" t="s">
        <v>5</v>
      </c>
      <c r="C107" s="263"/>
      <c r="D107" s="264">
        <f>+'Հավելված N 4'!G92</f>
        <v>-738</v>
      </c>
    </row>
  </sheetData>
  <mergeCells count="31">
    <mergeCell ref="A81:D81"/>
    <mergeCell ref="B99:C99"/>
    <mergeCell ref="D102:D106"/>
    <mergeCell ref="B106:C106"/>
    <mergeCell ref="D92:D96"/>
    <mergeCell ref="B96:C96"/>
    <mergeCell ref="B83:D83"/>
    <mergeCell ref="B89:C89"/>
    <mergeCell ref="B38:C38"/>
    <mergeCell ref="B24:C24"/>
    <mergeCell ref="B67:C67"/>
    <mergeCell ref="D70:D74"/>
    <mergeCell ref="B74:C74"/>
    <mergeCell ref="A59:D59"/>
    <mergeCell ref="B61:D61"/>
    <mergeCell ref="B30:C30"/>
    <mergeCell ref="D33:D37"/>
    <mergeCell ref="B37:C37"/>
    <mergeCell ref="B44:C44"/>
    <mergeCell ref="D47:D51"/>
    <mergeCell ref="B51:C51"/>
    <mergeCell ref="B52:C52"/>
    <mergeCell ref="B10:D10"/>
    <mergeCell ref="B16:C16"/>
    <mergeCell ref="D19:D23"/>
    <mergeCell ref="B23:C23"/>
    <mergeCell ref="C1:D1"/>
    <mergeCell ref="C2:D2"/>
    <mergeCell ref="C3:D3"/>
    <mergeCell ref="B6:D6"/>
    <mergeCell ref="A8:D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16" zoomScale="85" zoomScaleNormal="85" workbookViewId="0">
      <selection activeCell="G10" sqref="G10:G11"/>
    </sheetView>
  </sheetViews>
  <sheetFormatPr defaultColWidth="9.140625" defaultRowHeight="17.25" x14ac:dyDescent="0.3"/>
  <cols>
    <col min="1" max="4" width="18.140625" style="35" customWidth="1"/>
    <col min="5" max="6" width="14.42578125" style="91" customWidth="1"/>
    <col min="7" max="7" width="17.7109375" style="92" customWidth="1"/>
    <col min="8" max="8" width="14.42578125" style="92" customWidth="1"/>
    <col min="9" max="9" width="30.140625" style="91" customWidth="1"/>
    <col min="10" max="10" width="18" style="35" customWidth="1"/>
    <col min="11" max="11" width="37.140625" style="35" customWidth="1"/>
    <col min="12" max="12" width="20.140625" style="35" customWidth="1"/>
    <col min="13" max="13" width="14" style="35" bestFit="1" customWidth="1"/>
    <col min="14" max="16384" width="9.140625" style="35"/>
  </cols>
  <sheetData>
    <row r="1" spans="1:10" ht="33.4" customHeight="1" x14ac:dyDescent="0.3">
      <c r="A1" s="84"/>
      <c r="B1" s="84"/>
      <c r="C1" s="84"/>
      <c r="D1" s="84"/>
      <c r="E1" s="85"/>
      <c r="F1" s="85"/>
      <c r="G1" s="86"/>
      <c r="H1" s="428" t="s">
        <v>145</v>
      </c>
      <c r="I1" s="428"/>
    </row>
    <row r="2" spans="1:10" x14ac:dyDescent="0.3">
      <c r="A2" s="84"/>
      <c r="B2" s="84"/>
      <c r="C2" s="84"/>
      <c r="D2" s="84"/>
      <c r="E2" s="85"/>
      <c r="F2" s="85"/>
      <c r="G2" s="86"/>
      <c r="H2" s="429" t="s">
        <v>66</v>
      </c>
      <c r="I2" s="429"/>
    </row>
    <row r="3" spans="1:10" x14ac:dyDescent="0.3">
      <c r="A3" s="84"/>
      <c r="B3" s="84"/>
      <c r="C3" s="84"/>
      <c r="D3" s="84"/>
      <c r="E3" s="85"/>
      <c r="F3" s="85"/>
      <c r="G3" s="86"/>
      <c r="H3" s="429" t="s">
        <v>6</v>
      </c>
      <c r="I3" s="429"/>
    </row>
    <row r="4" spans="1:10" x14ac:dyDescent="0.3">
      <c r="A4" s="84"/>
      <c r="B4" s="84"/>
      <c r="C4" s="84"/>
      <c r="D4" s="84"/>
      <c r="E4" s="85"/>
      <c r="F4" s="85"/>
      <c r="G4" s="86"/>
      <c r="H4" s="86"/>
      <c r="I4" s="147"/>
    </row>
    <row r="5" spans="1:10" x14ac:dyDescent="0.3">
      <c r="A5" s="84"/>
      <c r="B5" s="84"/>
      <c r="C5" s="84"/>
      <c r="D5" s="84"/>
      <c r="E5" s="85"/>
      <c r="F5" s="85"/>
      <c r="G5" s="86"/>
      <c r="H5" s="86"/>
      <c r="I5" s="147"/>
    </row>
    <row r="6" spans="1:10" ht="32.25" customHeight="1" x14ac:dyDescent="0.3">
      <c r="A6" s="430" t="s">
        <v>67</v>
      </c>
      <c r="B6" s="430"/>
      <c r="C6" s="430"/>
      <c r="D6" s="430"/>
      <c r="E6" s="430"/>
      <c r="F6" s="430"/>
      <c r="G6" s="430"/>
      <c r="H6" s="430"/>
      <c r="I6" s="430"/>
    </row>
    <row r="7" spans="1:10" ht="21" customHeight="1" x14ac:dyDescent="0.3">
      <c r="A7" s="430"/>
      <c r="B7" s="430"/>
      <c r="C7" s="430"/>
      <c r="D7" s="430"/>
      <c r="E7" s="430"/>
      <c r="F7" s="430"/>
      <c r="G7" s="430"/>
      <c r="H7" s="430"/>
      <c r="I7" s="430"/>
    </row>
    <row r="8" spans="1:10" ht="21" customHeight="1" x14ac:dyDescent="0.3">
      <c r="A8" s="87"/>
      <c r="B8" s="87"/>
      <c r="C8" s="87"/>
      <c r="D8" s="87"/>
      <c r="E8" s="87"/>
      <c r="F8" s="87"/>
      <c r="G8" s="87"/>
      <c r="H8" s="87"/>
      <c r="I8" s="87"/>
    </row>
    <row r="9" spans="1:10" ht="21" customHeight="1" x14ac:dyDescent="0.3">
      <c r="A9" s="87"/>
      <c r="B9" s="87"/>
      <c r="C9" s="87"/>
      <c r="D9" s="87"/>
      <c r="E9" s="87"/>
      <c r="F9" s="87"/>
      <c r="G9" s="87"/>
      <c r="H9" s="87"/>
      <c r="I9" s="87"/>
    </row>
    <row r="10" spans="1:10" ht="73.7" customHeight="1" x14ac:dyDescent="0.3">
      <c r="A10" s="431" t="s">
        <v>35</v>
      </c>
      <c r="B10" s="431" t="s">
        <v>36</v>
      </c>
      <c r="C10" s="431"/>
      <c r="D10" s="431"/>
      <c r="E10" s="431" t="s">
        <v>37</v>
      </c>
      <c r="F10" s="431" t="s">
        <v>38</v>
      </c>
      <c r="G10" s="431" t="s">
        <v>39</v>
      </c>
      <c r="H10" s="387" t="s">
        <v>64</v>
      </c>
      <c r="I10" s="387"/>
    </row>
    <row r="11" spans="1:10" ht="21" customHeight="1" x14ac:dyDescent="0.3">
      <c r="A11" s="431"/>
      <c r="B11" s="431"/>
      <c r="C11" s="431"/>
      <c r="D11" s="431"/>
      <c r="E11" s="431"/>
      <c r="F11" s="431"/>
      <c r="G11" s="431"/>
      <c r="H11" s="148" t="s">
        <v>40</v>
      </c>
      <c r="I11" s="88" t="s">
        <v>41</v>
      </c>
    </row>
    <row r="12" spans="1:10" x14ac:dyDescent="0.3">
      <c r="A12" s="89">
        <v>1</v>
      </c>
      <c r="B12" s="424">
        <v>2</v>
      </c>
      <c r="C12" s="425"/>
      <c r="D12" s="426"/>
      <c r="E12" s="148">
        <v>3</v>
      </c>
      <c r="F12" s="148">
        <v>4</v>
      </c>
      <c r="G12" s="148">
        <v>5</v>
      </c>
      <c r="H12" s="148">
        <v>6</v>
      </c>
      <c r="I12" s="148">
        <v>7</v>
      </c>
      <c r="J12" s="90"/>
    </row>
    <row r="13" spans="1:10" ht="44.85" customHeight="1" x14ac:dyDescent="0.3">
      <c r="A13" s="427" t="s">
        <v>18</v>
      </c>
      <c r="B13" s="427"/>
      <c r="C13" s="427"/>
      <c r="D13" s="427"/>
      <c r="E13" s="427"/>
      <c r="F13" s="427"/>
      <c r="G13" s="427"/>
      <c r="H13" s="427"/>
      <c r="I13" s="54">
        <f>+I14</f>
        <v>21889.4</v>
      </c>
      <c r="J13" s="142"/>
    </row>
    <row r="14" spans="1:10" s="3" customFormat="1" x14ac:dyDescent="0.3">
      <c r="A14" s="138" t="s">
        <v>70</v>
      </c>
      <c r="B14" s="138" t="s">
        <v>149</v>
      </c>
      <c r="C14" s="138" t="s">
        <v>71</v>
      </c>
      <c r="D14" s="420" t="s">
        <v>121</v>
      </c>
      <c r="E14" s="421"/>
      <c r="F14" s="421"/>
      <c r="G14" s="421"/>
      <c r="H14" s="422"/>
      <c r="I14" s="139">
        <f>+I15</f>
        <v>21889.4</v>
      </c>
    </row>
    <row r="15" spans="1:10" s="101" customFormat="1" ht="54.95" customHeight="1" x14ac:dyDescent="0.25">
      <c r="A15" s="21" t="s">
        <v>150</v>
      </c>
      <c r="B15" s="423" t="s">
        <v>151</v>
      </c>
      <c r="C15" s="423"/>
      <c r="D15" s="423"/>
      <c r="E15" s="423"/>
      <c r="F15" s="423"/>
      <c r="G15" s="423"/>
      <c r="H15" s="423"/>
      <c r="I15" s="100">
        <f>+I16</f>
        <v>21889.4</v>
      </c>
    </row>
    <row r="16" spans="1:10" s="30" customFormat="1" ht="21" customHeight="1" x14ac:dyDescent="0.25">
      <c r="A16" s="95"/>
      <c r="B16" s="414" t="s">
        <v>152</v>
      </c>
      <c r="C16" s="415"/>
      <c r="D16" s="416"/>
      <c r="E16" s="96"/>
      <c r="F16" s="96"/>
      <c r="G16" s="96"/>
      <c r="H16" s="97"/>
      <c r="I16" s="66">
        <f>SUM(I17:I22)</f>
        <v>21889.4</v>
      </c>
    </row>
    <row r="17" spans="1:10" s="104" customFormat="1" ht="35.450000000000003" customHeight="1" x14ac:dyDescent="0.25">
      <c r="A17" s="227" t="s">
        <v>240</v>
      </c>
      <c r="B17" s="413" t="s">
        <v>153</v>
      </c>
      <c r="C17" s="413"/>
      <c r="D17" s="413"/>
      <c r="E17" s="102" t="s">
        <v>49</v>
      </c>
      <c r="F17" s="102" t="s">
        <v>47</v>
      </c>
      <c r="G17" s="103">
        <v>1799000</v>
      </c>
      <c r="H17" s="64">
        <v>1</v>
      </c>
      <c r="I17" s="65">
        <f>+ROUND(H17*G17/1000,1)</f>
        <v>1799</v>
      </c>
    </row>
    <row r="18" spans="1:10" s="104" customFormat="1" ht="35.450000000000003" customHeight="1" x14ac:dyDescent="0.25">
      <c r="A18" s="227">
        <v>71241200</v>
      </c>
      <c r="B18" s="413" t="s">
        <v>153</v>
      </c>
      <c r="C18" s="413"/>
      <c r="D18" s="413"/>
      <c r="E18" s="102" t="s">
        <v>49</v>
      </c>
      <c r="F18" s="102" t="s">
        <v>47</v>
      </c>
      <c r="G18" s="103">
        <f>5217200*0.3</f>
        <v>1565160</v>
      </c>
      <c r="H18" s="64">
        <v>1</v>
      </c>
      <c r="I18" s="65">
        <f t="shared" ref="I18:I22" si="0">+ROUND(H18*G18/1000,1)</f>
        <v>1565.2</v>
      </c>
    </row>
    <row r="19" spans="1:10" s="104" customFormat="1" ht="35.450000000000003" customHeight="1" x14ac:dyDescent="0.25">
      <c r="A19" s="227">
        <v>71241200</v>
      </c>
      <c r="B19" s="413" t="s">
        <v>153</v>
      </c>
      <c r="C19" s="413"/>
      <c r="D19" s="413"/>
      <c r="E19" s="102" t="s">
        <v>49</v>
      </c>
      <c r="F19" s="102" t="s">
        <v>47</v>
      </c>
      <c r="G19" s="103">
        <f>2372000*0.3</f>
        <v>711600</v>
      </c>
      <c r="H19" s="64">
        <v>1</v>
      </c>
      <c r="I19" s="65">
        <f t="shared" ref="I19" si="1">+ROUND(H19*G19/1000,1)</f>
        <v>711.6</v>
      </c>
    </row>
    <row r="20" spans="1:10" s="104" customFormat="1" ht="35.450000000000003" customHeight="1" x14ac:dyDescent="0.25">
      <c r="A20" s="227">
        <v>71241200</v>
      </c>
      <c r="B20" s="413" t="s">
        <v>153</v>
      </c>
      <c r="C20" s="413"/>
      <c r="D20" s="413"/>
      <c r="E20" s="102" t="s">
        <v>49</v>
      </c>
      <c r="F20" s="102" t="s">
        <v>47</v>
      </c>
      <c r="G20" s="103">
        <f>20610760*0.3</f>
        <v>6183228</v>
      </c>
      <c r="H20" s="64">
        <v>1</v>
      </c>
      <c r="I20" s="65">
        <f t="shared" si="0"/>
        <v>6183.2</v>
      </c>
    </row>
    <row r="21" spans="1:10" s="104" customFormat="1" ht="35.450000000000003" customHeight="1" x14ac:dyDescent="0.25">
      <c r="A21" s="227">
        <v>71241200</v>
      </c>
      <c r="B21" s="413" t="s">
        <v>153</v>
      </c>
      <c r="C21" s="413"/>
      <c r="D21" s="413"/>
      <c r="E21" s="102" t="s">
        <v>49</v>
      </c>
      <c r="F21" s="102" t="s">
        <v>47</v>
      </c>
      <c r="G21" s="103">
        <f>38144500*0.3</f>
        <v>11443350</v>
      </c>
      <c r="H21" s="64">
        <v>1</v>
      </c>
      <c r="I21" s="65">
        <f t="shared" si="0"/>
        <v>11443.4</v>
      </c>
    </row>
    <row r="22" spans="1:10" s="104" customFormat="1" x14ac:dyDescent="0.25">
      <c r="A22" s="227">
        <v>50531140</v>
      </c>
      <c r="B22" s="413" t="s">
        <v>154</v>
      </c>
      <c r="C22" s="413"/>
      <c r="D22" s="413"/>
      <c r="E22" s="102" t="s">
        <v>49</v>
      </c>
      <c r="F22" s="102" t="s">
        <v>47</v>
      </c>
      <c r="G22" s="103">
        <v>187000</v>
      </c>
      <c r="H22" s="64">
        <v>1</v>
      </c>
      <c r="I22" s="65">
        <f t="shared" si="0"/>
        <v>187</v>
      </c>
    </row>
    <row r="23" spans="1:10" s="30" customFormat="1" ht="21" customHeight="1" x14ac:dyDescent="0.25">
      <c r="A23" s="95"/>
      <c r="B23" s="144"/>
      <c r="C23" s="144"/>
      <c r="D23" s="144"/>
      <c r="E23" s="96"/>
      <c r="F23" s="96"/>
      <c r="G23" s="96"/>
      <c r="H23" s="97"/>
      <c r="I23" s="66"/>
    </row>
    <row r="24" spans="1:10" s="3" customFormat="1" ht="45" customHeight="1" x14ac:dyDescent="0.3">
      <c r="A24" s="417" t="s">
        <v>69</v>
      </c>
      <c r="B24" s="418"/>
      <c r="C24" s="418"/>
      <c r="D24" s="418"/>
      <c r="E24" s="418"/>
      <c r="F24" s="418"/>
      <c r="G24" s="418"/>
      <c r="H24" s="419"/>
      <c r="I24" s="217">
        <f>+I25</f>
        <v>-22879.4</v>
      </c>
      <c r="J24" s="98"/>
    </row>
    <row r="25" spans="1:10" s="3" customFormat="1" ht="17.850000000000001" customHeight="1" x14ac:dyDescent="0.3">
      <c r="A25" s="138" t="s">
        <v>70</v>
      </c>
      <c r="B25" s="138" t="s">
        <v>149</v>
      </c>
      <c r="C25" s="138" t="s">
        <v>71</v>
      </c>
      <c r="D25" s="420" t="s">
        <v>121</v>
      </c>
      <c r="E25" s="421"/>
      <c r="F25" s="421"/>
      <c r="G25" s="421"/>
      <c r="H25" s="422"/>
      <c r="I25" s="218">
        <f>+I26</f>
        <v>-22879.4</v>
      </c>
    </row>
    <row r="26" spans="1:10" s="101" customFormat="1" ht="54.95" customHeight="1" x14ac:dyDescent="0.25">
      <c r="A26" s="21" t="s">
        <v>161</v>
      </c>
      <c r="B26" s="423" t="s">
        <v>162</v>
      </c>
      <c r="C26" s="423"/>
      <c r="D26" s="423"/>
      <c r="E26" s="423"/>
      <c r="F26" s="423"/>
      <c r="G26" s="423"/>
      <c r="H26" s="423"/>
      <c r="I26" s="100">
        <f>+I27+I29</f>
        <v>-22879.4</v>
      </c>
    </row>
    <row r="27" spans="1:10" s="30" customFormat="1" ht="21" customHeight="1" x14ac:dyDescent="0.25">
      <c r="A27" s="95"/>
      <c r="B27" s="414" t="s">
        <v>72</v>
      </c>
      <c r="C27" s="415"/>
      <c r="D27" s="416"/>
      <c r="E27" s="96"/>
      <c r="F27" s="96"/>
      <c r="G27" s="96"/>
      <c r="H27" s="97"/>
      <c r="I27" s="66">
        <f>SUM(I28:I28)</f>
        <v>-22084.400000000001</v>
      </c>
    </row>
    <row r="28" spans="1:10" s="104" customFormat="1" ht="18" customHeight="1" x14ac:dyDescent="0.25">
      <c r="A28" s="146" t="s">
        <v>163</v>
      </c>
      <c r="B28" s="413" t="s">
        <v>73</v>
      </c>
      <c r="C28" s="413"/>
      <c r="D28" s="413"/>
      <c r="E28" s="102" t="s">
        <v>164</v>
      </c>
      <c r="F28" s="102" t="s">
        <v>68</v>
      </c>
      <c r="G28" s="103"/>
      <c r="H28" s="64"/>
      <c r="I28" s="65">
        <v>-22084.400000000001</v>
      </c>
    </row>
    <row r="29" spans="1:10" s="104" customFormat="1" ht="21" customHeight="1" x14ac:dyDescent="0.25">
      <c r="A29" s="146"/>
      <c r="B29" s="414" t="s">
        <v>48</v>
      </c>
      <c r="C29" s="415"/>
      <c r="D29" s="416"/>
      <c r="E29" s="96" t="s">
        <v>74</v>
      </c>
      <c r="F29" s="96" t="s">
        <v>74</v>
      </c>
      <c r="G29" s="96" t="s">
        <v>74</v>
      </c>
      <c r="H29" s="105"/>
      <c r="I29" s="66">
        <f>SUM(I30:I31)</f>
        <v>-795</v>
      </c>
    </row>
    <row r="30" spans="1:10" s="104" customFormat="1" x14ac:dyDescent="0.25">
      <c r="A30" s="146" t="s">
        <v>165</v>
      </c>
      <c r="B30" s="413" t="s">
        <v>53</v>
      </c>
      <c r="C30" s="413"/>
      <c r="D30" s="413"/>
      <c r="E30" s="102" t="s">
        <v>49</v>
      </c>
      <c r="F30" s="102" t="s">
        <v>47</v>
      </c>
      <c r="G30" s="103"/>
      <c r="H30" s="64"/>
      <c r="I30" s="65">
        <v>-662.5</v>
      </c>
    </row>
    <row r="31" spans="1:10" s="104" customFormat="1" x14ac:dyDescent="0.25">
      <c r="A31" s="146" t="s">
        <v>166</v>
      </c>
      <c r="B31" s="413" t="s">
        <v>54</v>
      </c>
      <c r="C31" s="413"/>
      <c r="D31" s="413"/>
      <c r="E31" s="102" t="s">
        <v>50</v>
      </c>
      <c r="F31" s="102" t="s">
        <v>47</v>
      </c>
      <c r="G31" s="103"/>
      <c r="H31" s="64"/>
      <c r="I31" s="65">
        <v>-132.5</v>
      </c>
    </row>
  </sheetData>
  <mergeCells count="29">
    <mergeCell ref="D25:H25"/>
    <mergeCell ref="B12:D12"/>
    <mergeCell ref="A13:H13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31:D31"/>
    <mergeCell ref="B29:D29"/>
    <mergeCell ref="A24:H24"/>
    <mergeCell ref="D14:H14"/>
    <mergeCell ref="B18:D18"/>
    <mergeCell ref="B22:D22"/>
    <mergeCell ref="B15:H15"/>
    <mergeCell ref="B16:D16"/>
    <mergeCell ref="B21:D21"/>
    <mergeCell ref="B17:D17"/>
    <mergeCell ref="B20:D20"/>
    <mergeCell ref="B19:D19"/>
    <mergeCell ref="B30:D30"/>
    <mergeCell ref="B26:H26"/>
    <mergeCell ref="B27:D27"/>
    <mergeCell ref="B28:D28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topLeftCell="A16" zoomScale="70" zoomScaleNormal="70" zoomScaleSheetLayoutView="100" workbookViewId="0">
      <selection activeCell="H29" sqref="H29"/>
    </sheetView>
  </sheetViews>
  <sheetFormatPr defaultColWidth="9.140625" defaultRowHeight="17.25" x14ac:dyDescent="0.3"/>
  <cols>
    <col min="1" max="3" width="8.85546875" style="3" customWidth="1"/>
    <col min="4" max="4" width="10.28515625" style="3" customWidth="1"/>
    <col min="5" max="5" width="14.5703125" style="3" customWidth="1"/>
    <col min="6" max="6" width="62.140625" style="3" customWidth="1"/>
    <col min="7" max="7" width="30.140625" style="3" customWidth="1"/>
    <col min="8" max="8" width="49.85546875" style="3" customWidth="1"/>
    <col min="9" max="9" width="14.28515625" style="3" customWidth="1"/>
    <col min="10" max="16384" width="9.140625" style="3"/>
  </cols>
  <sheetData>
    <row r="1" spans="1:7" ht="38.1" customHeight="1" x14ac:dyDescent="0.3">
      <c r="F1" s="428" t="s">
        <v>241</v>
      </c>
      <c r="G1" s="428"/>
    </row>
    <row r="2" spans="1:7" ht="17.45" customHeight="1" x14ac:dyDescent="0.3">
      <c r="G2" s="221" t="s">
        <v>66</v>
      </c>
    </row>
    <row r="3" spans="1:7" ht="17.45" customHeight="1" x14ac:dyDescent="0.3">
      <c r="G3" s="221" t="s">
        <v>6</v>
      </c>
    </row>
    <row r="6" spans="1:7" ht="52.5" customHeight="1" x14ac:dyDescent="0.3">
      <c r="A6" s="311" t="s">
        <v>237</v>
      </c>
      <c r="B6" s="311"/>
      <c r="C6" s="311"/>
      <c r="D6" s="311"/>
      <c r="E6" s="311"/>
      <c r="F6" s="311"/>
      <c r="G6" s="311"/>
    </row>
    <row r="8" spans="1:7" x14ac:dyDescent="0.3">
      <c r="G8" s="283" t="s">
        <v>15</v>
      </c>
    </row>
    <row r="9" spans="1:7" s="14" customFormat="1" ht="103.5" x14ac:dyDescent="0.25">
      <c r="A9" s="432" t="s">
        <v>16</v>
      </c>
      <c r="B9" s="432"/>
      <c r="C9" s="432"/>
      <c r="D9" s="432" t="s">
        <v>8</v>
      </c>
      <c r="E9" s="432"/>
      <c r="F9" s="432" t="s">
        <v>11</v>
      </c>
      <c r="G9" s="275" t="s">
        <v>64</v>
      </c>
    </row>
    <row r="10" spans="1:7" s="14" customFormat="1" ht="45" customHeight="1" x14ac:dyDescent="0.25">
      <c r="A10" s="115" t="s">
        <v>238</v>
      </c>
      <c r="B10" s="115" t="s">
        <v>239</v>
      </c>
      <c r="C10" s="115" t="s">
        <v>17</v>
      </c>
      <c r="D10" s="115" t="s">
        <v>10</v>
      </c>
      <c r="E10" s="115" t="s">
        <v>84</v>
      </c>
      <c r="F10" s="432"/>
      <c r="G10" s="115" t="s">
        <v>9</v>
      </c>
    </row>
    <row r="11" spans="1:7" s="14" customFormat="1" ht="22.7" customHeight="1" x14ac:dyDescent="0.25">
      <c r="A11" s="116"/>
      <c r="B11" s="116"/>
      <c r="C11" s="116"/>
      <c r="D11" s="115"/>
      <c r="E11" s="115"/>
      <c r="F11" s="223" t="s">
        <v>14</v>
      </c>
      <c r="G11" s="117">
        <f>+G13+G33</f>
        <v>0</v>
      </c>
    </row>
    <row r="12" spans="1:7" s="14" customFormat="1" ht="22.7" customHeight="1" x14ac:dyDescent="0.25">
      <c r="A12" s="116"/>
      <c r="B12" s="116"/>
      <c r="C12" s="116"/>
      <c r="D12" s="115"/>
      <c r="E12" s="115"/>
      <c r="F12" s="116" t="s">
        <v>86</v>
      </c>
      <c r="G12" s="117"/>
    </row>
    <row r="13" spans="1:7" s="104" customFormat="1" ht="27" customHeight="1" x14ac:dyDescent="0.25">
      <c r="A13" s="137"/>
      <c r="B13" s="137"/>
      <c r="C13" s="137"/>
      <c r="D13" s="115"/>
      <c r="E13" s="115"/>
      <c r="F13" s="223" t="s">
        <v>210</v>
      </c>
      <c r="G13" s="117">
        <f t="shared" ref="G13" si="0">+G14</f>
        <v>-738</v>
      </c>
    </row>
    <row r="14" spans="1:7" ht="34.5" x14ac:dyDescent="0.3">
      <c r="A14" s="343" t="s">
        <v>211</v>
      </c>
      <c r="B14" s="343"/>
      <c r="C14" s="343"/>
      <c r="D14" s="343"/>
      <c r="E14" s="343"/>
      <c r="F14" s="128" t="s">
        <v>212</v>
      </c>
      <c r="G14" s="117">
        <f t="shared" ref="G14" si="1">+G16</f>
        <v>-738</v>
      </c>
    </row>
    <row r="15" spans="1:7" x14ac:dyDescent="0.3">
      <c r="A15" s="343"/>
      <c r="B15" s="343"/>
      <c r="C15" s="343"/>
      <c r="D15" s="343"/>
      <c r="E15" s="343"/>
      <c r="F15" s="116" t="s">
        <v>12</v>
      </c>
      <c r="G15" s="265"/>
    </row>
    <row r="16" spans="1:7" ht="34.5" x14ac:dyDescent="0.3">
      <c r="A16" s="343"/>
      <c r="B16" s="343" t="s">
        <v>213</v>
      </c>
      <c r="C16" s="343"/>
      <c r="D16" s="343"/>
      <c r="E16" s="343"/>
      <c r="F16" s="128" t="s">
        <v>214</v>
      </c>
      <c r="G16" s="117">
        <f t="shared" ref="G16" si="2">+G18</f>
        <v>-738</v>
      </c>
    </row>
    <row r="17" spans="1:7" x14ac:dyDescent="0.3">
      <c r="A17" s="343"/>
      <c r="B17" s="343"/>
      <c r="C17" s="343"/>
      <c r="D17" s="343"/>
      <c r="E17" s="343"/>
      <c r="F17" s="116" t="s">
        <v>12</v>
      </c>
      <c r="G17" s="265"/>
    </row>
    <row r="18" spans="1:7" x14ac:dyDescent="0.3">
      <c r="A18" s="343"/>
      <c r="B18" s="343"/>
      <c r="C18" s="343" t="s">
        <v>213</v>
      </c>
      <c r="D18" s="343"/>
      <c r="E18" s="343"/>
      <c r="F18" s="223" t="s">
        <v>215</v>
      </c>
      <c r="G18" s="266">
        <f t="shared" ref="G18" si="3">+G20</f>
        <v>-738</v>
      </c>
    </row>
    <row r="19" spans="1:7" ht="18" customHeight="1" x14ac:dyDescent="0.3">
      <c r="A19" s="343"/>
      <c r="B19" s="343"/>
      <c r="C19" s="343"/>
      <c r="D19" s="343"/>
      <c r="E19" s="343"/>
      <c r="F19" s="116" t="s">
        <v>12</v>
      </c>
      <c r="G19" s="239"/>
    </row>
    <row r="20" spans="1:7" x14ac:dyDescent="0.3">
      <c r="A20" s="343"/>
      <c r="B20" s="343"/>
      <c r="C20" s="343"/>
      <c r="D20" s="343"/>
      <c r="E20" s="343"/>
      <c r="F20" s="116" t="s">
        <v>216</v>
      </c>
      <c r="G20" s="266">
        <f t="shared" ref="G20" si="4">+G22</f>
        <v>-738</v>
      </c>
    </row>
    <row r="21" spans="1:7" x14ac:dyDescent="0.3">
      <c r="A21" s="343"/>
      <c r="B21" s="343"/>
      <c r="C21" s="343"/>
      <c r="D21" s="343"/>
      <c r="E21" s="343"/>
      <c r="F21" s="116" t="s">
        <v>12</v>
      </c>
      <c r="G21" s="241"/>
    </row>
    <row r="22" spans="1:7" s="30" customFormat="1" ht="22.7" customHeight="1" x14ac:dyDescent="0.25">
      <c r="A22" s="343"/>
      <c r="B22" s="343"/>
      <c r="C22" s="343"/>
      <c r="D22" s="343" t="s">
        <v>217</v>
      </c>
      <c r="E22" s="433" t="s">
        <v>218</v>
      </c>
      <c r="F22" s="433" t="s">
        <v>215</v>
      </c>
      <c r="G22" s="266">
        <f t="shared" ref="G22" si="5">+G24</f>
        <v>-738</v>
      </c>
    </row>
    <row r="23" spans="1:7" ht="17.850000000000001" customHeight="1" x14ac:dyDescent="0.3">
      <c r="A23" s="343"/>
      <c r="B23" s="343"/>
      <c r="C23" s="343"/>
      <c r="D23" s="343"/>
      <c r="E23" s="242"/>
      <c r="F23" s="116" t="s">
        <v>12</v>
      </c>
      <c r="G23" s="243"/>
    </row>
    <row r="24" spans="1:7" ht="20.100000000000001" customHeight="1" x14ac:dyDescent="0.3">
      <c r="A24" s="343"/>
      <c r="B24" s="343"/>
      <c r="C24" s="343"/>
      <c r="D24" s="343"/>
      <c r="E24" s="244" t="s">
        <v>224</v>
      </c>
      <c r="F24" s="223" t="s">
        <v>215</v>
      </c>
      <c r="G24" s="245">
        <f t="shared" ref="G24" si="6">+G26</f>
        <v>-738</v>
      </c>
    </row>
    <row r="25" spans="1:7" ht="17.850000000000001" customHeight="1" x14ac:dyDescent="0.3">
      <c r="A25" s="343"/>
      <c r="B25" s="343"/>
      <c r="C25" s="343"/>
      <c r="D25" s="343"/>
      <c r="E25" s="345"/>
      <c r="F25" s="116" t="s">
        <v>22</v>
      </c>
      <c r="G25" s="240"/>
    </row>
    <row r="26" spans="1:7" x14ac:dyDescent="0.3">
      <c r="A26" s="343"/>
      <c r="B26" s="343"/>
      <c r="C26" s="343"/>
      <c r="D26" s="343"/>
      <c r="E26" s="345"/>
      <c r="F26" s="127" t="s">
        <v>216</v>
      </c>
      <c r="G26" s="247">
        <f t="shared" ref="G26" si="7">+G28</f>
        <v>-738</v>
      </c>
    </row>
    <row r="27" spans="1:7" ht="51.75" x14ac:dyDescent="0.3">
      <c r="A27" s="343"/>
      <c r="B27" s="343"/>
      <c r="C27" s="343"/>
      <c r="D27" s="343"/>
      <c r="E27" s="345"/>
      <c r="F27" s="116" t="s">
        <v>19</v>
      </c>
      <c r="G27" s="240"/>
    </row>
    <row r="28" spans="1:7" ht="17.850000000000001" customHeight="1" x14ac:dyDescent="0.3">
      <c r="A28" s="343"/>
      <c r="B28" s="343"/>
      <c r="C28" s="343"/>
      <c r="D28" s="343"/>
      <c r="E28" s="345"/>
      <c r="F28" s="115" t="s">
        <v>13</v>
      </c>
      <c r="G28" s="243">
        <f t="shared" ref="G28:G30" si="8">+G29</f>
        <v>-738</v>
      </c>
    </row>
    <row r="29" spans="1:7" ht="17.850000000000001" customHeight="1" x14ac:dyDescent="0.3">
      <c r="A29" s="343"/>
      <c r="B29" s="343"/>
      <c r="C29" s="343"/>
      <c r="D29" s="343"/>
      <c r="E29" s="345"/>
      <c r="F29" s="116" t="s">
        <v>56</v>
      </c>
      <c r="G29" s="240">
        <f t="shared" si="8"/>
        <v>-738</v>
      </c>
    </row>
    <row r="30" spans="1:7" ht="17.850000000000001" customHeight="1" x14ac:dyDescent="0.3">
      <c r="A30" s="343"/>
      <c r="B30" s="343"/>
      <c r="C30" s="343"/>
      <c r="D30" s="343"/>
      <c r="E30" s="345"/>
      <c r="F30" s="116" t="s">
        <v>220</v>
      </c>
      <c r="G30" s="240">
        <f t="shared" si="8"/>
        <v>-738</v>
      </c>
    </row>
    <row r="31" spans="1:7" ht="17.850000000000001" customHeight="1" x14ac:dyDescent="0.3">
      <c r="A31" s="343"/>
      <c r="B31" s="343"/>
      <c r="C31" s="343"/>
      <c r="D31" s="343"/>
      <c r="E31" s="345"/>
      <c r="F31" s="116" t="s">
        <v>221</v>
      </c>
      <c r="G31" s="240">
        <f>+'Հավելված N 4'!G99</f>
        <v>-738</v>
      </c>
    </row>
    <row r="32" spans="1:7" ht="9.4" customHeight="1" x14ac:dyDescent="0.3">
      <c r="A32" s="248"/>
      <c r="B32" s="249"/>
      <c r="C32" s="250"/>
      <c r="D32" s="116"/>
      <c r="E32" s="116"/>
    </row>
    <row r="33" spans="1:14" s="104" customFormat="1" ht="34.5" x14ac:dyDescent="0.25">
      <c r="A33" s="137"/>
      <c r="B33" s="137"/>
      <c r="C33" s="137"/>
      <c r="D33" s="137"/>
      <c r="E33" s="137"/>
      <c r="F33" s="223" t="s">
        <v>23</v>
      </c>
      <c r="G33" s="117">
        <f t="shared" ref="G33" si="9">+G34</f>
        <v>738</v>
      </c>
    </row>
    <row r="34" spans="1:14" s="14" customFormat="1" ht="17.45" customHeight="1" x14ac:dyDescent="0.25">
      <c r="A34" s="434" t="s">
        <v>76</v>
      </c>
      <c r="B34" s="435"/>
      <c r="C34" s="319"/>
      <c r="D34" s="339"/>
      <c r="E34" s="56"/>
      <c r="F34" s="223" t="s">
        <v>78</v>
      </c>
      <c r="G34" s="117">
        <f>+G36</f>
        <v>738</v>
      </c>
    </row>
    <row r="35" spans="1:14" s="14" customFormat="1" ht="16.350000000000001" customHeight="1" x14ac:dyDescent="0.25">
      <c r="A35" s="434"/>
      <c r="B35" s="435"/>
      <c r="C35" s="320"/>
      <c r="D35" s="340"/>
      <c r="E35" s="57"/>
      <c r="F35" s="116" t="s">
        <v>12</v>
      </c>
      <c r="G35" s="233"/>
    </row>
    <row r="36" spans="1:14" s="14" customFormat="1" x14ac:dyDescent="0.25">
      <c r="A36" s="434"/>
      <c r="B36" s="327" t="s">
        <v>180</v>
      </c>
      <c r="C36" s="320"/>
      <c r="D36" s="340"/>
      <c r="E36" s="57"/>
      <c r="F36" s="223" t="s">
        <v>182</v>
      </c>
      <c r="G36" s="140">
        <f t="shared" ref="G36" si="10">+G38</f>
        <v>738</v>
      </c>
    </row>
    <row r="37" spans="1:14" s="14" customFormat="1" ht="16.899999999999999" customHeight="1" x14ac:dyDescent="0.25">
      <c r="A37" s="434"/>
      <c r="B37" s="328"/>
      <c r="C37" s="321"/>
      <c r="D37" s="340"/>
      <c r="E37" s="57"/>
      <c r="F37" s="116" t="s">
        <v>12</v>
      </c>
      <c r="G37" s="233"/>
    </row>
    <row r="38" spans="1:14" s="14" customFormat="1" x14ac:dyDescent="0.25">
      <c r="A38" s="434"/>
      <c r="B38" s="328"/>
      <c r="C38" s="327" t="s">
        <v>77</v>
      </c>
      <c r="D38" s="340"/>
      <c r="E38" s="57"/>
      <c r="F38" s="223" t="s">
        <v>181</v>
      </c>
      <c r="G38" s="140">
        <f t="shared" ref="G38" si="11">+G40</f>
        <v>738</v>
      </c>
      <c r="H38" s="15"/>
      <c r="I38" s="15"/>
      <c r="J38" s="15"/>
      <c r="K38" s="15"/>
      <c r="L38" s="15"/>
      <c r="M38" s="15"/>
      <c r="N38" s="15"/>
    </row>
    <row r="39" spans="1:14" s="14" customFormat="1" ht="16.899999999999999" customHeight="1" x14ac:dyDescent="0.25">
      <c r="A39" s="434"/>
      <c r="B39" s="328"/>
      <c r="C39" s="328"/>
      <c r="D39" s="340"/>
      <c r="E39" s="57"/>
      <c r="F39" s="116" t="s">
        <v>12</v>
      </c>
      <c r="G39" s="267"/>
      <c r="H39" s="15"/>
      <c r="I39" s="15"/>
      <c r="J39" s="15"/>
      <c r="K39" s="15"/>
      <c r="L39" s="15"/>
      <c r="M39" s="15"/>
      <c r="N39" s="15"/>
    </row>
    <row r="40" spans="1:14" s="14" customFormat="1" ht="34.5" x14ac:dyDescent="0.25">
      <c r="A40" s="434"/>
      <c r="B40" s="328"/>
      <c r="C40" s="328"/>
      <c r="D40" s="340"/>
      <c r="E40" s="57"/>
      <c r="F40" s="137" t="s">
        <v>18</v>
      </c>
      <c r="G40" s="267">
        <f t="shared" ref="G40" si="12">+G42</f>
        <v>738</v>
      </c>
      <c r="H40" s="15"/>
      <c r="I40" s="15"/>
      <c r="J40" s="15"/>
      <c r="K40" s="15"/>
      <c r="L40" s="15"/>
      <c r="M40" s="15"/>
      <c r="N40" s="15"/>
    </row>
    <row r="41" spans="1:14" s="14" customFormat="1" ht="16.899999999999999" customHeight="1" x14ac:dyDescent="0.25">
      <c r="A41" s="434"/>
      <c r="B41" s="328"/>
      <c r="C41" s="328"/>
      <c r="D41" s="341"/>
      <c r="E41" s="57"/>
      <c r="F41" s="116" t="s">
        <v>12</v>
      </c>
      <c r="G41" s="267"/>
      <c r="H41" s="15"/>
      <c r="I41" s="15"/>
      <c r="J41" s="15"/>
      <c r="K41" s="15"/>
      <c r="L41" s="15"/>
      <c r="M41" s="15"/>
      <c r="N41" s="15"/>
    </row>
    <row r="42" spans="1:14" s="14" customFormat="1" x14ac:dyDescent="0.25">
      <c r="A42" s="434"/>
      <c r="B42" s="328"/>
      <c r="C42" s="328"/>
      <c r="D42" s="268">
        <v>1148</v>
      </c>
      <c r="E42" s="332" t="s">
        <v>183</v>
      </c>
      <c r="F42" s="332"/>
      <c r="G42" s="117">
        <f t="shared" ref="G42" si="13">+G44</f>
        <v>738</v>
      </c>
      <c r="H42" s="15"/>
      <c r="I42" s="15"/>
      <c r="J42" s="15"/>
      <c r="K42" s="15"/>
      <c r="L42" s="15"/>
      <c r="M42" s="15"/>
      <c r="N42" s="15"/>
    </row>
    <row r="43" spans="1:14" s="14" customFormat="1" ht="16.899999999999999" customHeight="1" x14ac:dyDescent="0.3">
      <c r="A43" s="434"/>
      <c r="B43" s="328"/>
      <c r="C43" s="328"/>
      <c r="D43" s="269"/>
      <c r="E43" s="171"/>
      <c r="F43" s="116" t="s">
        <v>12</v>
      </c>
      <c r="G43" s="267"/>
      <c r="H43" s="15"/>
      <c r="I43" s="15"/>
      <c r="J43" s="15"/>
      <c r="K43" s="15"/>
      <c r="L43" s="15"/>
      <c r="M43" s="15"/>
      <c r="N43" s="15"/>
    </row>
    <row r="44" spans="1:14" s="14" customFormat="1" ht="34.5" x14ac:dyDescent="0.25">
      <c r="A44" s="434"/>
      <c r="B44" s="328"/>
      <c r="C44" s="328"/>
      <c r="D44" s="316"/>
      <c r="E44" s="141">
        <v>32004</v>
      </c>
      <c r="F44" s="128" t="s">
        <v>199</v>
      </c>
      <c r="G44" s="270">
        <f t="shared" ref="G44" si="14">+G46</f>
        <v>738</v>
      </c>
      <c r="H44" s="15"/>
      <c r="I44" s="15"/>
      <c r="J44" s="15"/>
      <c r="K44" s="15"/>
      <c r="L44" s="15"/>
      <c r="M44" s="15"/>
      <c r="N44" s="15"/>
    </row>
    <row r="45" spans="1:14" s="14" customFormat="1" ht="16.899999999999999" customHeight="1" x14ac:dyDescent="0.25">
      <c r="A45" s="434"/>
      <c r="B45" s="328"/>
      <c r="C45" s="328"/>
      <c r="D45" s="317"/>
      <c r="E45" s="333"/>
      <c r="F45" s="116" t="s">
        <v>22</v>
      </c>
      <c r="G45" s="233"/>
    </row>
    <row r="46" spans="1:14" s="17" customFormat="1" ht="34.5" x14ac:dyDescent="0.25">
      <c r="A46" s="434"/>
      <c r="B46" s="328"/>
      <c r="C46" s="328"/>
      <c r="D46" s="317"/>
      <c r="E46" s="334"/>
      <c r="F46" s="172" t="s">
        <v>18</v>
      </c>
      <c r="G46" s="271">
        <f t="shared" ref="G46" si="15">+G48</f>
        <v>738</v>
      </c>
    </row>
    <row r="47" spans="1:14" s="14" customFormat="1" ht="51.75" x14ac:dyDescent="0.25">
      <c r="A47" s="434"/>
      <c r="B47" s="328"/>
      <c r="C47" s="328"/>
      <c r="D47" s="317"/>
      <c r="E47" s="334"/>
      <c r="F47" s="116" t="s">
        <v>19</v>
      </c>
      <c r="G47" s="233"/>
    </row>
    <row r="48" spans="1:14" s="14" customFormat="1" ht="16.899999999999999" customHeight="1" x14ac:dyDescent="0.25">
      <c r="A48" s="434"/>
      <c r="B48" s="328"/>
      <c r="C48" s="328"/>
      <c r="D48" s="317"/>
      <c r="E48" s="334"/>
      <c r="F48" s="143" t="s">
        <v>13</v>
      </c>
      <c r="G48" s="272">
        <f t="shared" ref="G48:G51" si="16">+G49</f>
        <v>738</v>
      </c>
    </row>
    <row r="49" spans="1:7" s="14" customFormat="1" ht="16.899999999999999" customHeight="1" x14ac:dyDescent="0.25">
      <c r="A49" s="434"/>
      <c r="B49" s="328"/>
      <c r="C49" s="328"/>
      <c r="D49" s="317"/>
      <c r="E49" s="334"/>
      <c r="F49" s="116" t="s">
        <v>56</v>
      </c>
      <c r="G49" s="230">
        <f t="shared" si="16"/>
        <v>738</v>
      </c>
    </row>
    <row r="50" spans="1:7" s="14" customFormat="1" ht="16.899999999999999" customHeight="1" x14ac:dyDescent="0.25">
      <c r="A50" s="434"/>
      <c r="B50" s="328"/>
      <c r="C50" s="328"/>
      <c r="D50" s="317"/>
      <c r="E50" s="334"/>
      <c r="F50" s="116" t="s">
        <v>57</v>
      </c>
      <c r="G50" s="230">
        <f t="shared" si="16"/>
        <v>738</v>
      </c>
    </row>
    <row r="51" spans="1:7" s="14" customFormat="1" ht="16.899999999999999" customHeight="1" x14ac:dyDescent="0.25">
      <c r="A51" s="434"/>
      <c r="B51" s="328"/>
      <c r="C51" s="328"/>
      <c r="D51" s="317"/>
      <c r="E51" s="334"/>
      <c r="F51" s="116" t="s">
        <v>58</v>
      </c>
      <c r="G51" s="230">
        <f t="shared" si="16"/>
        <v>738</v>
      </c>
    </row>
    <row r="52" spans="1:7" s="14" customFormat="1" ht="51.75" x14ac:dyDescent="0.25">
      <c r="A52" s="434"/>
      <c r="B52" s="329"/>
      <c r="C52" s="329"/>
      <c r="D52" s="318"/>
      <c r="E52" s="335"/>
      <c r="F52" s="116" t="s">
        <v>59</v>
      </c>
      <c r="G52" s="230">
        <f>+'Հավելված N 4'!G34</f>
        <v>738</v>
      </c>
    </row>
  </sheetData>
  <mergeCells count="24">
    <mergeCell ref="E42:F42"/>
    <mergeCell ref="D44:D52"/>
    <mergeCell ref="E45:E52"/>
    <mergeCell ref="A34:A52"/>
    <mergeCell ref="B34:B35"/>
    <mergeCell ref="C34:C37"/>
    <mergeCell ref="D34:D41"/>
    <mergeCell ref="B36:B52"/>
    <mergeCell ref="C38:C52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A6:G6"/>
    <mergeCell ref="A9:C9"/>
    <mergeCell ref="D9:E9"/>
    <mergeCell ref="F9:F10"/>
    <mergeCell ref="F1:G1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Հավելված N 1 </vt:lpstr>
      <vt:lpstr>Հավելված N 2 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  <vt:lpstr>Հավելված N 10</vt:lpstr>
      <vt:lpstr>Հավելված N 11</vt:lpstr>
      <vt:lpstr>Հավելված N 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Susanna Arzumanyan</cp:lastModifiedBy>
  <cp:lastPrinted>2024-01-29T13:27:34Z</cp:lastPrinted>
  <dcterms:created xsi:type="dcterms:W3CDTF">2022-01-04T07:12:58Z</dcterms:created>
  <dcterms:modified xsi:type="dcterms:W3CDTF">2024-11-14T08:02:21Z</dcterms:modified>
</cp:coreProperties>
</file>