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38205ԿԳՄՍՆ նախագիծ 08.01.2024 ստացված\havelva] xmbagrvac\"/>
    </mc:Choice>
  </mc:AlternateContent>
  <bookViews>
    <workbookView xWindow="0" yWindow="0" windowWidth="28800" windowHeight="12180" tabRatio="847" firstSheet="2" activeTab="2"/>
  </bookViews>
  <sheets>
    <sheet name="Հավելված N 1" sheetId="27" r:id="rId1"/>
    <sheet name="Հավելված N 2" sheetId="32" r:id="rId2"/>
    <sheet name="Հավելված N 3" sheetId="65" r:id="rId3"/>
    <sheet name="Հավելված N 4" sheetId="66" r:id="rId4"/>
    <sheet name="Հավելված N 5" sheetId="63" r:id="rId5"/>
    <sheet name="Հավելված N 6" sheetId="77" r:id="rId6"/>
    <sheet name="Հավելված N 7" sheetId="78" r:id="rId7"/>
    <sheet name="Հավելված N 8" sheetId="72" r:id="rId8"/>
    <sheet name="Հավելված N 9" sheetId="79" r:id="rId9"/>
  </sheets>
  <definedNames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5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BOP" localSheetId="5">#REF!</definedName>
    <definedName name="BOP" localSheetId="6">#REF!</definedName>
    <definedName name="BOP">#REF!</definedName>
    <definedName name="BOPfoot" localSheetId="5">#REF!</definedName>
    <definedName name="BOPfoot" localSheetId="6">#REF!</definedName>
    <definedName name="BOPfoot">#REF!</definedName>
    <definedName name="davit" localSheetId="5">#REF!</definedName>
    <definedName name="davit" localSheetId="6">#REF!</definedName>
    <definedName name="davit" localSheetId="7">#REF!</definedName>
    <definedName name="davit" localSheetId="8">#REF!</definedName>
    <definedName name="davit">#REF!</definedName>
    <definedName name="DebtCG" localSheetId="5">#REF!</definedName>
    <definedName name="DebtCG" localSheetId="6">#REF!</definedName>
    <definedName name="DebtCG">#REF!</definedName>
    <definedName name="DebtGG" localSheetId="5">#REF!</definedName>
    <definedName name="DebtGG" localSheetId="6">#REF!</definedName>
    <definedName name="DebtGG">#REF!</definedName>
    <definedName name="Functional1" localSheetId="1">#REF!</definedName>
    <definedName name="Functional1" localSheetId="5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5">#REF!</definedName>
    <definedName name="ggg" localSheetId="6">#REF!</definedName>
    <definedName name="ggg" localSheetId="7">#REF!</definedName>
    <definedName name="ggg" localSheetId="8">#REF!</definedName>
    <definedName name="ggg">#REF!</definedName>
    <definedName name="MonExo" localSheetId="5">#REF!</definedName>
    <definedName name="MonExo" localSheetId="6">#REF!</definedName>
    <definedName name="MonExo">#REF!</definedName>
    <definedName name="MonGrow" localSheetId="5">#REF!</definedName>
    <definedName name="MonGrow" localSheetId="6">#REF!</definedName>
    <definedName name="MonGrow">#REF!</definedName>
    <definedName name="PANature" localSheetId="1">#REF!</definedName>
    <definedName name="PANature" localSheetId="5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Type" localSheetId="1">#REF!</definedName>
    <definedName name="PAType" localSheetId="5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RealExo" localSheetId="5">#REF!</definedName>
    <definedName name="RealExo" localSheetId="6">#REF!</definedName>
    <definedName name="RealExo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vlom" localSheetId="5">#REF!</definedName>
    <definedName name="vlom" localSheetId="6">#REF!</definedName>
    <definedName name="vlom">#REF!</definedName>
    <definedName name="Z_248BE2BA_E445_11D3_BFE0_00003960F508_.wvu.Cols" localSheetId="5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5">#REF!</definedName>
    <definedName name="Հավելված10" localSheetId="6">#REF!</definedName>
    <definedName name="Հավելված10" localSheetId="8">#REF!</definedName>
    <definedName name="Հավելված10">#REF!</definedName>
    <definedName name="Հավելված11" localSheetId="5">#REF!</definedName>
    <definedName name="Հավելված11" localSheetId="6">#REF!</definedName>
    <definedName name="Հավելված11" localSheetId="8">#REF!</definedName>
    <definedName name="Հավելված11">#REF!</definedName>
    <definedName name="Հավելված20" localSheetId="5">#REF!</definedName>
    <definedName name="Հավելված20" localSheetId="6">#REF!</definedName>
    <definedName name="Հավելված20" localSheetId="8">#REF!</definedName>
    <definedName name="Հավելված20">#REF!</definedName>
    <definedName name="Հավելված9" localSheetId="5">#REF!</definedName>
    <definedName name="Հավելված9" localSheetId="6">#REF!</definedName>
    <definedName name="Հավելված9" localSheetId="8">#REF!</definedName>
    <definedName name="Հավելված9">#REF!</definedName>
    <definedName name="Մաս" localSheetId="5">#REF!</definedName>
    <definedName name="Մաս" localSheetId="6">#REF!</definedName>
    <definedName name="Մաս" localSheetId="7">#REF!</definedName>
    <definedName name="Մաս" localSheetId="8">#REF!</definedName>
    <definedName name="Մաս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72" l="1"/>
  <c r="I26" i="72"/>
  <c r="I24" i="72"/>
  <c r="H17" i="65" l="1"/>
  <c r="E17" i="65"/>
  <c r="I20" i="72" l="1"/>
  <c r="I19" i="72"/>
  <c r="G18" i="65" l="1"/>
  <c r="G17" i="65" s="1"/>
  <c r="I18" i="72"/>
  <c r="I17" i="72" s="1"/>
  <c r="F18" i="65" s="1"/>
  <c r="F17" i="65" s="1"/>
  <c r="I16" i="72"/>
  <c r="I15" i="72" s="1"/>
  <c r="I14" i="72" s="1"/>
  <c r="D18" i="65" l="1"/>
  <c r="H15" i="65"/>
  <c r="G15" i="65"/>
  <c r="E15" i="65"/>
  <c r="G49" i="32" l="1"/>
  <c r="G48" i="32" s="1"/>
  <c r="G21" i="63"/>
  <c r="G109" i="32" s="1"/>
  <c r="G108" i="32" s="1"/>
  <c r="G107" i="32" s="1"/>
  <c r="G106" i="32" s="1"/>
  <c r="G105" i="32" s="1"/>
  <c r="G103" i="32" s="1"/>
  <c r="D92" i="78" s="1"/>
  <c r="F15" i="65" l="1"/>
  <c r="D17" i="65"/>
  <c r="D15" i="65" l="1"/>
  <c r="G47" i="32"/>
  <c r="G46" i="32" s="1"/>
  <c r="G45" i="32" s="1"/>
  <c r="G44" i="32" s="1"/>
  <c r="G43" i="32" s="1"/>
  <c r="G41" i="32" s="1"/>
  <c r="G39" i="32" s="1"/>
  <c r="D23" i="66"/>
  <c r="D17" i="66"/>
  <c r="E21" i="65"/>
  <c r="E19" i="65" s="1"/>
  <c r="F25" i="65"/>
  <c r="F23" i="65" s="1"/>
  <c r="G25" i="65"/>
  <c r="G23" i="65" s="1"/>
  <c r="H25" i="65"/>
  <c r="H23" i="65" s="1"/>
  <c r="E26" i="65"/>
  <c r="E25" i="65" s="1"/>
  <c r="F22" i="65"/>
  <c r="D22" i="65" s="1"/>
  <c r="E17" i="66" s="1"/>
  <c r="H21" i="65"/>
  <c r="G21" i="65"/>
  <c r="H19" i="65"/>
  <c r="H13" i="65" s="1"/>
  <c r="G19" i="65"/>
  <c r="I25" i="72"/>
  <c r="I23" i="72"/>
  <c r="G13" i="65" l="1"/>
  <c r="D25" i="65"/>
  <c r="D23" i="65" s="1"/>
  <c r="E23" i="65"/>
  <c r="E13" i="65" s="1"/>
  <c r="D26" i="65"/>
  <c r="E23" i="66" s="1"/>
  <c r="E22" i="66" s="1"/>
  <c r="E20" i="66" s="1"/>
  <c r="F21" i="65"/>
  <c r="F19" i="65" s="1"/>
  <c r="F13" i="65" s="1"/>
  <c r="I22" i="72"/>
  <c r="I21" i="72" s="1"/>
  <c r="G92" i="32" l="1"/>
  <c r="E18" i="66"/>
  <c r="D19" i="65"/>
  <c r="D21" i="65"/>
  <c r="I32" i="72"/>
  <c r="G17" i="63" l="1"/>
  <c r="G23" i="63"/>
  <c r="G20" i="63" l="1"/>
  <c r="G19" i="63" s="1"/>
  <c r="G116" i="32"/>
  <c r="G16" i="63"/>
  <c r="G15" i="63" s="1"/>
  <c r="G32" i="32"/>
  <c r="G91" i="32"/>
  <c r="G90" i="32" s="1"/>
  <c r="G89" i="32" s="1"/>
  <c r="G88" i="32" s="1"/>
  <c r="G86" i="32" s="1"/>
  <c r="D68" i="78" s="1"/>
  <c r="G31" i="32" l="1"/>
  <c r="G30" i="32" s="1"/>
  <c r="G29" i="32" s="1"/>
  <c r="G28" i="32" s="1"/>
  <c r="G26" i="32" s="1"/>
  <c r="G84" i="32"/>
  <c r="D74" i="27" s="1"/>
  <c r="D82" i="77" s="1"/>
  <c r="G24" i="32" l="1"/>
  <c r="D42" i="78"/>
  <c r="G82" i="32"/>
  <c r="G80" i="32" s="1"/>
  <c r="G78" i="32" s="1"/>
  <c r="G76" i="32" s="1"/>
  <c r="G13" i="63"/>
  <c r="G12" i="63" l="1"/>
  <c r="G58" i="32"/>
  <c r="G22" i="32"/>
  <c r="G20" i="32" s="1"/>
  <c r="G18" i="32" s="1"/>
  <c r="D35" i="27"/>
  <c r="D67" i="27"/>
  <c r="G11" i="63" l="1"/>
  <c r="G10" i="63" s="1"/>
  <c r="D42" i="77"/>
  <c r="D28" i="27"/>
  <c r="G57" i="32"/>
  <c r="G56" i="32" s="1"/>
  <c r="G55" i="32" s="1"/>
  <c r="G54" i="32" s="1"/>
  <c r="G52" i="32" s="1"/>
  <c r="G52" i="79"/>
  <c r="G51" i="79" s="1"/>
  <c r="G50" i="79" s="1"/>
  <c r="G49" i="79" s="1"/>
  <c r="G48" i="79" s="1"/>
  <c r="G46" i="79" s="1"/>
  <c r="G44" i="79" s="1"/>
  <c r="G42" i="79" s="1"/>
  <c r="G40" i="79" s="1"/>
  <c r="G38" i="79" s="1"/>
  <c r="G36" i="79" s="1"/>
  <c r="G34" i="79" s="1"/>
  <c r="G33" i="79" s="1"/>
  <c r="I30" i="72"/>
  <c r="I29" i="72" s="1"/>
  <c r="G50" i="32" l="1"/>
  <c r="D28" i="78"/>
  <c r="I28" i="72"/>
  <c r="I13" i="72" s="1"/>
  <c r="G37" i="32" l="1"/>
  <c r="G35" i="32" s="1"/>
  <c r="G33" i="32" s="1"/>
  <c r="D22" i="27"/>
  <c r="D15" i="27" s="1"/>
  <c r="G136" i="32"/>
  <c r="E16" i="66"/>
  <c r="E14" i="66" s="1"/>
  <c r="D28" i="77" l="1"/>
  <c r="G135" i="32"/>
  <c r="G134" i="32" s="1"/>
  <c r="G133" i="32" s="1"/>
  <c r="G131" i="32" s="1"/>
  <c r="G144" i="32"/>
  <c r="G31" i="79" s="1"/>
  <c r="G115" i="32"/>
  <c r="G114" i="32" s="1"/>
  <c r="G113" i="32" s="1"/>
  <c r="G112" i="32" s="1"/>
  <c r="G110" i="32" s="1"/>
  <c r="G73" i="32"/>
  <c r="G72" i="32" s="1"/>
  <c r="G71" i="32" s="1"/>
  <c r="G70" i="32" s="1"/>
  <c r="G69" i="32" s="1"/>
  <c r="G67" i="32" s="1"/>
  <c r="D55" i="78" s="1"/>
  <c r="G30" i="79" l="1"/>
  <c r="G29" i="79" s="1"/>
  <c r="G28" i="79" s="1"/>
  <c r="G26" i="79" s="1"/>
  <c r="G24" i="79" s="1"/>
  <c r="G22" i="79" s="1"/>
  <c r="G20" i="79" s="1"/>
  <c r="G18" i="79" s="1"/>
  <c r="G16" i="79" s="1"/>
  <c r="G14" i="79" s="1"/>
  <c r="G13" i="79" s="1"/>
  <c r="G11" i="79" s="1"/>
  <c r="G143" i="32"/>
  <c r="G142" i="32" s="1"/>
  <c r="G141" i="32" s="1"/>
  <c r="G139" i="32" s="1"/>
  <c r="D138" i="78"/>
  <c r="G129" i="32"/>
  <c r="D116" i="78"/>
  <c r="G101" i="32"/>
  <c r="D61" i="27" s="1"/>
  <c r="D69" i="77" s="1"/>
  <c r="G65" i="32"/>
  <c r="G99" i="32" l="1"/>
  <c r="G97" i="32" s="1"/>
  <c r="G95" i="32" s="1"/>
  <c r="G93" i="32" s="1"/>
  <c r="G74" i="32" s="1"/>
  <c r="D54" i="27"/>
  <c r="D88" i="27"/>
  <c r="D148" i="78"/>
  <c r="G137" i="32"/>
  <c r="D94" i="27" s="1"/>
  <c r="D114" i="77" s="1"/>
  <c r="G63" i="32"/>
  <c r="G61" i="32" s="1"/>
  <c r="G59" i="32" s="1"/>
  <c r="G16" i="32" s="1"/>
  <c r="D48" i="27"/>
  <c r="E12" i="66"/>
  <c r="E10" i="66" s="1"/>
  <c r="G11" i="65"/>
  <c r="F11" i="65"/>
  <c r="H11" i="65"/>
  <c r="G127" i="32" l="1"/>
  <c r="G125" i="32" s="1"/>
  <c r="G123" i="32" s="1"/>
  <c r="G121" i="32" s="1"/>
  <c r="G119" i="32" s="1"/>
  <c r="G118" i="32" s="1"/>
  <c r="D82" i="27"/>
  <c r="D80" i="27" s="1"/>
  <c r="D104" i="77"/>
  <c r="D41" i="27"/>
  <c r="D13" i="27" s="1"/>
  <c r="D11" i="27" s="1"/>
  <c r="D55" i="77"/>
  <c r="D13" i="65"/>
  <c r="E11" i="65"/>
  <c r="D11" i="65" s="1"/>
  <c r="G14" i="32" l="1"/>
  <c r="G13" i="32" s="1"/>
  <c r="G11" i="32" s="1"/>
</calcChain>
</file>

<file path=xl/sharedStrings.xml><?xml version="1.0" encoding="utf-8"?>
<sst xmlns="http://schemas.openxmlformats.org/spreadsheetml/2006/main" count="798" uniqueCount="257">
  <si>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</si>
  <si>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</si>
  <si>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</si>
  <si>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</si>
  <si>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</si>
  <si>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</si>
  <si>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</si>
  <si>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</si>
  <si>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</si>
  <si>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</si>
  <si>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</si>
  <si>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</si>
  <si>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</si>
  <si>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</si>
  <si>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</si>
  <si>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</si>
  <si>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</si>
  <si>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</si>
  <si>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</si>
  <si>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</si>
  <si>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</si>
  <si>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</si>
  <si>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</si>
  <si>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</si>
  <si>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</si>
  <si>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</si>
  <si>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</si>
  <si>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</si>
  <si>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</si>
  <si>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</si>
  <si>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</si>
  <si>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</si>
  <si>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</si>
  <si>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</si>
  <si>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</si>
  <si>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</si>
  <si>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</si>
  <si>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</si>
  <si>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</si>
  <si>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</si>
  <si>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</si>
  <si>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</si>
  <si>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</si>
  <si>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</si>
  <si>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</si>
  <si>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</si>
  <si>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Հավելված N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</si>
  <si>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</si>
  <si>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</si>
  <si>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</si>
  <si>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</si>
  <si>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</si>
  <si>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</si>
  <si>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</si>
  <si>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</si>
  <si>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</si>
  <si>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</si>
  <si>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</si>
  <si>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</si>
  <si>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</si>
  <si>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</si>
  <si>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</si>
  <si>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</si>
  <si>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</si>
  <si>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</si>
  <si>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</si>
  <si>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</si>
  <si>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</si>
  <si>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6</t>
  </si>
  <si>
    <t xml:space="preserve"> - Շենքերի և շինությունների կապիտալ վերանորոգում</t>
  </si>
  <si>
    <t xml:space="preserve"> Տարի </t>
  </si>
  <si>
    <t>Հավելված N 8</t>
  </si>
  <si>
    <t>Ցուցանիշների փոփոխությունը (նվազեցումները նշված են փակագծերում)</t>
  </si>
  <si>
    <t>ՀՀ կառավարության  2024 թվականի</t>
  </si>
  <si>
    <t>Երևան քաղաք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</si>
  <si>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</si>
  <si>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</si>
  <si>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</si>
  <si>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</si>
  <si>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</si>
  <si>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</si>
  <si>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</si>
  <si>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</si>
  <si>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ՄԱՍ III. ԾԱՌԱՅՈՒԹՅՈՒՆՆԵՐ</t>
  </si>
  <si>
    <t>ԳՀ</t>
  </si>
  <si>
    <t>ԲՄ</t>
  </si>
  <si>
    <t xml:space="preserve"> դրամ</t>
  </si>
  <si>
    <t xml:space="preserve"> հեղինակային հսկողության ծառայություններ</t>
  </si>
  <si>
    <t>ՄԱ</t>
  </si>
  <si>
    <t xml:space="preserve"> ՄԱՍ II. ԱՇԽԱՏԱՆՔՆԵՐ</t>
  </si>
  <si>
    <t xml:space="preserve">  տեխնիկական հսկողության ծառայություններ</t>
  </si>
  <si>
    <t xml:space="preserve">ՀԱՅԱՍՏԱՆԻ ՀԱՆՐԱՊԵՏՈՒԹՅԱՆ ԿԱՌԱՎԱՐՈՒԹՅԱՆ 2023 ԹՎԱԿԱՆԻ ԴԵԿՏԵՄԲԵՐԻ 28-Ի N 2323-Ն N 10 ՀԱՎԵԼՎԱԾՈՒՄ ԿԱՏԱՐՎՈՂ ՓՈՓՈԽՈՒԹՅՈՒՆՆԵՐԸ
</t>
  </si>
  <si>
    <t>այդ թվում` ըստ կատարողների</t>
  </si>
  <si>
    <t xml:space="preserve"> այդ թվում`ըստ ուղղությունների</t>
  </si>
  <si>
    <t xml:space="preserve"> Մշակութային ծառայություններ</t>
  </si>
  <si>
    <t xml:space="preserve"> Միջոցառման դասիչը`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</si>
  <si>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</si>
  <si>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</si>
  <si>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</si>
  <si>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</t>
  </si>
  <si>
    <t xml:space="preserve"> ԿԱՊԻՏԱԼԴՐԱՄԱՇՆՈՐՀՆԵՐ ՊԵՏԱԿԱՆ ՀԱՏՎԱԾԻ ԱՅԼ ՄԱԿԱՐԴԱԿՆԵՐԻՆ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</si>
  <si>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</si>
  <si>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</si>
  <si>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</si>
  <si>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</si>
  <si>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</si>
  <si>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Ցուցանիշների փոփոխությունը (ավելացումները նշված են դրական նշանով)  </t>
  </si>
  <si>
    <t>Աղյուսակ 9․1.13</t>
  </si>
  <si>
    <t>Ներդրումներ թատրոնների և համերգային կազմակերպությունների շենքերի կապիտալ վերանորոգման համար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</si>
  <si>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</si>
  <si>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 xml:space="preserve"> - Կապիտալ դրամաշնորհներ պետական և համայնքային  ոչ առևտրային կազմակերպություններին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</si>
  <si>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</si>
  <si>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</si>
  <si>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</si>
  <si>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</si>
  <si>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</si>
  <si>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</si>
  <si>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</si>
  <si>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</si>
  <si>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>Բաժին N 09</t>
  </si>
  <si>
    <t>Դաս N 01</t>
  </si>
  <si>
    <t xml:space="preserve"> Կրթությանը տրամադրվող օժանդակ ծառայություններ</t>
  </si>
  <si>
    <t xml:space="preserve"> 71351540-1</t>
  </si>
  <si>
    <t xml:space="preserve"> 98111140-1</t>
  </si>
  <si>
    <t xml:space="preserve"> ԿՐԹՈՒԹՅՈՒՆ</t>
  </si>
  <si>
    <t>01</t>
  </si>
  <si>
    <t xml:space="preserve"> Հանրակրթական և նախադպրոցական հաստատությունների հիմնում, կառուցում, բարելավում</t>
  </si>
  <si>
    <t>ՈՉ ՖԻՆԱՆՍԱԿԱՆ ԱԿՏԻՎՆԵՐԻ ԳԾՈՎ ԾԱԽՍԵՐ</t>
  </si>
  <si>
    <t>ՀԻՄՆԱԿԱՆ ՄԻՋՈՑՆԵՐ</t>
  </si>
  <si>
    <t>ՇԵՆՔԵՐ ԵՎ ՇԻՆՈՒԹՅՈՒՆՆԵՐ</t>
  </si>
  <si>
    <t>09</t>
  </si>
  <si>
    <t>06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</si>
  <si>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</si>
  <si>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</si>
  <si>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Հանրակրթական և նախադպրոցական հաստատությունների հիմնում, կառուցում, բարելավում </t>
  </si>
  <si>
    <t>Միջոցառման դասիչը՝</t>
  </si>
  <si>
    <t>«Մշակույթի զարգացման» հիմնադրամ</t>
  </si>
  <si>
    <t>Մշակութային ժառանգության ծրագիր</t>
  </si>
  <si>
    <t>ՀԱՅԱՍՏԱՆԻ ՀԱՆՐԱՊԵՏՈՒԹՅԱՆ ԿԱՌԱՎԱՐՈՒԹՅԱՆ 2023 ԹՎԱԿԱՆԻ ԴԵԿՏԵՄԲԵՐԻ 28-Ի N 2323-Ն ՈՐՈՇՄԱՆ N 5 ՀԱՎԵԼՎԱԾԻ N 7 ԱՂՅՈՒՍԱԿՈՒՄ  ԿԱՏԱՐՎՈՂ ԼՐԱՑՈՒՄՆԵՐԸ</t>
  </si>
  <si>
    <t>Ապահով դպրոց</t>
  </si>
  <si>
    <t>Կրթական օբյեկտների շենքային պայմանների բարելավում</t>
  </si>
  <si>
    <t>ՀՀ Լոռու մարզպետի աշխատակազմ</t>
  </si>
  <si>
    <t>Ներդրումներ գրադարանների հիմնանորոգման համար</t>
  </si>
  <si>
    <t>Գրահրատարակչության և գրադարանների ծրագիր</t>
  </si>
  <si>
    <t>«Կոտայքի մարզային գրադարան» ՊՈԱԿ</t>
  </si>
  <si>
    <t>«Մեծ Պարնու ակադեմիկոս Մ․ Մելքոնյանի անվան միջնակարգ դպրոց» ՊՈԱԿ</t>
  </si>
  <si>
    <t>Խումբ N 02</t>
  </si>
  <si>
    <t xml:space="preserve"> Հիմնական ընդհանուր կրթություն</t>
  </si>
  <si>
    <t>1236-32003</t>
  </si>
  <si>
    <t xml:space="preserve"> Հանրակրթական դպրոցների նոր շենքերի կառուցում</t>
  </si>
  <si>
    <t xml:space="preserve"> ՄԱՍ II.  ԱՇԽԱՏԱՆՔՆԵՐ</t>
  </si>
  <si>
    <t xml:space="preserve"> ընդհանուր շինարարական աշխատանքներ</t>
  </si>
  <si>
    <t xml:space="preserve"> ԲՄ</t>
  </si>
  <si>
    <t xml:space="preserve"> 45221142-1</t>
  </si>
  <si>
    <t>Բաժին N 08</t>
  </si>
  <si>
    <t>Դաս N 05</t>
  </si>
  <si>
    <t>1168-32001</t>
  </si>
  <si>
    <t xml:space="preserve"> </t>
  </si>
  <si>
    <t xml:space="preserve"> մշակութային օբյեկտների հիմնանորոգում</t>
  </si>
  <si>
    <t>դրամ</t>
  </si>
  <si>
    <t xml:space="preserve"> տեխնիկական հսկողության ծառայություններ</t>
  </si>
  <si>
    <t xml:space="preserve"> 45611200-1</t>
  </si>
  <si>
    <t>«Հայաստանի պետական սիմֆոնիկ նվագախումբ» ՊՈԱԿ</t>
  </si>
  <si>
    <t>ՀՀ Արմավիրի մարզ</t>
  </si>
  <si>
    <t>«Վաղարշապատի հ. 1 հիմնական դպրոց» ՊՈԱԿ</t>
  </si>
  <si>
    <t xml:space="preserve"> - Շենքերի և շինությունների շինարարություն</t>
  </si>
  <si>
    <t xml:space="preserve"> Գրադարաններ</t>
  </si>
  <si>
    <t xml:space="preserve"> Գրահրատարակչության և գրադարանների ծրագիր</t>
  </si>
  <si>
    <t xml:space="preserve"> Ներդրումներ գրադարանների հիմնանորոգման համար</t>
  </si>
  <si>
    <t xml:space="preserve"> Թանգարաններ և ցուցասրահներ</t>
  </si>
  <si>
    <t xml:space="preserve"> Մշակութային ժառանգության ծրագիր</t>
  </si>
  <si>
    <t xml:space="preserve"> - Այլ կապիտալ դրամաշնորհներ</t>
  </si>
  <si>
    <t xml:space="preserve"> Միջնակարգ ընդհանուր կրթություն</t>
  </si>
  <si>
    <t xml:space="preserve"> Ապահով դպրոց</t>
  </si>
  <si>
    <t xml:space="preserve"> Կրթական օբյեկտների շենքային պայմանների բարելավում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</si>
  <si>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</si>
  <si>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</si>
  <si>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</si>
  <si>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</si>
  <si>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</si>
  <si>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</si>
  <si>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</si>
  <si>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</si>
  <si>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</si>
  <si>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</si>
  <si>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</si>
  <si>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</si>
  <si>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</si>
  <si>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</si>
  <si>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>Ծրագրի միջոցառումներ</t>
  </si>
  <si>
    <t xml:space="preserve">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</si>
  <si>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</si>
  <si>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</si>
  <si>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</si>
  <si>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</si>
  <si>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</si>
  <si>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</si>
  <si>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</si>
  <si>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</si>
  <si>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</si>
  <si>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</si>
  <si>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</si>
  <si>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ԼՐԱՑՈՒՄՆԵՐԸ </t>
  </si>
  <si>
    <t xml:space="preserve"> Ծառայությունների մատուցում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</si>
  <si>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</si>
  <si>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</si>
  <si>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</si>
  <si>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</si>
  <si>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>Աղյուսակ 9․48</t>
  </si>
  <si>
    <t>ՀՀ կառավարություն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</si>
  <si>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</si>
  <si>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</si>
  <si>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</si>
  <si>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</si>
  <si>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 xml:space="preserve"> «Մշակույթի զարգացման» հիմնադրամ</t>
  </si>
  <si>
    <t xml:space="preserve"> Համակարգչային սարքավորումների քանակ, հատ </t>
  </si>
  <si>
    <t xml:space="preserve"> Գրասենյակային գույքի միավորի քանակ, հատ </t>
  </si>
  <si>
    <t xml:space="preserve"> Տեխնիկա, սարքեր և սարքավորումներ, հատ </t>
  </si>
  <si>
    <t xml:space="preserve"> Համակարգչային ծրագրերի քանակ, հատ </t>
  </si>
  <si>
    <t xml:space="preserve"> «Մշակույթի զարգացման» հիմնադրամի ենթակառուցվածքների և կարողությունների զարգացում</t>
  </si>
  <si>
    <t xml:space="preserve"> «Մշակույթի զարգացման» հիմնադրամի ենթակառուցվածքների արդիականացում, հիմնադրամի գույքով և տեխնիկայով ապահովում</t>
  </si>
  <si>
    <t>«Մշակույթի զարգացման» հիմնադրամի ենթակառուցվածքների և կարողությունների զարգացում</t>
  </si>
  <si>
    <t>Միջոցառման անվանումը՝</t>
  </si>
  <si>
    <t>Նկարագրությունը՝</t>
  </si>
  <si>
    <t>Միջոցառման տեսակը՝</t>
  </si>
  <si>
    <t xml:space="preserve"> 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</si>
  <si>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</si>
  <si>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Հանրային գրադարաններ </t>
  </si>
  <si>
    <t xml:space="preserve"> Մասնակի նորոգվող գրադարանների քանակը, հատ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</si>
  <si>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</si>
  <si>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</si>
  <si>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 Հանրակրթական դպրոցներ </t>
  </si>
  <si>
    <t xml:space="preserve"> Մասնակի նորոգվող ուսումնական հաստատությունների քանակ, հատ</t>
  </si>
  <si>
    <t>Հավելված N 7</t>
  </si>
  <si>
    <t>Աղյուսակ 9․1.52</t>
  </si>
  <si>
    <t>Աղյուսակ 9․1.58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</si>
  <si>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</si>
  <si>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</si>
  <si>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Բաժին</t>
  </si>
  <si>
    <t xml:space="preserve"> Խումբ</t>
  </si>
  <si>
    <t>ՀՀ Արմավիրի մարզպետի աշխատակազմ</t>
  </si>
  <si>
    <t>«Մյասնիկյանի Արայի անվան միջնակարգ դպրոց» ՊՈԱԿ</t>
  </si>
  <si>
    <t xml:space="preserve">ՀԱՅԱՍՏԱՆԻ ՀԱՆՐԱՊԵՏՈՒԹՅԱՆ ԿԱՌԱՎԱՐՈՒԹՅԱՆ 2023 ԹՎԱԿԱՆԻ ԴԵԿՏԵՄԲԵՐԻ 28-Ի N 2323-Ն ՈՐՈՇՄԱՆ N 9.1 ՀԱՎԵԼՎԱԾԻ NN 9.1.13, 9.1.50, 9.1.52 ԵՎ 9.1.58 ԱՂՅՈՒՍԱԿՆԵՐՈՒՄ ԿԱՏԱՐՎՈՂ ՓՈՓՈԽՈՒԹՅՈՒՆՆԵՐԸ ԵՎ ԼՐԱՑՈՒՄՆԵՐԸ </t>
  </si>
  <si>
    <t>Աղյուսակ 9․1.50</t>
  </si>
  <si>
    <t>Ներդրումներ թանգարանների և պատկերասրահների հիմնանորոգման համար</t>
  </si>
  <si>
    <t>«Հ. Թումանյանի թանգարան» ՊՈԱԿ</t>
  </si>
  <si>
    <t>Դաս N 02</t>
  </si>
  <si>
    <t>1075-32001</t>
  </si>
  <si>
    <t xml:space="preserve"> Ներդրումներ թանգարանների և պատկերասրահների հիմնանորոգման համար</t>
  </si>
  <si>
    <t xml:space="preserve">  նախագծերի պատրաստում, ծախսերի գնահատում</t>
  </si>
  <si>
    <t xml:space="preserve"> փորձաքննության ծառայություններ</t>
  </si>
  <si>
    <t>ԱՅԼ ՀԻՄՆԱԿԱՆ ՄԻՋՈՑՆԵՐ</t>
  </si>
  <si>
    <t xml:space="preserve"> - Նախագծահետազոտական ծախսեր</t>
  </si>
  <si>
    <t>Հավելված N 1</t>
  </si>
  <si>
    <t>Հավելված N 9</t>
  </si>
  <si>
    <t>հազար դրամներով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</si>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</sst>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0_);\(0\)"/>
    <numFmt numFmtId="176" formatCode="_-* #,##0.00\ _ _-;\-* #,##0.00\ _ _-;_-* &quot;-&quot;??\ _ _-;_-@_-"/>
    <numFmt numFmtId="177" formatCode="##,##0;\(##,##0\);\-"/>
  </numFmts>
  <fonts count="9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31">
      <protection locked="0"/>
    </xf>
    <xf numFmtId="172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2" fontId="82" fillId="0" borderId="31">
      <protection locked="0"/>
    </xf>
    <xf numFmtId="43" fontId="13" fillId="0" borderId="0" applyFont="0" applyFill="0" applyBorder="0" applyAlignment="0" applyProtection="0"/>
  </cellStyleXfs>
  <cellXfs count="432">
    <xf numFmtId="0" fontId="0" fillId="0" borderId="0" xfId="0"/>
    <xf numFmtId="0" fontId="74" fillId="2" borderId="0" xfId="0" applyFont="1" applyFill="1"/>
    <xf numFmtId="169" fontId="17" fillId="2" borderId="27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7" xfId="0" applyFont="1" applyFill="1" applyBorder="1" applyAlignment="1">
      <alignment horizontal="left"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9" fontId="73" fillId="2" borderId="27" xfId="7" applyNumberFormat="1" applyFont="1" applyFill="1" applyBorder="1" applyAlignment="1">
      <alignment horizontal="center" vertical="center" wrapText="1"/>
    </xf>
    <xf numFmtId="166" fontId="86" fillId="2" borderId="27" xfId="7" applyNumberFormat="1" applyFont="1" applyFill="1" applyBorder="1" applyAlignment="1">
      <alignment horizontal="center" vertical="center" wrapText="1"/>
    </xf>
    <xf numFmtId="166" fontId="73" fillId="2" borderId="27" xfId="7" applyNumberFormat="1" applyFont="1" applyFill="1" applyBorder="1" applyAlignment="1">
      <alignment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9" fontId="17" fillId="2" borderId="27" xfId="7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27" xfId="7" applyNumberFormat="1" applyFont="1" applyFill="1" applyBorder="1" applyAlignment="1">
      <alignment horizontal="center" vertical="center" wrapText="1"/>
    </xf>
    <xf numFmtId="169" fontId="17" fillId="2" borderId="27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165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7" fontId="73" fillId="2" borderId="27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top" wrapText="1"/>
    </xf>
    <xf numFmtId="165" fontId="17" fillId="2" borderId="33" xfId="6" applyNumberFormat="1" applyFont="1" applyFill="1" applyBorder="1" applyAlignment="1">
      <alignment horizontal="center" vertical="center"/>
    </xf>
    <xf numFmtId="0" fontId="73" fillId="2" borderId="3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4" fillId="2" borderId="0" xfId="0" applyFont="1" applyFill="1" applyAlignment="1"/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center"/>
    </xf>
    <xf numFmtId="0" fontId="73" fillId="2" borderId="33" xfId="8" applyFont="1" applyFill="1" applyBorder="1">
      <alignment horizontal="left" vertical="top" wrapText="1"/>
    </xf>
    <xf numFmtId="0" fontId="74" fillId="2" borderId="33" xfId="0" applyFont="1" applyFill="1" applyBorder="1" applyAlignment="1">
      <alignment vertical="center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top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NumberFormat="1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174" fontId="74" fillId="2" borderId="0" xfId="299" applyNumberFormat="1" applyFont="1" applyFill="1"/>
    <xf numFmtId="168" fontId="17" fillId="2" borderId="3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3" xfId="96" applyFont="1" applyFill="1" applyBorder="1" applyAlignment="1">
      <alignment horizontal="center" vertical="center" wrapText="1"/>
    </xf>
    <xf numFmtId="0" fontId="91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1" fillId="2" borderId="33" xfId="253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17" fillId="2" borderId="28" xfId="96" applyFont="1" applyFill="1" applyBorder="1" applyAlignment="1">
      <alignment horizontal="center" vertical="center" wrapText="1"/>
    </xf>
    <xf numFmtId="165" fontId="17" fillId="2" borderId="29" xfId="0" applyNumberFormat="1" applyFont="1" applyFill="1" applyBorder="1" applyAlignment="1">
      <alignment vertical="center" wrapText="1"/>
    </xf>
    <xf numFmtId="4" fontId="17" fillId="2" borderId="29" xfId="8" applyNumberFormat="1" applyFont="1" applyFill="1" applyBorder="1" applyAlignment="1">
      <alignment horizontal="center" vertical="top" wrapText="1"/>
    </xf>
    <xf numFmtId="169" fontId="17" fillId="2" borderId="29" xfId="8" applyNumberFormat="1" applyFont="1" applyFill="1" applyBorder="1" applyAlignment="1">
      <alignment horizontal="center" vertical="center" wrapText="1"/>
    </xf>
    <xf numFmtId="169" fontId="17" fillId="2" borderId="29" xfId="7" applyNumberFormat="1" applyFont="1" applyFill="1" applyBorder="1" applyAlignment="1">
      <alignment horizontal="center" vertical="center" wrapText="1"/>
    </xf>
    <xf numFmtId="169" fontId="90" fillId="2" borderId="33" xfId="0" applyNumberFormat="1" applyFont="1" applyFill="1" applyBorder="1" applyAlignment="1">
      <alignment horizontal="right" vertical="center" wrapText="1"/>
    </xf>
    <xf numFmtId="0" fontId="73" fillId="0" borderId="33" xfId="0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73" fillId="2" borderId="4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92" fillId="2" borderId="43" xfId="96" applyFont="1" applyFill="1" applyBorder="1" applyAlignment="1">
      <alignment horizontal="center" vertical="center" wrapText="1"/>
    </xf>
    <xf numFmtId="0" fontId="94" fillId="2" borderId="0" xfId="208" applyFont="1" applyFill="1"/>
    <xf numFmtId="0" fontId="73" fillId="2" borderId="43" xfId="96" applyFont="1" applyFill="1" applyBorder="1" applyAlignment="1">
      <alignment horizontal="center" vertical="center" wrapText="1"/>
    </xf>
    <xf numFmtId="0" fontId="92" fillId="2" borderId="43" xfId="96" applyFont="1" applyFill="1" applyBorder="1" applyAlignment="1">
      <alignment horizontal="left" vertical="center" wrapText="1"/>
    </xf>
    <xf numFmtId="0" fontId="86" fillId="2" borderId="43" xfId="208" applyFont="1" applyFill="1" applyBorder="1" applyAlignment="1">
      <alignment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1736" applyFont="1" applyFill="1" applyBorder="1" applyAlignment="1">
      <alignment horizontal="center" vertical="center"/>
    </xf>
    <xf numFmtId="0" fontId="73" fillId="2" borderId="43" xfId="1735" applyFont="1" applyFill="1" applyBorder="1" applyAlignment="1">
      <alignment horizontal="center"/>
    </xf>
    <xf numFmtId="174" fontId="73" fillId="2" borderId="0" xfId="299" applyNumberFormat="1" applyFont="1" applyFill="1"/>
    <xf numFmtId="166" fontId="17" fillId="57" borderId="43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58" borderId="43" xfId="0" applyFont="1" applyFill="1" applyBorder="1" applyAlignment="1">
      <alignment vertical="center" wrapText="1"/>
    </xf>
    <xf numFmtId="169" fontId="73" fillId="58" borderId="46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43" xfId="299" applyFont="1" applyFill="1" applyBorder="1" applyAlignment="1">
      <alignment vertical="top"/>
    </xf>
    <xf numFmtId="43" fontId="73" fillId="2" borderId="43" xfId="7" applyFont="1" applyFill="1" applyBorder="1" applyAlignment="1">
      <alignment horizontal="right" vertical="top" wrapText="1"/>
    </xf>
    <xf numFmtId="0" fontId="73" fillId="2" borderId="44" xfId="1737" applyFont="1" applyFill="1" applyBorder="1" applyAlignment="1">
      <alignment vertical="center"/>
    </xf>
    <xf numFmtId="0" fontId="73" fillId="2" borderId="45" xfId="1737" applyFont="1" applyFill="1" applyBorder="1" applyAlignment="1">
      <alignment vertical="center"/>
    </xf>
    <xf numFmtId="0" fontId="73" fillId="2" borderId="45" xfId="1737" applyFont="1" applyFill="1" applyBorder="1" applyAlignment="1">
      <alignment horizontal="center" vertical="center"/>
    </xf>
    <xf numFmtId="169" fontId="73" fillId="2" borderId="46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43" xfId="0" applyFont="1" applyBorder="1" applyAlignment="1">
      <alignment horizontal="center" vertical="center" wrapText="1"/>
    </xf>
    <xf numFmtId="165" fontId="73" fillId="0" borderId="43" xfId="6" applyNumberFormat="1" applyFont="1" applyBorder="1" applyAlignment="1">
      <alignment horizontal="right" vertical="center"/>
    </xf>
    <xf numFmtId="175" fontId="73" fillId="0" borderId="43" xfId="0" applyNumberFormat="1" applyFont="1" applyFill="1" applyBorder="1" applyAlignment="1">
      <alignment horizontal="center" vertical="center"/>
    </xf>
    <xf numFmtId="169" fontId="73" fillId="0" borderId="43" xfId="0" applyNumberFormat="1" applyFont="1" applyFill="1" applyBorder="1" applyAlignment="1">
      <alignment horizontal="right" vertical="center" wrapText="1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43" xfId="0" applyFont="1" applyFill="1" applyBorder="1" applyAlignment="1">
      <alignment horizontal="left" vertical="top" wrapText="1"/>
    </xf>
    <xf numFmtId="0" fontId="14" fillId="2" borderId="43" xfId="165" applyFont="1" applyFill="1" applyBorder="1" applyAlignment="1">
      <alignment horizontal="center" vertical="center" wrapText="1"/>
    </xf>
    <xf numFmtId="43" fontId="17" fillId="2" borderId="43" xfId="7" applyFont="1" applyFill="1" applyBorder="1" applyAlignment="1">
      <alignment vertical="center" wrapText="1"/>
    </xf>
    <xf numFmtId="166" fontId="17" fillId="2" borderId="43" xfId="7" applyNumberFormat="1" applyFont="1" applyFill="1" applyBorder="1" applyAlignment="1">
      <alignment vertical="center" wrapText="1"/>
    </xf>
    <xf numFmtId="43" fontId="92" fillId="2" borderId="43" xfId="7" applyFont="1" applyFill="1" applyBorder="1" applyAlignment="1">
      <alignment horizontal="center" vertical="center" wrapText="1"/>
    </xf>
    <xf numFmtId="166" fontId="73" fillId="2" borderId="43" xfId="96" applyNumberFormat="1" applyFont="1" applyFill="1" applyBorder="1" applyAlignment="1">
      <alignment vertical="center" wrapText="1"/>
    </xf>
    <xf numFmtId="166" fontId="73" fillId="0" borderId="43" xfId="7" applyNumberFormat="1" applyFont="1" applyFill="1" applyBorder="1" applyAlignment="1">
      <alignment vertical="center" wrapText="1"/>
    </xf>
    <xf numFmtId="49" fontId="17" fillId="2" borderId="43" xfId="96" applyNumberFormat="1" applyFont="1" applyFill="1" applyBorder="1" applyAlignment="1">
      <alignment vertical="center" textRotation="90" wrapText="1"/>
    </xf>
    <xf numFmtId="0" fontId="74" fillId="2" borderId="43" xfId="253" applyFont="1" applyFill="1" applyBorder="1"/>
    <xf numFmtId="0" fontId="73" fillId="2" borderId="43" xfId="0" applyFont="1" applyFill="1" applyBorder="1" applyAlignment="1"/>
    <xf numFmtId="0" fontId="17" fillId="0" borderId="43" xfId="0" applyFont="1" applyFill="1" applyBorder="1" applyAlignment="1">
      <alignment horizontal="center" vertical="center"/>
    </xf>
    <xf numFmtId="0" fontId="73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left" vertical="center" wrapText="1"/>
    </xf>
    <xf numFmtId="0" fontId="96" fillId="0" borderId="43" xfId="0" applyFont="1" applyFill="1" applyBorder="1" applyAlignment="1">
      <alignment horizontal="left" vertical="top" wrapText="1"/>
    </xf>
    <xf numFmtId="0" fontId="17" fillId="2" borderId="28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43" xfId="165" applyFont="1" applyFill="1" applyBorder="1">
      <alignment horizontal="left" vertical="top" wrapText="1"/>
    </xf>
    <xf numFmtId="0" fontId="73" fillId="2" borderId="43" xfId="165" applyFont="1" applyFill="1" applyBorder="1" applyAlignment="1">
      <alignment horizontal="left" vertical="top" wrapText="1"/>
    </xf>
    <xf numFmtId="0" fontId="73" fillId="2" borderId="43" xfId="165" applyFont="1" applyFill="1" applyBorder="1" applyAlignment="1">
      <alignment horizontal="center" vertical="top"/>
    </xf>
    <xf numFmtId="165" fontId="17" fillId="2" borderId="43" xfId="0" applyNumberFormat="1" applyFont="1" applyFill="1" applyBorder="1" applyAlignment="1">
      <alignment vertical="top" wrapText="1"/>
    </xf>
    <xf numFmtId="165" fontId="17" fillId="2" borderId="43" xfId="6" applyNumberFormat="1" applyFont="1" applyFill="1" applyBorder="1" applyAlignment="1">
      <alignment vertical="center"/>
    </xf>
    <xf numFmtId="0" fontId="73" fillId="2" borderId="43" xfId="165" applyFont="1" applyFill="1" applyBorder="1" applyAlignment="1">
      <alignment vertical="top"/>
    </xf>
    <xf numFmtId="169" fontId="17" fillId="2" borderId="43" xfId="0" applyNumberFormat="1" applyFont="1" applyFill="1" applyBorder="1" applyAlignment="1">
      <alignment vertical="center"/>
    </xf>
    <xf numFmtId="0" fontId="97" fillId="2" borderId="43" xfId="0" applyFont="1" applyFill="1" applyBorder="1" applyAlignment="1">
      <alignment horizontal="left" vertical="top" wrapText="1"/>
    </xf>
    <xf numFmtId="0" fontId="86" fillId="2" borderId="3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top" wrapText="1"/>
    </xf>
    <xf numFmtId="2" fontId="73" fillId="2" borderId="0" xfId="8" applyNumberFormat="1" applyFont="1" applyFill="1">
      <alignment horizontal="left" vertical="top" wrapText="1"/>
    </xf>
    <xf numFmtId="43" fontId="74" fillId="2" borderId="0" xfId="253" applyNumberFormat="1" applyFont="1" applyFill="1"/>
    <xf numFmtId="169" fontId="17" fillId="2" borderId="43" xfId="7" applyNumberFormat="1" applyFont="1" applyFill="1" applyBorder="1" applyAlignment="1">
      <alignment horizontal="center" vertical="center" wrapText="1"/>
    </xf>
    <xf numFmtId="166" fontId="73" fillId="2" borderId="43" xfId="7" applyNumberFormat="1" applyFont="1" applyFill="1" applyBorder="1" applyAlignment="1">
      <alignment horizontal="center" vertical="center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0" fontId="86" fillId="2" borderId="43" xfId="165" applyFont="1" applyFill="1" applyBorder="1" applyAlignment="1">
      <alignment horizontal="left" vertical="top" wrapText="1"/>
    </xf>
    <xf numFmtId="169" fontId="86" fillId="2" borderId="43" xfId="7" applyNumberFormat="1" applyFont="1" applyFill="1" applyBorder="1" applyAlignment="1">
      <alignment horizontal="right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166" fontId="73" fillId="2" borderId="43" xfId="7" applyNumberFormat="1" applyFont="1" applyFill="1" applyBorder="1" applyAlignment="1">
      <alignment horizontal="right" vertical="center" wrapText="1"/>
    </xf>
    <xf numFmtId="0" fontId="73" fillId="0" borderId="46" xfId="0" applyFont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center" wrapText="1"/>
    </xf>
    <xf numFmtId="169" fontId="17" fillId="2" borderId="43" xfId="7" applyNumberFormat="1" applyFont="1" applyFill="1" applyBorder="1" applyAlignment="1">
      <alignment horizontal="center" vertical="top" wrapText="1"/>
    </xf>
    <xf numFmtId="0" fontId="73" fillId="2" borderId="43" xfId="8" applyFont="1" applyFill="1" applyBorder="1">
      <alignment horizontal="left" vertical="top" wrapText="1"/>
    </xf>
    <xf numFmtId="0" fontId="86" fillId="0" borderId="43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73" fillId="0" borderId="43" xfId="8" applyFont="1" applyBorder="1">
      <alignment horizontal="left" vertical="top" wrapText="1"/>
    </xf>
    <xf numFmtId="0" fontId="73" fillId="2" borderId="43" xfId="0" applyFont="1" applyFill="1" applyBorder="1" applyAlignment="1">
      <alignment vertical="top" wrapText="1"/>
    </xf>
    <xf numFmtId="0" fontId="8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3" xfId="0" applyFont="1" applyFill="1" applyBorder="1"/>
    <xf numFmtId="0" fontId="73" fillId="2" borderId="44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/>
    </xf>
    <xf numFmtId="43" fontId="73" fillId="2" borderId="43" xfId="7" applyFont="1" applyFill="1" applyBorder="1" applyAlignment="1">
      <alignment horizontal="right" vertical="center"/>
    </xf>
    <xf numFmtId="168" fontId="73" fillId="2" borderId="0" xfId="0" applyNumberFormat="1" applyFont="1" applyFill="1" applyAlignment="1">
      <alignment vertical="center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top" wrapText="1"/>
    </xf>
    <xf numFmtId="169" fontId="73" fillId="2" borderId="4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44" xfId="0" applyFont="1" applyFill="1" applyBorder="1" applyAlignment="1">
      <alignment vertical="center"/>
    </xf>
    <xf numFmtId="0" fontId="73" fillId="2" borderId="45" xfId="0" applyFont="1" applyFill="1" applyBorder="1" applyAlignment="1">
      <alignment vertical="center"/>
    </xf>
    <xf numFmtId="0" fontId="73" fillId="2" borderId="46" xfId="0" applyFont="1" applyFill="1" applyBorder="1" applyAlignment="1">
      <alignment vertical="center"/>
    </xf>
    <xf numFmtId="169" fontId="73" fillId="2" borderId="43" xfId="0" applyNumberFormat="1" applyFont="1" applyFill="1" applyBorder="1" applyAlignment="1">
      <alignment horizontal="right" vertical="center" wrapText="1"/>
    </xf>
    <xf numFmtId="165" fontId="73" fillId="2" borderId="43" xfId="6" applyFont="1" applyFill="1" applyBorder="1" applyAlignment="1">
      <alignment horizontal="center" vertical="center"/>
    </xf>
    <xf numFmtId="175" fontId="73" fillId="0" borderId="43" xfId="0" applyNumberFormat="1" applyFont="1" applyBorder="1" applyAlignment="1">
      <alignment horizontal="center" vertical="center"/>
    </xf>
    <xf numFmtId="169" fontId="73" fillId="2" borderId="43" xfId="299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left" vertical="center" wrapText="1"/>
    </xf>
    <xf numFmtId="0" fontId="73" fillId="58" borderId="43" xfId="0" applyFont="1" applyFill="1" applyBorder="1" applyAlignment="1">
      <alignment wrapText="1"/>
    </xf>
    <xf numFmtId="0" fontId="73" fillId="2" borderId="46" xfId="0" applyFont="1" applyFill="1" applyBorder="1" applyAlignment="1">
      <alignment horizontal="center" vertical="center"/>
    </xf>
    <xf numFmtId="165" fontId="73" fillId="2" borderId="43" xfId="6" applyNumberFormat="1" applyFont="1" applyFill="1" applyBorder="1" applyAlignment="1">
      <alignment horizontal="center" vertical="center"/>
    </xf>
    <xf numFmtId="177" fontId="73" fillId="2" borderId="43" xfId="6" applyNumberFormat="1" applyFont="1" applyFill="1" applyBorder="1" applyAlignment="1">
      <alignment horizontal="center" vertical="center"/>
    </xf>
    <xf numFmtId="0" fontId="17" fillId="2" borderId="2" xfId="96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center" wrapText="1"/>
    </xf>
    <xf numFmtId="165" fontId="17" fillId="2" borderId="43" xfId="6" applyNumberFormat="1" applyFont="1" applyFill="1" applyBorder="1" applyAlignment="1">
      <alignment horizontal="center" vertical="center"/>
    </xf>
    <xf numFmtId="169" fontId="17" fillId="2" borderId="43" xfId="96" applyNumberFormat="1" applyFont="1" applyFill="1" applyBorder="1" applyAlignment="1">
      <alignment horizontal="center" vertical="center" wrapText="1"/>
    </xf>
    <xf numFmtId="43" fontId="73" fillId="2" borderId="0" xfId="0" applyNumberFormat="1" applyFont="1" applyFill="1"/>
    <xf numFmtId="0" fontId="17" fillId="2" borderId="43" xfId="96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/>
    </xf>
    <xf numFmtId="43" fontId="73" fillId="2" borderId="0" xfId="7" applyFont="1" applyFill="1"/>
    <xf numFmtId="0" fontId="92" fillId="2" borderId="43" xfId="0" applyFont="1" applyFill="1" applyBorder="1" applyAlignment="1">
      <alignment vertical="center" wrapText="1"/>
    </xf>
    <xf numFmtId="166" fontId="92" fillId="2" borderId="43" xfId="7" applyNumberFormat="1" applyFont="1" applyFill="1" applyBorder="1"/>
    <xf numFmtId="0" fontId="86" fillId="2" borderId="46" xfId="0" applyFont="1" applyFill="1" applyBorder="1" applyAlignment="1">
      <alignment vertical="center" wrapText="1"/>
    </xf>
    <xf numFmtId="166" fontId="86" fillId="2" borderId="43" xfId="7" applyNumberFormat="1" applyFont="1" applyFill="1" applyBorder="1" applyAlignment="1">
      <alignment vertical="center"/>
    </xf>
    <xf numFmtId="166" fontId="86" fillId="0" borderId="43" xfId="7" applyNumberFormat="1" applyFont="1" applyFill="1" applyBorder="1" applyAlignment="1">
      <alignment vertical="center"/>
    </xf>
    <xf numFmtId="0" fontId="17" fillId="2" borderId="43" xfId="96" applyFont="1" applyFill="1" applyBorder="1" applyAlignment="1">
      <alignment horizontal="left" vertical="center" wrapText="1"/>
    </xf>
    <xf numFmtId="0" fontId="73" fillId="2" borderId="43" xfId="208" applyFont="1" applyFill="1" applyBorder="1" applyAlignment="1">
      <alignment horizontal="center"/>
    </xf>
    <xf numFmtId="0" fontId="73" fillId="2" borderId="43" xfId="208" applyFont="1" applyFill="1" applyBorder="1" applyAlignment="1">
      <alignment horizontal="left"/>
    </xf>
    <xf numFmtId="169" fontId="73" fillId="2" borderId="43" xfId="208" applyNumberFormat="1" applyFont="1" applyFill="1" applyBorder="1"/>
    <xf numFmtId="43" fontId="73" fillId="2" borderId="43" xfId="217" applyFont="1" applyFill="1" applyBorder="1"/>
    <xf numFmtId="0" fontId="73" fillId="2" borderId="43" xfId="208" applyFont="1" applyFill="1" applyBorder="1"/>
    <xf numFmtId="0" fontId="98" fillId="2" borderId="0" xfId="208" applyFont="1" applyFill="1"/>
    <xf numFmtId="0" fontId="92" fillId="2" borderId="46" xfId="96" applyFont="1" applyFill="1" applyBorder="1" applyAlignment="1">
      <alignment horizontal="left" vertical="center" wrapText="1"/>
    </xf>
    <xf numFmtId="169" fontId="92" fillId="2" borderId="43" xfId="2042" applyNumberFormat="1" applyFont="1" applyFill="1" applyBorder="1" applyAlignment="1">
      <alignment vertical="center"/>
    </xf>
    <xf numFmtId="166" fontId="92" fillId="2" borderId="43" xfId="2042" applyNumberFormat="1" applyFont="1" applyFill="1" applyBorder="1" applyAlignment="1">
      <alignment vertical="center"/>
    </xf>
    <xf numFmtId="0" fontId="17" fillId="2" borderId="28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vertical="center" wrapText="1"/>
    </xf>
    <xf numFmtId="49" fontId="17" fillId="2" borderId="0" xfId="0" applyNumberFormat="1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vertical="top" wrapText="1"/>
    </xf>
    <xf numFmtId="0" fontId="73" fillId="2" borderId="0" xfId="0" applyFont="1" applyFill="1" applyBorder="1" applyAlignment="1">
      <alignment horizontal="center" wrapText="1"/>
    </xf>
    <xf numFmtId="49" fontId="73" fillId="2" borderId="0" xfId="0" applyNumberFormat="1" applyFont="1" applyFill="1" applyBorder="1" applyAlignment="1">
      <alignment horizontal="left" vertical="top" wrapText="1"/>
    </xf>
    <xf numFmtId="166" fontId="73" fillId="2" borderId="0" xfId="7" applyNumberFormat="1" applyFont="1" applyFill="1" applyBorder="1" applyAlignment="1">
      <alignment horizontal="right" vertical="center" wrapText="1"/>
    </xf>
    <xf numFmtId="165" fontId="73" fillId="2" borderId="43" xfId="8" applyNumberFormat="1" applyFont="1" applyFill="1" applyBorder="1" applyAlignment="1">
      <alignment horizontal="center" vertical="center" wrapText="1"/>
    </xf>
    <xf numFmtId="165" fontId="73" fillId="2" borderId="43" xfId="6" applyNumberFormat="1" applyFont="1" applyFill="1" applyBorder="1" applyAlignment="1">
      <alignment horizontal="right" vertical="center"/>
    </xf>
    <xf numFmtId="168" fontId="17" fillId="2" borderId="43" xfId="0" applyNumberFormat="1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wrapText="1"/>
    </xf>
    <xf numFmtId="165" fontId="17" fillId="2" borderId="43" xfId="6" applyNumberFormat="1" applyFont="1" applyFill="1" applyBorder="1" applyAlignment="1">
      <alignment horizontal="right" vertical="center"/>
    </xf>
    <xf numFmtId="168" fontId="73" fillId="2" borderId="43" xfId="0" applyNumberFormat="1" applyFont="1" applyFill="1" applyBorder="1" applyAlignment="1">
      <alignment horizontal="right" vertical="center"/>
    </xf>
    <xf numFmtId="165" fontId="86" fillId="2" borderId="43" xfId="6" applyNumberFormat="1" applyFont="1" applyFill="1" applyBorder="1" applyAlignment="1">
      <alignment horizontal="right" vertical="center"/>
    </xf>
    <xf numFmtId="0" fontId="73" fillId="2" borderId="43" xfId="0" applyFont="1" applyFill="1" applyBorder="1" applyAlignment="1">
      <alignment horizontal="center" vertical="top"/>
    </xf>
    <xf numFmtId="165" fontId="73" fillId="2" borderId="43" xfId="0" applyNumberFormat="1" applyFont="1" applyFill="1" applyBorder="1"/>
    <xf numFmtId="165" fontId="73" fillId="2" borderId="0" xfId="0" applyNumberFormat="1" applyFont="1" applyFill="1"/>
    <xf numFmtId="0" fontId="17" fillId="2" borderId="43" xfId="0" applyFont="1" applyFill="1" applyBorder="1"/>
    <xf numFmtId="165" fontId="73" fillId="2" borderId="43" xfId="6" applyFont="1" applyFill="1" applyBorder="1">
      <alignment horizontal="right" vertical="top"/>
    </xf>
    <xf numFmtId="0" fontId="17" fillId="2" borderId="8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43" xfId="8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vertical="top" wrapText="1"/>
    </xf>
    <xf numFmtId="0" fontId="17" fillId="2" borderId="45" xfId="0" applyFont="1" applyFill="1" applyBorder="1" applyAlignment="1">
      <alignment vertical="top" wrapText="1"/>
    </xf>
    <xf numFmtId="169" fontId="17" fillId="2" borderId="43" xfId="0" applyNumberFormat="1" applyFont="1" applyFill="1" applyBorder="1" applyAlignment="1">
      <alignment horizontal="center" vertical="top"/>
    </xf>
    <xf numFmtId="0" fontId="86" fillId="2" borderId="3" xfId="0" applyFont="1" applyFill="1" applyBorder="1" applyAlignment="1">
      <alignment horizontal="left" vertical="top" wrapText="1"/>
    </xf>
    <xf numFmtId="168" fontId="73" fillId="2" borderId="43" xfId="0" applyNumberFormat="1" applyFont="1" applyFill="1" applyBorder="1" applyAlignment="1">
      <alignment vertical="center"/>
    </xf>
    <xf numFmtId="0" fontId="73" fillId="2" borderId="28" xfId="8" applyFont="1" applyFill="1" applyBorder="1" applyAlignment="1">
      <alignment horizontal="left" vertical="top" wrapText="1"/>
    </xf>
    <xf numFmtId="0" fontId="17" fillId="2" borderId="43" xfId="8" applyFont="1" applyFill="1" applyBorder="1" applyAlignment="1">
      <alignment horizontal="left" vertical="center" wrapText="1"/>
    </xf>
    <xf numFmtId="169" fontId="73" fillId="2" borderId="43" xfId="0" applyNumberFormat="1" applyFont="1" applyFill="1" applyBorder="1" applyAlignment="1">
      <alignment vertical="center"/>
    </xf>
    <xf numFmtId="0" fontId="87" fillId="0" borderId="43" xfId="0" applyFont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43" xfId="0" applyFont="1" applyFill="1" applyBorder="1" applyAlignment="1">
      <alignment horizontal="left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center" wrapText="1"/>
    </xf>
    <xf numFmtId="0" fontId="86" fillId="2" borderId="46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87" fillId="0" borderId="43" xfId="0" applyFont="1" applyFill="1" applyBorder="1" applyAlignment="1">
      <alignment horizontal="left" vertical="top" wrapText="1"/>
    </xf>
    <xf numFmtId="0" fontId="73" fillId="2" borderId="44" xfId="0" applyFont="1" applyFill="1" applyBorder="1" applyAlignment="1">
      <alignment horizontal="left" vertical="center" wrapText="1"/>
    </xf>
    <xf numFmtId="166" fontId="73" fillId="2" borderId="43" xfId="7" applyNumberFormat="1" applyFont="1" applyFill="1" applyBorder="1" applyAlignment="1">
      <alignment horizontal="right" vertical="center"/>
    </xf>
    <xf numFmtId="0" fontId="92" fillId="2" borderId="0" xfId="0" applyFont="1" applyFill="1" applyAlignment="1">
      <alignment vertical="top" wrapText="1"/>
    </xf>
    <xf numFmtId="0" fontId="17" fillId="2" borderId="0" xfId="0" applyFont="1" applyFill="1" applyBorder="1" applyAlignment="1">
      <alignment vertical="top" wrapText="1"/>
    </xf>
    <xf numFmtId="0" fontId="17" fillId="2" borderId="43" xfId="0" applyFont="1" applyFill="1" applyBorder="1" applyAlignment="1"/>
    <xf numFmtId="167" fontId="73" fillId="2" borderId="0" xfId="0" applyNumberFormat="1" applyFont="1" applyFill="1"/>
    <xf numFmtId="165" fontId="17" fillId="2" borderId="43" xfId="8" applyNumberFormat="1" applyFont="1" applyFill="1" applyBorder="1" applyAlignment="1">
      <alignment horizontal="center" vertical="center" wrapText="1"/>
    </xf>
    <xf numFmtId="169" fontId="17" fillId="2" borderId="43" xfId="0" applyNumberFormat="1" applyFont="1" applyFill="1" applyBorder="1" applyAlignment="1">
      <alignment horizontal="center" vertical="center"/>
    </xf>
    <xf numFmtId="43" fontId="73" fillId="2" borderId="43" xfId="7" applyNumberFormat="1" applyFont="1" applyFill="1" applyBorder="1" applyAlignment="1">
      <alignment horizontal="center" vertical="center" wrapText="1"/>
    </xf>
    <xf numFmtId="166" fontId="17" fillId="2" borderId="43" xfId="7" applyNumberFormat="1" applyFont="1" applyFill="1" applyBorder="1" applyAlignment="1">
      <alignment horizontal="right" vertical="center" wrapText="1"/>
    </xf>
    <xf numFmtId="166" fontId="86" fillId="2" borderId="43" xfId="7" applyNumberFormat="1" applyFont="1" applyFill="1" applyBorder="1" applyAlignment="1">
      <alignment horizontal="center" vertical="center" wrapText="1"/>
    </xf>
    <xf numFmtId="166" fontId="73" fillId="2" borderId="43" xfId="7" applyNumberFormat="1" applyFont="1" applyFill="1" applyBorder="1" applyAlignment="1">
      <alignment vertical="center" wrapText="1"/>
    </xf>
    <xf numFmtId="0" fontId="73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17" fillId="0" borderId="2" xfId="96" applyFont="1" applyFill="1" applyBorder="1" applyAlignment="1">
      <alignment horizontal="center" vertical="center" wrapText="1"/>
    </xf>
    <xf numFmtId="165" fontId="17" fillId="0" borderId="43" xfId="6" applyNumberFormat="1" applyFont="1" applyFill="1" applyBorder="1" applyAlignment="1">
      <alignment horizontal="center" vertical="center"/>
    </xf>
    <xf numFmtId="169" fontId="17" fillId="0" borderId="43" xfId="96" applyNumberFormat="1" applyFont="1" applyFill="1" applyBorder="1" applyAlignment="1">
      <alignment horizontal="center" vertical="center" wrapText="1"/>
    </xf>
    <xf numFmtId="0" fontId="17" fillId="0" borderId="43" xfId="96" applyFont="1" applyFill="1" applyBorder="1" applyAlignment="1">
      <alignment horizontal="center" vertical="center" wrapText="1"/>
    </xf>
    <xf numFmtId="0" fontId="73" fillId="0" borderId="46" xfId="0" applyFont="1" applyFill="1" applyBorder="1" applyAlignment="1">
      <alignment horizontal="center"/>
    </xf>
    <xf numFmtId="0" fontId="73" fillId="0" borderId="43" xfId="0" applyFont="1" applyFill="1" applyBorder="1"/>
    <xf numFmtId="0" fontId="73" fillId="0" borderId="43" xfId="96" applyFont="1" applyFill="1" applyBorder="1" applyAlignment="1">
      <alignment horizontal="center" vertical="center" wrapText="1"/>
    </xf>
    <xf numFmtId="0" fontId="92" fillId="0" borderId="43" xfId="0" applyFont="1" applyFill="1" applyBorder="1" applyAlignment="1">
      <alignment vertical="center" wrapText="1"/>
    </xf>
    <xf numFmtId="166" fontId="92" fillId="0" borderId="43" xfId="7" applyNumberFormat="1" applyFont="1" applyFill="1" applyBorder="1"/>
    <xf numFmtId="0" fontId="86" fillId="0" borderId="46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center" wrapText="1"/>
    </xf>
    <xf numFmtId="168" fontId="95" fillId="2" borderId="43" xfId="96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37" xfId="165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Border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49" fontId="17" fillId="2" borderId="43" xfId="0" applyNumberFormat="1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center" wrapText="1"/>
    </xf>
    <xf numFmtId="0" fontId="17" fillId="2" borderId="43" xfId="8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wrapText="1"/>
    </xf>
    <xf numFmtId="0" fontId="73" fillId="2" borderId="43" xfId="8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center" vertical="top"/>
    </xf>
    <xf numFmtId="0" fontId="17" fillId="2" borderId="28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2" borderId="43" xfId="0" applyNumberFormat="1" applyFont="1" applyFill="1" applyBorder="1" applyAlignment="1">
      <alignment horizontal="center" vertical="top" wrapText="1"/>
    </xf>
    <xf numFmtId="49" fontId="17" fillId="2" borderId="41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top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8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2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4" fillId="2" borderId="0" xfId="1660" applyFont="1" applyFill="1" applyBorder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17" fillId="2" borderId="0" xfId="299" applyFont="1" applyFill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left" vertical="center" wrapText="1"/>
    </xf>
    <xf numFmtId="0" fontId="17" fillId="0" borderId="45" xfId="0" applyFont="1" applyFill="1" applyBorder="1" applyAlignment="1">
      <alignment horizontal="left" vertical="center" wrapText="1"/>
    </xf>
    <xf numFmtId="0" fontId="17" fillId="0" borderId="46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7" xfId="0" applyFont="1" applyFill="1" applyBorder="1" applyAlignment="1">
      <alignment horizontal="right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3" fillId="2" borderId="44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86" fillId="2" borderId="44" xfId="0" applyFont="1" applyFill="1" applyBorder="1" applyAlignment="1">
      <alignment horizontal="left" vertical="top" wrapText="1"/>
    </xf>
    <xf numFmtId="0" fontId="86" fillId="2" borderId="46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left" vertical="center" wrapText="1"/>
    </xf>
    <xf numFmtId="0" fontId="85" fillId="2" borderId="46" xfId="0" applyFont="1" applyFill="1" applyBorder="1" applyAlignment="1">
      <alignment vertical="center" wrapText="1"/>
    </xf>
    <xf numFmtId="0" fontId="92" fillId="2" borderId="0" xfId="0" applyFont="1" applyFill="1" applyAlignment="1">
      <alignment horizontal="right" vertical="top" wrapText="1"/>
    </xf>
    <xf numFmtId="0" fontId="17" fillId="2" borderId="44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 wrapText="1"/>
    </xf>
    <xf numFmtId="0" fontId="88" fillId="2" borderId="0" xfId="0" applyFont="1" applyFill="1" applyBorder="1" applyAlignment="1">
      <alignment horizontal="right" vertical="top" wrapText="1"/>
    </xf>
    <xf numFmtId="0" fontId="73" fillId="0" borderId="43" xfId="0" applyFont="1" applyBorder="1" applyAlignment="1">
      <alignment horizontal="left" vertical="top" wrapText="1"/>
    </xf>
    <xf numFmtId="0" fontId="73" fillId="58" borderId="44" xfId="0" applyFont="1" applyFill="1" applyBorder="1" applyAlignment="1">
      <alignment horizontal="left" vertical="center" wrapText="1"/>
    </xf>
    <xf numFmtId="0" fontId="73" fillId="58" borderId="45" xfId="0" applyFont="1" applyFill="1" applyBorder="1" applyAlignment="1">
      <alignment horizontal="left" vertical="center" wrapText="1"/>
    </xf>
    <xf numFmtId="0" fontId="73" fillId="58" borderId="46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4" xfId="0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4" xfId="299" applyFont="1" applyFill="1" applyBorder="1" applyAlignment="1">
      <alignment horizontal="center" vertical="top" wrapText="1"/>
    </xf>
    <xf numFmtId="0" fontId="73" fillId="2" borderId="45" xfId="299" applyFont="1" applyFill="1" applyBorder="1" applyAlignment="1">
      <alignment horizontal="center" vertical="top" wrapText="1"/>
    </xf>
    <xf numFmtId="0" fontId="73" fillId="2" borderId="46" xfId="299" applyFont="1" applyFill="1" applyBorder="1" applyAlignment="1">
      <alignment horizontal="center" vertical="top" wrapText="1"/>
    </xf>
    <xf numFmtId="0" fontId="73" fillId="2" borderId="44" xfId="1735" applyFont="1" applyFill="1" applyBorder="1" applyAlignment="1">
      <alignment horizontal="center" wrapText="1"/>
    </xf>
    <xf numFmtId="0" fontId="73" fillId="2" borderId="45" xfId="1735" applyFont="1" applyFill="1" applyBorder="1" applyAlignment="1">
      <alignment horizontal="center" wrapText="1"/>
    </xf>
    <xf numFmtId="0" fontId="73" fillId="2" borderId="46" xfId="1735" applyFont="1" applyFill="1" applyBorder="1" applyAlignment="1">
      <alignment horizontal="center" wrapText="1"/>
    </xf>
    <xf numFmtId="0" fontId="17" fillId="57" borderId="43" xfId="0" applyFont="1" applyFill="1" applyBorder="1" applyAlignment="1">
      <alignment vertical="top" wrapText="1"/>
    </xf>
    <xf numFmtId="0" fontId="73" fillId="2" borderId="44" xfId="299" applyFont="1" applyFill="1" applyBorder="1" applyAlignment="1">
      <alignment horizontal="left" vertical="top" wrapText="1"/>
    </xf>
    <xf numFmtId="0" fontId="73" fillId="2" borderId="45" xfId="299" applyFont="1" applyFill="1" applyBorder="1" applyAlignment="1">
      <alignment horizontal="left" vertical="top" wrapText="1"/>
    </xf>
    <xf numFmtId="0" fontId="73" fillId="2" borderId="46" xfId="299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43" xfId="1734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17" fillId="2" borderId="43" xfId="0" applyNumberFormat="1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 wrapText="1"/>
    </xf>
  </cellXfs>
  <cellStyles count="204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8"/>
  <sheetViews>
    <sheetView zoomScale="76" zoomScaleNormal="76" zoomScaleSheetLayoutView="100" workbookViewId="0">
      <selection activeCell="C2" sqref="C2:D2"/>
    </sheetView>
  </sheetViews>
  <sheetFormatPr defaultColWidth="9.140625" defaultRowHeight="17.25" x14ac:dyDescent="0.3"/>
  <cols>
    <col min="1" max="1" width="9.7109375" style="3" customWidth="1"/>
    <col min="2" max="2" width="24.7109375" style="3" customWidth="1"/>
    <col min="3" max="3" width="64.42578125" style="3" customWidth="1"/>
    <col min="4" max="4" width="36.28515625" style="3" customWidth="1"/>
    <col min="5" max="5" width="15.85546875" style="3" customWidth="1"/>
    <col min="6" max="6" width="15.7109375" style="3" customWidth="1"/>
    <col min="7" max="7" width="13.85546875" style="3" customWidth="1"/>
    <col min="8" max="9" width="12.140625" style="3" customWidth="1"/>
    <col min="10" max="16384" width="9.140625" style="3"/>
  </cols>
  <sheetData>
    <row r="1" spans="1:5" ht="37.5" customHeight="1" x14ac:dyDescent="0.3">
      <c r="C1" s="329" t="s">
        <v>253</v>
      </c>
      <c r="D1" s="329"/>
    </row>
    <row r="2" spans="1:5" ht="17.45" customHeight="1" x14ac:dyDescent="0.3">
      <c r="C2" s="330" t="s">
        <v>75</v>
      </c>
      <c r="D2" s="330"/>
    </row>
    <row r="3" spans="1:5" ht="17.45" customHeight="1" x14ac:dyDescent="0.3">
      <c r="C3" s="330" t="s">
        <v>5</v>
      </c>
      <c r="D3" s="330"/>
    </row>
    <row r="6" spans="1:5" ht="75.95" customHeight="1" x14ac:dyDescent="0.3">
      <c r="A6" s="331" t="s">
        <v>101</v>
      </c>
      <c r="B6" s="331"/>
      <c r="C6" s="331"/>
      <c r="D6" s="331"/>
    </row>
    <row r="8" spans="1:5" x14ac:dyDescent="0.3">
      <c r="D8" s="92" t="s">
        <v>16</v>
      </c>
    </row>
    <row r="9" spans="1:5" s="13" customFormat="1" ht="83.85" customHeight="1" x14ac:dyDescent="0.25">
      <c r="A9" s="332" t="s">
        <v>7</v>
      </c>
      <c r="B9" s="333"/>
      <c r="C9" s="334" t="s">
        <v>8</v>
      </c>
      <c r="D9" s="309" t="s">
        <v>97</v>
      </c>
    </row>
    <row r="10" spans="1:5" s="13" customFormat="1" ht="36" customHeight="1" x14ac:dyDescent="0.25">
      <c r="A10" s="33" t="s">
        <v>30</v>
      </c>
      <c r="B10" s="93" t="s">
        <v>11</v>
      </c>
      <c r="C10" s="335"/>
      <c r="D10" s="96" t="s">
        <v>9</v>
      </c>
    </row>
    <row r="11" spans="1:5" s="13" customFormat="1" ht="34.9" customHeight="1" x14ac:dyDescent="0.25">
      <c r="A11" s="34" t="s">
        <v>29</v>
      </c>
      <c r="B11" s="35"/>
      <c r="C11" s="36" t="s">
        <v>15</v>
      </c>
      <c r="D11" s="11">
        <f>+D13+G80</f>
        <v>0</v>
      </c>
    </row>
    <row r="12" spans="1:5" s="13" customFormat="1" ht="18" customHeight="1" x14ac:dyDescent="0.25">
      <c r="A12" s="34"/>
      <c r="B12" s="35"/>
      <c r="C12" s="28" t="s">
        <v>25</v>
      </c>
      <c r="D12" s="37"/>
    </row>
    <row r="13" spans="1:5" s="13" customFormat="1" ht="34.5" x14ac:dyDescent="0.25">
      <c r="A13" s="38"/>
      <c r="B13" s="39"/>
      <c r="C13" s="94" t="s">
        <v>33</v>
      </c>
      <c r="D13" s="2">
        <f>+D15+D28+D41+D54+D67</f>
        <v>0</v>
      </c>
    </row>
    <row r="14" spans="1:5" ht="17.850000000000001" customHeight="1" x14ac:dyDescent="0.3">
      <c r="A14" s="320">
        <v>1075</v>
      </c>
      <c r="B14" s="323"/>
      <c r="C14" s="154" t="s">
        <v>19</v>
      </c>
      <c r="D14" s="253"/>
    </row>
    <row r="15" spans="1:5" x14ac:dyDescent="0.3">
      <c r="A15" s="321"/>
      <c r="B15" s="324"/>
      <c r="C15" s="147" t="s">
        <v>170</v>
      </c>
      <c r="D15" s="169">
        <f>+D22</f>
        <v>12626.7</v>
      </c>
      <c r="E15" s="254"/>
    </row>
    <row r="16" spans="1:5" ht="17.850000000000001" customHeight="1" x14ac:dyDescent="0.3">
      <c r="A16" s="321"/>
      <c r="B16" s="324"/>
      <c r="C16" s="154" t="s">
        <v>20</v>
      </c>
      <c r="D16" s="255"/>
    </row>
    <row r="17" spans="1:5" ht="34.5" x14ac:dyDescent="0.3">
      <c r="A17" s="321"/>
      <c r="B17" s="324"/>
      <c r="C17" s="183" t="s">
        <v>191</v>
      </c>
      <c r="D17" s="255"/>
    </row>
    <row r="18" spans="1:5" ht="17.850000000000001" customHeight="1" x14ac:dyDescent="0.3">
      <c r="A18" s="321"/>
      <c r="B18" s="324"/>
      <c r="C18" s="154" t="s">
        <v>21</v>
      </c>
      <c r="D18" s="255"/>
    </row>
    <row r="19" spans="1:5" ht="51.75" x14ac:dyDescent="0.3">
      <c r="A19" s="321"/>
      <c r="B19" s="325"/>
      <c r="C19" s="183" t="s">
        <v>192</v>
      </c>
      <c r="D19" s="255"/>
    </row>
    <row r="20" spans="1:5" ht="24" customHeight="1" x14ac:dyDescent="0.3">
      <c r="A20" s="321"/>
      <c r="B20" s="198"/>
      <c r="C20" s="252" t="s">
        <v>189</v>
      </c>
      <c r="D20" s="191"/>
    </row>
    <row r="21" spans="1:5" ht="17.850000000000001" customHeight="1" x14ac:dyDescent="0.3">
      <c r="A21" s="321"/>
      <c r="B21" s="326">
        <v>32011</v>
      </c>
      <c r="C21" s="154" t="s">
        <v>22</v>
      </c>
      <c r="D21" s="256"/>
    </row>
    <row r="22" spans="1:5" ht="51.75" x14ac:dyDescent="0.3">
      <c r="A22" s="321"/>
      <c r="B22" s="327"/>
      <c r="C22" s="196" t="s">
        <v>219</v>
      </c>
      <c r="D22" s="175">
        <f>+'Հավելված N 2'!G50</f>
        <v>12626.7</v>
      </c>
      <c r="E22" s="254"/>
    </row>
    <row r="23" spans="1:5" ht="17.649999999999999" customHeight="1" x14ac:dyDescent="0.3">
      <c r="A23" s="321"/>
      <c r="B23" s="327"/>
      <c r="C23" s="154" t="s">
        <v>23</v>
      </c>
      <c r="D23" s="144"/>
    </row>
    <row r="24" spans="1:5" ht="51.75" x14ac:dyDescent="0.3">
      <c r="A24" s="321"/>
      <c r="B24" s="327"/>
      <c r="C24" s="183" t="s">
        <v>220</v>
      </c>
      <c r="D24" s="144"/>
    </row>
    <row r="25" spans="1:5" ht="17.649999999999999" customHeight="1" x14ac:dyDescent="0.3">
      <c r="A25" s="321"/>
      <c r="B25" s="327"/>
      <c r="C25" s="154" t="s">
        <v>24</v>
      </c>
      <c r="D25" s="144"/>
    </row>
    <row r="26" spans="1:5" ht="51.75" x14ac:dyDescent="0.3">
      <c r="A26" s="322"/>
      <c r="B26" s="328"/>
      <c r="C26" s="183" t="s">
        <v>105</v>
      </c>
      <c r="D26" s="144"/>
    </row>
    <row r="27" spans="1:5" s="13" customFormat="1" x14ac:dyDescent="0.25">
      <c r="A27" s="320">
        <v>1124</v>
      </c>
      <c r="B27" s="323"/>
      <c r="C27" s="154" t="s">
        <v>19</v>
      </c>
      <c r="D27" s="158"/>
    </row>
    <row r="28" spans="1:5" s="13" customFormat="1" x14ac:dyDescent="0.25">
      <c r="A28" s="321"/>
      <c r="B28" s="324"/>
      <c r="C28" s="147" t="s">
        <v>167</v>
      </c>
      <c r="D28" s="159">
        <f>+D35</f>
        <v>923.7</v>
      </c>
    </row>
    <row r="29" spans="1:5" s="13" customFormat="1" x14ac:dyDescent="0.25">
      <c r="A29" s="321"/>
      <c r="B29" s="324"/>
      <c r="C29" s="154" t="s">
        <v>20</v>
      </c>
      <c r="D29" s="158"/>
    </row>
    <row r="30" spans="1:5" s="13" customFormat="1" ht="34.5" x14ac:dyDescent="0.3">
      <c r="A30" s="321"/>
      <c r="B30" s="324"/>
      <c r="C30" s="183" t="s">
        <v>187</v>
      </c>
      <c r="D30" s="142"/>
    </row>
    <row r="31" spans="1:5" s="13" customFormat="1" x14ac:dyDescent="0.3">
      <c r="A31" s="321"/>
      <c r="B31" s="324"/>
      <c r="C31" s="154" t="s">
        <v>21</v>
      </c>
      <c r="D31" s="142"/>
    </row>
    <row r="32" spans="1:5" s="13" customFormat="1" ht="51.75" x14ac:dyDescent="0.3">
      <c r="A32" s="321"/>
      <c r="B32" s="325"/>
      <c r="C32" s="183" t="s">
        <v>188</v>
      </c>
      <c r="D32" s="142"/>
    </row>
    <row r="33" spans="1:4" s="13" customFormat="1" ht="15.75" customHeight="1" x14ac:dyDescent="0.25">
      <c r="A33" s="321"/>
      <c r="B33" s="198"/>
      <c r="C33" s="252" t="s">
        <v>189</v>
      </c>
      <c r="D33" s="160"/>
    </row>
    <row r="34" spans="1:4" s="13" customFormat="1" ht="21" customHeight="1" x14ac:dyDescent="0.25">
      <c r="A34" s="321"/>
      <c r="B34" s="326">
        <v>32002</v>
      </c>
      <c r="C34" s="154" t="s">
        <v>22</v>
      </c>
      <c r="D34" s="161"/>
    </row>
    <row r="35" spans="1:4" s="13" customFormat="1" x14ac:dyDescent="0.25">
      <c r="A35" s="321"/>
      <c r="B35" s="327"/>
      <c r="C35" s="196" t="s">
        <v>168</v>
      </c>
      <c r="D35" s="161">
        <f>+'Հավելված N 2'!G24</f>
        <v>923.7</v>
      </c>
    </row>
    <row r="36" spans="1:4" s="13" customFormat="1" x14ac:dyDescent="0.3">
      <c r="A36" s="321"/>
      <c r="B36" s="327"/>
      <c r="C36" s="154" t="s">
        <v>23</v>
      </c>
      <c r="D36" s="142"/>
    </row>
    <row r="37" spans="1:4" s="13" customFormat="1" ht="69" x14ac:dyDescent="0.3">
      <c r="A37" s="321"/>
      <c r="B37" s="327"/>
      <c r="C37" s="183" t="s">
        <v>190</v>
      </c>
      <c r="D37" s="142"/>
    </row>
    <row r="38" spans="1:4" s="13" customFormat="1" x14ac:dyDescent="0.3">
      <c r="A38" s="321"/>
      <c r="B38" s="327"/>
      <c r="C38" s="154" t="s">
        <v>24</v>
      </c>
      <c r="D38" s="142"/>
    </row>
    <row r="39" spans="1:4" s="13" customFormat="1" ht="51.75" x14ac:dyDescent="0.3">
      <c r="A39" s="322"/>
      <c r="B39" s="328"/>
      <c r="C39" s="183" t="s">
        <v>105</v>
      </c>
      <c r="D39" s="142"/>
    </row>
    <row r="40" spans="1:4" s="13" customFormat="1" x14ac:dyDescent="0.25">
      <c r="A40" s="315">
        <v>1168</v>
      </c>
      <c r="B40" s="317"/>
      <c r="C40" s="154" t="s">
        <v>19</v>
      </c>
      <c r="D40" s="158"/>
    </row>
    <row r="41" spans="1:4" s="13" customFormat="1" x14ac:dyDescent="0.25">
      <c r="A41" s="315"/>
      <c r="B41" s="318"/>
      <c r="C41" s="147" t="s">
        <v>102</v>
      </c>
      <c r="D41" s="159">
        <f t="shared" ref="D41" si="0">+D48</f>
        <v>-13550.4</v>
      </c>
    </row>
    <row r="42" spans="1:4" s="13" customFormat="1" x14ac:dyDescent="0.25">
      <c r="A42" s="315"/>
      <c r="B42" s="318"/>
      <c r="C42" s="155" t="s">
        <v>20</v>
      </c>
      <c r="D42" s="158"/>
    </row>
    <row r="43" spans="1:4" s="13" customFormat="1" ht="51.75" x14ac:dyDescent="0.3">
      <c r="A43" s="315"/>
      <c r="B43" s="318"/>
      <c r="C43" s="156" t="s">
        <v>103</v>
      </c>
      <c r="D43" s="142"/>
    </row>
    <row r="44" spans="1:4" s="13" customFormat="1" x14ac:dyDescent="0.3">
      <c r="A44" s="315"/>
      <c r="B44" s="318"/>
      <c r="C44" s="155" t="s">
        <v>21</v>
      </c>
      <c r="D44" s="142"/>
    </row>
    <row r="45" spans="1:4" s="13" customFormat="1" ht="69" x14ac:dyDescent="0.3">
      <c r="A45" s="315"/>
      <c r="B45" s="318"/>
      <c r="C45" s="156" t="s">
        <v>104</v>
      </c>
      <c r="D45" s="142"/>
    </row>
    <row r="46" spans="1:4" s="13" customFormat="1" ht="15.75" customHeight="1" x14ac:dyDescent="0.3">
      <c r="A46" s="315"/>
      <c r="B46" s="142"/>
      <c r="C46" s="157" t="s">
        <v>28</v>
      </c>
      <c r="D46" s="160"/>
    </row>
    <row r="47" spans="1:4" s="13" customFormat="1" ht="21" customHeight="1" x14ac:dyDescent="0.25">
      <c r="A47" s="315"/>
      <c r="B47" s="319">
        <v>32001</v>
      </c>
      <c r="C47" s="155" t="s">
        <v>22</v>
      </c>
      <c r="D47" s="161"/>
    </row>
    <row r="48" spans="1:4" s="13" customFormat="1" ht="51.75" x14ac:dyDescent="0.25">
      <c r="A48" s="315"/>
      <c r="B48" s="319"/>
      <c r="C48" s="145" t="s">
        <v>111</v>
      </c>
      <c r="D48" s="161">
        <f>+'Հավելված N 2'!G65</f>
        <v>-13550.4</v>
      </c>
    </row>
    <row r="49" spans="1:4" s="13" customFormat="1" x14ac:dyDescent="0.3">
      <c r="A49" s="315"/>
      <c r="B49" s="319"/>
      <c r="C49" s="155" t="s">
        <v>23</v>
      </c>
      <c r="D49" s="142"/>
    </row>
    <row r="50" spans="1:4" s="13" customFormat="1" ht="86.25" x14ac:dyDescent="0.3">
      <c r="A50" s="315"/>
      <c r="B50" s="319"/>
      <c r="C50" s="145" t="s">
        <v>112</v>
      </c>
      <c r="D50" s="142"/>
    </row>
    <row r="51" spans="1:4" s="13" customFormat="1" x14ac:dyDescent="0.3">
      <c r="A51" s="315"/>
      <c r="B51" s="319"/>
      <c r="C51" s="155" t="s">
        <v>24</v>
      </c>
      <c r="D51" s="142"/>
    </row>
    <row r="52" spans="1:4" s="13" customFormat="1" ht="51.75" x14ac:dyDescent="0.3">
      <c r="A52" s="315"/>
      <c r="B52" s="319"/>
      <c r="C52" s="162" t="s">
        <v>105</v>
      </c>
      <c r="D52" s="142"/>
    </row>
    <row r="53" spans="1:4" s="13" customFormat="1" x14ac:dyDescent="0.25">
      <c r="A53" s="320">
        <v>1183</v>
      </c>
      <c r="B53" s="323"/>
      <c r="C53" s="154" t="s">
        <v>19</v>
      </c>
      <c r="D53" s="158"/>
    </row>
    <row r="54" spans="1:4" s="13" customFormat="1" x14ac:dyDescent="0.25">
      <c r="A54" s="321"/>
      <c r="B54" s="324"/>
      <c r="C54" s="147" t="s">
        <v>173</v>
      </c>
      <c r="D54" s="159">
        <f t="shared" ref="D54" si="1">+D61</f>
        <v>46691.899999999994</v>
      </c>
    </row>
    <row r="55" spans="1:4" s="13" customFormat="1" x14ac:dyDescent="0.25">
      <c r="A55" s="321"/>
      <c r="B55" s="324"/>
      <c r="C55" s="154" t="s">
        <v>20</v>
      </c>
      <c r="D55" s="158"/>
    </row>
    <row r="56" spans="1:4" s="13" customFormat="1" ht="86.25" x14ac:dyDescent="0.3">
      <c r="A56" s="321"/>
      <c r="B56" s="324"/>
      <c r="C56" s="183" t="s">
        <v>193</v>
      </c>
      <c r="D56" s="142"/>
    </row>
    <row r="57" spans="1:4" s="13" customFormat="1" x14ac:dyDescent="0.3">
      <c r="A57" s="321"/>
      <c r="B57" s="324"/>
      <c r="C57" s="154" t="s">
        <v>21</v>
      </c>
      <c r="D57" s="142"/>
    </row>
    <row r="58" spans="1:4" s="13" customFormat="1" x14ac:dyDescent="0.3">
      <c r="A58" s="321"/>
      <c r="B58" s="325"/>
      <c r="C58" s="183" t="s">
        <v>194</v>
      </c>
      <c r="D58" s="142"/>
    </row>
    <row r="59" spans="1:4" s="13" customFormat="1" ht="15.75" customHeight="1" x14ac:dyDescent="0.25">
      <c r="A59" s="321"/>
      <c r="B59" s="198"/>
      <c r="C59" s="252" t="s">
        <v>189</v>
      </c>
      <c r="D59" s="160"/>
    </row>
    <row r="60" spans="1:4" s="13" customFormat="1" ht="21" customHeight="1" x14ac:dyDescent="0.25">
      <c r="A60" s="321"/>
      <c r="B60" s="326">
        <v>32001</v>
      </c>
      <c r="C60" s="154" t="s">
        <v>22</v>
      </c>
      <c r="D60" s="161"/>
    </row>
    <row r="61" spans="1:4" s="13" customFormat="1" ht="34.5" x14ac:dyDescent="0.25">
      <c r="A61" s="321"/>
      <c r="B61" s="327"/>
      <c r="C61" s="196" t="s">
        <v>140</v>
      </c>
      <c r="D61" s="161">
        <f>+'Հավելված N 2'!G101</f>
        <v>46691.899999999994</v>
      </c>
    </row>
    <row r="62" spans="1:4" s="13" customFormat="1" x14ac:dyDescent="0.3">
      <c r="A62" s="321"/>
      <c r="B62" s="327"/>
      <c r="C62" s="154" t="s">
        <v>23</v>
      </c>
      <c r="D62" s="142"/>
    </row>
    <row r="63" spans="1:4" s="13" customFormat="1" ht="69" x14ac:dyDescent="0.3">
      <c r="A63" s="321"/>
      <c r="B63" s="327"/>
      <c r="C63" s="183" t="s">
        <v>195</v>
      </c>
      <c r="D63" s="142"/>
    </row>
    <row r="64" spans="1:4" s="13" customFormat="1" x14ac:dyDescent="0.3">
      <c r="A64" s="321"/>
      <c r="B64" s="327"/>
      <c r="C64" s="154" t="s">
        <v>24</v>
      </c>
      <c r="D64" s="142"/>
    </row>
    <row r="65" spans="1:4" s="13" customFormat="1" ht="51.75" x14ac:dyDescent="0.3">
      <c r="A65" s="322"/>
      <c r="B65" s="328"/>
      <c r="C65" s="183" t="s">
        <v>105</v>
      </c>
      <c r="D65" s="142"/>
    </row>
    <row r="66" spans="1:4" s="13" customFormat="1" x14ac:dyDescent="0.25">
      <c r="A66" s="320">
        <v>1236</v>
      </c>
      <c r="B66" s="317"/>
      <c r="C66" s="154" t="s">
        <v>19</v>
      </c>
      <c r="D66" s="158"/>
    </row>
    <row r="67" spans="1:4" s="13" customFormat="1" ht="34.5" x14ac:dyDescent="0.25">
      <c r="A67" s="321"/>
      <c r="B67" s="318"/>
      <c r="C67" s="147" t="s">
        <v>126</v>
      </c>
      <c r="D67" s="159">
        <f t="shared" ref="D67" si="2">+D74</f>
        <v>-46691.9</v>
      </c>
    </row>
    <row r="68" spans="1:4" s="13" customFormat="1" x14ac:dyDescent="0.25">
      <c r="A68" s="321"/>
      <c r="B68" s="318"/>
      <c r="C68" s="154" t="s">
        <v>20</v>
      </c>
      <c r="D68" s="158"/>
    </row>
    <row r="69" spans="1:4" s="13" customFormat="1" ht="69" x14ac:dyDescent="0.3">
      <c r="A69" s="321"/>
      <c r="B69" s="318"/>
      <c r="C69" s="183" t="s">
        <v>132</v>
      </c>
      <c r="D69" s="142"/>
    </row>
    <row r="70" spans="1:4" s="13" customFormat="1" x14ac:dyDescent="0.3">
      <c r="A70" s="321"/>
      <c r="B70" s="318"/>
      <c r="C70" s="154" t="s">
        <v>21</v>
      </c>
      <c r="D70" s="142"/>
    </row>
    <row r="71" spans="1:4" s="13" customFormat="1" x14ac:dyDescent="0.3">
      <c r="A71" s="321"/>
      <c r="B71" s="318"/>
      <c r="C71" s="183" t="s">
        <v>133</v>
      </c>
      <c r="D71" s="142"/>
    </row>
    <row r="72" spans="1:4" s="13" customFormat="1" ht="15.75" customHeight="1" x14ac:dyDescent="0.3">
      <c r="A72" s="321"/>
      <c r="B72" s="142"/>
      <c r="C72" s="157" t="s">
        <v>28</v>
      </c>
      <c r="D72" s="160"/>
    </row>
    <row r="73" spans="1:4" s="13" customFormat="1" ht="21" customHeight="1" x14ac:dyDescent="0.25">
      <c r="A73" s="321"/>
      <c r="B73" s="319">
        <v>32003</v>
      </c>
      <c r="C73" s="184" t="s">
        <v>22</v>
      </c>
      <c r="D73" s="161"/>
    </row>
    <row r="74" spans="1:4" s="13" customFormat="1" x14ac:dyDescent="0.25">
      <c r="A74" s="321"/>
      <c r="B74" s="319"/>
      <c r="C74" s="185" t="s">
        <v>149</v>
      </c>
      <c r="D74" s="161">
        <f>+'Հավելված N 2'!G84</f>
        <v>-46691.9</v>
      </c>
    </row>
    <row r="75" spans="1:4" s="13" customFormat="1" x14ac:dyDescent="0.3">
      <c r="A75" s="321"/>
      <c r="B75" s="319"/>
      <c r="C75" s="184" t="s">
        <v>23</v>
      </c>
      <c r="D75" s="142"/>
    </row>
    <row r="76" spans="1:4" s="13" customFormat="1" ht="86.25" x14ac:dyDescent="0.3">
      <c r="A76" s="321"/>
      <c r="B76" s="319"/>
      <c r="C76" s="186" t="s">
        <v>196</v>
      </c>
      <c r="D76" s="142"/>
    </row>
    <row r="77" spans="1:4" s="13" customFormat="1" x14ac:dyDescent="0.3">
      <c r="A77" s="321"/>
      <c r="B77" s="319"/>
      <c r="C77" s="184" t="s">
        <v>24</v>
      </c>
      <c r="D77" s="142"/>
    </row>
    <row r="78" spans="1:4" s="13" customFormat="1" ht="51.75" x14ac:dyDescent="0.3">
      <c r="A78" s="322"/>
      <c r="B78" s="319"/>
      <c r="C78" s="186" t="s">
        <v>105</v>
      </c>
      <c r="D78" s="142"/>
    </row>
    <row r="79" spans="1:4" ht="8.65" customHeight="1" x14ac:dyDescent="0.3">
      <c r="A79" s="257"/>
      <c r="B79" s="258"/>
      <c r="C79" s="259"/>
      <c r="D79" s="144"/>
    </row>
    <row r="80" spans="1:4" s="13" customFormat="1" ht="34.9" customHeight="1" x14ac:dyDescent="0.25">
      <c r="A80" s="260"/>
      <c r="B80" s="261"/>
      <c r="C80" s="196" t="s">
        <v>175</v>
      </c>
      <c r="D80" s="262">
        <f t="shared" ref="D80" si="3">+D82</f>
        <v>0</v>
      </c>
    </row>
    <row r="81" spans="1:4" x14ac:dyDescent="0.3">
      <c r="A81" s="315">
        <v>1139</v>
      </c>
      <c r="B81" s="316"/>
      <c r="C81" s="263" t="s">
        <v>19</v>
      </c>
      <c r="D81" s="262"/>
    </row>
    <row r="82" spans="1:4" ht="19.350000000000001" customHeight="1" x14ac:dyDescent="0.3">
      <c r="A82" s="315"/>
      <c r="B82" s="316"/>
      <c r="C82" s="196" t="s">
        <v>180</v>
      </c>
      <c r="D82" s="262">
        <f>+D88+D94</f>
        <v>0</v>
      </c>
    </row>
    <row r="83" spans="1:4" x14ac:dyDescent="0.3">
      <c r="A83" s="315"/>
      <c r="B83" s="316"/>
      <c r="C83" s="154" t="s">
        <v>20</v>
      </c>
      <c r="D83" s="264"/>
    </row>
    <row r="84" spans="1:4" ht="51.75" x14ac:dyDescent="0.3">
      <c r="A84" s="315"/>
      <c r="B84" s="316"/>
      <c r="C84" s="259" t="s">
        <v>197</v>
      </c>
      <c r="D84" s="264"/>
    </row>
    <row r="85" spans="1:4" x14ac:dyDescent="0.3">
      <c r="A85" s="315"/>
      <c r="B85" s="316"/>
      <c r="C85" s="154" t="s">
        <v>21</v>
      </c>
      <c r="D85" s="264"/>
    </row>
    <row r="86" spans="1:4" ht="34.5" x14ac:dyDescent="0.3">
      <c r="A86" s="315"/>
      <c r="B86" s="316"/>
      <c r="C86" s="265" t="s">
        <v>198</v>
      </c>
      <c r="D86" s="264"/>
    </row>
    <row r="87" spans="1:4" ht="18" customHeight="1" x14ac:dyDescent="0.3">
      <c r="A87" s="315"/>
      <c r="B87" s="315" t="s">
        <v>199</v>
      </c>
      <c r="C87" s="154" t="s">
        <v>22</v>
      </c>
      <c r="D87" s="191"/>
    </row>
    <row r="88" spans="1:4" ht="19.350000000000001" customHeight="1" x14ac:dyDescent="0.3">
      <c r="A88" s="315"/>
      <c r="B88" s="315"/>
      <c r="C88" s="266" t="s">
        <v>180</v>
      </c>
      <c r="D88" s="161">
        <f>+'Հավելված N 2'!G129</f>
        <v>12626.7</v>
      </c>
    </row>
    <row r="89" spans="1:4" x14ac:dyDescent="0.3">
      <c r="A89" s="315"/>
      <c r="B89" s="315"/>
      <c r="C89" s="154" t="s">
        <v>23</v>
      </c>
      <c r="D89" s="267"/>
    </row>
    <row r="90" spans="1:4" ht="86.25" x14ac:dyDescent="0.3">
      <c r="A90" s="315"/>
      <c r="B90" s="315"/>
      <c r="C90" s="259" t="s">
        <v>200</v>
      </c>
      <c r="D90" s="267"/>
    </row>
    <row r="91" spans="1:4" x14ac:dyDescent="0.3">
      <c r="A91" s="315"/>
      <c r="B91" s="315"/>
      <c r="C91" s="154" t="s">
        <v>24</v>
      </c>
      <c r="D91" s="267"/>
    </row>
    <row r="92" spans="1:4" x14ac:dyDescent="0.3">
      <c r="A92" s="315"/>
      <c r="B92" s="315"/>
      <c r="C92" s="259" t="s">
        <v>201</v>
      </c>
      <c r="D92" s="267"/>
    </row>
    <row r="93" spans="1:4" ht="18" customHeight="1" x14ac:dyDescent="0.3">
      <c r="A93" s="315"/>
      <c r="B93" s="315" t="s">
        <v>199</v>
      </c>
      <c r="C93" s="154" t="s">
        <v>22</v>
      </c>
      <c r="D93" s="191"/>
    </row>
    <row r="94" spans="1:4" ht="19.350000000000001" customHeight="1" x14ac:dyDescent="0.3">
      <c r="A94" s="315"/>
      <c r="B94" s="315"/>
      <c r="C94" s="266" t="s">
        <v>180</v>
      </c>
      <c r="D94" s="161">
        <f>+'Հավելված N 2'!G137</f>
        <v>-12626.7</v>
      </c>
    </row>
    <row r="95" spans="1:4" x14ac:dyDescent="0.3">
      <c r="A95" s="315"/>
      <c r="B95" s="315"/>
      <c r="C95" s="154" t="s">
        <v>23</v>
      </c>
      <c r="D95" s="267"/>
    </row>
    <row r="96" spans="1:4" ht="86.25" x14ac:dyDescent="0.3">
      <c r="A96" s="315"/>
      <c r="B96" s="315"/>
      <c r="C96" s="259" t="s">
        <v>200</v>
      </c>
      <c r="D96" s="267"/>
    </row>
    <row r="97" spans="1:4" x14ac:dyDescent="0.3">
      <c r="A97" s="315"/>
      <c r="B97" s="315"/>
      <c r="C97" s="154" t="s">
        <v>24</v>
      </c>
      <c r="D97" s="267"/>
    </row>
    <row r="98" spans="1:4" x14ac:dyDescent="0.3">
      <c r="A98" s="315"/>
      <c r="B98" s="315"/>
      <c r="C98" s="259" t="s">
        <v>201</v>
      </c>
      <c r="D98" s="267"/>
    </row>
  </sheetData>
  <mergeCells count="25">
    <mergeCell ref="C1:D1"/>
    <mergeCell ref="C2:D2"/>
    <mergeCell ref="C3:D3"/>
    <mergeCell ref="B34:B39"/>
    <mergeCell ref="A27:A39"/>
    <mergeCell ref="A6:D6"/>
    <mergeCell ref="A9:B9"/>
    <mergeCell ref="C9:C10"/>
    <mergeCell ref="B27:B32"/>
    <mergeCell ref="B14:B19"/>
    <mergeCell ref="B21:B26"/>
    <mergeCell ref="A14:A26"/>
    <mergeCell ref="A81:A98"/>
    <mergeCell ref="B81:B86"/>
    <mergeCell ref="B87:B92"/>
    <mergeCell ref="B93:B98"/>
    <mergeCell ref="A40:A52"/>
    <mergeCell ref="B40:B45"/>
    <mergeCell ref="B47:B52"/>
    <mergeCell ref="A66:A78"/>
    <mergeCell ref="B66:B71"/>
    <mergeCell ref="B73:B78"/>
    <mergeCell ref="A53:A65"/>
    <mergeCell ref="B53:B58"/>
    <mergeCell ref="B60:B65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4"/>
  <sheetViews>
    <sheetView topLeftCell="A136" zoomScale="74" zoomScaleNormal="74" zoomScaleSheetLayoutView="100" workbookViewId="0">
      <selection activeCell="F134" sqref="F134:F136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5.140625" style="3" customWidth="1"/>
    <col min="8" max="10" width="15" style="3" customWidth="1"/>
    <col min="11" max="16384" width="9.140625" style="3"/>
  </cols>
  <sheetData>
    <row r="1" spans="1:7" s="32" customFormat="1" ht="37.5" customHeight="1" x14ac:dyDescent="0.25">
      <c r="F1" s="329" t="s">
        <v>34</v>
      </c>
      <c r="G1" s="329"/>
    </row>
    <row r="2" spans="1:7" s="30" customFormat="1" ht="17.45" customHeight="1" x14ac:dyDescent="0.3">
      <c r="F2" s="330" t="s">
        <v>75</v>
      </c>
      <c r="G2" s="330"/>
    </row>
    <row r="3" spans="1:7" s="30" customFormat="1" ht="17.45" customHeight="1" x14ac:dyDescent="0.3">
      <c r="F3" s="330" t="s">
        <v>5</v>
      </c>
      <c r="G3" s="330"/>
    </row>
    <row r="4" spans="1:7" ht="13.7" customHeight="1" x14ac:dyDescent="0.3"/>
    <row r="5" spans="1:7" ht="13.7" customHeight="1" x14ac:dyDescent="0.3"/>
    <row r="6" spans="1:7" ht="52.5" customHeight="1" x14ac:dyDescent="0.3">
      <c r="A6" s="331" t="s">
        <v>96</v>
      </c>
      <c r="B6" s="331"/>
      <c r="C6" s="331"/>
      <c r="D6" s="331"/>
      <c r="E6" s="331"/>
      <c r="F6" s="331"/>
      <c r="G6" s="331"/>
    </row>
    <row r="8" spans="1:7" x14ac:dyDescent="0.3">
      <c r="G8" s="30" t="s">
        <v>16</v>
      </c>
    </row>
    <row r="9" spans="1:7" s="13" customFormat="1" ht="78.400000000000006" customHeight="1" x14ac:dyDescent="0.25">
      <c r="A9" s="354" t="s">
        <v>17</v>
      </c>
      <c r="B9" s="354"/>
      <c r="C9" s="354"/>
      <c r="D9" s="354" t="s">
        <v>7</v>
      </c>
      <c r="E9" s="354"/>
      <c r="F9" s="354" t="s">
        <v>12</v>
      </c>
      <c r="G9" s="309" t="s">
        <v>97</v>
      </c>
    </row>
    <row r="10" spans="1:7" s="13" customFormat="1" ht="34.5" x14ac:dyDescent="0.25">
      <c r="A10" s="31" t="s">
        <v>40</v>
      </c>
      <c r="B10" s="31" t="s">
        <v>41</v>
      </c>
      <c r="C10" s="31" t="s">
        <v>18</v>
      </c>
      <c r="D10" s="31" t="s">
        <v>10</v>
      </c>
      <c r="E10" s="31" t="s">
        <v>31</v>
      </c>
      <c r="F10" s="354"/>
      <c r="G10" s="31" t="s">
        <v>9</v>
      </c>
    </row>
    <row r="11" spans="1:7" s="13" customFormat="1" ht="34.9" customHeight="1" x14ac:dyDescent="0.25">
      <c r="A11" s="12"/>
      <c r="B11" s="12"/>
      <c r="C11" s="12"/>
      <c r="D11" s="31"/>
      <c r="E11" s="31"/>
      <c r="F11" s="20" t="s">
        <v>15</v>
      </c>
      <c r="G11" s="11">
        <f>+G13+G118</f>
        <v>0</v>
      </c>
    </row>
    <row r="12" spans="1:7" s="13" customFormat="1" x14ac:dyDescent="0.25">
      <c r="A12" s="12"/>
      <c r="B12" s="12"/>
      <c r="C12" s="12"/>
      <c r="D12" s="31"/>
      <c r="E12" s="31"/>
      <c r="F12" s="12" t="s">
        <v>25</v>
      </c>
      <c r="G12" s="2"/>
    </row>
    <row r="13" spans="1:7" s="13" customFormat="1" ht="34.5" x14ac:dyDescent="0.25">
      <c r="A13" s="12"/>
      <c r="B13" s="12"/>
      <c r="C13" s="12"/>
      <c r="D13" s="31"/>
      <c r="E13" s="31"/>
      <c r="F13" s="4" t="s">
        <v>33</v>
      </c>
      <c r="G13" s="2">
        <f>+G14+G74</f>
        <v>0</v>
      </c>
    </row>
    <row r="14" spans="1:7" s="13" customFormat="1" ht="17.45" customHeight="1" x14ac:dyDescent="0.25">
      <c r="A14" s="352" t="s">
        <v>37</v>
      </c>
      <c r="B14" s="355"/>
      <c r="C14" s="323"/>
      <c r="D14" s="149"/>
      <c r="E14" s="151"/>
      <c r="F14" s="91" t="s">
        <v>38</v>
      </c>
      <c r="G14" s="2">
        <f t="shared" ref="G14" si="0">+G16</f>
        <v>0</v>
      </c>
    </row>
    <row r="15" spans="1:7" s="13" customFormat="1" ht="16.899999999999999" customHeight="1" x14ac:dyDescent="0.25">
      <c r="A15" s="353"/>
      <c r="B15" s="356"/>
      <c r="C15" s="324"/>
      <c r="D15" s="150"/>
      <c r="E15" s="89"/>
      <c r="F15" s="22" t="s">
        <v>13</v>
      </c>
      <c r="G15" s="5"/>
    </row>
    <row r="16" spans="1:7" s="13" customFormat="1" x14ac:dyDescent="0.25">
      <c r="A16" s="353"/>
      <c r="B16" s="348" t="s">
        <v>50</v>
      </c>
      <c r="C16" s="324"/>
      <c r="D16" s="150"/>
      <c r="E16" s="89"/>
      <c r="F16" s="145" t="s">
        <v>94</v>
      </c>
      <c r="G16" s="6">
        <f>+G18+G33+G59</f>
        <v>0</v>
      </c>
    </row>
    <row r="17" spans="1:15" s="13" customFormat="1" ht="16.899999999999999" customHeight="1" x14ac:dyDescent="0.25">
      <c r="A17" s="353"/>
      <c r="B17" s="349"/>
      <c r="C17" s="325"/>
      <c r="D17" s="150"/>
      <c r="E17" s="89"/>
      <c r="F17" s="144" t="s">
        <v>13</v>
      </c>
      <c r="G17" s="5"/>
    </row>
    <row r="18" spans="1:15" s="13" customFormat="1" x14ac:dyDescent="0.25">
      <c r="A18" s="353"/>
      <c r="B18" s="349"/>
      <c r="C18" s="339" t="s">
        <v>125</v>
      </c>
      <c r="D18" s="173"/>
      <c r="E18" s="89"/>
      <c r="F18" s="148" t="s">
        <v>166</v>
      </c>
      <c r="G18" s="171">
        <f>+G20</f>
        <v>923.7</v>
      </c>
    </row>
    <row r="19" spans="1:15" s="13" customFormat="1" ht="16.899999999999999" customHeight="1" x14ac:dyDescent="0.25">
      <c r="A19" s="353"/>
      <c r="B19" s="349"/>
      <c r="C19" s="339"/>
      <c r="D19" s="173"/>
      <c r="E19" s="89"/>
      <c r="F19" s="144" t="s">
        <v>13</v>
      </c>
      <c r="G19" s="171"/>
    </row>
    <row r="20" spans="1:15" s="13" customFormat="1" ht="34.5" x14ac:dyDescent="0.25">
      <c r="A20" s="353"/>
      <c r="B20" s="349"/>
      <c r="C20" s="339"/>
      <c r="D20" s="173"/>
      <c r="E20" s="89"/>
      <c r="F20" s="174" t="s">
        <v>26</v>
      </c>
      <c r="G20" s="171">
        <f t="shared" ref="G20" si="1">+G22</f>
        <v>923.7</v>
      </c>
    </row>
    <row r="21" spans="1:15" s="13" customFormat="1" ht="16.899999999999999" customHeight="1" x14ac:dyDescent="0.25">
      <c r="A21" s="353"/>
      <c r="B21" s="349"/>
      <c r="C21" s="339"/>
      <c r="D21" s="173"/>
      <c r="E21" s="152"/>
      <c r="F21" s="144" t="s">
        <v>13</v>
      </c>
      <c r="G21" s="171"/>
    </row>
    <row r="22" spans="1:15" s="13" customFormat="1" x14ac:dyDescent="0.25">
      <c r="A22" s="353"/>
      <c r="B22" s="349"/>
      <c r="C22" s="339"/>
      <c r="D22" s="236">
        <v>1124</v>
      </c>
      <c r="E22" s="336" t="s">
        <v>167</v>
      </c>
      <c r="F22" s="336"/>
      <c r="G22" s="169">
        <f t="shared" ref="G22" si="2">+G24</f>
        <v>923.7</v>
      </c>
      <c r="H22" s="14"/>
      <c r="I22" s="14"/>
      <c r="J22" s="14"/>
      <c r="K22" s="14"/>
      <c r="L22" s="14"/>
      <c r="M22" s="14"/>
      <c r="N22" s="14"/>
      <c r="O22" s="14"/>
    </row>
    <row r="23" spans="1:15" s="13" customFormat="1" ht="16.899999999999999" customHeight="1" x14ac:dyDescent="0.3">
      <c r="A23" s="353"/>
      <c r="B23" s="349"/>
      <c r="C23" s="339"/>
      <c r="D23" s="237"/>
      <c r="E23" s="146"/>
      <c r="F23" s="144" t="s">
        <v>13</v>
      </c>
      <c r="G23" s="169"/>
      <c r="H23" s="14"/>
      <c r="I23" s="14"/>
      <c r="J23" s="14"/>
      <c r="K23" s="14"/>
      <c r="L23" s="14"/>
      <c r="M23" s="14"/>
      <c r="N23" s="14"/>
      <c r="O23" s="14"/>
    </row>
    <row r="24" spans="1:15" s="13" customFormat="1" ht="34.5" x14ac:dyDescent="0.25">
      <c r="A24" s="353"/>
      <c r="B24" s="349"/>
      <c r="C24" s="339"/>
      <c r="D24" s="337"/>
      <c r="E24" s="197">
        <v>32002</v>
      </c>
      <c r="F24" s="196" t="s">
        <v>168</v>
      </c>
      <c r="G24" s="175">
        <f t="shared" ref="G24" si="3">+G26</f>
        <v>923.7</v>
      </c>
      <c r="H24" s="14"/>
      <c r="I24" s="14"/>
      <c r="J24" s="14"/>
      <c r="K24" s="14"/>
      <c r="L24" s="14"/>
      <c r="M24" s="14"/>
      <c r="N24" s="14"/>
      <c r="O24" s="14"/>
    </row>
    <row r="25" spans="1:15" s="13" customFormat="1" x14ac:dyDescent="0.25">
      <c r="A25" s="353"/>
      <c r="B25" s="349"/>
      <c r="C25" s="339"/>
      <c r="D25" s="338"/>
      <c r="E25" s="337"/>
      <c r="F25" s="144" t="s">
        <v>32</v>
      </c>
      <c r="G25" s="170"/>
    </row>
    <row r="26" spans="1:15" s="17" customFormat="1" ht="36.6" customHeight="1" x14ac:dyDescent="0.25">
      <c r="A26" s="353"/>
      <c r="B26" s="349"/>
      <c r="C26" s="339"/>
      <c r="D26" s="338"/>
      <c r="E26" s="338"/>
      <c r="F26" s="176" t="s">
        <v>26</v>
      </c>
      <c r="G26" s="177">
        <f t="shared" ref="G26" si="4">+G28</f>
        <v>923.7</v>
      </c>
    </row>
    <row r="27" spans="1:15" s="13" customFormat="1" ht="51.75" x14ac:dyDescent="0.25">
      <c r="A27" s="353"/>
      <c r="B27" s="349"/>
      <c r="C27" s="339"/>
      <c r="D27" s="338"/>
      <c r="E27" s="338"/>
      <c r="F27" s="144" t="s">
        <v>27</v>
      </c>
      <c r="G27" s="170"/>
    </row>
    <row r="28" spans="1:15" s="13" customFormat="1" ht="16.899999999999999" customHeight="1" x14ac:dyDescent="0.25">
      <c r="A28" s="353"/>
      <c r="B28" s="349"/>
      <c r="C28" s="339"/>
      <c r="D28" s="338"/>
      <c r="E28" s="338"/>
      <c r="F28" s="198" t="s">
        <v>14</v>
      </c>
      <c r="G28" s="171">
        <f t="shared" ref="G28" si="5">G29</f>
        <v>923.7</v>
      </c>
    </row>
    <row r="29" spans="1:15" s="13" customFormat="1" ht="16.899999999999999" customHeight="1" x14ac:dyDescent="0.25">
      <c r="A29" s="353"/>
      <c r="B29" s="349"/>
      <c r="C29" s="339"/>
      <c r="D29" s="338"/>
      <c r="E29" s="338"/>
      <c r="F29" s="144" t="s">
        <v>51</v>
      </c>
      <c r="G29" s="179">
        <f t="shared" ref="G29:G31" si="6">+G30</f>
        <v>923.7</v>
      </c>
    </row>
    <row r="30" spans="1:15" s="13" customFormat="1" x14ac:dyDescent="0.25">
      <c r="A30" s="353"/>
      <c r="B30" s="349"/>
      <c r="C30" s="339"/>
      <c r="D30" s="338"/>
      <c r="E30" s="338"/>
      <c r="F30" s="144" t="s">
        <v>52</v>
      </c>
      <c r="G30" s="179">
        <f t="shared" si="6"/>
        <v>923.7</v>
      </c>
    </row>
    <row r="31" spans="1:15" s="13" customFormat="1" ht="34.5" x14ac:dyDescent="0.25">
      <c r="A31" s="353"/>
      <c r="B31" s="349"/>
      <c r="C31" s="339"/>
      <c r="D31" s="338"/>
      <c r="E31" s="338"/>
      <c r="F31" s="180" t="s">
        <v>100</v>
      </c>
      <c r="G31" s="179">
        <f t="shared" si="6"/>
        <v>923.7</v>
      </c>
      <c r="H31" s="19"/>
    </row>
    <row r="32" spans="1:15" s="13" customFormat="1" ht="51.75" x14ac:dyDescent="0.25">
      <c r="A32" s="353"/>
      <c r="B32" s="349"/>
      <c r="C32" s="339"/>
      <c r="D32" s="335"/>
      <c r="E32" s="335"/>
      <c r="F32" s="180" t="s">
        <v>110</v>
      </c>
      <c r="G32" s="179">
        <f>+'Հավելված N 5'!G17</f>
        <v>923.7</v>
      </c>
      <c r="H32" s="19"/>
    </row>
    <row r="33" spans="1:15" s="13" customFormat="1" x14ac:dyDescent="0.25">
      <c r="A33" s="353"/>
      <c r="B33" s="349"/>
      <c r="C33" s="339" t="s">
        <v>50</v>
      </c>
      <c r="D33" s="173"/>
      <c r="E33" s="89"/>
      <c r="F33" s="148" t="s">
        <v>169</v>
      </c>
      <c r="G33" s="171">
        <f t="shared" ref="G33" si="7">+G35</f>
        <v>12626.7</v>
      </c>
    </row>
    <row r="34" spans="1:15" s="13" customFormat="1" ht="16.899999999999999" customHeight="1" x14ac:dyDescent="0.25">
      <c r="A34" s="353"/>
      <c r="B34" s="349"/>
      <c r="C34" s="339"/>
      <c r="D34" s="173"/>
      <c r="E34" s="89"/>
      <c r="F34" s="144" t="s">
        <v>13</v>
      </c>
      <c r="G34" s="171"/>
    </row>
    <row r="35" spans="1:15" s="13" customFormat="1" ht="34.5" x14ac:dyDescent="0.25">
      <c r="A35" s="353"/>
      <c r="B35" s="349"/>
      <c r="C35" s="339"/>
      <c r="D35" s="173"/>
      <c r="E35" s="89"/>
      <c r="F35" s="174" t="s">
        <v>26</v>
      </c>
      <c r="G35" s="171">
        <f t="shared" ref="G35" si="8">+G37</f>
        <v>12626.7</v>
      </c>
    </row>
    <row r="36" spans="1:15" s="13" customFormat="1" ht="16.899999999999999" customHeight="1" x14ac:dyDescent="0.25">
      <c r="A36" s="353"/>
      <c r="B36" s="349"/>
      <c r="C36" s="339"/>
      <c r="D36" s="173"/>
      <c r="E36" s="152"/>
      <c r="F36" s="144" t="s">
        <v>13</v>
      </c>
      <c r="G36" s="171"/>
    </row>
    <row r="37" spans="1:15" s="13" customFormat="1" x14ac:dyDescent="0.25">
      <c r="A37" s="353"/>
      <c r="B37" s="349"/>
      <c r="C37" s="339"/>
      <c r="D37" s="236">
        <v>1075</v>
      </c>
      <c r="E37" s="336" t="s">
        <v>170</v>
      </c>
      <c r="F37" s="336"/>
      <c r="G37" s="169">
        <f>+G39+G50</f>
        <v>12626.7</v>
      </c>
      <c r="H37" s="14"/>
      <c r="I37" s="14"/>
      <c r="J37" s="14"/>
      <c r="K37" s="14"/>
      <c r="L37" s="14"/>
      <c r="M37" s="14"/>
      <c r="N37" s="14"/>
      <c r="O37" s="14"/>
    </row>
    <row r="38" spans="1:15" s="13" customFormat="1" ht="16.899999999999999" customHeight="1" x14ac:dyDescent="0.3">
      <c r="A38" s="353"/>
      <c r="B38" s="349"/>
      <c r="C38" s="339"/>
      <c r="D38" s="237"/>
      <c r="E38" s="146"/>
      <c r="F38" s="144" t="s">
        <v>13</v>
      </c>
      <c r="G38" s="169"/>
      <c r="H38" s="14"/>
      <c r="I38" s="14"/>
      <c r="J38" s="14"/>
      <c r="K38" s="14"/>
      <c r="L38" s="14"/>
      <c r="M38" s="14"/>
      <c r="N38" s="14"/>
      <c r="O38" s="14"/>
    </row>
    <row r="39" spans="1:15" s="13" customFormat="1" ht="34.5" x14ac:dyDescent="0.25">
      <c r="A39" s="353"/>
      <c r="B39" s="349"/>
      <c r="C39" s="339"/>
      <c r="D39" s="337"/>
      <c r="E39" s="294">
        <v>32001</v>
      </c>
      <c r="F39" s="238" t="s">
        <v>244</v>
      </c>
      <c r="G39" s="175">
        <f t="shared" ref="G39" si="9">+G41</f>
        <v>0</v>
      </c>
      <c r="H39" s="14"/>
      <c r="I39" s="14"/>
      <c r="J39" s="14"/>
      <c r="K39" s="14"/>
      <c r="L39" s="14"/>
      <c r="M39" s="14"/>
      <c r="N39" s="14"/>
      <c r="O39" s="14"/>
    </row>
    <row r="40" spans="1:15" s="13" customFormat="1" x14ac:dyDescent="0.25">
      <c r="A40" s="353"/>
      <c r="B40" s="349"/>
      <c r="C40" s="339"/>
      <c r="D40" s="338"/>
      <c r="E40" s="337"/>
      <c r="F40" s="297" t="s">
        <v>32</v>
      </c>
      <c r="G40" s="170"/>
    </row>
    <row r="41" spans="1:15" s="17" customFormat="1" ht="36.6" customHeight="1" x14ac:dyDescent="0.25">
      <c r="A41" s="353"/>
      <c r="B41" s="349"/>
      <c r="C41" s="339"/>
      <c r="D41" s="338"/>
      <c r="E41" s="338"/>
      <c r="F41" s="176" t="s">
        <v>26</v>
      </c>
      <c r="G41" s="177">
        <f t="shared" ref="G41" si="10">+G43</f>
        <v>0</v>
      </c>
    </row>
    <row r="42" spans="1:15" s="13" customFormat="1" ht="51.75" x14ac:dyDescent="0.25">
      <c r="A42" s="353"/>
      <c r="B42" s="349"/>
      <c r="C42" s="339"/>
      <c r="D42" s="338"/>
      <c r="E42" s="338"/>
      <c r="F42" s="297" t="s">
        <v>27</v>
      </c>
      <c r="G42" s="170"/>
    </row>
    <row r="43" spans="1:15" s="13" customFormat="1" ht="16.899999999999999" customHeight="1" x14ac:dyDescent="0.25">
      <c r="A43" s="353"/>
      <c r="B43" s="349"/>
      <c r="C43" s="339"/>
      <c r="D43" s="338"/>
      <c r="E43" s="338"/>
      <c r="F43" s="293" t="s">
        <v>14</v>
      </c>
      <c r="G43" s="171">
        <f t="shared" ref="G43" si="11">G44</f>
        <v>0</v>
      </c>
    </row>
    <row r="44" spans="1:15" s="13" customFormat="1" x14ac:dyDescent="0.25">
      <c r="A44" s="353"/>
      <c r="B44" s="349"/>
      <c r="C44" s="339"/>
      <c r="D44" s="338"/>
      <c r="E44" s="338"/>
      <c r="F44" s="88" t="s">
        <v>127</v>
      </c>
      <c r="G44" s="178">
        <f t="shared" ref="G44:G48" si="12">+G45</f>
        <v>0</v>
      </c>
    </row>
    <row r="45" spans="1:15" s="13" customFormat="1" x14ac:dyDescent="0.25">
      <c r="A45" s="353"/>
      <c r="B45" s="349"/>
      <c r="C45" s="339"/>
      <c r="D45" s="338"/>
      <c r="E45" s="338"/>
      <c r="F45" s="88" t="s">
        <v>128</v>
      </c>
      <c r="G45" s="179">
        <f>+G46+G48</f>
        <v>0</v>
      </c>
    </row>
    <row r="46" spans="1:15" s="13" customFormat="1" x14ac:dyDescent="0.25">
      <c r="A46" s="353"/>
      <c r="B46" s="349"/>
      <c r="C46" s="339"/>
      <c r="D46" s="338"/>
      <c r="E46" s="338"/>
      <c r="F46" s="88" t="s">
        <v>129</v>
      </c>
      <c r="G46" s="179">
        <f t="shared" si="12"/>
        <v>-2200</v>
      </c>
      <c r="H46" s="19"/>
    </row>
    <row r="47" spans="1:15" s="13" customFormat="1" x14ac:dyDescent="0.25">
      <c r="A47" s="353"/>
      <c r="B47" s="349"/>
      <c r="C47" s="339"/>
      <c r="D47" s="338"/>
      <c r="E47" s="338"/>
      <c r="F47" s="88" t="s">
        <v>69</v>
      </c>
      <c r="G47" s="179">
        <f>+'Հավելված N 3'!F15</f>
        <v>-2200</v>
      </c>
      <c r="H47" s="19"/>
    </row>
    <row r="48" spans="1:15" s="13" customFormat="1" x14ac:dyDescent="0.25">
      <c r="A48" s="353"/>
      <c r="B48" s="349"/>
      <c r="C48" s="339"/>
      <c r="D48" s="338"/>
      <c r="E48" s="338"/>
      <c r="F48" s="88" t="s">
        <v>251</v>
      </c>
      <c r="G48" s="179">
        <f t="shared" si="12"/>
        <v>2200</v>
      </c>
      <c r="H48" s="19"/>
    </row>
    <row r="49" spans="1:15" s="13" customFormat="1" x14ac:dyDescent="0.25">
      <c r="A49" s="353"/>
      <c r="B49" s="349"/>
      <c r="C49" s="339"/>
      <c r="D49" s="338"/>
      <c r="E49" s="335"/>
      <c r="F49" s="88" t="s">
        <v>252</v>
      </c>
      <c r="G49" s="179">
        <f>+'Հավելված N 3'!G15</f>
        <v>2200</v>
      </c>
      <c r="H49" s="19"/>
    </row>
    <row r="50" spans="1:15" s="13" customFormat="1" ht="51.75" x14ac:dyDescent="0.25">
      <c r="A50" s="353"/>
      <c r="B50" s="349"/>
      <c r="C50" s="339"/>
      <c r="D50" s="338"/>
      <c r="E50" s="197">
        <v>32011</v>
      </c>
      <c r="F50" s="238" t="s">
        <v>221</v>
      </c>
      <c r="G50" s="175">
        <f t="shared" ref="G50" si="13">+G52</f>
        <v>12626.7</v>
      </c>
      <c r="H50" s="14"/>
      <c r="I50" s="14"/>
      <c r="J50" s="14"/>
      <c r="K50" s="14"/>
      <c r="L50" s="14"/>
      <c r="M50" s="14"/>
      <c r="N50" s="14"/>
      <c r="O50" s="14"/>
    </row>
    <row r="51" spans="1:15" s="13" customFormat="1" x14ac:dyDescent="0.25">
      <c r="A51" s="353"/>
      <c r="B51" s="349"/>
      <c r="C51" s="339"/>
      <c r="D51" s="338"/>
      <c r="E51" s="340"/>
      <c r="F51" s="144" t="s">
        <v>32</v>
      </c>
      <c r="G51" s="170"/>
    </row>
    <row r="52" spans="1:15" s="17" customFormat="1" ht="36.6" customHeight="1" x14ac:dyDescent="0.25">
      <c r="A52" s="353"/>
      <c r="B52" s="349"/>
      <c r="C52" s="339"/>
      <c r="D52" s="338"/>
      <c r="E52" s="340"/>
      <c r="F52" s="176" t="s">
        <v>26</v>
      </c>
      <c r="G52" s="177">
        <f t="shared" ref="G52" si="14">+G54</f>
        <v>12626.7</v>
      </c>
    </row>
    <row r="53" spans="1:15" s="13" customFormat="1" ht="51.75" x14ac:dyDescent="0.25">
      <c r="A53" s="353"/>
      <c r="B53" s="349"/>
      <c r="C53" s="339"/>
      <c r="D53" s="338"/>
      <c r="E53" s="340"/>
      <c r="F53" s="144" t="s">
        <v>27</v>
      </c>
      <c r="G53" s="170"/>
    </row>
    <row r="54" spans="1:15" s="13" customFormat="1" ht="16.899999999999999" customHeight="1" x14ac:dyDescent="0.25">
      <c r="A54" s="353"/>
      <c r="B54" s="349"/>
      <c r="C54" s="339"/>
      <c r="D54" s="338"/>
      <c r="E54" s="340"/>
      <c r="F54" s="198" t="s">
        <v>14</v>
      </c>
      <c r="G54" s="171">
        <f t="shared" ref="G54" si="15">G55</f>
        <v>12626.7</v>
      </c>
    </row>
    <row r="55" spans="1:15" s="13" customFormat="1" ht="16.899999999999999" customHeight="1" x14ac:dyDescent="0.25">
      <c r="A55" s="353"/>
      <c r="B55" s="349"/>
      <c r="C55" s="339"/>
      <c r="D55" s="338"/>
      <c r="E55" s="340"/>
      <c r="F55" s="144" t="s">
        <v>51</v>
      </c>
      <c r="G55" s="179">
        <f t="shared" ref="G55:G57" si="16">+G56</f>
        <v>12626.7</v>
      </c>
    </row>
    <row r="56" spans="1:15" s="13" customFormat="1" x14ac:dyDescent="0.25">
      <c r="A56" s="353"/>
      <c r="B56" s="349"/>
      <c r="C56" s="339"/>
      <c r="D56" s="338"/>
      <c r="E56" s="340"/>
      <c r="F56" s="144" t="s">
        <v>52</v>
      </c>
      <c r="G56" s="179">
        <f t="shared" si="16"/>
        <v>12626.7</v>
      </c>
    </row>
    <row r="57" spans="1:15" s="13" customFormat="1" ht="34.5" x14ac:dyDescent="0.25">
      <c r="A57" s="353"/>
      <c r="B57" s="349"/>
      <c r="C57" s="339"/>
      <c r="D57" s="338"/>
      <c r="E57" s="340"/>
      <c r="F57" s="180" t="s">
        <v>100</v>
      </c>
      <c r="G57" s="179">
        <f t="shared" si="16"/>
        <v>12626.7</v>
      </c>
      <c r="H57" s="19"/>
    </row>
    <row r="58" spans="1:15" s="13" customFormat="1" x14ac:dyDescent="0.25">
      <c r="A58" s="353"/>
      <c r="B58" s="349"/>
      <c r="C58" s="339"/>
      <c r="D58" s="335"/>
      <c r="E58" s="340"/>
      <c r="F58" s="180" t="s">
        <v>171</v>
      </c>
      <c r="G58" s="179">
        <f>+'Հավելված N 5'!G13</f>
        <v>12626.7</v>
      </c>
      <c r="H58" s="19"/>
    </row>
    <row r="59" spans="1:15" s="13" customFormat="1" x14ac:dyDescent="0.25">
      <c r="A59" s="353"/>
      <c r="B59" s="349"/>
      <c r="C59" s="348" t="s">
        <v>98</v>
      </c>
      <c r="D59" s="150"/>
      <c r="E59" s="89"/>
      <c r="F59" s="148" t="s">
        <v>99</v>
      </c>
      <c r="G59" s="6">
        <f t="shared" ref="G59" si="17">+G61</f>
        <v>-13550.4</v>
      </c>
      <c r="H59" s="14"/>
      <c r="I59" s="14"/>
      <c r="J59" s="14"/>
      <c r="K59" s="14"/>
      <c r="L59" s="14"/>
      <c r="M59" s="14"/>
      <c r="N59" s="14"/>
      <c r="O59" s="14"/>
    </row>
    <row r="60" spans="1:15" s="13" customFormat="1" ht="16.899999999999999" customHeight="1" x14ac:dyDescent="0.25">
      <c r="A60" s="353"/>
      <c r="B60" s="349"/>
      <c r="C60" s="349"/>
      <c r="D60" s="150"/>
      <c r="E60" s="89"/>
      <c r="F60" s="22" t="s">
        <v>13</v>
      </c>
      <c r="G60" s="15"/>
      <c r="H60" s="14"/>
      <c r="I60" s="14"/>
      <c r="J60" s="14"/>
      <c r="K60" s="14"/>
      <c r="L60" s="14"/>
      <c r="M60" s="14"/>
      <c r="N60" s="14"/>
      <c r="O60" s="14"/>
    </row>
    <row r="61" spans="1:15" s="13" customFormat="1" ht="34.5" x14ac:dyDescent="0.25">
      <c r="A61" s="353"/>
      <c r="B61" s="349"/>
      <c r="C61" s="349"/>
      <c r="D61" s="150"/>
      <c r="E61" s="89"/>
      <c r="F61" s="23" t="s">
        <v>26</v>
      </c>
      <c r="G61" s="15">
        <f t="shared" ref="G61" si="18">+G63</f>
        <v>-13550.4</v>
      </c>
      <c r="H61" s="14"/>
      <c r="I61" s="14"/>
      <c r="J61" s="14"/>
      <c r="K61" s="14"/>
      <c r="L61" s="14"/>
      <c r="M61" s="14"/>
      <c r="N61" s="14"/>
      <c r="O61" s="14"/>
    </row>
    <row r="62" spans="1:15" s="13" customFormat="1" ht="16.899999999999999" customHeight="1" x14ac:dyDescent="0.25">
      <c r="A62" s="353"/>
      <c r="B62" s="349"/>
      <c r="C62" s="349"/>
      <c r="D62" s="150"/>
      <c r="E62" s="89"/>
      <c r="F62" s="22" t="s">
        <v>13</v>
      </c>
      <c r="G62" s="15"/>
      <c r="H62" s="14"/>
      <c r="I62" s="14"/>
      <c r="J62" s="14"/>
      <c r="K62" s="14"/>
      <c r="L62" s="14"/>
      <c r="M62" s="14"/>
      <c r="N62" s="14"/>
      <c r="O62" s="14"/>
    </row>
    <row r="63" spans="1:15" s="13" customFormat="1" ht="18" customHeight="1" x14ac:dyDescent="0.25">
      <c r="A63" s="353"/>
      <c r="B63" s="349"/>
      <c r="C63" s="349"/>
      <c r="D63" s="315">
        <v>1168</v>
      </c>
      <c r="E63" s="357" t="s">
        <v>49</v>
      </c>
      <c r="F63" s="358"/>
      <c r="G63" s="2">
        <f t="shared" ref="G63" si="19">+G65</f>
        <v>-13550.4</v>
      </c>
      <c r="H63" s="14"/>
      <c r="I63" s="14"/>
      <c r="J63" s="14"/>
      <c r="K63" s="14"/>
      <c r="L63" s="14"/>
      <c r="M63" s="14"/>
      <c r="N63" s="14"/>
      <c r="O63" s="14"/>
    </row>
    <row r="64" spans="1:15" s="13" customFormat="1" ht="16.899999999999999" customHeight="1" x14ac:dyDescent="0.25">
      <c r="A64" s="353"/>
      <c r="B64" s="349"/>
      <c r="C64" s="349"/>
      <c r="D64" s="315"/>
      <c r="E64" s="89"/>
      <c r="F64" s="144" t="s">
        <v>13</v>
      </c>
      <c r="G64" s="2"/>
      <c r="H64" s="14"/>
      <c r="I64" s="14"/>
      <c r="J64" s="14"/>
      <c r="K64" s="14"/>
      <c r="L64" s="14"/>
      <c r="M64" s="14"/>
      <c r="N64" s="14"/>
      <c r="O64" s="14"/>
    </row>
    <row r="65" spans="1:15" s="13" customFormat="1" ht="51.75" x14ac:dyDescent="0.25">
      <c r="A65" s="353"/>
      <c r="B65" s="349"/>
      <c r="C65" s="349"/>
      <c r="D65" s="315"/>
      <c r="E65" s="153">
        <v>32001</v>
      </c>
      <c r="F65" s="147" t="s">
        <v>108</v>
      </c>
      <c r="G65" s="16">
        <f t="shared" ref="G65" si="20">+G67</f>
        <v>-13550.4</v>
      </c>
      <c r="H65" s="14"/>
      <c r="I65" s="14"/>
      <c r="J65" s="14"/>
      <c r="K65" s="14"/>
      <c r="L65" s="14"/>
      <c r="M65" s="14"/>
      <c r="N65" s="14"/>
      <c r="O65" s="14"/>
    </row>
    <row r="66" spans="1:15" s="13" customFormat="1" x14ac:dyDescent="0.25">
      <c r="A66" s="353"/>
      <c r="B66" s="349"/>
      <c r="C66" s="349"/>
      <c r="D66" s="315"/>
      <c r="E66" s="316"/>
      <c r="F66" s="22" t="s">
        <v>32</v>
      </c>
      <c r="G66" s="5"/>
    </row>
    <row r="67" spans="1:15" s="17" customFormat="1" ht="34.5" x14ac:dyDescent="0.25">
      <c r="A67" s="353"/>
      <c r="B67" s="349"/>
      <c r="C67" s="349"/>
      <c r="D67" s="315"/>
      <c r="E67" s="316"/>
      <c r="F67" s="24" t="s">
        <v>26</v>
      </c>
      <c r="G67" s="7">
        <f t="shared" ref="G67" si="21">+G69</f>
        <v>-13550.4</v>
      </c>
    </row>
    <row r="68" spans="1:15" s="13" customFormat="1" ht="51.75" x14ac:dyDescent="0.25">
      <c r="A68" s="353"/>
      <c r="B68" s="349"/>
      <c r="C68" s="349"/>
      <c r="D68" s="315"/>
      <c r="E68" s="316"/>
      <c r="F68" s="22" t="s">
        <v>27</v>
      </c>
      <c r="G68" s="5"/>
    </row>
    <row r="69" spans="1:15" s="13" customFormat="1" x14ac:dyDescent="0.25">
      <c r="A69" s="353"/>
      <c r="B69" s="349"/>
      <c r="C69" s="349"/>
      <c r="D69" s="315"/>
      <c r="E69" s="316"/>
      <c r="F69" s="95" t="s">
        <v>14</v>
      </c>
      <c r="G69" s="8">
        <f t="shared" ref="G69:G72" si="22">+G70</f>
        <v>-13550.4</v>
      </c>
    </row>
    <row r="70" spans="1:15" s="13" customFormat="1" x14ac:dyDescent="0.25">
      <c r="A70" s="353"/>
      <c r="B70" s="349"/>
      <c r="C70" s="349"/>
      <c r="D70" s="315"/>
      <c r="E70" s="316"/>
      <c r="F70" s="88" t="s">
        <v>127</v>
      </c>
      <c r="G70" s="9">
        <f t="shared" si="22"/>
        <v>-13550.4</v>
      </c>
    </row>
    <row r="71" spans="1:15" s="13" customFormat="1" x14ac:dyDescent="0.25">
      <c r="A71" s="353"/>
      <c r="B71" s="349"/>
      <c r="C71" s="349"/>
      <c r="D71" s="315"/>
      <c r="E71" s="316"/>
      <c r="F71" s="88" t="s">
        <v>128</v>
      </c>
      <c r="G71" s="9">
        <f>+G72</f>
        <v>-13550.4</v>
      </c>
    </row>
    <row r="72" spans="1:15" s="13" customFormat="1" x14ac:dyDescent="0.25">
      <c r="A72" s="353"/>
      <c r="B72" s="349"/>
      <c r="C72" s="349"/>
      <c r="D72" s="315"/>
      <c r="E72" s="316"/>
      <c r="F72" s="88" t="s">
        <v>129</v>
      </c>
      <c r="G72" s="9">
        <f t="shared" si="22"/>
        <v>-13550.4</v>
      </c>
      <c r="H72" s="18"/>
    </row>
    <row r="73" spans="1:15" s="13" customFormat="1" x14ac:dyDescent="0.25">
      <c r="A73" s="353"/>
      <c r="B73" s="349"/>
      <c r="C73" s="350"/>
      <c r="D73" s="315"/>
      <c r="E73" s="316"/>
      <c r="F73" s="88" t="s">
        <v>69</v>
      </c>
      <c r="G73" s="9">
        <f>+'Հավելված N 4'!E14</f>
        <v>-13550.4</v>
      </c>
      <c r="H73" s="19"/>
    </row>
    <row r="74" spans="1:15" s="13" customFormat="1" ht="17.45" customHeight="1" x14ac:dyDescent="0.25">
      <c r="A74" s="344" t="s">
        <v>130</v>
      </c>
      <c r="B74" s="351"/>
      <c r="C74" s="323"/>
      <c r="D74" s="149"/>
      <c r="E74" s="151"/>
      <c r="F74" s="164" t="s">
        <v>124</v>
      </c>
      <c r="G74" s="169">
        <f t="shared" ref="G74" si="23">+G76+G93</f>
        <v>0</v>
      </c>
    </row>
    <row r="75" spans="1:15" s="13" customFormat="1" ht="16.899999999999999" customHeight="1" x14ac:dyDescent="0.25">
      <c r="A75" s="344"/>
      <c r="B75" s="351"/>
      <c r="C75" s="324"/>
      <c r="D75" s="150"/>
      <c r="E75" s="89"/>
      <c r="F75" s="144" t="s">
        <v>13</v>
      </c>
      <c r="G75" s="170"/>
    </row>
    <row r="76" spans="1:15" s="13" customFormat="1" x14ac:dyDescent="0.25">
      <c r="A76" s="344"/>
      <c r="B76" s="348" t="s">
        <v>50</v>
      </c>
      <c r="C76" s="172"/>
      <c r="D76" s="173"/>
      <c r="E76" s="89"/>
      <c r="F76" s="164" t="s">
        <v>172</v>
      </c>
      <c r="G76" s="171">
        <f t="shared" ref="G76" si="24">+G78</f>
        <v>-46691.9</v>
      </c>
    </row>
    <row r="77" spans="1:15" s="13" customFormat="1" ht="16.899999999999999" customHeight="1" x14ac:dyDescent="0.25">
      <c r="A77" s="344"/>
      <c r="B77" s="349"/>
      <c r="C77" s="172"/>
      <c r="D77" s="173"/>
      <c r="E77" s="89"/>
      <c r="F77" s="144" t="s">
        <v>13</v>
      </c>
      <c r="G77" s="171"/>
    </row>
    <row r="78" spans="1:15" s="13" customFormat="1" x14ac:dyDescent="0.25">
      <c r="A78" s="344"/>
      <c r="B78" s="349"/>
      <c r="C78" s="348" t="s">
        <v>125</v>
      </c>
      <c r="D78" s="173"/>
      <c r="E78" s="89"/>
      <c r="F78" s="164" t="s">
        <v>147</v>
      </c>
      <c r="G78" s="171">
        <f t="shared" ref="G78" si="25">+G80</f>
        <v>-46691.9</v>
      </c>
    </row>
    <row r="79" spans="1:15" s="13" customFormat="1" ht="16.899999999999999" customHeight="1" x14ac:dyDescent="0.25">
      <c r="A79" s="344"/>
      <c r="B79" s="349"/>
      <c r="C79" s="349"/>
      <c r="D79" s="173"/>
      <c r="E79" s="89"/>
      <c r="F79" s="144" t="s">
        <v>13</v>
      </c>
      <c r="G79" s="171"/>
    </row>
    <row r="80" spans="1:15" s="13" customFormat="1" ht="34.5" x14ac:dyDescent="0.25">
      <c r="A80" s="344"/>
      <c r="B80" s="349"/>
      <c r="C80" s="349"/>
      <c r="D80" s="173"/>
      <c r="E80" s="89"/>
      <c r="F80" s="174" t="s">
        <v>26</v>
      </c>
      <c r="G80" s="171">
        <f t="shared" ref="G80" si="26">+G82</f>
        <v>-46691.9</v>
      </c>
    </row>
    <row r="81" spans="1:15" s="13" customFormat="1" ht="16.899999999999999" customHeight="1" x14ac:dyDescent="0.25">
      <c r="A81" s="344"/>
      <c r="B81" s="349"/>
      <c r="C81" s="349"/>
      <c r="D81" s="173"/>
      <c r="E81" s="152"/>
      <c r="F81" s="144" t="s">
        <v>13</v>
      </c>
      <c r="G81" s="171"/>
    </row>
    <row r="82" spans="1:15" s="13" customFormat="1" ht="39.200000000000003" customHeight="1" x14ac:dyDescent="0.25">
      <c r="A82" s="344"/>
      <c r="B82" s="349"/>
      <c r="C82" s="349"/>
      <c r="D82" s="320">
        <v>1236</v>
      </c>
      <c r="E82" s="317" t="s">
        <v>126</v>
      </c>
      <c r="F82" s="317"/>
      <c r="G82" s="169">
        <f t="shared" ref="G82" si="27">+G84</f>
        <v>-46691.9</v>
      </c>
      <c r="H82" s="14"/>
      <c r="I82" s="14"/>
      <c r="J82" s="14"/>
      <c r="K82" s="14"/>
      <c r="L82" s="14"/>
      <c r="M82" s="14"/>
      <c r="N82" s="14"/>
      <c r="O82" s="14"/>
    </row>
    <row r="83" spans="1:15" s="13" customFormat="1" ht="16.899999999999999" customHeight="1" x14ac:dyDescent="0.3">
      <c r="A83" s="344"/>
      <c r="B83" s="349"/>
      <c r="C83" s="349"/>
      <c r="D83" s="321"/>
      <c r="E83" s="146"/>
      <c r="F83" s="144" t="s">
        <v>13</v>
      </c>
      <c r="G83" s="169"/>
      <c r="H83" s="14"/>
      <c r="I83" s="14"/>
      <c r="J83" s="14"/>
      <c r="K83" s="14"/>
      <c r="L83" s="14"/>
      <c r="M83" s="14"/>
      <c r="N83" s="14"/>
      <c r="O83" s="14"/>
    </row>
    <row r="84" spans="1:15" s="13" customFormat="1" ht="34.5" x14ac:dyDescent="0.25">
      <c r="A84" s="344"/>
      <c r="B84" s="349"/>
      <c r="C84" s="349"/>
      <c r="D84" s="321"/>
      <c r="E84" s="165">
        <v>32003</v>
      </c>
      <c r="F84" s="147" t="s">
        <v>149</v>
      </c>
      <c r="G84" s="175">
        <f t="shared" ref="G84" si="28">+G86</f>
        <v>-46691.9</v>
      </c>
      <c r="H84" s="14"/>
      <c r="I84" s="14"/>
      <c r="J84" s="14"/>
      <c r="K84" s="14"/>
      <c r="L84" s="14"/>
      <c r="M84" s="14"/>
      <c r="N84" s="14"/>
      <c r="O84" s="14"/>
    </row>
    <row r="85" spans="1:15" s="13" customFormat="1" x14ac:dyDescent="0.25">
      <c r="A85" s="344"/>
      <c r="B85" s="349"/>
      <c r="C85" s="349"/>
      <c r="D85" s="321"/>
      <c r="E85" s="345"/>
      <c r="F85" s="144" t="s">
        <v>32</v>
      </c>
      <c r="G85" s="170"/>
    </row>
    <row r="86" spans="1:15" s="17" customFormat="1" ht="36.6" customHeight="1" x14ac:dyDescent="0.25">
      <c r="A86" s="344"/>
      <c r="B86" s="349"/>
      <c r="C86" s="349"/>
      <c r="D86" s="321"/>
      <c r="E86" s="346"/>
      <c r="F86" s="176" t="s">
        <v>26</v>
      </c>
      <c r="G86" s="177">
        <f t="shared" ref="G86" si="29">+G88</f>
        <v>-46691.9</v>
      </c>
    </row>
    <row r="87" spans="1:15" s="13" customFormat="1" ht="51.75" x14ac:dyDescent="0.25">
      <c r="A87" s="344"/>
      <c r="B87" s="349"/>
      <c r="C87" s="349"/>
      <c r="D87" s="321"/>
      <c r="E87" s="346"/>
      <c r="F87" s="144" t="s">
        <v>27</v>
      </c>
      <c r="G87" s="170"/>
    </row>
    <row r="88" spans="1:15" s="13" customFormat="1" ht="16.899999999999999" customHeight="1" x14ac:dyDescent="0.25">
      <c r="A88" s="344"/>
      <c r="B88" s="349"/>
      <c r="C88" s="349"/>
      <c r="D88" s="321"/>
      <c r="E88" s="346"/>
      <c r="F88" s="166" t="s">
        <v>14</v>
      </c>
      <c r="G88" s="171">
        <f t="shared" ref="G88" si="30">G89</f>
        <v>-46691.9</v>
      </c>
    </row>
    <row r="89" spans="1:15" s="13" customFormat="1" ht="16.899999999999999" customHeight="1" x14ac:dyDescent="0.25">
      <c r="A89" s="344"/>
      <c r="B89" s="349"/>
      <c r="C89" s="349"/>
      <c r="D89" s="321"/>
      <c r="E89" s="346"/>
      <c r="F89" s="88" t="s">
        <v>127</v>
      </c>
      <c r="G89" s="179">
        <f t="shared" ref="G89:G91" si="31">+G90</f>
        <v>-46691.9</v>
      </c>
    </row>
    <row r="90" spans="1:15" s="13" customFormat="1" x14ac:dyDescent="0.25">
      <c r="A90" s="344"/>
      <c r="B90" s="349"/>
      <c r="C90" s="349"/>
      <c r="D90" s="321"/>
      <c r="E90" s="346"/>
      <c r="F90" s="88" t="s">
        <v>128</v>
      </c>
      <c r="G90" s="179">
        <f t="shared" si="31"/>
        <v>-46691.9</v>
      </c>
    </row>
    <row r="91" spans="1:15" s="13" customFormat="1" x14ac:dyDescent="0.25">
      <c r="A91" s="344"/>
      <c r="B91" s="349"/>
      <c r="C91" s="349"/>
      <c r="D91" s="321"/>
      <c r="E91" s="346"/>
      <c r="F91" s="88" t="s">
        <v>129</v>
      </c>
      <c r="G91" s="179">
        <f t="shared" si="31"/>
        <v>-46691.9</v>
      </c>
      <c r="H91" s="19"/>
    </row>
    <row r="92" spans="1:15" s="13" customFormat="1" x14ac:dyDescent="0.25">
      <c r="A92" s="344"/>
      <c r="B92" s="350"/>
      <c r="C92" s="350"/>
      <c r="D92" s="322"/>
      <c r="E92" s="347"/>
      <c r="F92" s="88" t="s">
        <v>165</v>
      </c>
      <c r="G92" s="179">
        <f>+'Հավելված N 4'!E20</f>
        <v>-46691.9</v>
      </c>
      <c r="H92" s="19"/>
    </row>
    <row r="93" spans="1:15" s="13" customFormat="1" ht="34.5" x14ac:dyDescent="0.25">
      <c r="A93" s="344"/>
      <c r="B93" s="348" t="s">
        <v>131</v>
      </c>
      <c r="C93" s="172"/>
      <c r="D93" s="173"/>
      <c r="E93" s="89"/>
      <c r="F93" s="164" t="s">
        <v>121</v>
      </c>
      <c r="G93" s="171">
        <f t="shared" ref="G93" si="32">+G95</f>
        <v>46691.899999999994</v>
      </c>
    </row>
    <row r="94" spans="1:15" s="13" customFormat="1" ht="16.899999999999999" customHeight="1" x14ac:dyDescent="0.25">
      <c r="A94" s="344"/>
      <c r="B94" s="349"/>
      <c r="C94" s="172"/>
      <c r="D94" s="173"/>
      <c r="E94" s="89"/>
      <c r="F94" s="144" t="s">
        <v>13</v>
      </c>
      <c r="G94" s="171"/>
    </row>
    <row r="95" spans="1:15" s="13" customFormat="1" ht="34.5" x14ac:dyDescent="0.25">
      <c r="A95" s="344"/>
      <c r="B95" s="349"/>
      <c r="C95" s="348" t="s">
        <v>125</v>
      </c>
      <c r="D95" s="173"/>
      <c r="E95" s="89"/>
      <c r="F95" s="164" t="s">
        <v>121</v>
      </c>
      <c r="G95" s="171">
        <f t="shared" ref="G95" si="33">+G97</f>
        <v>46691.899999999994</v>
      </c>
    </row>
    <row r="96" spans="1:15" s="13" customFormat="1" ht="16.899999999999999" customHeight="1" x14ac:dyDescent="0.25">
      <c r="A96" s="344"/>
      <c r="B96" s="349"/>
      <c r="C96" s="349"/>
      <c r="D96" s="173"/>
      <c r="E96" s="89"/>
      <c r="F96" s="144" t="s">
        <v>13</v>
      </c>
      <c r="G96" s="171"/>
    </row>
    <row r="97" spans="1:15" s="13" customFormat="1" ht="34.5" x14ac:dyDescent="0.25">
      <c r="A97" s="344"/>
      <c r="B97" s="349"/>
      <c r="C97" s="349"/>
      <c r="D97" s="173"/>
      <c r="E97" s="89"/>
      <c r="F97" s="174" t="s">
        <v>26</v>
      </c>
      <c r="G97" s="171">
        <f t="shared" ref="G97" si="34">+G99</f>
        <v>46691.899999999994</v>
      </c>
    </row>
    <row r="98" spans="1:15" s="13" customFormat="1" ht="16.899999999999999" customHeight="1" x14ac:dyDescent="0.25">
      <c r="A98" s="344"/>
      <c r="B98" s="349"/>
      <c r="C98" s="349"/>
      <c r="D98" s="173"/>
      <c r="E98" s="152"/>
      <c r="F98" s="144" t="s">
        <v>13</v>
      </c>
      <c r="G98" s="171"/>
    </row>
    <row r="99" spans="1:15" s="13" customFormat="1" x14ac:dyDescent="0.25">
      <c r="A99" s="344"/>
      <c r="B99" s="349"/>
      <c r="C99" s="349"/>
      <c r="D99" s="320">
        <v>1183</v>
      </c>
      <c r="E99" s="317" t="s">
        <v>173</v>
      </c>
      <c r="F99" s="317"/>
      <c r="G99" s="169">
        <f t="shared" ref="G99" si="35">+G101</f>
        <v>46691.899999999994</v>
      </c>
      <c r="H99" s="14"/>
      <c r="I99" s="14"/>
      <c r="J99" s="14"/>
      <c r="K99" s="14"/>
      <c r="L99" s="14"/>
      <c r="M99" s="14"/>
      <c r="N99" s="14"/>
      <c r="O99" s="14"/>
    </row>
    <row r="100" spans="1:15" s="13" customFormat="1" ht="16.899999999999999" customHeight="1" x14ac:dyDescent="0.3">
      <c r="A100" s="344"/>
      <c r="B100" s="349"/>
      <c r="C100" s="349"/>
      <c r="D100" s="321"/>
      <c r="E100" s="146"/>
      <c r="F100" s="144" t="s">
        <v>13</v>
      </c>
      <c r="G100" s="169"/>
      <c r="H100" s="14"/>
      <c r="I100" s="14"/>
      <c r="J100" s="14"/>
      <c r="K100" s="14"/>
      <c r="L100" s="14"/>
      <c r="M100" s="14"/>
      <c r="N100" s="14"/>
      <c r="O100" s="14"/>
    </row>
    <row r="101" spans="1:15" s="13" customFormat="1" ht="34.5" x14ac:dyDescent="0.25">
      <c r="A101" s="344"/>
      <c r="B101" s="349"/>
      <c r="C101" s="349"/>
      <c r="D101" s="321"/>
      <c r="E101" s="165">
        <v>32001</v>
      </c>
      <c r="F101" s="147" t="s">
        <v>174</v>
      </c>
      <c r="G101" s="175">
        <f>+G103+G110</f>
        <v>46691.899999999994</v>
      </c>
      <c r="H101" s="14"/>
      <c r="I101" s="14"/>
      <c r="J101" s="14"/>
      <c r="K101" s="14"/>
      <c r="L101" s="14"/>
      <c r="M101" s="14"/>
      <c r="N101" s="14"/>
      <c r="O101" s="14"/>
    </row>
    <row r="102" spans="1:15" s="13" customFormat="1" x14ac:dyDescent="0.25">
      <c r="A102" s="344"/>
      <c r="B102" s="349"/>
      <c r="C102" s="349"/>
      <c r="D102" s="321"/>
      <c r="E102" s="345"/>
      <c r="F102" s="144" t="s">
        <v>32</v>
      </c>
      <c r="G102" s="170"/>
    </row>
    <row r="103" spans="1:15" s="17" customFormat="1" x14ac:dyDescent="0.25">
      <c r="A103" s="344"/>
      <c r="B103" s="349"/>
      <c r="C103" s="349"/>
      <c r="D103" s="321"/>
      <c r="E103" s="346"/>
      <c r="F103" s="176" t="s">
        <v>240</v>
      </c>
      <c r="G103" s="177">
        <f t="shared" ref="G103" si="36">+G105</f>
        <v>19322.8</v>
      </c>
    </row>
    <row r="104" spans="1:15" s="13" customFormat="1" ht="51.75" x14ac:dyDescent="0.25">
      <c r="A104" s="344"/>
      <c r="B104" s="349"/>
      <c r="C104" s="349"/>
      <c r="D104" s="321"/>
      <c r="E104" s="346"/>
      <c r="F104" s="279" t="s">
        <v>27</v>
      </c>
      <c r="G104" s="170"/>
    </row>
    <row r="105" spans="1:15" s="13" customFormat="1" ht="16.899999999999999" customHeight="1" x14ac:dyDescent="0.25">
      <c r="A105" s="344"/>
      <c r="B105" s="349"/>
      <c r="C105" s="349"/>
      <c r="D105" s="321"/>
      <c r="E105" s="346"/>
      <c r="F105" s="269" t="s">
        <v>14</v>
      </c>
      <c r="G105" s="171">
        <f t="shared" ref="G105" si="37">G106</f>
        <v>19322.8</v>
      </c>
    </row>
    <row r="106" spans="1:15" s="13" customFormat="1" ht="16.899999999999999" customHeight="1" x14ac:dyDescent="0.25">
      <c r="A106" s="344"/>
      <c r="B106" s="349"/>
      <c r="C106" s="349"/>
      <c r="D106" s="321"/>
      <c r="E106" s="346"/>
      <c r="F106" s="279" t="s">
        <v>51</v>
      </c>
      <c r="G106" s="179">
        <f t="shared" ref="G106:G108" si="38">+G107</f>
        <v>19322.8</v>
      </c>
    </row>
    <row r="107" spans="1:15" s="13" customFormat="1" x14ac:dyDescent="0.25">
      <c r="A107" s="344"/>
      <c r="B107" s="349"/>
      <c r="C107" s="349"/>
      <c r="D107" s="321"/>
      <c r="E107" s="346"/>
      <c r="F107" s="279" t="s">
        <v>52</v>
      </c>
      <c r="G107" s="179">
        <f t="shared" si="38"/>
        <v>19322.8</v>
      </c>
    </row>
    <row r="108" spans="1:15" s="13" customFormat="1" ht="34.5" x14ac:dyDescent="0.25">
      <c r="A108" s="344"/>
      <c r="B108" s="349"/>
      <c r="C108" s="349"/>
      <c r="D108" s="321"/>
      <c r="E108" s="346"/>
      <c r="F108" s="180" t="s">
        <v>100</v>
      </c>
      <c r="G108" s="179">
        <f t="shared" si="38"/>
        <v>19322.8</v>
      </c>
      <c r="H108" s="19"/>
    </row>
    <row r="109" spans="1:15" s="13" customFormat="1" ht="51.75" x14ac:dyDescent="0.25">
      <c r="A109" s="344"/>
      <c r="B109" s="349"/>
      <c r="C109" s="349"/>
      <c r="D109" s="321"/>
      <c r="E109" s="346"/>
      <c r="F109" s="180" t="s">
        <v>110</v>
      </c>
      <c r="G109" s="179">
        <f>+'Հավելված N 5'!G21</f>
        <v>19322.8</v>
      </c>
      <c r="H109" s="19"/>
    </row>
    <row r="110" spans="1:15" s="17" customFormat="1" x14ac:dyDescent="0.25">
      <c r="A110" s="344"/>
      <c r="B110" s="349"/>
      <c r="C110" s="349"/>
      <c r="D110" s="321"/>
      <c r="E110" s="346"/>
      <c r="F110" s="176" t="s">
        <v>141</v>
      </c>
      <c r="G110" s="177">
        <f t="shared" ref="G110" si="39">+G112</f>
        <v>27369.1</v>
      </c>
    </row>
    <row r="111" spans="1:15" s="13" customFormat="1" ht="51.75" x14ac:dyDescent="0.25">
      <c r="A111" s="344"/>
      <c r="B111" s="349"/>
      <c r="C111" s="349"/>
      <c r="D111" s="321"/>
      <c r="E111" s="346"/>
      <c r="F111" s="144" t="s">
        <v>27</v>
      </c>
      <c r="G111" s="170"/>
    </row>
    <row r="112" spans="1:15" s="13" customFormat="1" ht="16.899999999999999" customHeight="1" x14ac:dyDescent="0.25">
      <c r="A112" s="344"/>
      <c r="B112" s="349"/>
      <c r="C112" s="349"/>
      <c r="D112" s="321"/>
      <c r="E112" s="346"/>
      <c r="F112" s="166" t="s">
        <v>14</v>
      </c>
      <c r="G112" s="171">
        <f t="shared" ref="G112" si="40">G113</f>
        <v>27369.1</v>
      </c>
    </row>
    <row r="113" spans="1:8" s="13" customFormat="1" ht="16.899999999999999" customHeight="1" x14ac:dyDescent="0.25">
      <c r="A113" s="344"/>
      <c r="B113" s="349"/>
      <c r="C113" s="349"/>
      <c r="D113" s="321"/>
      <c r="E113" s="346"/>
      <c r="F113" s="144" t="s">
        <v>51</v>
      </c>
      <c r="G113" s="179">
        <f t="shared" ref="G113:G115" si="41">+G114</f>
        <v>27369.1</v>
      </c>
    </row>
    <row r="114" spans="1:8" s="13" customFormat="1" x14ac:dyDescent="0.25">
      <c r="A114" s="344"/>
      <c r="B114" s="349"/>
      <c r="C114" s="349"/>
      <c r="D114" s="321"/>
      <c r="E114" s="346"/>
      <c r="F114" s="144" t="s">
        <v>52</v>
      </c>
      <c r="G114" s="179">
        <f t="shared" si="41"/>
        <v>27369.1</v>
      </c>
    </row>
    <row r="115" spans="1:8" s="13" customFormat="1" ht="34.5" x14ac:dyDescent="0.25">
      <c r="A115" s="344"/>
      <c r="B115" s="349"/>
      <c r="C115" s="349"/>
      <c r="D115" s="321"/>
      <c r="E115" s="346"/>
      <c r="F115" s="180" t="s">
        <v>100</v>
      </c>
      <c r="G115" s="179">
        <f t="shared" si="41"/>
        <v>27369.1</v>
      </c>
      <c r="H115" s="19"/>
    </row>
    <row r="116" spans="1:8" s="13" customFormat="1" ht="51.75" x14ac:dyDescent="0.25">
      <c r="A116" s="344"/>
      <c r="B116" s="350"/>
      <c r="C116" s="350"/>
      <c r="D116" s="322"/>
      <c r="E116" s="347"/>
      <c r="F116" s="180" t="s">
        <v>110</v>
      </c>
      <c r="G116" s="179">
        <f>+'Հավելված N 5'!G23</f>
        <v>27369.1</v>
      </c>
      <c r="H116" s="19"/>
    </row>
    <row r="117" spans="1:8" s="13" customFormat="1" ht="8.1" customHeight="1" x14ac:dyDescent="0.3">
      <c r="A117" s="239"/>
      <c r="B117" s="239"/>
      <c r="C117" s="240"/>
      <c r="D117" s="240"/>
      <c r="E117" s="241"/>
      <c r="F117" s="242"/>
      <c r="G117" s="243"/>
      <c r="H117" s="19"/>
    </row>
    <row r="118" spans="1:8" s="13" customFormat="1" ht="34.9" customHeight="1" x14ac:dyDescent="0.25">
      <c r="A118" s="144"/>
      <c r="B118" s="144"/>
      <c r="C118" s="144"/>
      <c r="D118" s="198"/>
      <c r="E118" s="198"/>
      <c r="F118" s="196" t="s">
        <v>175</v>
      </c>
      <c r="G118" s="182">
        <f t="shared" ref="G118" si="42">+G119</f>
        <v>0</v>
      </c>
    </row>
    <row r="119" spans="1:8" ht="34.5" x14ac:dyDescent="0.3">
      <c r="A119" s="341" t="s">
        <v>176</v>
      </c>
      <c r="B119" s="341"/>
      <c r="C119" s="341"/>
      <c r="D119" s="341"/>
      <c r="E119" s="341"/>
      <c r="F119" s="147" t="s">
        <v>177</v>
      </c>
      <c r="G119" s="169">
        <f t="shared" ref="G119" si="43">+G121</f>
        <v>0</v>
      </c>
    </row>
    <row r="120" spans="1:8" x14ac:dyDescent="0.3">
      <c r="A120" s="341"/>
      <c r="B120" s="341"/>
      <c r="C120" s="341"/>
      <c r="D120" s="341"/>
      <c r="E120" s="341"/>
      <c r="F120" s="144" t="s">
        <v>13</v>
      </c>
      <c r="G120" s="169"/>
    </row>
    <row r="121" spans="1:8" ht="34.5" x14ac:dyDescent="0.3">
      <c r="A121" s="341"/>
      <c r="B121" s="341" t="s">
        <v>178</v>
      </c>
      <c r="C121" s="341"/>
      <c r="D121" s="341"/>
      <c r="E121" s="341"/>
      <c r="F121" s="147" t="s">
        <v>179</v>
      </c>
      <c r="G121" s="171">
        <f t="shared" ref="G121" si="44">+G123</f>
        <v>0</v>
      </c>
    </row>
    <row r="122" spans="1:8" x14ac:dyDescent="0.3">
      <c r="A122" s="341"/>
      <c r="B122" s="341"/>
      <c r="C122" s="341"/>
      <c r="D122" s="341"/>
      <c r="E122" s="341"/>
      <c r="F122" s="144" t="s">
        <v>13</v>
      </c>
      <c r="G122" s="244"/>
    </row>
    <row r="123" spans="1:8" x14ac:dyDescent="0.3">
      <c r="A123" s="341"/>
      <c r="B123" s="341"/>
      <c r="C123" s="341" t="s">
        <v>178</v>
      </c>
      <c r="D123" s="341"/>
      <c r="E123" s="341"/>
      <c r="F123" s="196" t="s">
        <v>180</v>
      </c>
      <c r="G123" s="171">
        <f>+G125</f>
        <v>0</v>
      </c>
    </row>
    <row r="124" spans="1:8" x14ac:dyDescent="0.3">
      <c r="A124" s="341"/>
      <c r="B124" s="341"/>
      <c r="C124" s="341"/>
      <c r="D124" s="341"/>
      <c r="E124" s="341"/>
      <c r="F124" s="144" t="s">
        <v>13</v>
      </c>
      <c r="G124" s="244"/>
    </row>
    <row r="125" spans="1:8" x14ac:dyDescent="0.3">
      <c r="A125" s="341"/>
      <c r="B125" s="341"/>
      <c r="C125" s="341"/>
      <c r="D125" s="341"/>
      <c r="E125" s="341"/>
      <c r="F125" s="144" t="s">
        <v>181</v>
      </c>
      <c r="G125" s="245">
        <f t="shared" ref="G125" si="45">+G127</f>
        <v>0</v>
      </c>
    </row>
    <row r="126" spans="1:8" x14ac:dyDescent="0.3">
      <c r="A126" s="341"/>
      <c r="B126" s="341"/>
      <c r="C126" s="341"/>
      <c r="D126" s="341"/>
      <c r="E126" s="341"/>
      <c r="F126" s="144" t="s">
        <v>13</v>
      </c>
      <c r="G126" s="246"/>
    </row>
    <row r="127" spans="1:8" x14ac:dyDescent="0.3">
      <c r="A127" s="341"/>
      <c r="B127" s="341"/>
      <c r="C127" s="341"/>
      <c r="D127" s="341" t="s">
        <v>182</v>
      </c>
      <c r="E127" s="342" t="s">
        <v>183</v>
      </c>
      <c r="F127" s="342" t="s">
        <v>180</v>
      </c>
      <c r="G127" s="169">
        <f>+G129+G137</f>
        <v>0</v>
      </c>
    </row>
    <row r="128" spans="1:8" x14ac:dyDescent="0.3">
      <c r="A128" s="341"/>
      <c r="B128" s="341"/>
      <c r="C128" s="341"/>
      <c r="D128" s="341"/>
      <c r="E128" s="247"/>
      <c r="F128" s="144" t="s">
        <v>13</v>
      </c>
      <c r="G128" s="211"/>
    </row>
    <row r="129" spans="1:7" x14ac:dyDescent="0.3">
      <c r="A129" s="341"/>
      <c r="B129" s="341"/>
      <c r="C129" s="341"/>
      <c r="D129" s="341"/>
      <c r="E129" s="248">
        <v>11001</v>
      </c>
      <c r="F129" s="196" t="s">
        <v>180</v>
      </c>
      <c r="G129" s="249">
        <f t="shared" ref="G129" si="46">+G131</f>
        <v>12626.7</v>
      </c>
    </row>
    <row r="130" spans="1:7" x14ac:dyDescent="0.3">
      <c r="A130" s="341"/>
      <c r="B130" s="341"/>
      <c r="C130" s="341"/>
      <c r="D130" s="341"/>
      <c r="E130" s="343"/>
      <c r="F130" s="144" t="s">
        <v>32</v>
      </c>
      <c r="G130" s="250"/>
    </row>
    <row r="131" spans="1:7" x14ac:dyDescent="0.3">
      <c r="A131" s="341"/>
      <c r="B131" s="341"/>
      <c r="C131" s="341"/>
      <c r="D131" s="341"/>
      <c r="E131" s="343"/>
      <c r="F131" s="154" t="s">
        <v>181</v>
      </c>
      <c r="G131" s="251">
        <f t="shared" ref="G131" si="47">+G133</f>
        <v>12626.7</v>
      </c>
    </row>
    <row r="132" spans="1:7" ht="51" customHeight="1" x14ac:dyDescent="0.3">
      <c r="A132" s="341"/>
      <c r="B132" s="341"/>
      <c r="C132" s="341"/>
      <c r="D132" s="341"/>
      <c r="E132" s="343"/>
      <c r="F132" s="144" t="s">
        <v>184</v>
      </c>
      <c r="G132" s="250"/>
    </row>
    <row r="133" spans="1:7" x14ac:dyDescent="0.3">
      <c r="A133" s="341"/>
      <c r="B133" s="341"/>
      <c r="C133" s="341"/>
      <c r="D133" s="341"/>
      <c r="E133" s="343"/>
      <c r="F133" s="198" t="s">
        <v>14</v>
      </c>
      <c r="G133" s="211">
        <f t="shared" ref="G133:G135" si="48">+G134</f>
        <v>12626.7</v>
      </c>
    </row>
    <row r="134" spans="1:7" x14ac:dyDescent="0.3">
      <c r="A134" s="341"/>
      <c r="B134" s="341"/>
      <c r="C134" s="341"/>
      <c r="D134" s="341"/>
      <c r="E134" s="343"/>
      <c r="F134" s="144" t="s">
        <v>51</v>
      </c>
      <c r="G134" s="245">
        <f t="shared" si="48"/>
        <v>12626.7</v>
      </c>
    </row>
    <row r="135" spans="1:7" x14ac:dyDescent="0.3">
      <c r="A135" s="341"/>
      <c r="B135" s="341"/>
      <c r="C135" s="341"/>
      <c r="D135" s="341"/>
      <c r="E135" s="343"/>
      <c r="F135" s="144" t="s">
        <v>185</v>
      </c>
      <c r="G135" s="245">
        <f t="shared" si="48"/>
        <v>12626.7</v>
      </c>
    </row>
    <row r="136" spans="1:7" x14ac:dyDescent="0.3">
      <c r="A136" s="341"/>
      <c r="B136" s="341"/>
      <c r="C136" s="341"/>
      <c r="D136" s="341"/>
      <c r="E136" s="343"/>
      <c r="F136" s="144" t="s">
        <v>186</v>
      </c>
      <c r="G136" s="245">
        <f>+G50</f>
        <v>12626.7</v>
      </c>
    </row>
    <row r="137" spans="1:7" x14ac:dyDescent="0.3">
      <c r="A137" s="341"/>
      <c r="B137" s="341"/>
      <c r="C137" s="341"/>
      <c r="D137" s="341"/>
      <c r="E137" s="248">
        <v>11001</v>
      </c>
      <c r="F137" s="196" t="s">
        <v>180</v>
      </c>
      <c r="G137" s="249">
        <f t="shared" ref="G137" si="49">+G139</f>
        <v>-12626.7</v>
      </c>
    </row>
    <row r="138" spans="1:7" x14ac:dyDescent="0.3">
      <c r="A138" s="341"/>
      <c r="B138" s="341"/>
      <c r="C138" s="341"/>
      <c r="D138" s="341"/>
      <c r="E138" s="343"/>
      <c r="F138" s="144" t="s">
        <v>32</v>
      </c>
      <c r="G138" s="250"/>
    </row>
    <row r="139" spans="1:7" x14ac:dyDescent="0.3">
      <c r="A139" s="341"/>
      <c r="B139" s="341"/>
      <c r="C139" s="341"/>
      <c r="D139" s="341"/>
      <c r="E139" s="343"/>
      <c r="F139" s="154" t="s">
        <v>181</v>
      </c>
      <c r="G139" s="251">
        <f t="shared" ref="G139" si="50">+G141</f>
        <v>-12626.7</v>
      </c>
    </row>
    <row r="140" spans="1:7" ht="51" customHeight="1" x14ac:dyDescent="0.3">
      <c r="A140" s="341"/>
      <c r="B140" s="341"/>
      <c r="C140" s="341"/>
      <c r="D140" s="341"/>
      <c r="E140" s="343"/>
      <c r="F140" s="144" t="s">
        <v>184</v>
      </c>
      <c r="G140" s="250"/>
    </row>
    <row r="141" spans="1:7" x14ac:dyDescent="0.3">
      <c r="A141" s="341"/>
      <c r="B141" s="341"/>
      <c r="C141" s="341"/>
      <c r="D141" s="341"/>
      <c r="E141" s="343"/>
      <c r="F141" s="198" t="s">
        <v>14</v>
      </c>
      <c r="G141" s="211">
        <f t="shared" ref="G141:G143" si="51">+G142</f>
        <v>-12626.7</v>
      </c>
    </row>
    <row r="142" spans="1:7" x14ac:dyDescent="0.3">
      <c r="A142" s="341"/>
      <c r="B142" s="341"/>
      <c r="C142" s="341"/>
      <c r="D142" s="341"/>
      <c r="E142" s="343"/>
      <c r="F142" s="144" t="s">
        <v>51</v>
      </c>
      <c r="G142" s="245">
        <f t="shared" si="51"/>
        <v>-12626.7</v>
      </c>
    </row>
    <row r="143" spans="1:7" x14ac:dyDescent="0.3">
      <c r="A143" s="341"/>
      <c r="B143" s="341"/>
      <c r="C143" s="341"/>
      <c r="D143" s="341"/>
      <c r="E143" s="343"/>
      <c r="F143" s="144" t="s">
        <v>185</v>
      </c>
      <c r="G143" s="245">
        <f t="shared" si="51"/>
        <v>-12626.7</v>
      </c>
    </row>
    <row r="144" spans="1:7" x14ac:dyDescent="0.3">
      <c r="A144" s="341"/>
      <c r="B144" s="341"/>
      <c r="C144" s="341"/>
      <c r="D144" s="341"/>
      <c r="E144" s="343"/>
      <c r="F144" s="144" t="s">
        <v>186</v>
      </c>
      <c r="G144" s="245">
        <f>-G136</f>
        <v>-12626.7</v>
      </c>
    </row>
  </sheetData>
  <mergeCells count="48">
    <mergeCell ref="A14:A73"/>
    <mergeCell ref="F1:G1"/>
    <mergeCell ref="F3:G3"/>
    <mergeCell ref="A6:G6"/>
    <mergeCell ref="A9:C9"/>
    <mergeCell ref="B14:B15"/>
    <mergeCell ref="D9:E9"/>
    <mergeCell ref="F2:G2"/>
    <mergeCell ref="F9:F10"/>
    <mergeCell ref="B16:B73"/>
    <mergeCell ref="E63:F63"/>
    <mergeCell ref="E66:E73"/>
    <mergeCell ref="C14:C17"/>
    <mergeCell ref="C59:C73"/>
    <mergeCell ref="D63:D73"/>
    <mergeCell ref="C18:C32"/>
    <mergeCell ref="A74:A116"/>
    <mergeCell ref="E82:F82"/>
    <mergeCell ref="E85:E92"/>
    <mergeCell ref="B93:B116"/>
    <mergeCell ref="C95:C116"/>
    <mergeCell ref="D99:D116"/>
    <mergeCell ref="E99:F99"/>
    <mergeCell ref="E102:E116"/>
    <mergeCell ref="B74:B75"/>
    <mergeCell ref="C74:C75"/>
    <mergeCell ref="B76:B92"/>
    <mergeCell ref="C78:C92"/>
    <mergeCell ref="D82:D92"/>
    <mergeCell ref="A119:A144"/>
    <mergeCell ref="B119:B120"/>
    <mergeCell ref="C119:C122"/>
    <mergeCell ref="D119:D126"/>
    <mergeCell ref="E119:E126"/>
    <mergeCell ref="B121:B144"/>
    <mergeCell ref="C123:C144"/>
    <mergeCell ref="D127:D144"/>
    <mergeCell ref="E127:F127"/>
    <mergeCell ref="E130:E136"/>
    <mergeCell ref="E138:E144"/>
    <mergeCell ref="E22:F22"/>
    <mergeCell ref="D24:D32"/>
    <mergeCell ref="E25:E32"/>
    <mergeCell ref="C33:C58"/>
    <mergeCell ref="E37:F37"/>
    <mergeCell ref="E51:E58"/>
    <mergeCell ref="E40:E49"/>
    <mergeCell ref="D39:D58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85" zoomScaleNormal="85" workbookViewId="0">
      <selection activeCell="A5" sqref="A5:H6"/>
    </sheetView>
  </sheetViews>
  <sheetFormatPr defaultColWidth="9.140625" defaultRowHeight="17.25" x14ac:dyDescent="0.3"/>
  <cols>
    <col min="1" max="1" width="9.140625" style="58"/>
    <col min="2" max="2" width="9.140625" style="58" customWidth="1"/>
    <col min="3" max="3" width="54.28515625" style="58" customWidth="1"/>
    <col min="4" max="4" width="16.42578125" style="58" customWidth="1"/>
    <col min="5" max="8" width="20.42578125" style="58" customWidth="1"/>
    <col min="9" max="9" width="15.42578125" style="58" bestFit="1" customWidth="1"/>
    <col min="10" max="10" width="13.85546875" style="58" bestFit="1" customWidth="1"/>
    <col min="11" max="16384" width="9.140625" style="58"/>
  </cols>
  <sheetData>
    <row r="1" spans="1:10" s="55" customFormat="1" ht="26.45" customHeight="1" x14ac:dyDescent="0.25">
      <c r="A1" s="53"/>
      <c r="B1" s="54"/>
      <c r="C1" s="54"/>
      <c r="D1" s="54"/>
      <c r="E1" s="53"/>
      <c r="F1" s="368" t="s">
        <v>56</v>
      </c>
      <c r="G1" s="368"/>
      <c r="H1" s="368"/>
    </row>
    <row r="2" spans="1:10" x14ac:dyDescent="0.3">
      <c r="A2" s="56"/>
      <c r="B2" s="56"/>
      <c r="C2" s="56"/>
      <c r="D2" s="56"/>
      <c r="E2" s="57"/>
      <c r="F2" s="369" t="s">
        <v>73</v>
      </c>
      <c r="G2" s="369"/>
      <c r="H2" s="369"/>
    </row>
    <row r="3" spans="1:10" x14ac:dyDescent="0.3">
      <c r="A3" s="56"/>
      <c r="B3" s="56"/>
      <c r="C3" s="56"/>
      <c r="D3" s="56"/>
      <c r="E3" s="57"/>
      <c r="F3" s="369" t="s">
        <v>35</v>
      </c>
      <c r="G3" s="369"/>
      <c r="H3" s="369"/>
    </row>
    <row r="4" spans="1:10" x14ac:dyDescent="0.3">
      <c r="A4" s="59"/>
      <c r="B4" s="59"/>
      <c r="C4" s="60"/>
      <c r="D4" s="57"/>
      <c r="E4" s="57"/>
      <c r="F4" s="57"/>
      <c r="G4" s="57"/>
      <c r="H4" s="57"/>
    </row>
    <row r="5" spans="1:10" ht="37.5" customHeight="1" x14ac:dyDescent="0.3">
      <c r="A5" s="370" t="s">
        <v>256</v>
      </c>
      <c r="B5" s="371"/>
      <c r="C5" s="371"/>
      <c r="D5" s="371"/>
      <c r="E5" s="371"/>
      <c r="F5" s="371"/>
      <c r="G5" s="371"/>
      <c r="H5" s="371"/>
    </row>
    <row r="6" spans="1:10" ht="37.5" customHeight="1" x14ac:dyDescent="0.3">
      <c r="A6" s="371"/>
      <c r="B6" s="371"/>
      <c r="C6" s="371"/>
      <c r="D6" s="371"/>
      <c r="E6" s="371"/>
      <c r="F6" s="371"/>
      <c r="G6" s="371"/>
      <c r="H6" s="371"/>
    </row>
    <row r="7" spans="1:10" x14ac:dyDescent="0.3">
      <c r="E7" s="57"/>
      <c r="F7" s="57"/>
      <c r="G7" s="57"/>
    </row>
    <row r="8" spans="1:10" x14ac:dyDescent="0.3">
      <c r="A8" s="61"/>
      <c r="B8" s="61"/>
      <c r="C8" s="61"/>
      <c r="D8" s="62"/>
      <c r="E8" s="57"/>
      <c r="F8" s="57"/>
      <c r="G8" s="372" t="s">
        <v>16</v>
      </c>
      <c r="H8" s="372"/>
    </row>
    <row r="9" spans="1:10" ht="45" customHeight="1" x14ac:dyDescent="0.3">
      <c r="A9" s="359" t="s">
        <v>57</v>
      </c>
      <c r="B9" s="360"/>
      <c r="C9" s="361" t="s">
        <v>58</v>
      </c>
      <c r="D9" s="363" t="s">
        <v>59</v>
      </c>
      <c r="E9" s="365" t="s">
        <v>237</v>
      </c>
      <c r="F9" s="366"/>
      <c r="G9" s="366"/>
      <c r="H9" s="367"/>
    </row>
    <row r="10" spans="1:10" ht="103.5" x14ac:dyDescent="0.3">
      <c r="A10" s="63" t="s">
        <v>30</v>
      </c>
      <c r="B10" s="63" t="s">
        <v>31</v>
      </c>
      <c r="C10" s="362"/>
      <c r="D10" s="364"/>
      <c r="E10" s="64" t="s">
        <v>60</v>
      </c>
      <c r="F10" s="64" t="s">
        <v>61</v>
      </c>
      <c r="G10" s="64" t="s">
        <v>62</v>
      </c>
      <c r="H10" s="64" t="s">
        <v>63</v>
      </c>
    </row>
    <row r="11" spans="1:10" x14ac:dyDescent="0.3">
      <c r="A11" s="63"/>
      <c r="B11" s="63"/>
      <c r="C11" s="65" t="s">
        <v>64</v>
      </c>
      <c r="D11" s="40">
        <f>SUM(E11:H11)</f>
        <v>-60242.3</v>
      </c>
      <c r="E11" s="66">
        <f>+E13</f>
        <v>-46691.9</v>
      </c>
      <c r="F11" s="66">
        <f>+F13</f>
        <v>-15750.4</v>
      </c>
      <c r="G11" s="66">
        <f>+G13</f>
        <v>2200</v>
      </c>
      <c r="H11" s="66">
        <f>+H13</f>
        <v>0</v>
      </c>
      <c r="I11" s="67"/>
      <c r="J11" s="67"/>
    </row>
    <row r="12" spans="1:10" x14ac:dyDescent="0.3">
      <c r="A12" s="63"/>
      <c r="B12" s="63"/>
      <c r="C12" s="65" t="s">
        <v>65</v>
      </c>
      <c r="D12" s="68"/>
      <c r="E12" s="66"/>
      <c r="F12" s="66"/>
      <c r="G12" s="66"/>
      <c r="H12" s="66"/>
      <c r="I12" s="67"/>
      <c r="J12" s="69"/>
    </row>
    <row r="13" spans="1:10" ht="51.75" x14ac:dyDescent="0.3">
      <c r="A13" s="70"/>
      <c r="B13" s="71"/>
      <c r="C13" s="71" t="s">
        <v>33</v>
      </c>
      <c r="D13" s="40">
        <f>SUM(E13:H13)</f>
        <v>-60242.3</v>
      </c>
      <c r="E13" s="66">
        <f>+E15+E19+E23</f>
        <v>-46691.9</v>
      </c>
      <c r="F13" s="66">
        <f t="shared" ref="F13:H13" si="0">+F15+F19+F23</f>
        <v>-15750.4</v>
      </c>
      <c r="G13" s="66">
        <f t="shared" si="0"/>
        <v>2200</v>
      </c>
      <c r="H13" s="66">
        <f t="shared" si="0"/>
        <v>0</v>
      </c>
      <c r="I13" s="67"/>
    </row>
    <row r="14" spans="1:10" x14ac:dyDescent="0.3">
      <c r="A14" s="70"/>
      <c r="B14" s="70"/>
      <c r="C14" s="70" t="s">
        <v>66</v>
      </c>
      <c r="D14" s="72"/>
      <c r="E14" s="72"/>
      <c r="F14" s="72"/>
      <c r="G14" s="72"/>
      <c r="H14" s="72"/>
    </row>
    <row r="15" spans="1:10" s="3" customFormat="1" ht="34.5" x14ac:dyDescent="0.3">
      <c r="A15" s="298">
        <v>1075</v>
      </c>
      <c r="B15" s="298">
        <v>32001</v>
      </c>
      <c r="C15" s="238" t="s">
        <v>244</v>
      </c>
      <c r="D15" s="299">
        <f>+E15+F15+G15+H15</f>
        <v>0</v>
      </c>
      <c r="E15" s="300">
        <f>+E17</f>
        <v>0</v>
      </c>
      <c r="F15" s="300">
        <f t="shared" ref="F15:H15" si="1">+F17</f>
        <v>-2200</v>
      </c>
      <c r="G15" s="300">
        <f t="shared" si="1"/>
        <v>2200</v>
      </c>
      <c r="H15" s="300">
        <f t="shared" si="1"/>
        <v>0</v>
      </c>
      <c r="I15" s="217"/>
    </row>
    <row r="16" spans="1:10" s="3" customFormat="1" x14ac:dyDescent="0.3">
      <c r="A16" s="301"/>
      <c r="B16" s="301"/>
      <c r="C16" s="302" t="s">
        <v>13</v>
      </c>
      <c r="D16" s="303"/>
      <c r="E16" s="303"/>
      <c r="F16" s="303"/>
      <c r="G16" s="303"/>
      <c r="H16" s="303"/>
      <c r="I16" s="220"/>
    </row>
    <row r="17" spans="1:9" s="3" customFormat="1" x14ac:dyDescent="0.3">
      <c r="A17" s="304"/>
      <c r="B17" s="304"/>
      <c r="C17" s="305" t="s">
        <v>74</v>
      </c>
      <c r="D17" s="306">
        <f>SUM(E17:H17)</f>
        <v>0</v>
      </c>
      <c r="E17" s="306">
        <f>+E18</f>
        <v>0</v>
      </c>
      <c r="F17" s="306">
        <f t="shared" ref="F17:H17" si="2">+F18</f>
        <v>-2200</v>
      </c>
      <c r="G17" s="306">
        <f t="shared" si="2"/>
        <v>2200</v>
      </c>
      <c r="H17" s="306">
        <f t="shared" si="2"/>
        <v>0</v>
      </c>
      <c r="I17" s="217"/>
    </row>
    <row r="18" spans="1:9" s="3" customFormat="1" x14ac:dyDescent="0.3">
      <c r="A18" s="304"/>
      <c r="B18" s="304"/>
      <c r="C18" s="307" t="s">
        <v>245</v>
      </c>
      <c r="D18" s="225">
        <f t="shared" ref="D18" si="3">+E18+F18+G18+H18</f>
        <v>0</v>
      </c>
      <c r="E18" s="225"/>
      <c r="F18" s="225">
        <f>+'Հավելված N 8'!I17</f>
        <v>-2200</v>
      </c>
      <c r="G18" s="225">
        <f>+'Հավելված N 8'!I19+'Հավելված N 8'!I20</f>
        <v>2200</v>
      </c>
      <c r="H18" s="225"/>
    </row>
    <row r="19" spans="1:9" s="3" customFormat="1" ht="51.75" x14ac:dyDescent="0.3">
      <c r="A19" s="213">
        <v>1168</v>
      </c>
      <c r="B19" s="213">
        <v>32001</v>
      </c>
      <c r="C19" s="214" t="s">
        <v>108</v>
      </c>
      <c r="D19" s="215">
        <f>+E19+F19+G19+H19</f>
        <v>-13550.4</v>
      </c>
      <c r="E19" s="216">
        <f>+E21</f>
        <v>0</v>
      </c>
      <c r="F19" s="216">
        <f t="shared" ref="F19:H19" si="4">+F21</f>
        <v>-13550.4</v>
      </c>
      <c r="G19" s="216">
        <f t="shared" si="4"/>
        <v>0</v>
      </c>
      <c r="H19" s="216">
        <f t="shared" si="4"/>
        <v>0</v>
      </c>
      <c r="I19" s="217"/>
    </row>
    <row r="20" spans="1:9" s="3" customFormat="1" x14ac:dyDescent="0.3">
      <c r="A20" s="218"/>
      <c r="B20" s="218"/>
      <c r="C20" s="219" t="s">
        <v>13</v>
      </c>
      <c r="D20" s="191"/>
      <c r="E20" s="191"/>
      <c r="F20" s="191"/>
      <c r="G20" s="191"/>
      <c r="H20" s="191"/>
      <c r="I20" s="220"/>
    </row>
    <row r="21" spans="1:9" s="3" customFormat="1" x14ac:dyDescent="0.3">
      <c r="A21" s="99"/>
      <c r="B21" s="99"/>
      <c r="C21" s="221" t="s">
        <v>74</v>
      </c>
      <c r="D21" s="222">
        <f>SUM(E21:H21)</f>
        <v>-13550.4</v>
      </c>
      <c r="E21" s="222">
        <f>+E22</f>
        <v>0</v>
      </c>
      <c r="F21" s="222">
        <f t="shared" ref="F21:H21" si="5">+F22</f>
        <v>-13550.4</v>
      </c>
      <c r="G21" s="222">
        <f t="shared" si="5"/>
        <v>0</v>
      </c>
      <c r="H21" s="222">
        <f t="shared" si="5"/>
        <v>0</v>
      </c>
      <c r="I21" s="217"/>
    </row>
    <row r="22" spans="1:9" s="3" customFormat="1" ht="34.5" x14ac:dyDescent="0.3">
      <c r="A22" s="99"/>
      <c r="B22" s="99"/>
      <c r="C22" s="223" t="s">
        <v>162</v>
      </c>
      <c r="D22" s="224">
        <f t="shared" ref="D22" si="6">+E22+F22+G22+H22</f>
        <v>-13550.4</v>
      </c>
      <c r="E22" s="225"/>
      <c r="F22" s="225">
        <f>+'Հավելված N 8'!I24+'Հավելված N 8'!I26+'Հավելված N 8'!I27</f>
        <v>-13550.4</v>
      </c>
      <c r="G22" s="225"/>
      <c r="H22" s="225"/>
    </row>
    <row r="23" spans="1:9" s="105" customFormat="1" ht="34.5" x14ac:dyDescent="0.3">
      <c r="A23" s="218">
        <v>1236</v>
      </c>
      <c r="B23" s="197">
        <v>32003</v>
      </c>
      <c r="C23" s="226" t="s">
        <v>149</v>
      </c>
      <c r="D23" s="216">
        <f>+D25</f>
        <v>-46691.9</v>
      </c>
      <c r="E23" s="216">
        <f>+E25</f>
        <v>-46691.9</v>
      </c>
      <c r="F23" s="216">
        <f t="shared" ref="F23:H23" si="7">+F25</f>
        <v>0</v>
      </c>
      <c r="G23" s="216">
        <f t="shared" si="7"/>
        <v>0</v>
      </c>
      <c r="H23" s="216">
        <f t="shared" si="7"/>
        <v>0</v>
      </c>
    </row>
    <row r="24" spans="1:9" s="232" customFormat="1" x14ac:dyDescent="0.3">
      <c r="A24" s="227"/>
      <c r="B24" s="227"/>
      <c r="C24" s="228" t="s">
        <v>13</v>
      </c>
      <c r="D24" s="229"/>
      <c r="E24" s="230"/>
      <c r="F24" s="230"/>
      <c r="G24" s="230"/>
      <c r="H24" s="230"/>
    </row>
    <row r="25" spans="1:9" s="98" customFormat="1" x14ac:dyDescent="0.3">
      <c r="A25" s="231"/>
      <c r="B25" s="231"/>
      <c r="C25" s="233" t="s">
        <v>163</v>
      </c>
      <c r="D25" s="234">
        <f>SUM(E25:H25)</f>
        <v>-46691.9</v>
      </c>
      <c r="E25" s="235">
        <f>+E26</f>
        <v>-46691.9</v>
      </c>
      <c r="F25" s="235">
        <f t="shared" ref="F25:H25" si="8">+F26</f>
        <v>0</v>
      </c>
      <c r="G25" s="235">
        <f t="shared" si="8"/>
        <v>0</v>
      </c>
      <c r="H25" s="235">
        <f t="shared" si="8"/>
        <v>0</v>
      </c>
    </row>
    <row r="26" spans="1:9" s="3" customFormat="1" ht="34.5" x14ac:dyDescent="0.3">
      <c r="A26" s="99"/>
      <c r="B26" s="99"/>
      <c r="C26" s="223" t="s">
        <v>164</v>
      </c>
      <c r="D26" s="224">
        <f t="shared" ref="D26" si="9">+E26+F26+G26+H26</f>
        <v>-46691.9</v>
      </c>
      <c r="E26" s="225">
        <f>+'Հավելված N 8'!I31+'Հավելված N 8'!I33+'Հավելված N 8'!I34</f>
        <v>-46691.9</v>
      </c>
      <c r="F26" s="225"/>
      <c r="G26" s="225"/>
      <c r="H26" s="225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zoomScale="70" zoomScaleNormal="70" workbookViewId="0">
      <selection activeCell="F12" sqref="F12"/>
    </sheetView>
  </sheetViews>
  <sheetFormatPr defaultColWidth="9.140625" defaultRowHeight="17.25" x14ac:dyDescent="0.3"/>
  <cols>
    <col min="1" max="3" width="9.140625" style="75"/>
    <col min="4" max="4" width="54.28515625" style="75" customWidth="1"/>
    <col min="5" max="5" width="38.42578125" style="75" customWidth="1"/>
    <col min="6" max="6" width="33.7109375" style="75" customWidth="1"/>
    <col min="7" max="8" width="9.140625" style="75"/>
    <col min="9" max="9" width="12.28515625" style="75" customWidth="1"/>
    <col min="10" max="16384" width="9.140625" style="75"/>
  </cols>
  <sheetData>
    <row r="1" spans="2:6" s="74" customFormat="1" ht="25.5" customHeight="1" x14ac:dyDescent="0.25">
      <c r="C1" s="368" t="s">
        <v>36</v>
      </c>
      <c r="D1" s="368"/>
      <c r="E1" s="368"/>
    </row>
    <row r="2" spans="2:6" ht="17.850000000000001" customHeight="1" x14ac:dyDescent="0.3">
      <c r="C2" s="369" t="s">
        <v>73</v>
      </c>
      <c r="D2" s="369"/>
      <c r="E2" s="369"/>
    </row>
    <row r="3" spans="2:6" ht="17.850000000000001" customHeight="1" x14ac:dyDescent="0.3">
      <c r="C3" s="369" t="s">
        <v>35</v>
      </c>
      <c r="D3" s="369"/>
      <c r="E3" s="369"/>
    </row>
    <row r="4" spans="2:6" ht="13.7" customHeight="1" x14ac:dyDescent="0.3">
      <c r="D4" s="76"/>
      <c r="E4" s="76"/>
    </row>
    <row r="5" spans="2:6" ht="85.7" customHeight="1" x14ac:dyDescent="0.3">
      <c r="B5" s="373" t="s">
        <v>109</v>
      </c>
      <c r="C5" s="373"/>
      <c r="D5" s="373"/>
      <c r="E5" s="373"/>
      <c r="F5" s="77"/>
    </row>
    <row r="7" spans="2:6" x14ac:dyDescent="0.3">
      <c r="E7" s="78" t="s">
        <v>16</v>
      </c>
    </row>
    <row r="8" spans="2:6" ht="74.650000000000006" customHeight="1" x14ac:dyDescent="0.3">
      <c r="B8" s="359" t="s">
        <v>57</v>
      </c>
      <c r="C8" s="360"/>
      <c r="D8" s="361" t="s">
        <v>58</v>
      </c>
      <c r="E8" s="312" t="s">
        <v>42</v>
      </c>
    </row>
    <row r="9" spans="2:6" ht="54.75" x14ac:dyDescent="0.3">
      <c r="B9" s="63" t="s">
        <v>30</v>
      </c>
      <c r="C9" s="63" t="s">
        <v>31</v>
      </c>
      <c r="D9" s="362"/>
      <c r="E9" s="134" t="s">
        <v>9</v>
      </c>
    </row>
    <row r="10" spans="2:6" ht="51.75" x14ac:dyDescent="0.3">
      <c r="B10" s="63"/>
      <c r="C10" s="63"/>
      <c r="D10" s="79" t="s">
        <v>33</v>
      </c>
      <c r="E10" s="40">
        <f>+E12+E18</f>
        <v>-60242.3</v>
      </c>
    </row>
    <row r="11" spans="2:6" x14ac:dyDescent="0.3">
      <c r="B11" s="63"/>
      <c r="C11" s="63"/>
      <c r="D11" s="81" t="s">
        <v>67</v>
      </c>
      <c r="E11" s="80"/>
    </row>
    <row r="12" spans="2:6" ht="51.75" x14ac:dyDescent="0.3">
      <c r="B12" s="73">
        <v>1168</v>
      </c>
      <c r="C12" s="90">
        <v>32001</v>
      </c>
      <c r="D12" s="91" t="s">
        <v>108</v>
      </c>
      <c r="E12" s="40">
        <f t="shared" ref="E12" si="0">+E14</f>
        <v>-13550.4</v>
      </c>
    </row>
    <row r="13" spans="2:6" x14ac:dyDescent="0.3">
      <c r="B13" s="82"/>
      <c r="C13" s="82"/>
      <c r="D13" s="99" t="s">
        <v>92</v>
      </c>
      <c r="E13" s="136"/>
    </row>
    <row r="14" spans="2:6" ht="38.1" customHeight="1" x14ac:dyDescent="0.3">
      <c r="B14" s="140"/>
      <c r="C14" s="140"/>
      <c r="D14" s="97" t="s">
        <v>26</v>
      </c>
      <c r="E14" s="137">
        <f t="shared" ref="E14" si="1">+E16</f>
        <v>-13550.4</v>
      </c>
      <c r="F14" s="168"/>
    </row>
    <row r="15" spans="2:6" x14ac:dyDescent="0.3">
      <c r="B15" s="141"/>
      <c r="C15" s="141"/>
      <c r="D15" s="99" t="s">
        <v>93</v>
      </c>
      <c r="E15" s="138"/>
    </row>
    <row r="16" spans="2:6" x14ac:dyDescent="0.3">
      <c r="B16" s="141"/>
      <c r="C16" s="141"/>
      <c r="D16" s="100" t="s">
        <v>74</v>
      </c>
      <c r="E16" s="135">
        <f t="shared" ref="E16" si="2">+E17</f>
        <v>-13550.4</v>
      </c>
    </row>
    <row r="17" spans="2:6" ht="39.75" customHeight="1" x14ac:dyDescent="0.3">
      <c r="B17" s="141"/>
      <c r="C17" s="141"/>
      <c r="D17" s="101" t="str">
        <f>+'Հավելված N 3'!C22</f>
        <v>«Հայաստանի պետական սիմֆոնիկ նվագախումբ» ՊՈԱԿ</v>
      </c>
      <c r="E17" s="139">
        <f>+'Հավելված N 3'!D22</f>
        <v>-13550.4</v>
      </c>
    </row>
    <row r="18" spans="2:6" ht="34.5" x14ac:dyDescent="0.3">
      <c r="B18" s="73">
        <v>1236</v>
      </c>
      <c r="C18" s="90">
        <v>32003</v>
      </c>
      <c r="D18" s="91" t="s">
        <v>149</v>
      </c>
      <c r="E18" s="40">
        <f>+E20</f>
        <v>-46691.9</v>
      </c>
    </row>
    <row r="19" spans="2:6" x14ac:dyDescent="0.3">
      <c r="B19" s="82"/>
      <c r="C19" s="82"/>
      <c r="D19" s="99" t="s">
        <v>92</v>
      </c>
      <c r="E19" s="136"/>
    </row>
    <row r="20" spans="2:6" ht="38.1" customHeight="1" x14ac:dyDescent="0.3">
      <c r="B20" s="140"/>
      <c r="C20" s="140"/>
      <c r="D20" s="97" t="s">
        <v>26</v>
      </c>
      <c r="E20" s="137">
        <f t="shared" ref="E20" si="3">+E22</f>
        <v>-46691.9</v>
      </c>
      <c r="F20" s="168"/>
    </row>
    <row r="21" spans="2:6" x14ac:dyDescent="0.3">
      <c r="B21" s="141"/>
      <c r="C21" s="141"/>
      <c r="D21" s="99" t="s">
        <v>93</v>
      </c>
      <c r="E21" s="138"/>
    </row>
    <row r="22" spans="2:6" x14ac:dyDescent="0.3">
      <c r="B22" s="141"/>
      <c r="C22" s="141"/>
      <c r="D22" s="100" t="s">
        <v>163</v>
      </c>
      <c r="E22" s="135">
        <f t="shared" ref="E22" si="4">+E23</f>
        <v>-46691.9</v>
      </c>
    </row>
    <row r="23" spans="2:6" ht="34.5" x14ac:dyDescent="0.3">
      <c r="B23" s="141"/>
      <c r="C23" s="141"/>
      <c r="D23" s="101" t="str">
        <f>+'Հավելված N 3'!C26</f>
        <v>«Վաղարշապատի հ. 1 հիմնական դպրոց» ՊՈԱԿ</v>
      </c>
      <c r="E23" s="139">
        <f>+'Հավելված N 3'!D26</f>
        <v>-46691.9</v>
      </c>
    </row>
  </sheetData>
  <mergeCells count="6">
    <mergeCell ref="B8:C8"/>
    <mergeCell ref="D8:D9"/>
    <mergeCell ref="B5:E5"/>
    <mergeCell ref="C1:E1"/>
    <mergeCell ref="C2:E2"/>
    <mergeCell ref="C3:E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4"/>
  <sheetViews>
    <sheetView zoomScale="70" zoomScaleNormal="70" workbookViewId="0">
      <selection activeCell="A6" sqref="A6:G6"/>
    </sheetView>
  </sheetViews>
  <sheetFormatPr defaultColWidth="9.140625" defaultRowHeight="17.25" x14ac:dyDescent="0.25"/>
  <cols>
    <col min="1" max="1" width="9.85546875" style="45" customWidth="1"/>
    <col min="2" max="2" width="13.140625" style="45" customWidth="1"/>
    <col min="3" max="3" width="8" style="45" customWidth="1"/>
    <col min="4" max="4" width="7.7109375" style="52" customWidth="1"/>
    <col min="5" max="5" width="39.140625" style="52" customWidth="1"/>
    <col min="6" max="6" width="50.140625" style="52" customWidth="1"/>
    <col min="7" max="7" width="35" style="45" customWidth="1"/>
    <col min="8" max="8" width="12.42578125" style="45" bestFit="1" customWidth="1"/>
    <col min="9" max="9" width="11.140625" style="45" bestFit="1" customWidth="1"/>
    <col min="10" max="10" width="9.140625" style="45"/>
    <col min="11" max="11" width="12.140625" style="45" customWidth="1"/>
    <col min="12" max="16384" width="9.140625" style="45"/>
  </cols>
  <sheetData>
    <row r="1" spans="1:43" s="1" customFormat="1" ht="33" customHeight="1" x14ac:dyDescent="0.3">
      <c r="F1" s="392" t="s">
        <v>46</v>
      </c>
      <c r="G1" s="392"/>
      <c r="AB1" s="393"/>
      <c r="AC1" s="393"/>
      <c r="AD1" s="393"/>
    </row>
    <row r="2" spans="1:43" s="1" customFormat="1" x14ac:dyDescent="0.3">
      <c r="A2" s="44"/>
      <c r="B2" s="44"/>
      <c r="C2" s="44"/>
      <c r="D2" s="44"/>
      <c r="E2" s="44"/>
      <c r="F2" s="393" t="s">
        <v>75</v>
      </c>
      <c r="G2" s="393"/>
      <c r="Y2" s="44"/>
      <c r="Z2" s="44"/>
      <c r="AA2" s="393"/>
      <c r="AB2" s="393"/>
      <c r="AC2" s="393"/>
      <c r="AD2" s="393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</row>
    <row r="3" spans="1:43" s="1" customFormat="1" ht="15.95" customHeight="1" x14ac:dyDescent="0.3">
      <c r="A3" s="44"/>
      <c r="B3" s="44"/>
      <c r="C3" s="44"/>
      <c r="D3" s="44"/>
      <c r="E3" s="44"/>
      <c r="F3" s="393" t="s">
        <v>5</v>
      </c>
      <c r="G3" s="393"/>
      <c r="Y3" s="393"/>
      <c r="Z3" s="393"/>
      <c r="AA3" s="393"/>
      <c r="AB3" s="393"/>
      <c r="AC3" s="393"/>
      <c r="AD3" s="393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</row>
    <row r="4" spans="1:43" s="1" customFormat="1" x14ac:dyDescent="0.3">
      <c r="F4" s="42"/>
      <c r="G4" s="42"/>
      <c r="H4" s="42"/>
    </row>
    <row r="5" spans="1:43" s="1" customFormat="1" ht="15.95" customHeight="1" x14ac:dyDescent="0.3">
      <c r="F5" s="42"/>
      <c r="G5" s="42"/>
      <c r="H5" s="42"/>
    </row>
    <row r="6" spans="1:43" s="1" customFormat="1" ht="67.7" customHeight="1" x14ac:dyDescent="0.3">
      <c r="A6" s="383" t="s">
        <v>138</v>
      </c>
      <c r="B6" s="383"/>
      <c r="C6" s="383"/>
      <c r="D6" s="383"/>
      <c r="E6" s="383"/>
      <c r="F6" s="383"/>
      <c r="G6" s="383"/>
      <c r="H6" s="43"/>
    </row>
    <row r="7" spans="1:43" s="1" customFormat="1" ht="21" customHeight="1" x14ac:dyDescent="0.3">
      <c r="A7" s="384" t="s">
        <v>47</v>
      </c>
      <c r="B7" s="384"/>
      <c r="C7" s="384"/>
      <c r="D7" s="384"/>
      <c r="E7" s="384"/>
      <c r="F7" s="384"/>
      <c r="G7" s="384"/>
      <c r="H7" s="43"/>
    </row>
    <row r="8" spans="1:43" ht="74.650000000000006" customHeight="1" x14ac:dyDescent="0.25">
      <c r="A8" s="385" t="s">
        <v>7</v>
      </c>
      <c r="B8" s="385"/>
      <c r="C8" s="41"/>
      <c r="D8" s="386" t="s">
        <v>12</v>
      </c>
      <c r="E8" s="387"/>
      <c r="F8" s="390" t="s">
        <v>48</v>
      </c>
      <c r="G8" s="107" t="s">
        <v>106</v>
      </c>
    </row>
    <row r="9" spans="1:43" s="46" customFormat="1" ht="51.75" x14ac:dyDescent="0.25">
      <c r="A9" s="41" t="s">
        <v>10</v>
      </c>
      <c r="B9" s="41" t="s">
        <v>31</v>
      </c>
      <c r="C9" s="41"/>
      <c r="D9" s="388"/>
      <c r="E9" s="389"/>
      <c r="F9" s="391"/>
      <c r="G9" s="41" t="s">
        <v>9</v>
      </c>
    </row>
    <row r="10" spans="1:43" s="46" customFormat="1" ht="31.7" customHeight="1" x14ac:dyDescent="0.25">
      <c r="A10" s="380" t="s">
        <v>26</v>
      </c>
      <c r="B10" s="381"/>
      <c r="C10" s="381"/>
      <c r="D10" s="381"/>
      <c r="E10" s="381"/>
      <c r="F10" s="382"/>
      <c r="G10" s="40">
        <f>+G11+G15+G19</f>
        <v>60242.299999999996</v>
      </c>
      <c r="H10" s="47"/>
    </row>
    <row r="11" spans="1:43" ht="24" customHeight="1" x14ac:dyDescent="0.25">
      <c r="A11" s="48">
        <v>1075</v>
      </c>
      <c r="B11" s="374" t="s">
        <v>137</v>
      </c>
      <c r="C11" s="375"/>
      <c r="D11" s="375"/>
      <c r="E11" s="375"/>
      <c r="F11" s="376"/>
      <c r="G11" s="83">
        <f>+G12</f>
        <v>12626.7</v>
      </c>
    </row>
    <row r="12" spans="1:43" ht="50.65" customHeight="1" x14ac:dyDescent="0.25">
      <c r="A12" s="49"/>
      <c r="B12" s="143">
        <v>32011</v>
      </c>
      <c r="C12" s="377" t="s">
        <v>221</v>
      </c>
      <c r="D12" s="378"/>
      <c r="E12" s="379"/>
      <c r="F12" s="84"/>
      <c r="G12" s="85">
        <f>+G13</f>
        <v>12626.7</v>
      </c>
    </row>
    <row r="13" spans="1:43" ht="34.5" x14ac:dyDescent="0.25">
      <c r="A13" s="49"/>
      <c r="B13" s="48"/>
      <c r="C13" s="49"/>
      <c r="D13" s="50"/>
      <c r="E13" s="50"/>
      <c r="F13" s="84" t="s">
        <v>26</v>
      </c>
      <c r="G13" s="86">
        <f>+G14</f>
        <v>12626.7</v>
      </c>
    </row>
    <row r="14" spans="1:43" x14ac:dyDescent="0.25">
      <c r="A14" s="49"/>
      <c r="B14" s="49"/>
      <c r="C14" s="49"/>
      <c r="D14" s="50"/>
      <c r="E14" s="50"/>
      <c r="F14" s="51" t="s">
        <v>136</v>
      </c>
      <c r="G14" s="87">
        <v>12626.7</v>
      </c>
      <c r="I14" s="167"/>
    </row>
    <row r="15" spans="1:43" ht="24" customHeight="1" x14ac:dyDescent="0.25">
      <c r="A15" s="48">
        <v>1124</v>
      </c>
      <c r="B15" s="374" t="s">
        <v>143</v>
      </c>
      <c r="C15" s="375"/>
      <c r="D15" s="375"/>
      <c r="E15" s="375"/>
      <c r="F15" s="376"/>
      <c r="G15" s="83">
        <f>+G16</f>
        <v>923.7</v>
      </c>
    </row>
    <row r="16" spans="1:43" ht="42.95" customHeight="1" x14ac:dyDescent="0.25">
      <c r="A16" s="49"/>
      <c r="B16" s="143">
        <v>32002</v>
      </c>
      <c r="C16" s="377" t="s">
        <v>142</v>
      </c>
      <c r="D16" s="378"/>
      <c r="E16" s="379"/>
      <c r="F16" s="84"/>
      <c r="G16" s="85">
        <f>+G17</f>
        <v>923.7</v>
      </c>
    </row>
    <row r="17" spans="1:9" ht="34.5" x14ac:dyDescent="0.25">
      <c r="A17" s="49"/>
      <c r="B17" s="48"/>
      <c r="C17" s="49"/>
      <c r="D17" s="50"/>
      <c r="E17" s="50"/>
      <c r="F17" s="84" t="s">
        <v>26</v>
      </c>
      <c r="G17" s="86">
        <f>+G18</f>
        <v>923.7</v>
      </c>
    </row>
    <row r="18" spans="1:9" x14ac:dyDescent="0.25">
      <c r="A18" s="49"/>
      <c r="B18" s="49"/>
      <c r="C18" s="49"/>
      <c r="D18" s="50"/>
      <c r="E18" s="50"/>
      <c r="F18" s="51" t="s">
        <v>144</v>
      </c>
      <c r="G18" s="87">
        <v>923.7</v>
      </c>
      <c r="I18" s="167"/>
    </row>
    <row r="19" spans="1:9" ht="24" customHeight="1" x14ac:dyDescent="0.25">
      <c r="A19" s="48">
        <v>1183</v>
      </c>
      <c r="B19" s="374" t="s">
        <v>139</v>
      </c>
      <c r="C19" s="375"/>
      <c r="D19" s="375"/>
      <c r="E19" s="375"/>
      <c r="F19" s="376"/>
      <c r="G19" s="83">
        <f>+G20</f>
        <v>46691.899999999994</v>
      </c>
    </row>
    <row r="20" spans="1:9" ht="42.95" customHeight="1" x14ac:dyDescent="0.25">
      <c r="A20" s="49"/>
      <c r="B20" s="143">
        <v>32001</v>
      </c>
      <c r="C20" s="377" t="s">
        <v>140</v>
      </c>
      <c r="D20" s="378"/>
      <c r="E20" s="379"/>
      <c r="F20" s="84"/>
      <c r="G20" s="85">
        <f>+G21+G23</f>
        <v>46691.899999999994</v>
      </c>
    </row>
    <row r="21" spans="1:9" x14ac:dyDescent="0.25">
      <c r="A21" s="49"/>
      <c r="B21" s="48"/>
      <c r="C21" s="49"/>
      <c r="D21" s="50"/>
      <c r="E21" s="50"/>
      <c r="F21" s="84" t="s">
        <v>240</v>
      </c>
      <c r="G21" s="86">
        <f>+G22</f>
        <v>19322.8</v>
      </c>
    </row>
    <row r="22" spans="1:9" ht="34.5" x14ac:dyDescent="0.25">
      <c r="A22" s="49"/>
      <c r="B22" s="49"/>
      <c r="C22" s="49"/>
      <c r="D22" s="50"/>
      <c r="E22" s="50"/>
      <c r="F22" s="51" t="s">
        <v>241</v>
      </c>
      <c r="G22" s="87">
        <v>19322.8</v>
      </c>
      <c r="I22" s="167"/>
    </row>
    <row r="23" spans="1:9" x14ac:dyDescent="0.25">
      <c r="A23" s="49"/>
      <c r="B23" s="48"/>
      <c r="C23" s="49"/>
      <c r="D23" s="50"/>
      <c r="E23" s="50"/>
      <c r="F23" s="84" t="s">
        <v>141</v>
      </c>
      <c r="G23" s="86">
        <f>+G24</f>
        <v>27369.1</v>
      </c>
    </row>
    <row r="24" spans="1:9" ht="34.5" x14ac:dyDescent="0.25">
      <c r="A24" s="49"/>
      <c r="B24" s="49"/>
      <c r="C24" s="49"/>
      <c r="D24" s="50"/>
      <c r="E24" s="50"/>
      <c r="F24" s="51" t="s">
        <v>145</v>
      </c>
      <c r="G24" s="87">
        <v>27369.1</v>
      </c>
      <c r="I24" s="167"/>
    </row>
  </sheetData>
  <mergeCells count="18">
    <mergeCell ref="F1:G1"/>
    <mergeCell ref="AB1:AD1"/>
    <mergeCell ref="F2:G2"/>
    <mergeCell ref="AA2:AD2"/>
    <mergeCell ref="F3:G3"/>
    <mergeCell ref="Y3:AD3"/>
    <mergeCell ref="A10:F10"/>
    <mergeCell ref="A6:G6"/>
    <mergeCell ref="A7:G7"/>
    <mergeCell ref="A8:B8"/>
    <mergeCell ref="D8:E9"/>
    <mergeCell ref="F8:F9"/>
    <mergeCell ref="B19:F19"/>
    <mergeCell ref="C20:E20"/>
    <mergeCell ref="B15:F15"/>
    <mergeCell ref="C16:E16"/>
    <mergeCell ref="B11:F11"/>
    <mergeCell ref="C12:E12"/>
  </mergeCells>
  <pageMargins left="0.7" right="0.7" top="0.75" bottom="0.75" header="0.3" footer="0.3"/>
  <pageSetup paperSize="9" scale="2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82" zoomScale="85" zoomScaleNormal="85" zoomScaleSheetLayoutView="100" workbookViewId="0">
      <selection activeCell="F97" sqref="F97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4" width="33.425781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 x14ac:dyDescent="0.3">
      <c r="C1" s="368" t="s">
        <v>68</v>
      </c>
      <c r="D1" s="368"/>
    </row>
    <row r="2" spans="1:4" ht="17.45" customHeight="1" x14ac:dyDescent="0.3">
      <c r="C2" s="369" t="s">
        <v>73</v>
      </c>
      <c r="D2" s="369"/>
    </row>
    <row r="3" spans="1:4" ht="17.45" customHeight="1" x14ac:dyDescent="0.3">
      <c r="C3" s="369" t="s">
        <v>35</v>
      </c>
      <c r="D3" s="369"/>
    </row>
    <row r="6" spans="1:4" ht="59.65" customHeight="1" x14ac:dyDescent="0.3">
      <c r="A6" s="25"/>
      <c r="B6" s="404" t="s">
        <v>202</v>
      </c>
      <c r="C6" s="404"/>
      <c r="D6" s="404"/>
    </row>
    <row r="7" spans="1:4" ht="23.65" customHeight="1" x14ac:dyDescent="0.3"/>
    <row r="8" spans="1:4" ht="21.95" customHeight="1" x14ac:dyDescent="0.3">
      <c r="A8" s="405" t="s">
        <v>44</v>
      </c>
      <c r="B8" s="405"/>
      <c r="C8" s="405"/>
      <c r="D8" s="405"/>
    </row>
    <row r="9" spans="1:4" ht="38.65" customHeight="1" x14ac:dyDescent="0.3">
      <c r="C9" s="310" t="s">
        <v>39</v>
      </c>
      <c r="D9" s="10"/>
    </row>
    <row r="10" spans="1:4" x14ac:dyDescent="0.3">
      <c r="B10" s="401" t="s">
        <v>6</v>
      </c>
      <c r="C10" s="402"/>
      <c r="D10" s="403"/>
    </row>
    <row r="11" spans="1:4" s="21" customFormat="1" x14ac:dyDescent="0.3">
      <c r="B11" s="26"/>
      <c r="C11" s="26"/>
      <c r="D11" s="27"/>
    </row>
    <row r="12" spans="1:4" s="21" customFormat="1" x14ac:dyDescent="0.3">
      <c r="B12" s="26"/>
      <c r="C12" s="26"/>
    </row>
    <row r="13" spans="1:4" s="3" customFormat="1" x14ac:dyDescent="0.3">
      <c r="B13" s="190" t="s">
        <v>45</v>
      </c>
      <c r="C13" s="190" t="s">
        <v>1</v>
      </c>
      <c r="D13" s="191"/>
    </row>
    <row r="14" spans="1:4" s="3" customFormat="1" x14ac:dyDescent="0.3">
      <c r="B14" s="192">
        <v>1075</v>
      </c>
      <c r="C14" s="187" t="s">
        <v>170</v>
      </c>
      <c r="D14" s="190"/>
    </row>
    <row r="15" spans="1:4" s="3" customFormat="1" x14ac:dyDescent="0.3"/>
    <row r="16" spans="1:4" s="3" customFormat="1" x14ac:dyDescent="0.3">
      <c r="B16" s="398" t="s">
        <v>2</v>
      </c>
      <c r="C16" s="399"/>
      <c r="D16" s="190"/>
    </row>
    <row r="17" spans="2:5" s="3" customFormat="1" ht="70.349999999999994" customHeight="1" x14ac:dyDescent="0.3">
      <c r="B17" s="187" t="s">
        <v>3</v>
      </c>
      <c r="C17" s="154">
        <v>1075</v>
      </c>
      <c r="D17" s="309" t="s">
        <v>106</v>
      </c>
    </row>
    <row r="18" spans="2:5" s="3" customFormat="1" ht="34.5" x14ac:dyDescent="0.3">
      <c r="B18" s="187" t="s">
        <v>135</v>
      </c>
      <c r="C18" s="154">
        <v>32011</v>
      </c>
      <c r="D18" s="198" t="s">
        <v>9</v>
      </c>
    </row>
    <row r="19" spans="2:5" s="3" customFormat="1" ht="34.5" x14ac:dyDescent="0.3">
      <c r="B19" s="144" t="s">
        <v>53</v>
      </c>
      <c r="C19" s="188" t="s">
        <v>219</v>
      </c>
      <c r="D19" s="323"/>
    </row>
    <row r="20" spans="2:5" s="3" customFormat="1" ht="51.75" x14ac:dyDescent="0.3">
      <c r="B20" s="144" t="s">
        <v>54</v>
      </c>
      <c r="C20" s="188" t="s">
        <v>220</v>
      </c>
      <c r="D20" s="324"/>
    </row>
    <row r="21" spans="2:5" s="3" customFormat="1" ht="51.75" x14ac:dyDescent="0.3">
      <c r="B21" s="279" t="s">
        <v>55</v>
      </c>
      <c r="C21" s="277" t="s">
        <v>114</v>
      </c>
      <c r="D21" s="324"/>
    </row>
    <row r="22" spans="2:5" s="3" customFormat="1" ht="69" x14ac:dyDescent="0.3">
      <c r="B22" s="279" t="s">
        <v>115</v>
      </c>
      <c r="C22" s="268" t="s">
        <v>214</v>
      </c>
      <c r="D22" s="324"/>
    </row>
    <row r="23" spans="2:5" s="3" customFormat="1" x14ac:dyDescent="0.3">
      <c r="B23" s="394" t="s">
        <v>0</v>
      </c>
      <c r="C23" s="395"/>
      <c r="D23" s="325"/>
    </row>
    <row r="24" spans="2:5" s="3" customFormat="1" x14ac:dyDescent="0.3">
      <c r="B24" s="396" t="s">
        <v>215</v>
      </c>
      <c r="C24" s="397"/>
      <c r="D24" s="163">
        <v>24</v>
      </c>
    </row>
    <row r="25" spans="2:5" s="3" customFormat="1" x14ac:dyDescent="0.3">
      <c r="B25" s="396" t="s">
        <v>216</v>
      </c>
      <c r="C25" s="397"/>
      <c r="D25" s="163">
        <v>59</v>
      </c>
    </row>
    <row r="26" spans="2:5" s="3" customFormat="1" x14ac:dyDescent="0.3">
      <c r="B26" s="396" t="s">
        <v>217</v>
      </c>
      <c r="C26" s="397"/>
      <c r="D26" s="163">
        <v>2</v>
      </c>
    </row>
    <row r="27" spans="2:5" s="3" customFormat="1" ht="17.850000000000001" customHeight="1" x14ac:dyDescent="0.3">
      <c r="B27" s="396" t="s">
        <v>218</v>
      </c>
      <c r="C27" s="397"/>
      <c r="D27" s="163">
        <v>1</v>
      </c>
    </row>
    <row r="28" spans="2:5" s="29" customFormat="1" x14ac:dyDescent="0.25">
      <c r="B28" s="193" t="s">
        <v>4</v>
      </c>
      <c r="C28" s="193"/>
      <c r="D28" s="194">
        <f>+'Հավելված N 1'!D22</f>
        <v>12626.7</v>
      </c>
      <c r="E28" s="195"/>
    </row>
    <row r="29" spans="2:5" s="3" customFormat="1" x14ac:dyDescent="0.3"/>
    <row r="30" spans="2:5" s="3" customFormat="1" x14ac:dyDescent="0.3">
      <c r="B30" s="190" t="s">
        <v>45</v>
      </c>
      <c r="C30" s="190" t="s">
        <v>1</v>
      </c>
      <c r="D30" s="191"/>
    </row>
    <row r="31" spans="2:5" s="3" customFormat="1" x14ac:dyDescent="0.3">
      <c r="B31" s="192">
        <v>1124</v>
      </c>
      <c r="C31" s="187" t="s">
        <v>167</v>
      </c>
      <c r="D31" s="190"/>
    </row>
    <row r="32" spans="2:5" s="3" customFormat="1" x14ac:dyDescent="0.3"/>
    <row r="33" spans="2:5" s="3" customFormat="1" x14ac:dyDescent="0.3">
      <c r="B33" s="398" t="s">
        <v>2</v>
      </c>
      <c r="C33" s="399"/>
      <c r="D33" s="190"/>
    </row>
    <row r="34" spans="2:5" s="3" customFormat="1" ht="70.349999999999994" customHeight="1" x14ac:dyDescent="0.3">
      <c r="B34" s="187" t="s">
        <v>3</v>
      </c>
      <c r="C34" s="154">
        <v>1124</v>
      </c>
      <c r="D34" s="309" t="s">
        <v>106</v>
      </c>
    </row>
    <row r="35" spans="2:5" s="3" customFormat="1" ht="34.5" x14ac:dyDescent="0.3">
      <c r="B35" s="187" t="s">
        <v>135</v>
      </c>
      <c r="C35" s="154">
        <v>32002</v>
      </c>
      <c r="D35" s="269" t="s">
        <v>9</v>
      </c>
    </row>
    <row r="36" spans="2:5" s="3" customFormat="1" ht="34.5" x14ac:dyDescent="0.3">
      <c r="B36" s="271" t="s">
        <v>222</v>
      </c>
      <c r="C36" s="188" t="s">
        <v>142</v>
      </c>
      <c r="D36" s="323"/>
    </row>
    <row r="37" spans="2:5" s="3" customFormat="1" ht="69" x14ac:dyDescent="0.3">
      <c r="B37" s="187" t="s">
        <v>223</v>
      </c>
      <c r="C37" s="188" t="s">
        <v>225</v>
      </c>
      <c r="D37" s="324"/>
    </row>
    <row r="38" spans="2:5" s="3" customFormat="1" ht="51.75" x14ac:dyDescent="0.3">
      <c r="B38" s="189" t="s">
        <v>224</v>
      </c>
      <c r="C38" s="188" t="s">
        <v>226</v>
      </c>
      <c r="D38" s="324"/>
    </row>
    <row r="39" spans="2:5" s="3" customFormat="1" ht="69" x14ac:dyDescent="0.3">
      <c r="B39" s="279" t="s">
        <v>115</v>
      </c>
      <c r="C39" s="154" t="s">
        <v>227</v>
      </c>
      <c r="D39" s="324"/>
    </row>
    <row r="40" spans="2:5" s="3" customFormat="1" x14ac:dyDescent="0.3">
      <c r="B40" s="394" t="s">
        <v>0</v>
      </c>
      <c r="C40" s="395"/>
      <c r="D40" s="325"/>
    </row>
    <row r="41" spans="2:5" s="3" customFormat="1" ht="17.850000000000001" customHeight="1" x14ac:dyDescent="0.3">
      <c r="B41" s="396" t="s">
        <v>228</v>
      </c>
      <c r="C41" s="397"/>
      <c r="D41" s="163">
        <v>1</v>
      </c>
    </row>
    <row r="42" spans="2:5" s="29" customFormat="1" x14ac:dyDescent="0.25">
      <c r="B42" s="193" t="s">
        <v>4</v>
      </c>
      <c r="C42" s="193"/>
      <c r="D42" s="194">
        <f>+'Հավելված N 1'!D35</f>
        <v>923.7</v>
      </c>
      <c r="E42" s="195"/>
    </row>
    <row r="43" spans="2:5" s="3" customFormat="1" x14ac:dyDescent="0.3"/>
    <row r="44" spans="2:5" s="3" customFormat="1" x14ac:dyDescent="0.3">
      <c r="B44" s="190" t="s">
        <v>45</v>
      </c>
      <c r="C44" s="190" t="s">
        <v>1</v>
      </c>
      <c r="D44" s="191"/>
    </row>
    <row r="45" spans="2:5" s="3" customFormat="1" x14ac:dyDescent="0.3">
      <c r="B45" s="192">
        <v>1168</v>
      </c>
      <c r="C45" s="187" t="s">
        <v>102</v>
      </c>
      <c r="D45" s="190"/>
    </row>
    <row r="46" spans="2:5" s="3" customFormat="1" x14ac:dyDescent="0.3"/>
    <row r="47" spans="2:5" s="3" customFormat="1" ht="18.399999999999999" customHeight="1" x14ac:dyDescent="0.3">
      <c r="B47" s="398" t="s">
        <v>2</v>
      </c>
      <c r="C47" s="399"/>
      <c r="D47" s="190"/>
    </row>
    <row r="48" spans="2:5" s="3" customFormat="1" ht="78.400000000000006" customHeight="1" x14ac:dyDescent="0.3">
      <c r="B48" s="187" t="s">
        <v>3</v>
      </c>
      <c r="C48" s="154">
        <v>1168</v>
      </c>
      <c r="D48" s="309" t="s">
        <v>42</v>
      </c>
    </row>
    <row r="49" spans="2:4" s="3" customFormat="1" ht="34.5" x14ac:dyDescent="0.3">
      <c r="B49" s="187" t="s">
        <v>95</v>
      </c>
      <c r="C49" s="154" t="s">
        <v>113</v>
      </c>
      <c r="D49" s="269" t="s">
        <v>70</v>
      </c>
    </row>
    <row r="50" spans="2:4" s="3" customFormat="1" ht="51.75" x14ac:dyDescent="0.3">
      <c r="B50" s="189" t="s">
        <v>53</v>
      </c>
      <c r="C50" s="188" t="s">
        <v>116</v>
      </c>
      <c r="D50" s="323"/>
    </row>
    <row r="51" spans="2:4" s="3" customFormat="1" ht="86.25" x14ac:dyDescent="0.3">
      <c r="B51" s="187" t="s">
        <v>54</v>
      </c>
      <c r="C51" s="188" t="s">
        <v>117</v>
      </c>
      <c r="D51" s="324"/>
    </row>
    <row r="52" spans="2:4" s="3" customFormat="1" ht="51.75" x14ac:dyDescent="0.3">
      <c r="B52" s="189" t="s">
        <v>55</v>
      </c>
      <c r="C52" s="188" t="s">
        <v>114</v>
      </c>
      <c r="D52" s="324"/>
    </row>
    <row r="53" spans="2:4" s="3" customFormat="1" ht="69" x14ac:dyDescent="0.3">
      <c r="B53" s="279" t="s">
        <v>115</v>
      </c>
      <c r="C53" s="280" t="s">
        <v>118</v>
      </c>
      <c r="D53" s="324"/>
    </row>
    <row r="54" spans="2:4" s="3" customFormat="1" x14ac:dyDescent="0.3">
      <c r="B54" s="394" t="s">
        <v>0</v>
      </c>
      <c r="C54" s="395"/>
      <c r="D54" s="325"/>
    </row>
    <row r="55" spans="2:4" s="29" customFormat="1" x14ac:dyDescent="0.25">
      <c r="B55" s="193" t="s">
        <v>4</v>
      </c>
      <c r="C55" s="193"/>
      <c r="D55" s="245">
        <f>+'Հավելված N 1'!D48</f>
        <v>-13550.4</v>
      </c>
    </row>
    <row r="56" spans="2:4" s="3" customFormat="1" x14ac:dyDescent="0.3"/>
    <row r="57" spans="2:4" s="3" customFormat="1" x14ac:dyDescent="0.3">
      <c r="B57" s="190" t="s">
        <v>45</v>
      </c>
      <c r="C57" s="190" t="s">
        <v>1</v>
      </c>
      <c r="D57" s="191"/>
    </row>
    <row r="58" spans="2:4" s="3" customFormat="1" x14ac:dyDescent="0.3">
      <c r="B58" s="192">
        <v>1183</v>
      </c>
      <c r="C58" s="187" t="s">
        <v>173</v>
      </c>
      <c r="D58" s="190"/>
    </row>
    <row r="59" spans="2:4" s="3" customFormat="1" x14ac:dyDescent="0.3"/>
    <row r="60" spans="2:4" s="3" customFormat="1" x14ac:dyDescent="0.3">
      <c r="B60" s="398" t="s">
        <v>2</v>
      </c>
      <c r="C60" s="399"/>
      <c r="D60" s="190"/>
    </row>
    <row r="61" spans="2:4" s="3" customFormat="1" ht="70.349999999999994" customHeight="1" x14ac:dyDescent="0.3">
      <c r="B61" s="187" t="s">
        <v>3</v>
      </c>
      <c r="C61" s="154">
        <v>1183</v>
      </c>
      <c r="D61" s="309" t="s">
        <v>106</v>
      </c>
    </row>
    <row r="62" spans="2:4" s="3" customFormat="1" ht="34.5" x14ac:dyDescent="0.3">
      <c r="B62" s="187" t="s">
        <v>135</v>
      </c>
      <c r="C62" s="154">
        <v>32001</v>
      </c>
      <c r="D62" s="269" t="s">
        <v>9</v>
      </c>
    </row>
    <row r="63" spans="2:4" s="3" customFormat="1" ht="34.5" x14ac:dyDescent="0.3">
      <c r="B63" s="279" t="s">
        <v>53</v>
      </c>
      <c r="C63" s="188" t="s">
        <v>229</v>
      </c>
      <c r="D63" s="323"/>
    </row>
    <row r="64" spans="2:4" s="3" customFormat="1" ht="69" x14ac:dyDescent="0.3">
      <c r="B64" s="279" t="s">
        <v>54</v>
      </c>
      <c r="C64" s="188" t="s">
        <v>230</v>
      </c>
      <c r="D64" s="324"/>
    </row>
    <row r="65" spans="2:5" s="3" customFormat="1" ht="51.75" x14ac:dyDescent="0.3">
      <c r="B65" s="279" t="s">
        <v>55</v>
      </c>
      <c r="C65" s="277" t="s">
        <v>114</v>
      </c>
      <c r="D65" s="324"/>
    </row>
    <row r="66" spans="2:5" s="3" customFormat="1" ht="69" x14ac:dyDescent="0.3">
      <c r="B66" s="279" t="s">
        <v>115</v>
      </c>
      <c r="C66" s="277" t="s">
        <v>231</v>
      </c>
      <c r="D66" s="324"/>
    </row>
    <row r="67" spans="2:5" s="3" customFormat="1" x14ac:dyDescent="0.3">
      <c r="B67" s="394" t="s">
        <v>0</v>
      </c>
      <c r="C67" s="395"/>
      <c r="D67" s="325"/>
    </row>
    <row r="68" spans="2:5" s="3" customFormat="1" ht="17.850000000000001" customHeight="1" x14ac:dyDescent="0.3">
      <c r="B68" s="396" t="s">
        <v>232</v>
      </c>
      <c r="C68" s="397"/>
      <c r="D68" s="163">
        <v>2</v>
      </c>
    </row>
    <row r="69" spans="2:5" s="29" customFormat="1" x14ac:dyDescent="0.25">
      <c r="B69" s="193" t="s">
        <v>4</v>
      </c>
      <c r="C69" s="193"/>
      <c r="D69" s="194">
        <f>+'Հավելված N 1'!D61</f>
        <v>46691.899999999994</v>
      </c>
      <c r="E69" s="195"/>
    </row>
    <row r="70" spans="2:5" s="3" customFormat="1" x14ac:dyDescent="0.3"/>
    <row r="71" spans="2:5" s="3" customFormat="1" x14ac:dyDescent="0.3">
      <c r="B71" s="190" t="s">
        <v>45</v>
      </c>
      <c r="C71" s="190" t="s">
        <v>1</v>
      </c>
      <c r="D71" s="191"/>
    </row>
    <row r="72" spans="2:5" s="3" customFormat="1" ht="45.75" customHeight="1" x14ac:dyDescent="0.3">
      <c r="B72" s="281">
        <v>1236</v>
      </c>
      <c r="C72" s="189" t="s">
        <v>134</v>
      </c>
      <c r="D72" s="190"/>
    </row>
    <row r="73" spans="2:5" s="3" customFormat="1" x14ac:dyDescent="0.3"/>
    <row r="74" spans="2:5" s="3" customFormat="1" x14ac:dyDescent="0.3">
      <c r="B74" s="398" t="s">
        <v>2</v>
      </c>
      <c r="C74" s="399"/>
      <c r="D74" s="190"/>
    </row>
    <row r="75" spans="2:5" s="3" customFormat="1" ht="78.400000000000006" customHeight="1" x14ac:dyDescent="0.3">
      <c r="B75" s="187" t="s">
        <v>3</v>
      </c>
      <c r="C75" s="154">
        <v>1236</v>
      </c>
      <c r="D75" s="309" t="s">
        <v>42</v>
      </c>
    </row>
    <row r="76" spans="2:5" s="3" customFormat="1" ht="34.5" x14ac:dyDescent="0.3">
      <c r="B76" s="187" t="s">
        <v>135</v>
      </c>
      <c r="C76" s="154">
        <v>32003</v>
      </c>
      <c r="D76" s="269" t="s">
        <v>9</v>
      </c>
    </row>
    <row r="77" spans="2:5" s="3" customFormat="1" ht="34.5" x14ac:dyDescent="0.3">
      <c r="B77" s="271" t="s">
        <v>53</v>
      </c>
      <c r="C77" s="188" t="s">
        <v>204</v>
      </c>
      <c r="D77" s="323"/>
    </row>
    <row r="78" spans="2:5" s="3" customFormat="1" ht="86.25" x14ac:dyDescent="0.3">
      <c r="B78" s="187" t="s">
        <v>54</v>
      </c>
      <c r="C78" s="188" t="s">
        <v>205</v>
      </c>
      <c r="D78" s="324"/>
    </row>
    <row r="79" spans="2:5" s="3" customFormat="1" ht="51.75" x14ac:dyDescent="0.3">
      <c r="B79" s="189" t="s">
        <v>55</v>
      </c>
      <c r="C79" s="188" t="s">
        <v>114</v>
      </c>
      <c r="D79" s="324"/>
    </row>
    <row r="80" spans="2:5" s="3" customFormat="1" ht="69" x14ac:dyDescent="0.3">
      <c r="B80" s="279" t="s">
        <v>206</v>
      </c>
      <c r="C80" s="188" t="s">
        <v>207</v>
      </c>
      <c r="D80" s="324"/>
    </row>
    <row r="81" spans="1:6" s="3" customFormat="1" x14ac:dyDescent="0.3">
      <c r="B81" s="394" t="s">
        <v>0</v>
      </c>
      <c r="C81" s="395"/>
      <c r="D81" s="325"/>
    </row>
    <row r="82" spans="1:6" s="29" customFormat="1" x14ac:dyDescent="0.25">
      <c r="B82" s="193" t="s">
        <v>4</v>
      </c>
      <c r="C82" s="193"/>
      <c r="D82" s="282">
        <f>+'Հավելված N 1'!D74</f>
        <v>-46691.9</v>
      </c>
      <c r="F82" s="195"/>
    </row>
    <row r="83" spans="1:6" s="3" customFormat="1" x14ac:dyDescent="0.3"/>
    <row r="84" spans="1:6" s="3" customFormat="1" x14ac:dyDescent="0.3"/>
    <row r="85" spans="1:6" s="3" customFormat="1" x14ac:dyDescent="0.3"/>
    <row r="86" spans="1:6" s="3" customFormat="1" x14ac:dyDescent="0.3"/>
    <row r="87" spans="1:6" s="3" customFormat="1" x14ac:dyDescent="0.3"/>
    <row r="88" spans="1:6" s="3" customFormat="1" ht="21.95" customHeight="1" x14ac:dyDescent="0.3">
      <c r="A88" s="400" t="s">
        <v>208</v>
      </c>
      <c r="B88" s="400"/>
      <c r="C88" s="400"/>
      <c r="D88" s="400"/>
      <c r="E88" s="283"/>
    </row>
    <row r="89" spans="1:6" s="3" customFormat="1" ht="38.65" customHeight="1" x14ac:dyDescent="0.3">
      <c r="C89" s="308" t="s">
        <v>209</v>
      </c>
      <c r="D89" s="284"/>
      <c r="E89" s="284"/>
    </row>
    <row r="90" spans="1:6" s="3" customFormat="1" x14ac:dyDescent="0.3">
      <c r="B90" s="285" t="s">
        <v>6</v>
      </c>
      <c r="C90" s="285"/>
      <c r="D90" s="285"/>
    </row>
    <row r="91" spans="1:6" s="3" customFormat="1" x14ac:dyDescent="0.3">
      <c r="D91" s="286"/>
      <c r="E91" s="286"/>
    </row>
    <row r="92" spans="1:6" s="3" customFormat="1" x14ac:dyDescent="0.3"/>
    <row r="93" spans="1:6" s="3" customFormat="1" x14ac:dyDescent="0.3">
      <c r="B93" s="190" t="s">
        <v>45</v>
      </c>
      <c r="C93" s="190" t="s">
        <v>1</v>
      </c>
      <c r="D93" s="191"/>
    </row>
    <row r="94" spans="1:6" s="3" customFormat="1" x14ac:dyDescent="0.3">
      <c r="B94" s="192">
        <v>1139</v>
      </c>
      <c r="C94" s="187" t="s">
        <v>210</v>
      </c>
      <c r="D94" s="190"/>
    </row>
    <row r="95" spans="1:6" s="3" customFormat="1" x14ac:dyDescent="0.3"/>
    <row r="96" spans="1:6" s="3" customFormat="1" x14ac:dyDescent="0.3">
      <c r="B96" s="398" t="s">
        <v>2</v>
      </c>
      <c r="C96" s="399"/>
      <c r="D96" s="190"/>
    </row>
    <row r="97" spans="2:4" s="3" customFormat="1" ht="78.400000000000006" customHeight="1" x14ac:dyDescent="0.3">
      <c r="B97" s="187" t="s">
        <v>3</v>
      </c>
      <c r="C97" s="154">
        <v>1139</v>
      </c>
      <c r="D97" s="309" t="s">
        <v>106</v>
      </c>
    </row>
    <row r="98" spans="2:4" s="3" customFormat="1" ht="34.5" x14ac:dyDescent="0.3">
      <c r="B98" s="187" t="s">
        <v>135</v>
      </c>
      <c r="C98" s="154">
        <v>11001</v>
      </c>
      <c r="D98" s="269" t="s">
        <v>9</v>
      </c>
    </row>
    <row r="99" spans="2:4" s="3" customFormat="1" ht="34.5" x14ac:dyDescent="0.3">
      <c r="B99" s="271" t="s">
        <v>53</v>
      </c>
      <c r="C99" s="188" t="s">
        <v>210</v>
      </c>
      <c r="D99" s="323"/>
    </row>
    <row r="100" spans="2:4" s="3" customFormat="1" ht="69" x14ac:dyDescent="0.3">
      <c r="B100" s="187" t="s">
        <v>54</v>
      </c>
      <c r="C100" s="188" t="s">
        <v>211</v>
      </c>
      <c r="D100" s="324"/>
    </row>
    <row r="101" spans="2:4" s="3" customFormat="1" ht="34.5" x14ac:dyDescent="0.3">
      <c r="B101" s="189" t="s">
        <v>55</v>
      </c>
      <c r="C101" s="188" t="s">
        <v>203</v>
      </c>
      <c r="D101" s="324"/>
    </row>
    <row r="102" spans="2:4" s="3" customFormat="1" ht="51.75" x14ac:dyDescent="0.3">
      <c r="B102" s="279" t="s">
        <v>212</v>
      </c>
      <c r="C102" s="188" t="s">
        <v>213</v>
      </c>
      <c r="D102" s="324"/>
    </row>
    <row r="103" spans="2:4" s="3" customFormat="1" x14ac:dyDescent="0.3">
      <c r="B103" s="394" t="s">
        <v>0</v>
      </c>
      <c r="C103" s="395"/>
      <c r="D103" s="325"/>
    </row>
    <row r="104" spans="2:4" s="29" customFormat="1" x14ac:dyDescent="0.25">
      <c r="B104" s="193" t="s">
        <v>4</v>
      </c>
      <c r="C104" s="193"/>
      <c r="D104" s="282">
        <f>+'Հավելված N 1'!D88</f>
        <v>12626.7</v>
      </c>
    </row>
    <row r="105" spans="2:4" s="3" customFormat="1" ht="8.1" customHeight="1" x14ac:dyDescent="0.3"/>
    <row r="106" spans="2:4" s="3" customFormat="1" x14ac:dyDescent="0.3">
      <c r="B106" s="398" t="s">
        <v>2</v>
      </c>
      <c r="C106" s="399"/>
      <c r="D106" s="190"/>
    </row>
    <row r="107" spans="2:4" s="3" customFormat="1" ht="78.400000000000006" customHeight="1" x14ac:dyDescent="0.3">
      <c r="B107" s="187" t="s">
        <v>3</v>
      </c>
      <c r="C107" s="154">
        <v>1139</v>
      </c>
      <c r="D107" s="309" t="s">
        <v>42</v>
      </c>
    </row>
    <row r="108" spans="2:4" s="3" customFormat="1" ht="34.5" x14ac:dyDescent="0.3">
      <c r="B108" s="187" t="s">
        <v>135</v>
      </c>
      <c r="C108" s="154">
        <v>11001</v>
      </c>
      <c r="D108" s="269" t="s">
        <v>9</v>
      </c>
    </row>
    <row r="109" spans="2:4" s="3" customFormat="1" ht="34.5" x14ac:dyDescent="0.3">
      <c r="B109" s="271" t="s">
        <v>53</v>
      </c>
      <c r="C109" s="188" t="s">
        <v>210</v>
      </c>
      <c r="D109" s="323"/>
    </row>
    <row r="110" spans="2:4" s="3" customFormat="1" ht="69" x14ac:dyDescent="0.3">
      <c r="B110" s="187" t="s">
        <v>54</v>
      </c>
      <c r="C110" s="188" t="s">
        <v>211</v>
      </c>
      <c r="D110" s="324"/>
    </row>
    <row r="111" spans="2:4" s="3" customFormat="1" ht="34.5" x14ac:dyDescent="0.3">
      <c r="B111" s="189" t="s">
        <v>55</v>
      </c>
      <c r="C111" s="188" t="s">
        <v>203</v>
      </c>
      <c r="D111" s="324"/>
    </row>
    <row r="112" spans="2:4" s="3" customFormat="1" ht="51.75" x14ac:dyDescent="0.3">
      <c r="B112" s="279" t="s">
        <v>212</v>
      </c>
      <c r="C112" s="188" t="s">
        <v>213</v>
      </c>
      <c r="D112" s="324"/>
    </row>
    <row r="113" spans="2:4" s="3" customFormat="1" x14ac:dyDescent="0.3">
      <c r="B113" s="394" t="s">
        <v>0</v>
      </c>
      <c r="C113" s="395"/>
      <c r="D113" s="325"/>
    </row>
    <row r="114" spans="2:4" s="29" customFormat="1" x14ac:dyDescent="0.25">
      <c r="B114" s="193" t="s">
        <v>4</v>
      </c>
      <c r="C114" s="193"/>
      <c r="D114" s="282">
        <f>+'Հավելված N 1'!D94</f>
        <v>-12626.7</v>
      </c>
    </row>
  </sheetData>
  <mergeCells count="34">
    <mergeCell ref="B10:D10"/>
    <mergeCell ref="C1:D1"/>
    <mergeCell ref="C2:D2"/>
    <mergeCell ref="C3:D3"/>
    <mergeCell ref="B6:D6"/>
    <mergeCell ref="A8:D8"/>
    <mergeCell ref="B41:C41"/>
    <mergeCell ref="B24:C24"/>
    <mergeCell ref="B16:C16"/>
    <mergeCell ref="D19:D23"/>
    <mergeCell ref="B23:C23"/>
    <mergeCell ref="B25:C25"/>
    <mergeCell ref="B33:C33"/>
    <mergeCell ref="D36:D40"/>
    <mergeCell ref="B40:C40"/>
    <mergeCell ref="B26:C26"/>
    <mergeCell ref="B27:C27"/>
    <mergeCell ref="B47:C47"/>
    <mergeCell ref="B60:C60"/>
    <mergeCell ref="D50:D54"/>
    <mergeCell ref="B54:C54"/>
    <mergeCell ref="D99:D103"/>
    <mergeCell ref="B103:C103"/>
    <mergeCell ref="B67:C67"/>
    <mergeCell ref="B74:C74"/>
    <mergeCell ref="D77:D81"/>
    <mergeCell ref="B81:C81"/>
    <mergeCell ref="B96:C96"/>
    <mergeCell ref="D109:D113"/>
    <mergeCell ref="B113:C113"/>
    <mergeCell ref="B68:C68"/>
    <mergeCell ref="D63:D67"/>
    <mergeCell ref="B106:C106"/>
    <mergeCell ref="A88:D8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"/>
  <sheetViews>
    <sheetView topLeftCell="A64" zoomScale="85" zoomScaleNormal="85" zoomScaleSheetLayoutView="100" workbookViewId="0">
      <selection activeCell="F10" sqref="F10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4" width="33.425781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 x14ac:dyDescent="0.3">
      <c r="C1" s="368" t="s">
        <v>233</v>
      </c>
      <c r="D1" s="368"/>
    </row>
    <row r="2" spans="1:4" ht="17.45" customHeight="1" x14ac:dyDescent="0.3">
      <c r="C2" s="369" t="s">
        <v>73</v>
      </c>
      <c r="D2" s="369"/>
    </row>
    <row r="3" spans="1:4" ht="17.45" customHeight="1" x14ac:dyDescent="0.3">
      <c r="C3" s="369" t="s">
        <v>35</v>
      </c>
      <c r="D3" s="369"/>
    </row>
    <row r="6" spans="1:4" ht="59.65" customHeight="1" x14ac:dyDescent="0.3">
      <c r="A6" s="25"/>
      <c r="B6" s="404" t="s">
        <v>242</v>
      </c>
      <c r="C6" s="404"/>
      <c r="D6" s="404"/>
    </row>
    <row r="7" spans="1:4" ht="23.65" customHeight="1" x14ac:dyDescent="0.3"/>
    <row r="8" spans="1:4" ht="21.95" customHeight="1" x14ac:dyDescent="0.3">
      <c r="A8" s="405" t="s">
        <v>107</v>
      </c>
      <c r="B8" s="405"/>
      <c r="C8" s="405"/>
      <c r="D8" s="405"/>
    </row>
    <row r="9" spans="1:4" ht="38.65" customHeight="1" x14ac:dyDescent="0.3">
      <c r="C9" s="310" t="s">
        <v>39</v>
      </c>
      <c r="D9" s="10"/>
    </row>
    <row r="10" spans="1:4" x14ac:dyDescent="0.3">
      <c r="B10" s="401" t="s">
        <v>43</v>
      </c>
      <c r="C10" s="402"/>
      <c r="D10" s="403"/>
    </row>
    <row r="11" spans="1:4" s="21" customFormat="1" x14ac:dyDescent="0.3">
      <c r="B11" s="26"/>
      <c r="C11" s="26"/>
      <c r="D11" s="27"/>
    </row>
    <row r="12" spans="1:4" s="21" customFormat="1" x14ac:dyDescent="0.3">
      <c r="B12" s="26"/>
      <c r="C12" s="26"/>
    </row>
    <row r="13" spans="1:4" s="3" customFormat="1" x14ac:dyDescent="0.3">
      <c r="B13" s="190" t="s">
        <v>45</v>
      </c>
      <c r="C13" s="190" t="s">
        <v>1</v>
      </c>
      <c r="D13" s="191"/>
    </row>
    <row r="14" spans="1:4" s="3" customFormat="1" x14ac:dyDescent="0.3">
      <c r="B14" s="192">
        <v>1075</v>
      </c>
      <c r="C14" s="187" t="s">
        <v>170</v>
      </c>
      <c r="D14" s="190"/>
    </row>
    <row r="15" spans="1:4" s="3" customFormat="1" x14ac:dyDescent="0.3"/>
    <row r="16" spans="1:4" s="3" customFormat="1" x14ac:dyDescent="0.3">
      <c r="B16" s="398" t="s">
        <v>2</v>
      </c>
      <c r="C16" s="399"/>
      <c r="D16" s="190"/>
    </row>
    <row r="17" spans="2:5" s="3" customFormat="1" ht="70.349999999999994" customHeight="1" x14ac:dyDescent="0.3">
      <c r="B17" s="187" t="s">
        <v>3</v>
      </c>
      <c r="C17" s="154">
        <v>1075</v>
      </c>
      <c r="D17" s="309" t="s">
        <v>106</v>
      </c>
    </row>
    <row r="18" spans="2:5" s="3" customFormat="1" ht="34.5" x14ac:dyDescent="0.3">
      <c r="B18" s="187" t="s">
        <v>135</v>
      </c>
      <c r="C18" s="154">
        <v>32011</v>
      </c>
      <c r="D18" s="269" t="s">
        <v>9</v>
      </c>
    </row>
    <row r="19" spans="2:5" s="3" customFormat="1" ht="34.5" x14ac:dyDescent="0.3">
      <c r="B19" s="279" t="s">
        <v>53</v>
      </c>
      <c r="C19" s="188" t="s">
        <v>219</v>
      </c>
      <c r="D19" s="323"/>
    </row>
    <row r="20" spans="2:5" s="3" customFormat="1" ht="51.75" x14ac:dyDescent="0.3">
      <c r="B20" s="279" t="s">
        <v>54</v>
      </c>
      <c r="C20" s="188" t="s">
        <v>220</v>
      </c>
      <c r="D20" s="324"/>
    </row>
    <row r="21" spans="2:5" s="3" customFormat="1" ht="51.75" x14ac:dyDescent="0.3">
      <c r="B21" s="279" t="s">
        <v>55</v>
      </c>
      <c r="C21" s="277" t="s">
        <v>114</v>
      </c>
      <c r="D21" s="324"/>
    </row>
    <row r="22" spans="2:5" s="3" customFormat="1" ht="69" x14ac:dyDescent="0.3">
      <c r="B22" s="279" t="s">
        <v>115</v>
      </c>
      <c r="C22" s="268" t="s">
        <v>214</v>
      </c>
      <c r="D22" s="324"/>
    </row>
    <row r="23" spans="2:5" s="3" customFormat="1" x14ac:dyDescent="0.3">
      <c r="B23" s="394" t="s">
        <v>0</v>
      </c>
      <c r="C23" s="395"/>
      <c r="D23" s="325"/>
    </row>
    <row r="24" spans="2:5" s="3" customFormat="1" x14ac:dyDescent="0.3">
      <c r="B24" s="396" t="s">
        <v>215</v>
      </c>
      <c r="C24" s="397"/>
      <c r="D24" s="163">
        <v>24</v>
      </c>
    </row>
    <row r="25" spans="2:5" s="3" customFormat="1" x14ac:dyDescent="0.3">
      <c r="B25" s="396" t="s">
        <v>216</v>
      </c>
      <c r="C25" s="397"/>
      <c r="D25" s="163">
        <v>59</v>
      </c>
    </row>
    <row r="26" spans="2:5" s="3" customFormat="1" x14ac:dyDescent="0.3">
      <c r="B26" s="396" t="s">
        <v>217</v>
      </c>
      <c r="C26" s="397"/>
      <c r="D26" s="163">
        <v>2</v>
      </c>
    </row>
    <row r="27" spans="2:5" s="3" customFormat="1" ht="17.850000000000001" customHeight="1" x14ac:dyDescent="0.3">
      <c r="B27" s="396" t="s">
        <v>218</v>
      </c>
      <c r="C27" s="397"/>
      <c r="D27" s="163">
        <v>1</v>
      </c>
    </row>
    <row r="28" spans="2:5" s="29" customFormat="1" x14ac:dyDescent="0.25">
      <c r="B28" s="193" t="s">
        <v>4</v>
      </c>
      <c r="C28" s="193"/>
      <c r="D28" s="194">
        <f>+'Հավելված N 2'!G52</f>
        <v>12626.7</v>
      </c>
      <c r="E28" s="195"/>
    </row>
    <row r="29" spans="2:5" s="3" customFormat="1" x14ac:dyDescent="0.3"/>
    <row r="30" spans="2:5" s="3" customFormat="1" x14ac:dyDescent="0.3">
      <c r="B30" s="190" t="s">
        <v>45</v>
      </c>
      <c r="C30" s="190" t="s">
        <v>1</v>
      </c>
      <c r="D30" s="191"/>
    </row>
    <row r="31" spans="2:5" s="3" customFormat="1" x14ac:dyDescent="0.3">
      <c r="B31" s="192">
        <v>1124</v>
      </c>
      <c r="C31" s="187" t="s">
        <v>167</v>
      </c>
      <c r="D31" s="190"/>
    </row>
    <row r="32" spans="2:5" s="3" customFormat="1" x14ac:dyDescent="0.3"/>
    <row r="33" spans="2:5" s="3" customFormat="1" x14ac:dyDescent="0.3">
      <c r="B33" s="398" t="s">
        <v>2</v>
      </c>
      <c r="C33" s="399"/>
      <c r="D33" s="190"/>
    </row>
    <row r="34" spans="2:5" s="3" customFormat="1" ht="70.349999999999994" customHeight="1" x14ac:dyDescent="0.3">
      <c r="B34" s="187" t="s">
        <v>3</v>
      </c>
      <c r="C34" s="154">
        <v>1124</v>
      </c>
      <c r="D34" s="309" t="s">
        <v>106</v>
      </c>
    </row>
    <row r="35" spans="2:5" s="3" customFormat="1" ht="34.5" x14ac:dyDescent="0.3">
      <c r="B35" s="187" t="s">
        <v>135</v>
      </c>
      <c r="C35" s="154">
        <v>32002</v>
      </c>
      <c r="D35" s="269" t="s">
        <v>9</v>
      </c>
    </row>
    <row r="36" spans="2:5" s="3" customFormat="1" ht="34.5" x14ac:dyDescent="0.3">
      <c r="B36" s="271" t="s">
        <v>222</v>
      </c>
      <c r="C36" s="188" t="s">
        <v>142</v>
      </c>
      <c r="D36" s="323"/>
    </row>
    <row r="37" spans="2:5" s="3" customFormat="1" ht="69" x14ac:dyDescent="0.3">
      <c r="B37" s="187" t="s">
        <v>223</v>
      </c>
      <c r="C37" s="188" t="s">
        <v>225</v>
      </c>
      <c r="D37" s="324"/>
    </row>
    <row r="38" spans="2:5" s="3" customFormat="1" ht="51.75" x14ac:dyDescent="0.3">
      <c r="B38" s="189" t="s">
        <v>224</v>
      </c>
      <c r="C38" s="188" t="s">
        <v>226</v>
      </c>
      <c r="D38" s="324"/>
    </row>
    <row r="39" spans="2:5" s="3" customFormat="1" ht="69" x14ac:dyDescent="0.3">
      <c r="B39" s="279" t="s">
        <v>115</v>
      </c>
      <c r="C39" s="154" t="s">
        <v>227</v>
      </c>
      <c r="D39" s="324"/>
    </row>
    <row r="40" spans="2:5" s="3" customFormat="1" x14ac:dyDescent="0.3">
      <c r="B40" s="394" t="s">
        <v>0</v>
      </c>
      <c r="C40" s="395"/>
      <c r="D40" s="325"/>
    </row>
    <row r="41" spans="2:5" s="3" customFormat="1" ht="17.850000000000001" customHeight="1" x14ac:dyDescent="0.3">
      <c r="B41" s="396" t="s">
        <v>228</v>
      </c>
      <c r="C41" s="397"/>
      <c r="D41" s="163">
        <v>1</v>
      </c>
    </row>
    <row r="42" spans="2:5" s="29" customFormat="1" x14ac:dyDescent="0.25">
      <c r="B42" s="193" t="s">
        <v>4</v>
      </c>
      <c r="C42" s="193"/>
      <c r="D42" s="194">
        <f>+'Հավելված N 2'!G26</f>
        <v>923.7</v>
      </c>
      <c r="E42" s="195"/>
    </row>
    <row r="43" spans="2:5" s="3" customFormat="1" x14ac:dyDescent="0.3"/>
    <row r="44" spans="2:5" s="3" customFormat="1" x14ac:dyDescent="0.3">
      <c r="B44" s="190" t="s">
        <v>45</v>
      </c>
      <c r="C44" s="190" t="s">
        <v>1</v>
      </c>
      <c r="D44" s="191"/>
    </row>
    <row r="45" spans="2:5" s="3" customFormat="1" x14ac:dyDescent="0.3">
      <c r="B45" s="192">
        <v>1168</v>
      </c>
      <c r="C45" s="187" t="s">
        <v>102</v>
      </c>
      <c r="D45" s="190"/>
    </row>
    <row r="46" spans="2:5" s="3" customFormat="1" x14ac:dyDescent="0.3"/>
    <row r="47" spans="2:5" s="3" customFormat="1" ht="18.399999999999999" customHeight="1" x14ac:dyDescent="0.3">
      <c r="B47" s="398" t="s">
        <v>2</v>
      </c>
      <c r="C47" s="399"/>
      <c r="D47" s="190"/>
    </row>
    <row r="48" spans="2:5" s="3" customFormat="1" ht="78.400000000000006" customHeight="1" x14ac:dyDescent="0.3">
      <c r="B48" s="187" t="s">
        <v>3</v>
      </c>
      <c r="C48" s="154">
        <v>1168</v>
      </c>
      <c r="D48" s="309" t="s">
        <v>42</v>
      </c>
    </row>
    <row r="49" spans="2:4" s="3" customFormat="1" ht="34.5" x14ac:dyDescent="0.3">
      <c r="B49" s="187" t="s">
        <v>95</v>
      </c>
      <c r="C49" s="154" t="s">
        <v>113</v>
      </c>
      <c r="D49" s="269" t="s">
        <v>70</v>
      </c>
    </row>
    <row r="50" spans="2:4" s="3" customFormat="1" ht="51.75" x14ac:dyDescent="0.3">
      <c r="B50" s="189" t="s">
        <v>53</v>
      </c>
      <c r="C50" s="188" t="s">
        <v>116</v>
      </c>
      <c r="D50" s="323"/>
    </row>
    <row r="51" spans="2:4" s="3" customFormat="1" ht="86.25" x14ac:dyDescent="0.3">
      <c r="B51" s="187" t="s">
        <v>54</v>
      </c>
      <c r="C51" s="188" t="s">
        <v>117</v>
      </c>
      <c r="D51" s="324"/>
    </row>
    <row r="52" spans="2:4" s="3" customFormat="1" ht="51.75" x14ac:dyDescent="0.3">
      <c r="B52" s="189" t="s">
        <v>55</v>
      </c>
      <c r="C52" s="188" t="s">
        <v>114</v>
      </c>
      <c r="D52" s="324"/>
    </row>
    <row r="53" spans="2:4" s="3" customFormat="1" ht="69" x14ac:dyDescent="0.3">
      <c r="B53" s="279" t="s">
        <v>115</v>
      </c>
      <c r="C53" s="280" t="s">
        <v>118</v>
      </c>
      <c r="D53" s="324"/>
    </row>
    <row r="54" spans="2:4" s="3" customFormat="1" x14ac:dyDescent="0.3">
      <c r="B54" s="394" t="s">
        <v>0</v>
      </c>
      <c r="C54" s="395"/>
      <c r="D54" s="325"/>
    </row>
    <row r="55" spans="2:4" s="29" customFormat="1" x14ac:dyDescent="0.25">
      <c r="B55" s="193" t="s">
        <v>4</v>
      </c>
      <c r="C55" s="193"/>
      <c r="D55" s="245">
        <f>+'Հավելված N 2'!G67</f>
        <v>-13550.4</v>
      </c>
    </row>
    <row r="56" spans="2:4" s="3" customFormat="1" x14ac:dyDescent="0.3"/>
    <row r="57" spans="2:4" s="3" customFormat="1" x14ac:dyDescent="0.3">
      <c r="B57" s="190" t="s">
        <v>45</v>
      </c>
      <c r="C57" s="190" t="s">
        <v>1</v>
      </c>
      <c r="D57" s="191"/>
    </row>
    <row r="58" spans="2:4" s="3" customFormat="1" ht="45.75" customHeight="1" x14ac:dyDescent="0.3">
      <c r="B58" s="281">
        <v>1236</v>
      </c>
      <c r="C58" s="189" t="s">
        <v>134</v>
      </c>
      <c r="D58" s="190"/>
    </row>
    <row r="59" spans="2:4" s="3" customFormat="1" x14ac:dyDescent="0.3"/>
    <row r="60" spans="2:4" s="3" customFormat="1" x14ac:dyDescent="0.3">
      <c r="B60" s="398" t="s">
        <v>2</v>
      </c>
      <c r="C60" s="399"/>
      <c r="D60" s="190"/>
    </row>
    <row r="61" spans="2:4" s="3" customFormat="1" ht="78.400000000000006" customHeight="1" x14ac:dyDescent="0.3">
      <c r="B61" s="187" t="s">
        <v>3</v>
      </c>
      <c r="C61" s="154">
        <v>1236</v>
      </c>
      <c r="D61" s="309" t="s">
        <v>42</v>
      </c>
    </row>
    <row r="62" spans="2:4" s="3" customFormat="1" ht="34.5" x14ac:dyDescent="0.3">
      <c r="B62" s="187" t="s">
        <v>135</v>
      </c>
      <c r="C62" s="154">
        <v>32003</v>
      </c>
      <c r="D62" s="269" t="s">
        <v>9</v>
      </c>
    </row>
    <row r="63" spans="2:4" s="3" customFormat="1" ht="34.5" x14ac:dyDescent="0.3">
      <c r="B63" s="271" t="s">
        <v>53</v>
      </c>
      <c r="C63" s="188" t="s">
        <v>204</v>
      </c>
      <c r="D63" s="323"/>
    </row>
    <row r="64" spans="2:4" s="3" customFormat="1" ht="86.25" x14ac:dyDescent="0.3">
      <c r="B64" s="187" t="s">
        <v>54</v>
      </c>
      <c r="C64" s="188" t="s">
        <v>205</v>
      </c>
      <c r="D64" s="324"/>
    </row>
    <row r="65" spans="1:6" s="3" customFormat="1" ht="51.75" x14ac:dyDescent="0.3">
      <c r="B65" s="189" t="s">
        <v>55</v>
      </c>
      <c r="C65" s="188" t="s">
        <v>114</v>
      </c>
      <c r="D65" s="324"/>
    </row>
    <row r="66" spans="1:6" s="3" customFormat="1" ht="69" x14ac:dyDescent="0.3">
      <c r="B66" s="279" t="s">
        <v>206</v>
      </c>
      <c r="C66" s="188" t="s">
        <v>207</v>
      </c>
      <c r="D66" s="324"/>
    </row>
    <row r="67" spans="1:6" s="3" customFormat="1" x14ac:dyDescent="0.3">
      <c r="B67" s="394" t="s">
        <v>0</v>
      </c>
      <c r="C67" s="395"/>
      <c r="D67" s="325"/>
    </row>
    <row r="68" spans="1:6" s="29" customFormat="1" x14ac:dyDescent="0.25">
      <c r="B68" s="193" t="s">
        <v>4</v>
      </c>
      <c r="C68" s="193"/>
      <c r="D68" s="282">
        <f>+'Հավելված N 2'!G86</f>
        <v>-46691.9</v>
      </c>
      <c r="F68" s="195"/>
    </row>
    <row r="69" spans="1:6" s="3" customFormat="1" x14ac:dyDescent="0.3"/>
    <row r="70" spans="1:6" s="3" customFormat="1" x14ac:dyDescent="0.3"/>
    <row r="71" spans="1:6" s="3" customFormat="1" x14ac:dyDescent="0.3"/>
    <row r="72" spans="1:6" s="3" customFormat="1" x14ac:dyDescent="0.3"/>
    <row r="73" spans="1:6" s="3" customFormat="1" x14ac:dyDescent="0.3"/>
    <row r="74" spans="1:6" s="3" customFormat="1" ht="21.95" customHeight="1" x14ac:dyDescent="0.3">
      <c r="A74" s="400" t="s">
        <v>243</v>
      </c>
      <c r="B74" s="400"/>
      <c r="C74" s="400"/>
      <c r="D74" s="400"/>
      <c r="E74" s="283"/>
    </row>
    <row r="75" spans="1:6" s="3" customFormat="1" ht="38.65" customHeight="1" x14ac:dyDescent="0.3">
      <c r="C75" s="308" t="s">
        <v>240</v>
      </c>
      <c r="D75" s="284"/>
      <c r="E75" s="284"/>
    </row>
    <row r="76" spans="1:6" s="3" customFormat="1" x14ac:dyDescent="0.3">
      <c r="B76" s="285" t="s">
        <v>43</v>
      </c>
      <c r="C76" s="285"/>
      <c r="D76" s="285"/>
    </row>
    <row r="77" spans="1:6" s="3" customFormat="1" x14ac:dyDescent="0.3">
      <c r="D77" s="286"/>
      <c r="E77" s="286"/>
    </row>
    <row r="78" spans="1:6" s="3" customFormat="1" x14ac:dyDescent="0.3"/>
    <row r="79" spans="1:6" s="3" customFormat="1" x14ac:dyDescent="0.3"/>
    <row r="80" spans="1:6" s="3" customFormat="1" x14ac:dyDescent="0.3">
      <c r="B80" s="190" t="s">
        <v>45</v>
      </c>
      <c r="C80" s="190" t="s">
        <v>1</v>
      </c>
      <c r="D80" s="191"/>
    </row>
    <row r="81" spans="2:5" s="3" customFormat="1" x14ac:dyDescent="0.3">
      <c r="B81" s="192">
        <v>1183</v>
      </c>
      <c r="C81" s="187" t="s">
        <v>173</v>
      </c>
      <c r="D81" s="190"/>
    </row>
    <row r="82" spans="2:5" s="3" customFormat="1" x14ac:dyDescent="0.3"/>
    <row r="83" spans="2:5" s="3" customFormat="1" x14ac:dyDescent="0.3">
      <c r="B83" s="398" t="s">
        <v>2</v>
      </c>
      <c r="C83" s="399"/>
      <c r="D83" s="190"/>
    </row>
    <row r="84" spans="2:5" s="3" customFormat="1" ht="70.349999999999994" customHeight="1" x14ac:dyDescent="0.3">
      <c r="B84" s="187" t="s">
        <v>3</v>
      </c>
      <c r="C84" s="154">
        <v>1183</v>
      </c>
      <c r="D84" s="309" t="s">
        <v>106</v>
      </c>
    </row>
    <row r="85" spans="2:5" s="3" customFormat="1" ht="34.5" x14ac:dyDescent="0.3">
      <c r="B85" s="187" t="s">
        <v>135</v>
      </c>
      <c r="C85" s="154">
        <v>32001</v>
      </c>
      <c r="D85" s="269" t="s">
        <v>9</v>
      </c>
    </row>
    <row r="86" spans="2:5" s="3" customFormat="1" ht="34.5" x14ac:dyDescent="0.3">
      <c r="B86" s="279" t="s">
        <v>53</v>
      </c>
      <c r="C86" s="188" t="s">
        <v>229</v>
      </c>
      <c r="D86" s="323"/>
    </row>
    <row r="87" spans="2:5" s="3" customFormat="1" ht="69" x14ac:dyDescent="0.3">
      <c r="B87" s="279" t="s">
        <v>54</v>
      </c>
      <c r="C87" s="188" t="s">
        <v>230</v>
      </c>
      <c r="D87" s="324"/>
    </row>
    <row r="88" spans="2:5" s="3" customFormat="1" ht="51.75" x14ac:dyDescent="0.3">
      <c r="B88" s="279" t="s">
        <v>55</v>
      </c>
      <c r="C88" s="277" t="s">
        <v>114</v>
      </c>
      <c r="D88" s="324"/>
    </row>
    <row r="89" spans="2:5" s="3" customFormat="1" ht="69" x14ac:dyDescent="0.3">
      <c r="B89" s="279" t="s">
        <v>115</v>
      </c>
      <c r="C89" s="277" t="s">
        <v>231</v>
      </c>
      <c r="D89" s="324"/>
    </row>
    <row r="90" spans="2:5" s="3" customFormat="1" x14ac:dyDescent="0.3">
      <c r="B90" s="394" t="s">
        <v>0</v>
      </c>
      <c r="C90" s="395"/>
      <c r="D90" s="325"/>
    </row>
    <row r="91" spans="2:5" s="3" customFormat="1" ht="17.850000000000001" customHeight="1" x14ac:dyDescent="0.3">
      <c r="B91" s="396" t="s">
        <v>232</v>
      </c>
      <c r="C91" s="397"/>
      <c r="D91" s="163">
        <v>1</v>
      </c>
    </row>
    <row r="92" spans="2:5" s="29" customFormat="1" x14ac:dyDescent="0.25">
      <c r="B92" s="193" t="s">
        <v>4</v>
      </c>
      <c r="C92" s="193"/>
      <c r="D92" s="194">
        <f>+'Հավելված N 2'!G103</f>
        <v>19322.8</v>
      </c>
      <c r="E92" s="195"/>
    </row>
    <row r="93" spans="2:5" s="3" customFormat="1" x14ac:dyDescent="0.3"/>
    <row r="94" spans="2:5" s="3" customFormat="1" x14ac:dyDescent="0.3"/>
    <row r="95" spans="2:5" s="3" customFormat="1" x14ac:dyDescent="0.3"/>
    <row r="96" spans="2:5" s="3" customFormat="1" x14ac:dyDescent="0.3"/>
    <row r="97" spans="1:5" s="3" customFormat="1" x14ac:dyDescent="0.3"/>
    <row r="98" spans="1:5" s="3" customFormat="1" ht="21.95" customHeight="1" x14ac:dyDescent="0.3">
      <c r="A98" s="400" t="s">
        <v>234</v>
      </c>
      <c r="B98" s="400"/>
      <c r="C98" s="400"/>
      <c r="D98" s="400"/>
      <c r="E98" s="283"/>
    </row>
    <row r="99" spans="1:5" s="3" customFormat="1" ht="38.65" customHeight="1" x14ac:dyDescent="0.3">
      <c r="C99" s="308" t="s">
        <v>141</v>
      </c>
      <c r="D99" s="284"/>
      <c r="E99" s="284"/>
    </row>
    <row r="100" spans="1:5" s="3" customFormat="1" x14ac:dyDescent="0.3">
      <c r="B100" s="285" t="s">
        <v>43</v>
      </c>
      <c r="C100" s="285"/>
      <c r="D100" s="285"/>
    </row>
    <row r="101" spans="1:5" s="3" customFormat="1" x14ac:dyDescent="0.3">
      <c r="D101" s="286"/>
      <c r="E101" s="286"/>
    </row>
    <row r="102" spans="1:5" s="3" customFormat="1" x14ac:dyDescent="0.3"/>
    <row r="103" spans="1:5" s="3" customFormat="1" x14ac:dyDescent="0.3"/>
    <row r="104" spans="1:5" s="3" customFormat="1" x14ac:dyDescent="0.3">
      <c r="B104" s="190" t="s">
        <v>45</v>
      </c>
      <c r="C104" s="190" t="s">
        <v>1</v>
      </c>
      <c r="D104" s="191"/>
    </row>
    <row r="105" spans="1:5" s="3" customFormat="1" x14ac:dyDescent="0.3">
      <c r="B105" s="192">
        <v>1183</v>
      </c>
      <c r="C105" s="187" t="s">
        <v>173</v>
      </c>
      <c r="D105" s="190"/>
    </row>
    <row r="106" spans="1:5" s="3" customFormat="1" x14ac:dyDescent="0.3"/>
    <row r="107" spans="1:5" s="3" customFormat="1" x14ac:dyDescent="0.3">
      <c r="B107" s="398" t="s">
        <v>2</v>
      </c>
      <c r="C107" s="399"/>
      <c r="D107" s="190"/>
    </row>
    <row r="108" spans="1:5" s="3" customFormat="1" ht="70.349999999999994" customHeight="1" x14ac:dyDescent="0.3">
      <c r="B108" s="187" t="s">
        <v>3</v>
      </c>
      <c r="C108" s="154">
        <v>1183</v>
      </c>
      <c r="D108" s="309" t="s">
        <v>106</v>
      </c>
    </row>
    <row r="109" spans="1:5" s="3" customFormat="1" ht="34.5" x14ac:dyDescent="0.3">
      <c r="B109" s="187" t="s">
        <v>135</v>
      </c>
      <c r="C109" s="154">
        <v>32001</v>
      </c>
      <c r="D109" s="269" t="s">
        <v>9</v>
      </c>
    </row>
    <row r="110" spans="1:5" s="3" customFormat="1" ht="34.5" x14ac:dyDescent="0.3">
      <c r="B110" s="279" t="s">
        <v>53</v>
      </c>
      <c r="C110" s="188" t="s">
        <v>229</v>
      </c>
      <c r="D110" s="323"/>
    </row>
    <row r="111" spans="1:5" s="3" customFormat="1" ht="69" x14ac:dyDescent="0.3">
      <c r="B111" s="279" t="s">
        <v>54</v>
      </c>
      <c r="C111" s="188" t="s">
        <v>230</v>
      </c>
      <c r="D111" s="324"/>
    </row>
    <row r="112" spans="1:5" s="3" customFormat="1" ht="51.75" x14ac:dyDescent="0.3">
      <c r="B112" s="279" t="s">
        <v>55</v>
      </c>
      <c r="C112" s="277" t="s">
        <v>114</v>
      </c>
      <c r="D112" s="324"/>
    </row>
    <row r="113" spans="1:5" s="3" customFormat="1" ht="69" x14ac:dyDescent="0.3">
      <c r="B113" s="279" t="s">
        <v>115</v>
      </c>
      <c r="C113" s="277" t="s">
        <v>231</v>
      </c>
      <c r="D113" s="324"/>
    </row>
    <row r="114" spans="1:5" s="3" customFormat="1" x14ac:dyDescent="0.3">
      <c r="B114" s="394" t="s">
        <v>0</v>
      </c>
      <c r="C114" s="395"/>
      <c r="D114" s="325"/>
    </row>
    <row r="115" spans="1:5" s="3" customFormat="1" ht="17.850000000000001" customHeight="1" x14ac:dyDescent="0.3">
      <c r="B115" s="396" t="s">
        <v>232</v>
      </c>
      <c r="C115" s="397"/>
      <c r="D115" s="163">
        <v>1</v>
      </c>
    </row>
    <row r="116" spans="1:5" s="29" customFormat="1" x14ac:dyDescent="0.25">
      <c r="B116" s="193" t="s">
        <v>4</v>
      </c>
      <c r="C116" s="193"/>
      <c r="D116" s="194">
        <f>+'Հավելված N 2'!G110</f>
        <v>27369.1</v>
      </c>
      <c r="E116" s="195"/>
    </row>
    <row r="117" spans="1:5" s="3" customFormat="1" x14ac:dyDescent="0.3"/>
    <row r="118" spans="1:5" s="3" customFormat="1" x14ac:dyDescent="0.3"/>
    <row r="119" spans="1:5" s="3" customFormat="1" x14ac:dyDescent="0.3"/>
    <row r="120" spans="1:5" s="3" customFormat="1" x14ac:dyDescent="0.3"/>
    <row r="121" spans="1:5" s="3" customFormat="1" x14ac:dyDescent="0.3"/>
    <row r="122" spans="1:5" s="3" customFormat="1" ht="21.95" customHeight="1" x14ac:dyDescent="0.3">
      <c r="A122" s="400" t="s">
        <v>235</v>
      </c>
      <c r="B122" s="400"/>
      <c r="C122" s="400"/>
      <c r="D122" s="400"/>
      <c r="E122" s="283"/>
    </row>
    <row r="123" spans="1:5" s="3" customFormat="1" ht="38.65" customHeight="1" x14ac:dyDescent="0.3">
      <c r="C123" s="308" t="s">
        <v>209</v>
      </c>
      <c r="D123" s="284"/>
      <c r="E123" s="284"/>
    </row>
    <row r="124" spans="1:5" s="3" customFormat="1" x14ac:dyDescent="0.3">
      <c r="B124" s="285" t="s">
        <v>43</v>
      </c>
      <c r="C124" s="285"/>
      <c r="D124" s="285"/>
    </row>
    <row r="125" spans="1:5" s="3" customFormat="1" x14ac:dyDescent="0.3">
      <c r="D125" s="286"/>
      <c r="E125" s="286"/>
    </row>
    <row r="126" spans="1:5" s="3" customFormat="1" x14ac:dyDescent="0.3"/>
    <row r="127" spans="1:5" s="3" customFormat="1" x14ac:dyDescent="0.3">
      <c r="B127" s="190" t="s">
        <v>45</v>
      </c>
      <c r="C127" s="190" t="s">
        <v>1</v>
      </c>
      <c r="D127" s="191"/>
    </row>
    <row r="128" spans="1:5" s="3" customFormat="1" x14ac:dyDescent="0.3">
      <c r="B128" s="192">
        <v>1139</v>
      </c>
      <c r="C128" s="187" t="s">
        <v>210</v>
      </c>
      <c r="D128" s="190"/>
    </row>
    <row r="129" spans="2:4" s="3" customFormat="1" x14ac:dyDescent="0.3"/>
    <row r="130" spans="2:4" s="3" customFormat="1" x14ac:dyDescent="0.3">
      <c r="B130" s="398" t="s">
        <v>2</v>
      </c>
      <c r="C130" s="399"/>
      <c r="D130" s="190"/>
    </row>
    <row r="131" spans="2:4" s="3" customFormat="1" ht="78.400000000000006" customHeight="1" x14ac:dyDescent="0.3">
      <c r="B131" s="187" t="s">
        <v>3</v>
      </c>
      <c r="C131" s="154">
        <v>1139</v>
      </c>
      <c r="D131" s="309" t="s">
        <v>106</v>
      </c>
    </row>
    <row r="132" spans="2:4" s="3" customFormat="1" ht="34.5" x14ac:dyDescent="0.3">
      <c r="B132" s="187" t="s">
        <v>135</v>
      </c>
      <c r="C132" s="154">
        <v>11001</v>
      </c>
      <c r="D132" s="269" t="s">
        <v>9</v>
      </c>
    </row>
    <row r="133" spans="2:4" s="3" customFormat="1" ht="34.5" x14ac:dyDescent="0.3">
      <c r="B133" s="271" t="s">
        <v>53</v>
      </c>
      <c r="C133" s="188" t="s">
        <v>210</v>
      </c>
      <c r="D133" s="323"/>
    </row>
    <row r="134" spans="2:4" s="3" customFormat="1" ht="69" x14ac:dyDescent="0.3">
      <c r="B134" s="187" t="s">
        <v>54</v>
      </c>
      <c r="C134" s="188" t="s">
        <v>211</v>
      </c>
      <c r="D134" s="324"/>
    </row>
    <row r="135" spans="2:4" s="3" customFormat="1" ht="34.5" x14ac:dyDescent="0.3">
      <c r="B135" s="189" t="s">
        <v>55</v>
      </c>
      <c r="C135" s="188" t="s">
        <v>203</v>
      </c>
      <c r="D135" s="324"/>
    </row>
    <row r="136" spans="2:4" s="3" customFormat="1" ht="51.75" x14ac:dyDescent="0.3">
      <c r="B136" s="279" t="s">
        <v>212</v>
      </c>
      <c r="C136" s="188" t="s">
        <v>213</v>
      </c>
      <c r="D136" s="324"/>
    </row>
    <row r="137" spans="2:4" s="3" customFormat="1" x14ac:dyDescent="0.3">
      <c r="B137" s="394" t="s">
        <v>0</v>
      </c>
      <c r="C137" s="395"/>
      <c r="D137" s="325"/>
    </row>
    <row r="138" spans="2:4" s="29" customFormat="1" x14ac:dyDescent="0.25">
      <c r="B138" s="193" t="s">
        <v>4</v>
      </c>
      <c r="C138" s="193"/>
      <c r="D138" s="282">
        <f>+'Հավելված N 2'!G131</f>
        <v>12626.7</v>
      </c>
    </row>
    <row r="139" spans="2:4" s="3" customFormat="1" ht="8.1" customHeight="1" x14ac:dyDescent="0.3"/>
    <row r="140" spans="2:4" s="3" customFormat="1" x14ac:dyDescent="0.3">
      <c r="B140" s="398" t="s">
        <v>2</v>
      </c>
      <c r="C140" s="399"/>
      <c r="D140" s="190"/>
    </row>
    <row r="141" spans="2:4" s="3" customFormat="1" ht="78.400000000000006" customHeight="1" x14ac:dyDescent="0.3">
      <c r="B141" s="187" t="s">
        <v>3</v>
      </c>
      <c r="C141" s="154">
        <v>1139</v>
      </c>
      <c r="D141" s="309" t="s">
        <v>42</v>
      </c>
    </row>
    <row r="142" spans="2:4" s="3" customFormat="1" ht="34.5" x14ac:dyDescent="0.3">
      <c r="B142" s="187" t="s">
        <v>135</v>
      </c>
      <c r="C142" s="154">
        <v>11001</v>
      </c>
      <c r="D142" s="269" t="s">
        <v>9</v>
      </c>
    </row>
    <row r="143" spans="2:4" s="3" customFormat="1" ht="34.5" x14ac:dyDescent="0.3">
      <c r="B143" s="271" t="s">
        <v>53</v>
      </c>
      <c r="C143" s="188" t="s">
        <v>210</v>
      </c>
      <c r="D143" s="323"/>
    </row>
    <row r="144" spans="2:4" s="3" customFormat="1" ht="69" x14ac:dyDescent="0.3">
      <c r="B144" s="187" t="s">
        <v>54</v>
      </c>
      <c r="C144" s="188" t="s">
        <v>211</v>
      </c>
      <c r="D144" s="324"/>
    </row>
    <row r="145" spans="2:4" s="3" customFormat="1" ht="34.5" x14ac:dyDescent="0.3">
      <c r="B145" s="189" t="s">
        <v>55</v>
      </c>
      <c r="C145" s="188" t="s">
        <v>203</v>
      </c>
      <c r="D145" s="324"/>
    </row>
    <row r="146" spans="2:4" s="3" customFormat="1" ht="51.75" x14ac:dyDescent="0.3">
      <c r="B146" s="279" t="s">
        <v>212</v>
      </c>
      <c r="C146" s="188" t="s">
        <v>213</v>
      </c>
      <c r="D146" s="324"/>
    </row>
    <row r="147" spans="2:4" s="3" customFormat="1" x14ac:dyDescent="0.3">
      <c r="B147" s="394" t="s">
        <v>0</v>
      </c>
      <c r="C147" s="395"/>
      <c r="D147" s="325"/>
    </row>
    <row r="148" spans="2:4" s="29" customFormat="1" x14ac:dyDescent="0.25">
      <c r="B148" s="193" t="s">
        <v>4</v>
      </c>
      <c r="C148" s="193"/>
      <c r="D148" s="282">
        <f>+'Հավելված N 2'!G139</f>
        <v>-12626.7</v>
      </c>
    </row>
  </sheetData>
  <mergeCells count="40">
    <mergeCell ref="C1:D1"/>
    <mergeCell ref="C2:D2"/>
    <mergeCell ref="C3:D3"/>
    <mergeCell ref="B6:D6"/>
    <mergeCell ref="A8:D8"/>
    <mergeCell ref="B10:D10"/>
    <mergeCell ref="B16:C16"/>
    <mergeCell ref="D19:D23"/>
    <mergeCell ref="B23:C23"/>
    <mergeCell ref="B24:C24"/>
    <mergeCell ref="B25:C25"/>
    <mergeCell ref="B26:C26"/>
    <mergeCell ref="B27:C27"/>
    <mergeCell ref="B33:C33"/>
    <mergeCell ref="D36:D40"/>
    <mergeCell ref="B40:C40"/>
    <mergeCell ref="B41:C41"/>
    <mergeCell ref="B47:C47"/>
    <mergeCell ref="D50:D54"/>
    <mergeCell ref="B54:C54"/>
    <mergeCell ref="B107:C107"/>
    <mergeCell ref="D86:D90"/>
    <mergeCell ref="B60:C60"/>
    <mergeCell ref="D63:D67"/>
    <mergeCell ref="B67:C67"/>
    <mergeCell ref="A122:D122"/>
    <mergeCell ref="A74:D74"/>
    <mergeCell ref="B83:C83"/>
    <mergeCell ref="D110:D114"/>
    <mergeCell ref="B114:C114"/>
    <mergeCell ref="B90:C90"/>
    <mergeCell ref="B91:C91"/>
    <mergeCell ref="A98:D98"/>
    <mergeCell ref="B115:C115"/>
    <mergeCell ref="B140:C140"/>
    <mergeCell ref="D143:D147"/>
    <mergeCell ref="B147:C147"/>
    <mergeCell ref="B130:C130"/>
    <mergeCell ref="D133:D137"/>
    <mergeCell ref="B137:C13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="85" zoomScaleNormal="85" workbookViewId="0">
      <selection activeCell="I28" sqref="I28"/>
    </sheetView>
  </sheetViews>
  <sheetFormatPr defaultColWidth="9.140625" defaultRowHeight="17.25" x14ac:dyDescent="0.3"/>
  <cols>
    <col min="1" max="4" width="18.140625" style="105" customWidth="1"/>
    <col min="5" max="6" width="14.42578125" style="113" customWidth="1"/>
    <col min="7" max="7" width="17.7109375" style="114" customWidth="1"/>
    <col min="8" max="8" width="14.42578125" style="114" customWidth="1"/>
    <col min="9" max="9" width="30.140625" style="113" customWidth="1"/>
    <col min="10" max="10" width="18" style="105" customWidth="1"/>
    <col min="11" max="11" width="37.140625" style="105" customWidth="1"/>
    <col min="12" max="12" width="20.140625" style="105" customWidth="1"/>
    <col min="13" max="13" width="14" style="105" bestFit="1" customWidth="1"/>
    <col min="14" max="16384" width="9.140625" style="105"/>
  </cols>
  <sheetData>
    <row r="1" spans="1:10" ht="33.4" customHeight="1" x14ac:dyDescent="0.3">
      <c r="A1" s="102"/>
      <c r="B1" s="102"/>
      <c r="C1" s="102"/>
      <c r="D1" s="102"/>
      <c r="E1" s="103"/>
      <c r="F1" s="103"/>
      <c r="G1" s="104"/>
      <c r="H1" s="425" t="s">
        <v>71</v>
      </c>
      <c r="I1" s="425"/>
    </row>
    <row r="2" spans="1:10" x14ac:dyDescent="0.3">
      <c r="A2" s="102"/>
      <c r="B2" s="102"/>
      <c r="C2" s="102"/>
      <c r="D2" s="102"/>
      <c r="E2" s="103"/>
      <c r="F2" s="103"/>
      <c r="G2" s="104"/>
      <c r="H2" s="426" t="s">
        <v>75</v>
      </c>
      <c r="I2" s="426"/>
    </row>
    <row r="3" spans="1:10" x14ac:dyDescent="0.3">
      <c r="A3" s="102"/>
      <c r="B3" s="102"/>
      <c r="C3" s="102"/>
      <c r="D3" s="102"/>
      <c r="E3" s="103"/>
      <c r="F3" s="103"/>
      <c r="G3" s="104"/>
      <c r="H3" s="426" t="s">
        <v>5</v>
      </c>
      <c r="I3" s="426"/>
    </row>
    <row r="4" spans="1:10" x14ac:dyDescent="0.3">
      <c r="A4" s="102"/>
      <c r="B4" s="102"/>
      <c r="C4" s="102"/>
      <c r="D4" s="102"/>
      <c r="E4" s="103"/>
      <c r="F4" s="103"/>
      <c r="G4" s="104"/>
      <c r="H4" s="104"/>
      <c r="I4" s="106"/>
    </row>
    <row r="5" spans="1:10" x14ac:dyDescent="0.3">
      <c r="A5" s="102"/>
      <c r="B5" s="102"/>
      <c r="C5" s="102"/>
      <c r="D5" s="102"/>
      <c r="E5" s="103"/>
      <c r="F5" s="103"/>
      <c r="G5" s="104"/>
      <c r="H5" s="104"/>
      <c r="I5" s="106"/>
    </row>
    <row r="6" spans="1:10" ht="32.25" customHeight="1" x14ac:dyDescent="0.3">
      <c r="A6" s="427" t="s">
        <v>91</v>
      </c>
      <c r="B6" s="427"/>
      <c r="C6" s="427"/>
      <c r="D6" s="427"/>
      <c r="E6" s="427"/>
      <c r="F6" s="427"/>
      <c r="G6" s="427"/>
      <c r="H6" s="427"/>
      <c r="I6" s="427"/>
    </row>
    <row r="7" spans="1:10" ht="21" customHeight="1" x14ac:dyDescent="0.3">
      <c r="A7" s="427"/>
      <c r="B7" s="427"/>
      <c r="C7" s="427"/>
      <c r="D7" s="427"/>
      <c r="E7" s="427"/>
      <c r="F7" s="427"/>
      <c r="G7" s="427"/>
      <c r="H7" s="427"/>
      <c r="I7" s="427"/>
    </row>
    <row r="8" spans="1:10" ht="21" customHeight="1" x14ac:dyDescent="0.3">
      <c r="A8" s="115"/>
      <c r="B8" s="115"/>
      <c r="C8" s="115"/>
      <c r="D8" s="115"/>
      <c r="E8" s="115"/>
      <c r="F8" s="115"/>
      <c r="G8" s="115"/>
      <c r="H8" s="115"/>
      <c r="I8" s="115"/>
    </row>
    <row r="9" spans="1:10" ht="21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</row>
    <row r="10" spans="1:10" ht="62.85" customHeight="1" x14ac:dyDescent="0.3">
      <c r="A10" s="428" t="s">
        <v>76</v>
      </c>
      <c r="B10" s="428" t="s">
        <v>77</v>
      </c>
      <c r="C10" s="428"/>
      <c r="D10" s="428"/>
      <c r="E10" s="428" t="s">
        <v>78</v>
      </c>
      <c r="F10" s="428" t="s">
        <v>79</v>
      </c>
      <c r="G10" s="428" t="s">
        <v>80</v>
      </c>
      <c r="H10" s="429" t="s">
        <v>72</v>
      </c>
      <c r="I10" s="429"/>
    </row>
    <row r="11" spans="1:10" ht="21" customHeight="1" x14ac:dyDescent="0.3">
      <c r="A11" s="428"/>
      <c r="B11" s="428"/>
      <c r="C11" s="428"/>
      <c r="D11" s="428"/>
      <c r="E11" s="428"/>
      <c r="F11" s="428"/>
      <c r="G11" s="428"/>
      <c r="H11" s="108" t="s">
        <v>81</v>
      </c>
      <c r="I11" s="109" t="s">
        <v>82</v>
      </c>
    </row>
    <row r="12" spans="1:10" x14ac:dyDescent="0.3">
      <c r="A12" s="110">
        <v>1</v>
      </c>
      <c r="B12" s="418">
        <v>2</v>
      </c>
      <c r="C12" s="419"/>
      <c r="D12" s="420"/>
      <c r="E12" s="108">
        <v>3</v>
      </c>
      <c r="F12" s="108">
        <v>4</v>
      </c>
      <c r="G12" s="108">
        <v>5</v>
      </c>
      <c r="H12" s="108">
        <v>6</v>
      </c>
      <c r="I12" s="108">
        <v>7</v>
      </c>
      <c r="J12" s="111"/>
    </row>
    <row r="13" spans="1:10" ht="44.85" customHeight="1" x14ac:dyDescent="0.3">
      <c r="A13" s="421" t="s">
        <v>26</v>
      </c>
      <c r="B13" s="421"/>
      <c r="C13" s="421"/>
      <c r="D13" s="421"/>
      <c r="E13" s="421"/>
      <c r="F13" s="421"/>
      <c r="G13" s="421"/>
      <c r="H13" s="421"/>
      <c r="I13" s="112">
        <f>+I14+I21+I28</f>
        <v>-60242.3</v>
      </c>
      <c r="J13" s="116"/>
    </row>
    <row r="14" spans="1:10" s="3" customFormat="1" x14ac:dyDescent="0.3">
      <c r="A14" s="209" t="s">
        <v>154</v>
      </c>
      <c r="B14" s="209" t="s">
        <v>146</v>
      </c>
      <c r="C14" s="209" t="s">
        <v>246</v>
      </c>
      <c r="D14" s="407" t="s">
        <v>169</v>
      </c>
      <c r="E14" s="408"/>
      <c r="F14" s="408"/>
      <c r="G14" s="408"/>
      <c r="H14" s="409"/>
      <c r="I14" s="118">
        <f>+I15</f>
        <v>0</v>
      </c>
    </row>
    <row r="15" spans="1:10" s="200" customFormat="1" ht="54.75" customHeight="1" x14ac:dyDescent="0.25">
      <c r="A15" s="187" t="s">
        <v>247</v>
      </c>
      <c r="B15" s="410" t="s">
        <v>248</v>
      </c>
      <c r="C15" s="410"/>
      <c r="D15" s="410"/>
      <c r="E15" s="410"/>
      <c r="F15" s="410"/>
      <c r="G15" s="410"/>
      <c r="H15" s="410"/>
      <c r="I15" s="199">
        <f>+I16+I18</f>
        <v>0</v>
      </c>
    </row>
    <row r="16" spans="1:10" s="208" customFormat="1" ht="21" customHeight="1" x14ac:dyDescent="0.25">
      <c r="A16" s="296"/>
      <c r="B16" s="411" t="s">
        <v>89</v>
      </c>
      <c r="C16" s="412"/>
      <c r="D16" s="413"/>
      <c r="E16" s="202" t="s">
        <v>157</v>
      </c>
      <c r="F16" s="202" t="s">
        <v>157</v>
      </c>
      <c r="G16" s="202" t="s">
        <v>157</v>
      </c>
      <c r="H16" s="210"/>
      <c r="I16" s="204">
        <f>+I17</f>
        <v>-2200</v>
      </c>
    </row>
    <row r="17" spans="1:10" s="208" customFormat="1" x14ac:dyDescent="0.25">
      <c r="A17" s="296" t="s">
        <v>161</v>
      </c>
      <c r="B17" s="414" t="s">
        <v>158</v>
      </c>
      <c r="C17" s="414"/>
      <c r="D17" s="414"/>
      <c r="E17" s="295" t="s">
        <v>85</v>
      </c>
      <c r="F17" s="295" t="s">
        <v>159</v>
      </c>
      <c r="G17" s="211"/>
      <c r="H17" s="212"/>
      <c r="I17" s="204">
        <f>-I18</f>
        <v>-2200</v>
      </c>
    </row>
    <row r="18" spans="1:10" s="208" customFormat="1" ht="21" customHeight="1" x14ac:dyDescent="0.25">
      <c r="A18" s="296"/>
      <c r="B18" s="411" t="s">
        <v>83</v>
      </c>
      <c r="C18" s="412"/>
      <c r="D18" s="413"/>
      <c r="E18" s="202" t="s">
        <v>157</v>
      </c>
      <c r="F18" s="202" t="s">
        <v>157</v>
      </c>
      <c r="G18" s="202" t="s">
        <v>157</v>
      </c>
      <c r="H18" s="210"/>
      <c r="I18" s="204">
        <f>SUM(I19:I20)</f>
        <v>2200</v>
      </c>
    </row>
    <row r="19" spans="1:10" s="208" customFormat="1" ht="35.450000000000003" customHeight="1" x14ac:dyDescent="0.25">
      <c r="A19" s="133">
        <v>71241200</v>
      </c>
      <c r="B19" s="406" t="s">
        <v>249</v>
      </c>
      <c r="C19" s="406"/>
      <c r="D19" s="406"/>
      <c r="E19" s="295" t="s">
        <v>84</v>
      </c>
      <c r="F19" s="295" t="s">
        <v>159</v>
      </c>
      <c r="G19" s="211">
        <v>2000000</v>
      </c>
      <c r="H19" s="212">
        <v>1</v>
      </c>
      <c r="I19" s="204">
        <f>+ROUND(H19*G19/1000,1)</f>
        <v>2000</v>
      </c>
    </row>
    <row r="20" spans="1:10" s="208" customFormat="1" ht="17.850000000000001" customHeight="1" x14ac:dyDescent="0.25">
      <c r="A20" s="133">
        <v>50531140</v>
      </c>
      <c r="B20" s="406" t="s">
        <v>250</v>
      </c>
      <c r="C20" s="406"/>
      <c r="D20" s="406"/>
      <c r="E20" s="295" t="s">
        <v>84</v>
      </c>
      <c r="F20" s="295" t="s">
        <v>159</v>
      </c>
      <c r="G20" s="211">
        <v>200000</v>
      </c>
      <c r="H20" s="212">
        <v>1</v>
      </c>
      <c r="I20" s="204">
        <f>+ROUND(H20*G20/1000,1)</f>
        <v>200</v>
      </c>
    </row>
    <row r="21" spans="1:10" s="3" customFormat="1" x14ac:dyDescent="0.3">
      <c r="A21" s="209" t="s">
        <v>154</v>
      </c>
      <c r="B21" s="209" t="s">
        <v>146</v>
      </c>
      <c r="C21" s="209" t="s">
        <v>155</v>
      </c>
      <c r="D21" s="407" t="s">
        <v>99</v>
      </c>
      <c r="E21" s="408"/>
      <c r="F21" s="408"/>
      <c r="G21" s="408"/>
      <c r="H21" s="409"/>
      <c r="I21" s="118">
        <f>+I22</f>
        <v>-13550.4</v>
      </c>
    </row>
    <row r="22" spans="1:10" s="200" customFormat="1" ht="54.75" customHeight="1" x14ac:dyDescent="0.25">
      <c r="A22" s="187" t="s">
        <v>156</v>
      </c>
      <c r="B22" s="410" t="s">
        <v>111</v>
      </c>
      <c r="C22" s="410"/>
      <c r="D22" s="410"/>
      <c r="E22" s="410"/>
      <c r="F22" s="410"/>
      <c r="G22" s="410"/>
      <c r="H22" s="410"/>
      <c r="I22" s="199">
        <f>+I23+I25</f>
        <v>-13550.4</v>
      </c>
    </row>
    <row r="23" spans="1:10" s="208" customFormat="1" ht="21" customHeight="1" x14ac:dyDescent="0.25">
      <c r="A23" s="174"/>
      <c r="B23" s="411" t="s">
        <v>89</v>
      </c>
      <c r="C23" s="412"/>
      <c r="D23" s="413"/>
      <c r="E23" s="202" t="s">
        <v>157</v>
      </c>
      <c r="F23" s="202" t="s">
        <v>157</v>
      </c>
      <c r="G23" s="202" t="s">
        <v>157</v>
      </c>
      <c r="H23" s="210"/>
      <c r="I23" s="204">
        <f>+I24</f>
        <v>-13207</v>
      </c>
    </row>
    <row r="24" spans="1:10" s="208" customFormat="1" x14ac:dyDescent="0.25">
      <c r="A24" s="174" t="s">
        <v>161</v>
      </c>
      <c r="B24" s="414" t="s">
        <v>158</v>
      </c>
      <c r="C24" s="414"/>
      <c r="D24" s="414"/>
      <c r="E24" s="181" t="s">
        <v>85</v>
      </c>
      <c r="F24" s="181" t="s">
        <v>159</v>
      </c>
      <c r="G24" s="211"/>
      <c r="H24" s="212"/>
      <c r="I24" s="204">
        <f>-29606.6+16399.6</f>
        <v>-13207</v>
      </c>
    </row>
    <row r="25" spans="1:10" s="208" customFormat="1" ht="21" customHeight="1" x14ac:dyDescent="0.25">
      <c r="A25" s="174"/>
      <c r="B25" s="411" t="s">
        <v>83</v>
      </c>
      <c r="C25" s="412"/>
      <c r="D25" s="413"/>
      <c r="E25" s="202" t="s">
        <v>157</v>
      </c>
      <c r="F25" s="202" t="s">
        <v>157</v>
      </c>
      <c r="G25" s="202" t="s">
        <v>157</v>
      </c>
      <c r="H25" s="210"/>
      <c r="I25" s="204">
        <f>SUM(I26:I27)</f>
        <v>-343.4</v>
      </c>
    </row>
    <row r="26" spans="1:10" s="208" customFormat="1" x14ac:dyDescent="0.25">
      <c r="A26" s="174" t="s">
        <v>122</v>
      </c>
      <c r="B26" s="414" t="s">
        <v>160</v>
      </c>
      <c r="C26" s="414"/>
      <c r="D26" s="414"/>
      <c r="E26" s="181" t="s">
        <v>84</v>
      </c>
      <c r="F26" s="181" t="s">
        <v>159</v>
      </c>
      <c r="G26" s="211"/>
      <c r="H26" s="212"/>
      <c r="I26" s="204">
        <f>-592.1+328</f>
        <v>-264.10000000000002</v>
      </c>
    </row>
    <row r="27" spans="1:10" s="208" customFormat="1" x14ac:dyDescent="0.25">
      <c r="A27" s="174" t="s">
        <v>123</v>
      </c>
      <c r="B27" s="414" t="s">
        <v>87</v>
      </c>
      <c r="C27" s="414"/>
      <c r="D27" s="414"/>
      <c r="E27" s="181" t="s">
        <v>88</v>
      </c>
      <c r="F27" s="181" t="s">
        <v>159</v>
      </c>
      <c r="G27" s="211"/>
      <c r="H27" s="212"/>
      <c r="I27" s="204">
        <f>-177.7+98.4</f>
        <v>-79.299999999999983</v>
      </c>
    </row>
    <row r="28" spans="1:10" s="113" customFormat="1" x14ac:dyDescent="0.25">
      <c r="A28" s="117" t="s">
        <v>119</v>
      </c>
      <c r="B28" s="117" t="s">
        <v>146</v>
      </c>
      <c r="C28" s="117" t="s">
        <v>120</v>
      </c>
      <c r="D28" s="407" t="s">
        <v>147</v>
      </c>
      <c r="E28" s="408"/>
      <c r="F28" s="408"/>
      <c r="G28" s="408"/>
      <c r="H28" s="409"/>
      <c r="I28" s="118">
        <f>+I29</f>
        <v>-46691.9</v>
      </c>
      <c r="J28" s="119"/>
    </row>
    <row r="29" spans="1:10" ht="54.75" customHeight="1" x14ac:dyDescent="0.3">
      <c r="A29" s="120" t="s">
        <v>148</v>
      </c>
      <c r="B29" s="422" t="s">
        <v>149</v>
      </c>
      <c r="C29" s="423"/>
      <c r="D29" s="423"/>
      <c r="E29" s="423"/>
      <c r="F29" s="423"/>
      <c r="G29" s="423"/>
      <c r="H29" s="424"/>
      <c r="I29" s="121">
        <f>+I30+I32</f>
        <v>-46691.9</v>
      </c>
    </row>
    <row r="30" spans="1:10" s="29" customFormat="1" ht="21" customHeight="1" x14ac:dyDescent="0.25">
      <c r="A30" s="201"/>
      <c r="B30" s="411" t="s">
        <v>150</v>
      </c>
      <c r="C30" s="412"/>
      <c r="D30" s="413"/>
      <c r="E30" s="202"/>
      <c r="F30" s="202"/>
      <c r="G30" s="202"/>
      <c r="H30" s="203"/>
      <c r="I30" s="204">
        <f>SUM(I31:I31)</f>
        <v>-45069.4</v>
      </c>
    </row>
    <row r="31" spans="1:10" s="208" customFormat="1" x14ac:dyDescent="0.25">
      <c r="A31" s="174" t="s">
        <v>153</v>
      </c>
      <c r="B31" s="414" t="s">
        <v>151</v>
      </c>
      <c r="C31" s="414"/>
      <c r="D31" s="414"/>
      <c r="E31" s="181" t="s">
        <v>152</v>
      </c>
      <c r="F31" s="181" t="s">
        <v>86</v>
      </c>
      <c r="G31" s="205"/>
      <c r="H31" s="206"/>
      <c r="I31" s="207">
        <v>-45069.4</v>
      </c>
    </row>
    <row r="32" spans="1:10" ht="16.5" customHeight="1" x14ac:dyDescent="0.3">
      <c r="A32" s="122"/>
      <c r="B32" s="415" t="s">
        <v>83</v>
      </c>
      <c r="C32" s="416"/>
      <c r="D32" s="417"/>
      <c r="E32" s="123"/>
      <c r="F32" s="123"/>
      <c r="G32" s="124"/>
      <c r="H32" s="124"/>
      <c r="I32" s="125">
        <f>SUM(I33:I34)</f>
        <v>-1622.5</v>
      </c>
      <c r="J32" s="126"/>
    </row>
    <row r="33" spans="1:10" s="132" customFormat="1" ht="17.850000000000001" customHeight="1" x14ac:dyDescent="0.25">
      <c r="A33" s="133" t="s">
        <v>122</v>
      </c>
      <c r="B33" s="406" t="s">
        <v>90</v>
      </c>
      <c r="C33" s="406"/>
      <c r="D33" s="406"/>
      <c r="E33" s="127" t="s">
        <v>84</v>
      </c>
      <c r="F33" s="127" t="s">
        <v>86</v>
      </c>
      <c r="G33" s="128"/>
      <c r="H33" s="129"/>
      <c r="I33" s="130">
        <v>-1352.1</v>
      </c>
      <c r="J33" s="131"/>
    </row>
    <row r="34" spans="1:10" s="132" customFormat="1" ht="17.850000000000001" customHeight="1" x14ac:dyDescent="0.25">
      <c r="A34" s="133" t="s">
        <v>123</v>
      </c>
      <c r="B34" s="406" t="s">
        <v>87</v>
      </c>
      <c r="C34" s="406"/>
      <c r="D34" s="406"/>
      <c r="E34" s="127" t="s">
        <v>88</v>
      </c>
      <c r="F34" s="127" t="s">
        <v>86</v>
      </c>
      <c r="G34" s="128"/>
      <c r="H34" s="129"/>
      <c r="I34" s="130">
        <v>-270.39999999999998</v>
      </c>
      <c r="J34" s="131"/>
    </row>
  </sheetData>
  <mergeCells count="33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27:D27"/>
    <mergeCell ref="B33:D33"/>
    <mergeCell ref="B32:D32"/>
    <mergeCell ref="B34:D34"/>
    <mergeCell ref="B12:D12"/>
    <mergeCell ref="A13:H13"/>
    <mergeCell ref="D28:H28"/>
    <mergeCell ref="B29:H29"/>
    <mergeCell ref="B25:D25"/>
    <mergeCell ref="B26:D26"/>
    <mergeCell ref="B30:D30"/>
    <mergeCell ref="B31:D31"/>
    <mergeCell ref="D21:H21"/>
    <mergeCell ref="B22:H22"/>
    <mergeCell ref="B23:D23"/>
    <mergeCell ref="B24:D24"/>
    <mergeCell ref="B19:D19"/>
    <mergeCell ref="B20:D20"/>
    <mergeCell ref="D14:H14"/>
    <mergeCell ref="B15:H15"/>
    <mergeCell ref="B16:D16"/>
    <mergeCell ref="B17:D17"/>
    <mergeCell ref="B18:D1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zoomScale="70" zoomScaleNormal="70" zoomScaleSheetLayoutView="100" workbookViewId="0">
      <selection activeCell="G8" sqref="G8"/>
    </sheetView>
  </sheetViews>
  <sheetFormatPr defaultColWidth="9.140625" defaultRowHeight="17.25" x14ac:dyDescent="0.3"/>
  <cols>
    <col min="1" max="3" width="8.85546875" style="3" customWidth="1"/>
    <col min="4" max="4" width="10.28515625" style="3" customWidth="1"/>
    <col min="5" max="5" width="14.5703125" style="3" customWidth="1"/>
    <col min="6" max="6" width="62.140625" style="3" customWidth="1"/>
    <col min="7" max="7" width="36.140625" style="3" customWidth="1"/>
    <col min="8" max="8" width="49.85546875" style="3" customWidth="1"/>
    <col min="9" max="9" width="14.28515625" style="3" customWidth="1"/>
    <col min="10" max="16384" width="9.140625" style="3"/>
  </cols>
  <sheetData>
    <row r="1" spans="1:7" ht="38.1" customHeight="1" x14ac:dyDescent="0.3">
      <c r="E1" s="368" t="s">
        <v>254</v>
      </c>
      <c r="F1" s="368"/>
      <c r="G1" s="368"/>
    </row>
    <row r="2" spans="1:7" ht="17.45" customHeight="1" x14ac:dyDescent="0.3">
      <c r="G2" s="273" t="s">
        <v>75</v>
      </c>
    </row>
    <row r="3" spans="1:7" ht="17.45" customHeight="1" x14ac:dyDescent="0.3">
      <c r="G3" s="273" t="s">
        <v>5</v>
      </c>
    </row>
    <row r="6" spans="1:7" ht="52.5" customHeight="1" x14ac:dyDescent="0.3">
      <c r="A6" s="431" t="s">
        <v>236</v>
      </c>
      <c r="B6" s="431"/>
      <c r="C6" s="431"/>
      <c r="D6" s="431"/>
      <c r="E6" s="431"/>
      <c r="F6" s="431"/>
      <c r="G6" s="431"/>
    </row>
    <row r="8" spans="1:7" x14ac:dyDescent="0.3">
      <c r="G8" s="314" t="s">
        <v>255</v>
      </c>
    </row>
    <row r="9" spans="1:7" s="13" customFormat="1" ht="91.9" customHeight="1" x14ac:dyDescent="0.25">
      <c r="A9" s="340" t="s">
        <v>17</v>
      </c>
      <c r="B9" s="340"/>
      <c r="C9" s="340"/>
      <c r="D9" s="340" t="s">
        <v>7</v>
      </c>
      <c r="E9" s="340"/>
      <c r="F9" s="340" t="s">
        <v>12</v>
      </c>
      <c r="G9" s="311" t="s">
        <v>237</v>
      </c>
    </row>
    <row r="10" spans="1:7" s="13" customFormat="1" ht="45" customHeight="1" x14ac:dyDescent="0.25">
      <c r="A10" s="276" t="s">
        <v>238</v>
      </c>
      <c r="B10" s="276" t="s">
        <v>239</v>
      </c>
      <c r="C10" s="276" t="s">
        <v>18</v>
      </c>
      <c r="D10" s="276" t="s">
        <v>10</v>
      </c>
      <c r="E10" s="276" t="s">
        <v>11</v>
      </c>
      <c r="F10" s="340"/>
      <c r="G10" s="276" t="s">
        <v>9</v>
      </c>
    </row>
    <row r="11" spans="1:7" s="13" customFormat="1" ht="22.7" customHeight="1" x14ac:dyDescent="0.25">
      <c r="A11" s="279"/>
      <c r="B11" s="279"/>
      <c r="C11" s="279"/>
      <c r="D11" s="276"/>
      <c r="E11" s="276"/>
      <c r="F11" s="270" t="s">
        <v>15</v>
      </c>
      <c r="G11" s="169">
        <f>+G13+G33</f>
        <v>0</v>
      </c>
    </row>
    <row r="12" spans="1:7" s="13" customFormat="1" ht="22.7" customHeight="1" x14ac:dyDescent="0.25">
      <c r="A12" s="279"/>
      <c r="B12" s="279"/>
      <c r="C12" s="279"/>
      <c r="D12" s="276"/>
      <c r="E12" s="276"/>
      <c r="F12" s="279" t="s">
        <v>25</v>
      </c>
      <c r="G12" s="169"/>
    </row>
    <row r="13" spans="1:7" s="208" customFormat="1" ht="27" customHeight="1" x14ac:dyDescent="0.25">
      <c r="A13" s="278"/>
      <c r="B13" s="278"/>
      <c r="C13" s="278"/>
      <c r="D13" s="276"/>
      <c r="E13" s="276"/>
      <c r="F13" s="270" t="s">
        <v>175</v>
      </c>
      <c r="G13" s="169">
        <f t="shared" ref="G13" si="0">+G14</f>
        <v>-12626.7</v>
      </c>
    </row>
    <row r="14" spans="1:7" ht="34.5" x14ac:dyDescent="0.3">
      <c r="A14" s="341" t="s">
        <v>176</v>
      </c>
      <c r="B14" s="341"/>
      <c r="C14" s="341"/>
      <c r="D14" s="341"/>
      <c r="E14" s="341"/>
      <c r="F14" s="274" t="s">
        <v>177</v>
      </c>
      <c r="G14" s="169">
        <f t="shared" ref="G14" si="1">+G16</f>
        <v>-12626.7</v>
      </c>
    </row>
    <row r="15" spans="1:7" x14ac:dyDescent="0.3">
      <c r="A15" s="341"/>
      <c r="B15" s="341"/>
      <c r="C15" s="341"/>
      <c r="D15" s="341"/>
      <c r="E15" s="341"/>
      <c r="F15" s="279" t="s">
        <v>13</v>
      </c>
      <c r="G15" s="287"/>
    </row>
    <row r="16" spans="1:7" ht="34.5" x14ac:dyDescent="0.3">
      <c r="A16" s="341"/>
      <c r="B16" s="341" t="s">
        <v>178</v>
      </c>
      <c r="C16" s="341"/>
      <c r="D16" s="341"/>
      <c r="E16" s="341"/>
      <c r="F16" s="274" t="s">
        <v>179</v>
      </c>
      <c r="G16" s="169">
        <f t="shared" ref="G16" si="2">+G18</f>
        <v>-12626.7</v>
      </c>
    </row>
    <row r="17" spans="1:7" x14ac:dyDescent="0.3">
      <c r="A17" s="341"/>
      <c r="B17" s="341"/>
      <c r="C17" s="341"/>
      <c r="D17" s="341"/>
      <c r="E17" s="341"/>
      <c r="F17" s="279" t="s">
        <v>13</v>
      </c>
      <c r="G17" s="287"/>
    </row>
    <row r="18" spans="1:7" x14ac:dyDescent="0.3">
      <c r="A18" s="341"/>
      <c r="B18" s="341"/>
      <c r="C18" s="341" t="s">
        <v>178</v>
      </c>
      <c r="D18" s="341"/>
      <c r="E18" s="341"/>
      <c r="F18" s="270" t="s">
        <v>180</v>
      </c>
      <c r="G18" s="288">
        <f t="shared" ref="G18" si="3">+G20</f>
        <v>-12626.7</v>
      </c>
    </row>
    <row r="19" spans="1:7" ht="18" customHeight="1" x14ac:dyDescent="0.3">
      <c r="A19" s="341"/>
      <c r="B19" s="341"/>
      <c r="C19" s="341"/>
      <c r="D19" s="341"/>
      <c r="E19" s="341"/>
      <c r="F19" s="279" t="s">
        <v>13</v>
      </c>
      <c r="G19" s="244"/>
    </row>
    <row r="20" spans="1:7" x14ac:dyDescent="0.3">
      <c r="A20" s="341"/>
      <c r="B20" s="341"/>
      <c r="C20" s="341"/>
      <c r="D20" s="341"/>
      <c r="E20" s="341"/>
      <c r="F20" s="279" t="s">
        <v>181</v>
      </c>
      <c r="G20" s="288">
        <f t="shared" ref="G20" si="4">+G22</f>
        <v>-12626.7</v>
      </c>
    </row>
    <row r="21" spans="1:7" x14ac:dyDescent="0.3">
      <c r="A21" s="341"/>
      <c r="B21" s="341"/>
      <c r="C21" s="341"/>
      <c r="D21" s="341"/>
      <c r="E21" s="341"/>
      <c r="F21" s="279" t="s">
        <v>13</v>
      </c>
      <c r="G21" s="246"/>
    </row>
    <row r="22" spans="1:7" s="29" customFormat="1" ht="22.7" customHeight="1" x14ac:dyDescent="0.25">
      <c r="A22" s="341"/>
      <c r="B22" s="341"/>
      <c r="C22" s="341"/>
      <c r="D22" s="341" t="s">
        <v>182</v>
      </c>
      <c r="E22" s="336" t="s">
        <v>183</v>
      </c>
      <c r="F22" s="336" t="s">
        <v>180</v>
      </c>
      <c r="G22" s="288">
        <f t="shared" ref="G22" si="5">+G24</f>
        <v>-12626.7</v>
      </c>
    </row>
    <row r="23" spans="1:7" ht="17.850000000000001" customHeight="1" x14ac:dyDescent="0.3">
      <c r="A23" s="341"/>
      <c r="B23" s="341"/>
      <c r="C23" s="341"/>
      <c r="D23" s="341"/>
      <c r="E23" s="247"/>
      <c r="F23" s="279" t="s">
        <v>13</v>
      </c>
      <c r="G23" s="211"/>
    </row>
    <row r="24" spans="1:7" ht="20.100000000000001" customHeight="1" x14ac:dyDescent="0.3">
      <c r="A24" s="341"/>
      <c r="B24" s="341"/>
      <c r="C24" s="341"/>
      <c r="D24" s="341"/>
      <c r="E24" s="248" t="s">
        <v>199</v>
      </c>
      <c r="F24" s="270" t="s">
        <v>180</v>
      </c>
      <c r="G24" s="249">
        <f t="shared" ref="G24" si="6">+G26</f>
        <v>-12626.7</v>
      </c>
    </row>
    <row r="25" spans="1:7" ht="17.850000000000001" customHeight="1" x14ac:dyDescent="0.3">
      <c r="A25" s="341"/>
      <c r="B25" s="341"/>
      <c r="C25" s="341"/>
      <c r="D25" s="341"/>
      <c r="E25" s="343"/>
      <c r="F25" s="279" t="s">
        <v>32</v>
      </c>
      <c r="G25" s="245"/>
    </row>
    <row r="26" spans="1:7" x14ac:dyDescent="0.3">
      <c r="A26" s="341"/>
      <c r="B26" s="341"/>
      <c r="C26" s="341"/>
      <c r="D26" s="341"/>
      <c r="E26" s="343"/>
      <c r="F26" s="154" t="s">
        <v>181</v>
      </c>
      <c r="G26" s="251">
        <f t="shared" ref="G26" si="7">+G28</f>
        <v>-12626.7</v>
      </c>
    </row>
    <row r="27" spans="1:7" ht="51.75" x14ac:dyDescent="0.3">
      <c r="A27" s="341"/>
      <c r="B27" s="341"/>
      <c r="C27" s="341"/>
      <c r="D27" s="341"/>
      <c r="E27" s="343"/>
      <c r="F27" s="279" t="s">
        <v>27</v>
      </c>
      <c r="G27" s="245"/>
    </row>
    <row r="28" spans="1:7" ht="17.850000000000001" customHeight="1" x14ac:dyDescent="0.3">
      <c r="A28" s="341"/>
      <c r="B28" s="341"/>
      <c r="C28" s="341"/>
      <c r="D28" s="341"/>
      <c r="E28" s="343"/>
      <c r="F28" s="276" t="s">
        <v>14</v>
      </c>
      <c r="G28" s="211">
        <f t="shared" ref="G28:G30" si="8">+G29</f>
        <v>-12626.7</v>
      </c>
    </row>
    <row r="29" spans="1:7" ht="17.850000000000001" customHeight="1" x14ac:dyDescent="0.3">
      <c r="A29" s="341"/>
      <c r="B29" s="341"/>
      <c r="C29" s="341"/>
      <c r="D29" s="341"/>
      <c r="E29" s="343"/>
      <c r="F29" s="313" t="s">
        <v>51</v>
      </c>
      <c r="G29" s="245">
        <f t="shared" si="8"/>
        <v>-12626.7</v>
      </c>
    </row>
    <row r="30" spans="1:7" ht="17.850000000000001" customHeight="1" x14ac:dyDescent="0.3">
      <c r="A30" s="341"/>
      <c r="B30" s="341"/>
      <c r="C30" s="341"/>
      <c r="D30" s="341"/>
      <c r="E30" s="343"/>
      <c r="F30" s="313" t="s">
        <v>185</v>
      </c>
      <c r="G30" s="245">
        <f t="shared" si="8"/>
        <v>-12626.7</v>
      </c>
    </row>
    <row r="31" spans="1:7" ht="17.850000000000001" customHeight="1" x14ac:dyDescent="0.3">
      <c r="A31" s="341"/>
      <c r="B31" s="341"/>
      <c r="C31" s="341"/>
      <c r="D31" s="341"/>
      <c r="E31" s="343"/>
      <c r="F31" s="313" t="s">
        <v>186</v>
      </c>
      <c r="G31" s="245">
        <f>+'Հավելված N 2'!G144</f>
        <v>-12626.7</v>
      </c>
    </row>
    <row r="32" spans="1:7" ht="9.4" customHeight="1" x14ac:dyDescent="0.3">
      <c r="A32" s="257"/>
      <c r="B32" s="258"/>
      <c r="C32" s="259"/>
      <c r="D32" s="279"/>
      <c r="E32" s="279"/>
    </row>
    <row r="33" spans="1:14" s="208" customFormat="1" ht="34.5" x14ac:dyDescent="0.25">
      <c r="A33" s="278"/>
      <c r="B33" s="278"/>
      <c r="C33" s="278"/>
      <c r="D33" s="278"/>
      <c r="E33" s="278"/>
      <c r="F33" s="270" t="s">
        <v>33</v>
      </c>
      <c r="G33" s="169">
        <f t="shared" ref="G33" si="9">+G34</f>
        <v>12626.7</v>
      </c>
    </row>
    <row r="34" spans="1:14" s="13" customFormat="1" ht="17.45" customHeight="1" x14ac:dyDescent="0.25">
      <c r="A34" s="339" t="s">
        <v>37</v>
      </c>
      <c r="B34" s="430"/>
      <c r="C34" s="323"/>
      <c r="D34" s="149"/>
      <c r="E34" s="151"/>
      <c r="F34" s="270" t="s">
        <v>38</v>
      </c>
      <c r="G34" s="169">
        <f>+G36</f>
        <v>12626.7</v>
      </c>
    </row>
    <row r="35" spans="1:14" s="13" customFormat="1" ht="16.350000000000001" customHeight="1" x14ac:dyDescent="0.25">
      <c r="A35" s="339"/>
      <c r="B35" s="430"/>
      <c r="C35" s="324"/>
      <c r="D35" s="150"/>
      <c r="E35" s="89"/>
      <c r="F35" s="279" t="s">
        <v>13</v>
      </c>
      <c r="G35" s="170"/>
    </row>
    <row r="36" spans="1:14" s="13" customFormat="1" x14ac:dyDescent="0.25">
      <c r="A36" s="339"/>
      <c r="B36" s="348" t="s">
        <v>50</v>
      </c>
      <c r="C36" s="324"/>
      <c r="D36" s="150"/>
      <c r="E36" s="89"/>
      <c r="F36" s="270" t="s">
        <v>94</v>
      </c>
      <c r="G36" s="171">
        <f t="shared" ref="G36" si="10">+G38</f>
        <v>12626.7</v>
      </c>
    </row>
    <row r="37" spans="1:14" s="13" customFormat="1" ht="16.899999999999999" customHeight="1" x14ac:dyDescent="0.25">
      <c r="A37" s="339"/>
      <c r="B37" s="349"/>
      <c r="C37" s="325"/>
      <c r="D37" s="150"/>
      <c r="E37" s="89"/>
      <c r="F37" s="279" t="s">
        <v>13</v>
      </c>
      <c r="G37" s="170"/>
    </row>
    <row r="38" spans="1:14" s="13" customFormat="1" x14ac:dyDescent="0.25">
      <c r="A38" s="339"/>
      <c r="B38" s="349"/>
      <c r="C38" s="348" t="s">
        <v>50</v>
      </c>
      <c r="D38" s="173"/>
      <c r="E38" s="89"/>
      <c r="F38" s="148" t="s">
        <v>169</v>
      </c>
      <c r="G38" s="171">
        <f t="shared" ref="G38" si="11">+G40</f>
        <v>12626.7</v>
      </c>
      <c r="H38" s="14"/>
      <c r="I38" s="14"/>
      <c r="J38" s="14"/>
      <c r="K38" s="14"/>
      <c r="L38" s="14"/>
      <c r="M38" s="14"/>
      <c r="N38" s="14"/>
    </row>
    <row r="39" spans="1:14" s="13" customFormat="1" ht="16.899999999999999" customHeight="1" x14ac:dyDescent="0.25">
      <c r="A39" s="339"/>
      <c r="B39" s="349"/>
      <c r="C39" s="349"/>
      <c r="D39" s="173"/>
      <c r="E39" s="89"/>
      <c r="F39" s="279" t="s">
        <v>13</v>
      </c>
      <c r="G39" s="289"/>
      <c r="H39" s="14"/>
      <c r="I39" s="14"/>
      <c r="J39" s="14"/>
      <c r="K39" s="14"/>
      <c r="L39" s="14"/>
      <c r="M39" s="14"/>
      <c r="N39" s="14"/>
    </row>
    <row r="40" spans="1:14" s="13" customFormat="1" ht="34.5" x14ac:dyDescent="0.25">
      <c r="A40" s="339"/>
      <c r="B40" s="349"/>
      <c r="C40" s="349"/>
      <c r="D40" s="173"/>
      <c r="E40" s="89"/>
      <c r="F40" s="278" t="s">
        <v>26</v>
      </c>
      <c r="G40" s="289">
        <f t="shared" ref="G40" si="12">+G42</f>
        <v>12626.7</v>
      </c>
      <c r="H40" s="14"/>
      <c r="I40" s="14"/>
      <c r="J40" s="14"/>
      <c r="K40" s="14"/>
      <c r="L40" s="14"/>
      <c r="M40" s="14"/>
      <c r="N40" s="14"/>
    </row>
    <row r="41" spans="1:14" s="13" customFormat="1" ht="16.899999999999999" customHeight="1" x14ac:dyDescent="0.25">
      <c r="A41" s="339"/>
      <c r="B41" s="349"/>
      <c r="C41" s="349"/>
      <c r="D41" s="173"/>
      <c r="E41" s="152"/>
      <c r="F41" s="279" t="s">
        <v>13</v>
      </c>
      <c r="G41" s="289"/>
      <c r="H41" s="14"/>
      <c r="I41" s="14"/>
      <c r="J41" s="14"/>
      <c r="K41" s="14"/>
      <c r="L41" s="14"/>
      <c r="M41" s="14"/>
      <c r="N41" s="14"/>
    </row>
    <row r="42" spans="1:14" s="13" customFormat="1" ht="18" customHeight="1" x14ac:dyDescent="0.25">
      <c r="A42" s="339"/>
      <c r="B42" s="349"/>
      <c r="C42" s="349"/>
      <c r="D42" s="236">
        <v>1075</v>
      </c>
      <c r="E42" s="336" t="s">
        <v>170</v>
      </c>
      <c r="F42" s="336"/>
      <c r="G42" s="169">
        <f t="shared" ref="G42" si="13">+G44</f>
        <v>12626.7</v>
      </c>
      <c r="H42" s="14"/>
      <c r="I42" s="14"/>
      <c r="J42" s="14"/>
      <c r="K42" s="14"/>
      <c r="L42" s="14"/>
      <c r="M42" s="14"/>
      <c r="N42" s="14"/>
    </row>
    <row r="43" spans="1:14" s="13" customFormat="1" ht="16.899999999999999" customHeight="1" x14ac:dyDescent="0.3">
      <c r="A43" s="339"/>
      <c r="B43" s="349"/>
      <c r="C43" s="349"/>
      <c r="D43" s="275"/>
      <c r="E43" s="146"/>
      <c r="F43" s="279" t="s">
        <v>13</v>
      </c>
      <c r="G43" s="289"/>
      <c r="H43" s="14"/>
      <c r="I43" s="14"/>
      <c r="J43" s="14"/>
      <c r="K43" s="14"/>
      <c r="L43" s="14"/>
      <c r="M43" s="14"/>
      <c r="N43" s="14"/>
    </row>
    <row r="44" spans="1:14" s="13" customFormat="1" ht="51.75" x14ac:dyDescent="0.25">
      <c r="A44" s="339"/>
      <c r="B44" s="349"/>
      <c r="C44" s="349"/>
      <c r="D44" s="340"/>
      <c r="E44" s="272">
        <v>32011</v>
      </c>
      <c r="F44" s="238" t="s">
        <v>221</v>
      </c>
      <c r="G44" s="290">
        <f t="shared" ref="G44" si="14">+G46</f>
        <v>12626.7</v>
      </c>
      <c r="H44" s="14"/>
      <c r="I44" s="14"/>
      <c r="J44" s="14"/>
      <c r="K44" s="14"/>
      <c r="L44" s="14"/>
      <c r="M44" s="14"/>
      <c r="N44" s="14"/>
    </row>
    <row r="45" spans="1:14" s="13" customFormat="1" ht="16.899999999999999" customHeight="1" x14ac:dyDescent="0.25">
      <c r="A45" s="339"/>
      <c r="B45" s="349"/>
      <c r="C45" s="349"/>
      <c r="D45" s="340"/>
      <c r="E45" s="340"/>
      <c r="F45" s="279" t="s">
        <v>32</v>
      </c>
      <c r="G45" s="170"/>
    </row>
    <row r="46" spans="1:14" s="17" customFormat="1" ht="34.5" x14ac:dyDescent="0.25">
      <c r="A46" s="339"/>
      <c r="B46" s="349"/>
      <c r="C46" s="349"/>
      <c r="D46" s="340"/>
      <c r="E46" s="340"/>
      <c r="F46" s="176" t="s">
        <v>26</v>
      </c>
      <c r="G46" s="291">
        <f t="shared" ref="G46" si="15">+G48</f>
        <v>12626.7</v>
      </c>
    </row>
    <row r="47" spans="1:14" s="13" customFormat="1" ht="51.75" x14ac:dyDescent="0.25">
      <c r="A47" s="339"/>
      <c r="B47" s="349"/>
      <c r="C47" s="349"/>
      <c r="D47" s="340"/>
      <c r="E47" s="340"/>
      <c r="F47" s="279" t="s">
        <v>27</v>
      </c>
      <c r="G47" s="170"/>
    </row>
    <row r="48" spans="1:14" s="13" customFormat="1" ht="16.899999999999999" customHeight="1" x14ac:dyDescent="0.25">
      <c r="A48" s="339"/>
      <c r="B48" s="349"/>
      <c r="C48" s="349"/>
      <c r="D48" s="340"/>
      <c r="E48" s="340"/>
      <c r="F48" s="269" t="s">
        <v>14</v>
      </c>
      <c r="G48" s="292">
        <f t="shared" ref="G48:G51" si="16">+G49</f>
        <v>12626.7</v>
      </c>
    </row>
    <row r="49" spans="1:7" s="13" customFormat="1" ht="16.899999999999999" customHeight="1" x14ac:dyDescent="0.25">
      <c r="A49" s="339"/>
      <c r="B49" s="349"/>
      <c r="C49" s="349"/>
      <c r="D49" s="340"/>
      <c r="E49" s="340"/>
      <c r="F49" s="279" t="s">
        <v>51</v>
      </c>
      <c r="G49" s="179">
        <f t="shared" si="16"/>
        <v>12626.7</v>
      </c>
    </row>
    <row r="50" spans="1:7" s="13" customFormat="1" ht="16.899999999999999" customHeight="1" x14ac:dyDescent="0.25">
      <c r="A50" s="339"/>
      <c r="B50" s="349"/>
      <c r="C50" s="349"/>
      <c r="D50" s="340"/>
      <c r="E50" s="340"/>
      <c r="F50" s="279" t="s">
        <v>52</v>
      </c>
      <c r="G50" s="179">
        <f t="shared" si="16"/>
        <v>12626.7</v>
      </c>
    </row>
    <row r="51" spans="1:7" s="13" customFormat="1" ht="16.899999999999999" customHeight="1" x14ac:dyDescent="0.25">
      <c r="A51" s="339"/>
      <c r="B51" s="349"/>
      <c r="C51" s="349"/>
      <c r="D51" s="340"/>
      <c r="E51" s="340"/>
      <c r="F51" s="180" t="s">
        <v>100</v>
      </c>
      <c r="G51" s="179">
        <f t="shared" si="16"/>
        <v>12626.7</v>
      </c>
    </row>
    <row r="52" spans="1:7" s="13" customFormat="1" x14ac:dyDescent="0.25">
      <c r="A52" s="339"/>
      <c r="B52" s="350"/>
      <c r="C52" s="350"/>
      <c r="D52" s="340"/>
      <c r="E52" s="340"/>
      <c r="F52" s="180" t="s">
        <v>171</v>
      </c>
      <c r="G52" s="179">
        <f>+'Հավելված N 2'!G58</f>
        <v>12626.7</v>
      </c>
    </row>
  </sheetData>
  <mergeCells count="23">
    <mergeCell ref="A6:G6"/>
    <mergeCell ref="A9:C9"/>
    <mergeCell ref="D9:E9"/>
    <mergeCell ref="F9:F10"/>
    <mergeCell ref="E1:G1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42:F42"/>
    <mergeCell ref="E45:E52"/>
    <mergeCell ref="D44:D52"/>
    <mergeCell ref="A34:A52"/>
    <mergeCell ref="B34:B35"/>
    <mergeCell ref="C34:C37"/>
    <mergeCell ref="B36:B52"/>
    <mergeCell ref="C38:C5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Susanna Arzumanyan</cp:lastModifiedBy>
  <cp:lastPrinted>2022-02-24T08:25:43Z</cp:lastPrinted>
  <dcterms:created xsi:type="dcterms:W3CDTF">2022-01-04T07:12:58Z</dcterms:created>
  <dcterms:modified xsi:type="dcterms:W3CDTF">2024-11-14T07:42:33Z</dcterms:modified>
</cp:coreProperties>
</file>