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05" yWindow="-105" windowWidth="23250" windowHeight="12450" tabRatio="801" activeTab="4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71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5" i="55" l="1"/>
  <c r="C44" i="55"/>
  <c r="D45" i="55"/>
  <c r="D44" i="55" s="1"/>
  <c r="H44" i="55"/>
  <c r="G44" i="55"/>
  <c r="F44" i="55"/>
  <c r="E44" i="55"/>
  <c r="E39" i="55"/>
  <c r="E36" i="55"/>
  <c r="E34" i="55"/>
  <c r="E30" i="55"/>
  <c r="E29" i="55"/>
  <c r="F25" i="55"/>
  <c r="G25" i="55"/>
  <c r="H25" i="55"/>
  <c r="D27" i="55"/>
  <c r="C27" i="55"/>
  <c r="E26" i="55"/>
  <c r="E25" i="55" s="1"/>
  <c r="E24" i="55"/>
  <c r="D24" i="55" s="1"/>
  <c r="E23" i="55"/>
  <c r="E21" i="55"/>
  <c r="E19" i="55"/>
  <c r="F35" i="55"/>
  <c r="G35" i="55"/>
  <c r="H35" i="55"/>
  <c r="D37" i="55"/>
  <c r="C37" i="55"/>
  <c r="E34" i="56" l="1"/>
  <c r="I52" i="54" l="1"/>
  <c r="I46" i="54"/>
  <c r="I39" i="54"/>
  <c r="E26" i="56"/>
  <c r="C36" i="55" l="1"/>
  <c r="D36" i="55" l="1"/>
  <c r="D35" i="55" s="1"/>
  <c r="E35" i="55"/>
  <c r="E39" i="56"/>
  <c r="E49" i="56"/>
  <c r="E28" i="55" l="1"/>
  <c r="F28" i="55"/>
  <c r="G28" i="55"/>
  <c r="H28" i="55"/>
  <c r="D30" i="55"/>
  <c r="C30" i="55"/>
  <c r="C29" i="55" l="1"/>
  <c r="C43" i="55" l="1"/>
  <c r="E42" i="56" l="1"/>
  <c r="E42" i="55" l="1"/>
  <c r="H42" i="55"/>
  <c r="G42" i="55"/>
  <c r="F42" i="55"/>
  <c r="C42" i="55"/>
  <c r="E40" i="55"/>
  <c r="C41" i="55"/>
  <c r="C40" i="55"/>
  <c r="E38" i="55"/>
  <c r="C39" i="55"/>
  <c r="C38" i="55"/>
  <c r="H40" i="55"/>
  <c r="G40" i="55"/>
  <c r="F40" i="55"/>
  <c r="H38" i="55"/>
  <c r="G38" i="55"/>
  <c r="F38" i="55"/>
  <c r="C28" i="55"/>
  <c r="F22" i="55"/>
  <c r="G22" i="55"/>
  <c r="H22" i="55"/>
  <c r="D43" i="55" l="1"/>
  <c r="D42" i="55" s="1"/>
  <c r="D29" i="55"/>
  <c r="D28" i="55" s="1"/>
  <c r="D41" i="55"/>
  <c r="D40" i="55" s="1"/>
  <c r="D39" i="55"/>
  <c r="D38" i="55" s="1"/>
  <c r="E33" i="55"/>
  <c r="E31" i="55" s="1"/>
  <c r="D26" i="55"/>
  <c r="D25" i="55" s="1"/>
  <c r="E20" i="55"/>
  <c r="E18" i="55"/>
  <c r="F18" i="55"/>
  <c r="G18" i="55"/>
  <c r="H18" i="55"/>
  <c r="F20" i="55"/>
  <c r="G20" i="55"/>
  <c r="H20" i="55"/>
  <c r="F33" i="55"/>
  <c r="G33" i="55"/>
  <c r="H33" i="55"/>
  <c r="C35" i="55"/>
  <c r="C34" i="55"/>
  <c r="C33" i="55"/>
  <c r="C26" i="55"/>
  <c r="C25" i="55"/>
  <c r="C21" i="55"/>
  <c r="C20" i="55"/>
  <c r="C24" i="55"/>
  <c r="C22" i="55"/>
  <c r="C18" i="55"/>
  <c r="C23" i="55"/>
  <c r="C19" i="55"/>
  <c r="G31" i="55" l="1"/>
  <c r="G17" i="55" s="1"/>
  <c r="G15" i="55" s="1"/>
  <c r="G13" i="55" s="1"/>
  <c r="G11" i="55" s="1"/>
  <c r="F31" i="55"/>
  <c r="F17" i="55" s="1"/>
  <c r="F15" i="55" s="1"/>
  <c r="H31" i="55"/>
  <c r="H17" i="55" s="1"/>
  <c r="H15" i="55" s="1"/>
  <c r="D19" i="55"/>
  <c r="D18" i="55" s="1"/>
  <c r="D23" i="55"/>
  <c r="E22" i="55"/>
  <c r="D21" i="55"/>
  <c r="D20" i="55" s="1"/>
  <c r="E17" i="55" l="1"/>
  <c r="E15" i="55" s="1"/>
  <c r="H13" i="55"/>
  <c r="H11" i="55" s="1"/>
  <c r="F13" i="55"/>
  <c r="F11" i="55" s="1"/>
  <c r="D34" i="55"/>
  <c r="D33" i="55" s="1"/>
  <c r="D31" i="55" s="1"/>
  <c r="E13" i="55" l="1"/>
  <c r="E11" i="55" s="1"/>
  <c r="I26" i="54"/>
  <c r="I18" i="54"/>
  <c r="I27" i="54"/>
  <c r="I28" i="54"/>
  <c r="I29" i="54"/>
  <c r="I17" i="54"/>
  <c r="I19" i="54"/>
  <c r="I20" i="54"/>
  <c r="I21" i="54"/>
  <c r="I22" i="54"/>
  <c r="I23" i="54"/>
  <c r="I16" i="54" l="1"/>
  <c r="I41" i="54"/>
  <c r="I38" i="54"/>
  <c r="I55" i="54"/>
  <c r="I56" i="54"/>
  <c r="I57" i="54"/>
  <c r="I58" i="54"/>
  <c r="I45" i="54"/>
  <c r="I60" i="54"/>
  <c r="I61" i="54"/>
  <c r="I62" i="54"/>
  <c r="I63" i="54"/>
  <c r="I48" i="54"/>
  <c r="I49" i="54"/>
  <c r="I50" i="54"/>
  <c r="I51" i="54"/>
  <c r="I64" i="54"/>
  <c r="I65" i="54"/>
  <c r="I66" i="54"/>
  <c r="I67" i="54"/>
  <c r="I34" i="54"/>
  <c r="I59" i="54" l="1"/>
  <c r="I54" i="54"/>
  <c r="E58" i="56"/>
  <c r="E60" i="56"/>
  <c r="E62" i="56"/>
  <c r="E30" i="56"/>
  <c r="E32" i="56"/>
  <c r="E37" i="56"/>
  <c r="E56" i="56"/>
  <c r="E54" i="56" l="1"/>
  <c r="I53" i="54"/>
  <c r="E28" i="56"/>
  <c r="E24" i="56"/>
  <c r="E19" i="56"/>
  <c r="E21" i="56"/>
  <c r="E52" i="56"/>
  <c r="E47" i="56"/>
  <c r="E45" i="56" s="1"/>
  <c r="E43" i="56" l="1"/>
  <c r="G57" i="32"/>
  <c r="E17" i="56"/>
  <c r="E15" i="56" s="1"/>
  <c r="I44" i="54" l="1"/>
  <c r="I37" i="54"/>
  <c r="I43" i="54"/>
  <c r="G56" i="32" l="1"/>
  <c r="G55" i="32" s="1"/>
  <c r="G64" i="32"/>
  <c r="G63" i="32" s="1"/>
  <c r="G62" i="32" s="1"/>
  <c r="G41" i="32" l="1"/>
  <c r="G40" i="32" s="1"/>
  <c r="G39" i="32" s="1"/>
  <c r="G38" i="32" s="1"/>
  <c r="G37" i="32" s="1"/>
  <c r="G35" i="32" s="1"/>
  <c r="D30" i="71" s="1"/>
  <c r="G34" i="32"/>
  <c r="I25" i="54" l="1"/>
  <c r="I24" i="54" s="1"/>
  <c r="I15" i="54"/>
  <c r="I14" i="54" l="1"/>
  <c r="I13" i="54" s="1"/>
  <c r="I47" i="54" l="1"/>
  <c r="I36" i="54"/>
  <c r="I35" i="54"/>
  <c r="I33" i="54" l="1"/>
  <c r="I42" i="54"/>
  <c r="I40" i="54" l="1"/>
  <c r="I32" i="54" s="1"/>
  <c r="I31" i="54" s="1"/>
  <c r="I30" i="54" s="1"/>
  <c r="D22" i="55" l="1"/>
  <c r="D17" i="55" s="1"/>
  <c r="D15" i="55" s="1"/>
  <c r="G54" i="32"/>
  <c r="G53" i="32" s="1"/>
  <c r="G51" i="32" s="1"/>
  <c r="D81" i="71" s="1"/>
  <c r="G33" i="32" l="1"/>
  <c r="G32" i="32" s="1"/>
  <c r="G47" i="32" l="1"/>
  <c r="G46" i="32" s="1"/>
  <c r="G45" i="32" s="1"/>
  <c r="G44" i="32" s="1"/>
  <c r="G42" i="32" s="1"/>
  <c r="D103" i="71" s="1"/>
  <c r="E13" i="56"/>
  <c r="E11" i="56" s="1"/>
  <c r="G31" i="32"/>
  <c r="G30" i="32" l="1"/>
  <c r="G28" i="32" s="1"/>
  <c r="D68" i="71" l="1"/>
  <c r="G26" i="32"/>
  <c r="D22" i="65" s="1"/>
  <c r="G61" i="32"/>
  <c r="G60" i="32" s="1"/>
  <c r="G58" i="32" s="1"/>
  <c r="G49" i="32" s="1"/>
  <c r="D28" i="65" s="1"/>
  <c r="D34" i="29" s="1"/>
  <c r="D24" i="29" l="1"/>
  <c r="D16" i="65"/>
  <c r="D14" i="65" s="1"/>
  <c r="G24" i="32"/>
  <c r="G22" i="32" s="1"/>
  <c r="D44" i="71"/>
  <c r="G20" i="32" l="1"/>
  <c r="G18" i="32" s="1"/>
  <c r="G16" i="32" s="1"/>
  <c r="G15" i="32" s="1"/>
  <c r="G13" i="32" s="1"/>
  <c r="D12" i="65"/>
  <c r="D13" i="55"/>
  <c r="D11" i="55" s="1"/>
</calcChain>
</file>

<file path=xl/sharedStrings.xml><?xml version="1.0" encoding="utf-8"?>
<sst xmlns="http://schemas.openxmlformats.org/spreadsheetml/2006/main" count="552" uniqueCount="216">
  <si>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</si>
  <si>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</si>
  <si>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</si>
  <si>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</si>
  <si>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</si>
  <si>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</si>
  <si>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</si>
  <si>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</si>
  <si>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</si>
  <si>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</si>
  <si>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</si>
  <si>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</si>
  <si>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</si>
  <si>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</si>
  <si>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</si>
  <si>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</si>
  <si>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</si>
  <si>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</si>
  <si>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</si>
  <si>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</si>
  <si>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</si>
  <si>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</si>
  <si>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</si>
  <si>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</si>
  <si>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</si>
  <si>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</si>
  <si>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</si>
  <si>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</si>
  <si>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ՀՀ կրթության, գիտության, մշակույթի և սպորտի նախարարություն </t>
  </si>
  <si>
    <t>Բաժին</t>
  </si>
  <si>
    <t>Խումբ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</si>
  <si>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</si>
  <si>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</si>
  <si>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</si>
  <si>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</si>
  <si>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</si>
  <si>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</si>
  <si>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</si>
  <si>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</si>
  <si>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</si>
  <si>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</si>
  <si>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</si>
  <si>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</si>
  <si>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</si>
  <si>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</si>
  <si>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</si>
  <si>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</si>
  <si>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</si>
  <si>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</si>
  <si>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</si>
  <si>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</si>
  <si>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</si>
  <si>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</si>
  <si>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</si>
  <si>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</si>
  <si>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 xml:space="preserve"> - Շենքերի և շինությունների շինարարություն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</si>
  <si>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</si>
  <si>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</si>
  <si>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</si>
  <si>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</si>
  <si>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</si>
  <si>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</si>
  <si>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</si>
  <si>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</si>
  <si>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</si>
  <si>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</si>
  <si>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</si>
  <si>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</si>
  <si>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</si>
  <si>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</si>
  <si>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</si>
  <si>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 xml:space="preserve"> դրամ</t>
  </si>
  <si>
    <t>Բաժին N 09</t>
  </si>
  <si>
    <t>Դաս N 01</t>
  </si>
  <si>
    <t xml:space="preserve"> ՄԱՍ II.  ԱՇԽԱՏԱՆՔՆԵՐ</t>
  </si>
  <si>
    <t xml:space="preserve"> </t>
  </si>
  <si>
    <t>ՀՀ կառավարության  2024 թվականի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</si>
  <si>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</si>
  <si>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</si>
  <si>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</si>
  <si>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</si>
  <si>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</si>
  <si>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</si>
  <si>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</si>
  <si>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</si>
  <si>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</si>
  <si>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</si>
  <si>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</si>
  <si>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</si>
  <si>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</si>
  <si>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</si>
  <si>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</si>
  <si>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</si>
  <si>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</si>
  <si>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</si>
  <si>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</si>
  <si>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</si>
  <si>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</si>
  <si>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</si>
  <si>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</si>
  <si>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</si>
  <si>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ընդհանուր շինարարական աշխատանքներ</t>
  </si>
  <si>
    <t>Հավելված N 5</t>
  </si>
  <si>
    <t>Հանրակրթական դպրոցների նոր շենքերի կառուցում</t>
  </si>
  <si>
    <t>Կրթահամալիրների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</si>
  <si>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</si>
  <si>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</si>
  <si>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</si>
  <si>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</si>
  <si>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Կրթահամալիրների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</si>
  <si>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</si>
  <si>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</si>
  <si>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</si>
  <si>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</si>
  <si>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</si>
  <si>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 xml:space="preserve"> Կրթահամալիրների կառուցում </t>
  </si>
  <si>
    <t xml:space="preserve"> Ստեղծվող կրթահամալիրներ </t>
  </si>
  <si>
    <t>ՀՀ քաղաքաշինության կոմիտե</t>
  </si>
  <si>
    <t>Խումբ N 02</t>
  </si>
  <si>
    <t>1236-32003</t>
  </si>
  <si>
    <t>ՀԲՄ</t>
  </si>
  <si>
    <t>1236-32005</t>
  </si>
  <si>
    <t>Աղյուսակ 9․1.39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</si>
  <si>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</si>
  <si>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2024 թվականի</t>
  </si>
  <si>
    <t>Հավելված N 7</t>
  </si>
  <si>
    <t>ՀՀ Սյունիքի մարզ</t>
  </si>
  <si>
    <t>ՀՀ կրթության, գիտության, մշակությի և սպորտի նախարարություն</t>
  </si>
  <si>
    <t xml:space="preserve"> շինարարական աշխատանքներ դպրոցների համար</t>
  </si>
  <si>
    <t xml:space="preserve">ՀԱՅԱՍՏԱՆԻ ՀԱՆՐԱՊԵՏՈՒԹՅԱՆ ԿԱՌԱՎԱՐՈՒԹՅԱՆ 2023 ԹՎԱԿԱՆԻ ԴԵԿՏԵՄԲԵՐԻ 28-Ի N 2323-Ն N 10 ՀԱՎԵԼՎԱԾՈՒՄ ԿԱՏԱՐՎՈՂ ՓՈՓՈԽՈՒԹՅՈՒՆՆԵՐԸ ԵՎ  ԼՐԱՑՈՒՄՆԵՐԸ
</t>
  </si>
  <si>
    <t>Ցուցանիշների փոփոխությունը (ավելացումները նշված են դրական նշանով, իսկ նվազեցումները՝ փակագծերում)</t>
  </si>
  <si>
    <t xml:space="preserve">Ցուցանիշների փոփոխությունը (ավելացումները նշված են դրական նշանով, իսկ նվազեցումները՝ փակագծերում) </t>
  </si>
  <si>
    <t xml:space="preserve"> Սյունիքի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</si>
  <si>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Ցուցանիշների փոփոխությունը (նվազեցումները նշված են փակագծերում) </t>
  </si>
  <si>
    <t>Աղյուսակ 9․1.13</t>
  </si>
  <si>
    <t xml:space="preserve">Ցուցանիշների փոփոխությունը (ավելացումները նշված են դրական նշանով) </t>
  </si>
  <si>
    <t xml:space="preserve">ՀԱՅԱՍՏԱՆԻ ՀԱՆՐԱՊԵՏՈՒԹՅԱՆ ԿԱՌԱՎԱՐՈՒԹՅԱՆ 2023 ԹՎԱԿԱՆԻ ԴԵԿՏԵՄԲԵՐԻ 28-Ի N 2323-Ն ՈՐՈՇՄԱՆ N 9 ՀԱՎԵԼՎԱԾԻ NN 9.13 ԱՂՅՈՒՍԱԿՈՒՄ ԿԱՏԱՐՎՈՂ ՓՈՓՈԽՈՒԹՅՈՒՆՆԵՐԸ ԵՎ ԼՐԱՑՈՒՄՆԵՐԸ </t>
  </si>
  <si>
    <t xml:space="preserve">ՀԱՅԱՍՏԱՆԻ ՀԱՆՐԱՊԵՏՈՒԹՅԱՆ ԿԱՌԱՎԱՐՈՒԹՅԱՆ 2023 ԹՎԱԿԱՆԻ ԴԵԿՏԵՄԲԵՐԻ 28-Ի N 2323-Ն ՈՐՈՇՄԱՆ N 9.1 ՀԱՎԵԼՎԱԾԻ  NN 9.1.13, 9.1.39 ԵՎ 9.1.58 ԱՂՅՈՒՍԱԿՆԵՐՈՒՄ ԿԱՏԱՐՎՈՂ ՓՈՓՈԽՈՒԹՅՈՒՆՆԵՐԸ ԵՎ ԼՐԱՑՈՒՄՆԵՐԸ </t>
  </si>
  <si>
    <t>Աղյուսակ 9․1.58</t>
  </si>
  <si>
    <t>«Վեդիի ավագ դպրոց» ՊՈԱԿ</t>
  </si>
  <si>
    <t>ՀՀ Արարատի մարզ</t>
  </si>
  <si>
    <t>«Վաղարշապատի Մովսես Խորենացու անվան N 10 ավագ դպրոց» ՊՈԱԿ</t>
  </si>
  <si>
    <t>ՀՀ Արմավիրի մարզ</t>
  </si>
  <si>
    <t>գ.Գեղակերտի միջնակարգ դպրոց</t>
  </si>
  <si>
    <t>գ.Վարդանաշենի կրթահամալիր</t>
  </si>
  <si>
    <t>ՀՀ Տավուշի մարզ</t>
  </si>
  <si>
    <t>գ.Նորաշենի կրթահամալիր</t>
  </si>
  <si>
    <t>գ.Աղավնավանքի կրթահամալիր</t>
  </si>
  <si>
    <t>ՀՀ Լոռու մարզ</t>
  </si>
  <si>
    <t>ՀՀ Կոտայքի մարզ</t>
  </si>
  <si>
    <t>Լեռնանիստ բնակավայրի միջնակարգ դպրոց</t>
  </si>
  <si>
    <t>ՀՀ Շիրակի մարզ</t>
  </si>
  <si>
    <t>գ. Գետափի կրթահամալիր</t>
  </si>
  <si>
    <t>գ. Արևաբույրի կրթահամալիր</t>
  </si>
  <si>
    <t>ՀՀ  Տավուշի մարզ</t>
  </si>
  <si>
    <t>ք.Տաշիրի թիվ 1 հիմնական դպրոց</t>
  </si>
  <si>
    <t>45211231/3</t>
  </si>
  <si>
    <t>ԲՄ</t>
  </si>
  <si>
    <t>71351540/15</t>
  </si>
  <si>
    <t>98111140/15</t>
  </si>
  <si>
    <t>45221142/14</t>
  </si>
  <si>
    <t>71351540/18</t>
  </si>
  <si>
    <t>98111140/18</t>
  </si>
  <si>
    <t>45221142/19</t>
  </si>
  <si>
    <t>71351540/23</t>
  </si>
  <si>
    <t>98111140/23</t>
  </si>
  <si>
    <t>45221142/34</t>
  </si>
  <si>
    <t>71351540/41</t>
  </si>
  <si>
    <t>98111140/41</t>
  </si>
  <si>
    <t>45221142/55</t>
  </si>
  <si>
    <t>71351540/62</t>
  </si>
  <si>
    <t>98111140/62</t>
  </si>
  <si>
    <t>45221142/10</t>
  </si>
  <si>
    <t>71351540/10</t>
  </si>
  <si>
    <t>98111140/10</t>
  </si>
  <si>
    <t>45221142/28</t>
  </si>
  <si>
    <t>71351540/28</t>
  </si>
  <si>
    <t>98111140/28</t>
  </si>
  <si>
    <t>45221142/50</t>
  </si>
  <si>
    <t>71351540/50</t>
  </si>
  <si>
    <t>98111140/50</t>
  </si>
  <si>
    <t>45221142/52</t>
  </si>
  <si>
    <t>71351540/52</t>
  </si>
  <si>
    <t>98111140/52</t>
  </si>
  <si>
    <t xml:space="preserve">Տավուշի մարզում կրթական որակյալ ծառայությունների հասանելիության ապահովման ծրագրի շրջանակներում կառուցվող դպրոցների թիվը, հատ </t>
  </si>
  <si>
    <t xml:space="preserve">Տավուշի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</si>
  <si>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Արմավիրի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</si>
  <si>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Լոռու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</si>
  <si>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Արարատի մարզում կրթական որակյալ ծառայությունների հասանելիության ապահովման ծրագրի շրջանակներում կառուցվող դպրոցների թիվը, հատ </t>
  </si>
  <si>
    <t xml:space="preserve">Կոտայքի մարզում կրթական որակյալ ծառայությունների հասանելիության ապահովման ծրագրի շրջանակներում կառուցվող դպրոցների թիվը, հատ </t>
  </si>
  <si>
    <t xml:space="preserve">Արմավիրի մարզում կրթական որակյալ ծառայությունների հասանելիության ապահովման ծրագրի շրջանակներում կառուցվող դպրոցների թիվը, հատ </t>
  </si>
  <si>
    <t xml:space="preserve">Լոռու մարզում կրթական որակյալ ծառայությունների հասանելիության ապահովման ծրագրի շրջանակներում կառուցվող դպրոցների թիվը, հատ </t>
  </si>
  <si>
    <t xml:space="preserve">Շիրակի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</si>
  <si>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Արարատի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</si>
  <si>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>գ. Վերին Խոտանանի կրթահամալիր</t>
  </si>
  <si>
    <t>գ.Աղավնավանքի միջնակարգ դպրոց</t>
  </si>
  <si>
    <t>ք. Նոյեմբերյանի վարժարան (ք. Նոյեմբերյանի թիվ 1 ավագ դպրոցի տեղակայման վայրում)</t>
  </si>
  <si>
    <t>ք. Տաշիրի միջնակարգ դպրոց (ք. Տաշիրի թիվ 1 հիմնական դպրոցի տեղակայման վայրում)</t>
  </si>
  <si>
    <t>ք. Նոյեմբերյանի միջնակարգ դպրոց (ք. Նոյեմբերյանի թիվ 1 ավագ դպրոցի տեղակայման վայրում)</t>
  </si>
  <si>
    <t>45221142/72</t>
  </si>
  <si>
    <t>71351540/87</t>
  </si>
  <si>
    <t>98111140/87</t>
  </si>
  <si>
    <t>ք. Ալավերդիի կրթահամալիր (ք. Ալավերդու թիվ 4 հիմնական դպրոցի տեղակայման վայրում)</t>
  </si>
  <si>
    <t xml:space="preserve"> միջնակարգ դպրոցների կառուցման աշխատանքներ</t>
  </si>
  <si>
    <t>45211229/621</t>
  </si>
  <si>
    <t>45211229/627</t>
  </si>
  <si>
    <t>45211229/630</t>
  </si>
  <si>
    <t>45211229/628</t>
  </si>
  <si>
    <t>45211229/626</t>
  </si>
  <si>
    <t>45211229/625</t>
  </si>
  <si>
    <t>45211229/629</t>
  </si>
  <si>
    <t>45211229/622</t>
  </si>
  <si>
    <t>45211229/623</t>
  </si>
  <si>
    <t>45211229/620</t>
  </si>
  <si>
    <t>45211229/579</t>
  </si>
  <si>
    <t xml:space="preserve">Ցուցանիշների փոփոխությունը (նվազեցումները նշված են դրական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</si>
</sst>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_);_(* \(#,##0\);_(* &quot;-&quot;??_);_(@_)"/>
    <numFmt numFmtId="176" formatCode="_(* #,##0.0_);_(* \(#,##0.0\);_(* &quot;-&quot;?_);_(@_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9">
      <protection locked="0"/>
    </xf>
    <xf numFmtId="171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3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7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5" applyNumberFormat="0" applyAlignment="0" applyProtection="0"/>
    <xf numFmtId="0" fontId="9" fillId="0" borderId="0"/>
    <xf numFmtId="0" fontId="63" fillId="42" borderId="15" applyNumberFormat="0" applyAlignment="0" applyProtection="0"/>
    <xf numFmtId="43" fontId="16" fillId="0" borderId="0" applyFont="0" applyFill="0" applyBorder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8" applyNumberFormat="0" applyFont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" fillId="0" borderId="0"/>
    <xf numFmtId="0" fontId="1" fillId="0" borderId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1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1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51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</cellStyleXfs>
  <cellXfs count="333">
    <xf numFmtId="0" fontId="0" fillId="0" borderId="0" xfId="0"/>
    <xf numFmtId="0" fontId="74" fillId="2" borderId="0" xfId="0" applyFont="1" applyFill="1"/>
    <xf numFmtId="169" fontId="17" fillId="2" borderId="24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4" xfId="0" applyFont="1" applyFill="1" applyBorder="1" applyAlignment="1">
      <alignment horizontal="left" vertical="top" wrapText="1"/>
    </xf>
    <xf numFmtId="166" fontId="73" fillId="2" borderId="24" xfId="7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4" xfId="7" applyNumberFormat="1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4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0" fontId="73" fillId="2" borderId="33" xfId="96" applyFont="1" applyFill="1" applyBorder="1" applyAlignment="1">
      <alignment horizontal="center" vertical="center" wrapText="1"/>
    </xf>
    <xf numFmtId="0" fontId="90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90" fillId="2" borderId="33" xfId="253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91" fillId="2" borderId="36" xfId="96" applyFont="1" applyFill="1" applyBorder="1" applyAlignment="1">
      <alignment horizontal="center" vertical="center" wrapText="1"/>
    </xf>
    <xf numFmtId="166" fontId="17" fillId="58" borderId="33" xfId="7" applyNumberFormat="1" applyFont="1" applyFill="1" applyBorder="1" applyAlignment="1">
      <alignment vertical="top" wrapText="1"/>
    </xf>
    <xf numFmtId="0" fontId="17" fillId="0" borderId="33" xfId="96" applyFont="1" applyBorder="1" applyAlignment="1">
      <alignment horizontal="left" vertical="center" wrapText="1"/>
    </xf>
    <xf numFmtId="0" fontId="73" fillId="2" borderId="25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wrapText="1"/>
    </xf>
    <xf numFmtId="174" fontId="73" fillId="0" borderId="33" xfId="0" applyNumberFormat="1" applyFont="1" applyBorder="1" applyAlignment="1">
      <alignment horizontal="center" vertical="center"/>
    </xf>
    <xf numFmtId="169" fontId="73" fillId="2" borderId="33" xfId="0" applyNumberFormat="1" applyFont="1" applyFill="1" applyBorder="1" applyAlignment="1">
      <alignment horizontal="right" vertical="center" wrapText="1"/>
    </xf>
    <xf numFmtId="0" fontId="91" fillId="2" borderId="36" xfId="96" applyFont="1" applyFill="1" applyBorder="1" applyAlignment="1">
      <alignment horizontal="left" vertical="center" wrapText="1"/>
    </xf>
    <xf numFmtId="0" fontId="17" fillId="2" borderId="25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3" xfId="1736" applyFont="1" applyFill="1" applyBorder="1" applyAlignment="1">
      <alignment horizontal="center" vertical="center"/>
    </xf>
    <xf numFmtId="0" fontId="73" fillId="2" borderId="33" xfId="1735" applyFont="1" applyFill="1" applyBorder="1" applyAlignment="1">
      <alignment horizontal="center"/>
    </xf>
    <xf numFmtId="172" fontId="73" fillId="2" borderId="0" xfId="299" applyNumberFormat="1" applyFont="1" applyFill="1"/>
    <xf numFmtId="166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Alignment="1">
      <alignment horizontal="center" wrapText="1"/>
    </xf>
    <xf numFmtId="169" fontId="73" fillId="0" borderId="33" xfId="208" applyNumberFormat="1" applyFont="1" applyBorder="1"/>
    <xf numFmtId="0" fontId="73" fillId="2" borderId="33" xfId="208" applyFont="1" applyFill="1" applyBorder="1"/>
    <xf numFmtId="169" fontId="91" fillId="2" borderId="33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6" xfId="208" applyFont="1" applyFill="1" applyBorder="1" applyAlignment="1">
      <alignment vertical="center" wrapText="1"/>
    </xf>
    <xf numFmtId="169" fontId="86" fillId="2" borderId="33" xfId="2030" applyNumberFormat="1" applyFont="1" applyFill="1" applyBorder="1" applyAlignment="1">
      <alignment vertical="center"/>
    </xf>
    <xf numFmtId="166" fontId="86" fillId="2" borderId="33" xfId="2030" applyNumberFormat="1" applyFont="1" applyFill="1" applyBorder="1" applyAlignment="1">
      <alignment vertical="center"/>
    </xf>
    <xf numFmtId="0" fontId="86" fillId="2" borderId="33" xfId="208" applyFont="1" applyFill="1" applyBorder="1" applyAlignment="1">
      <alignment vertical="center"/>
    </xf>
    <xf numFmtId="0" fontId="92" fillId="2" borderId="0" xfId="208" applyFont="1" applyFill="1" applyAlignment="1">
      <alignment vertical="center"/>
    </xf>
    <xf numFmtId="0" fontId="73" fillId="2" borderId="34" xfId="0" applyFont="1" applyFill="1" applyBorder="1" applyAlignment="1">
      <alignment vertical="center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39" fontId="73" fillId="57" borderId="36" xfId="0" applyNumberFormat="1" applyFont="1" applyFill="1" applyBorder="1" applyAlignment="1">
      <alignment horizontal="right" vertical="center" wrapText="1"/>
    </xf>
    <xf numFmtId="169" fontId="73" fillId="2" borderId="3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3" xfId="0" applyFont="1" applyFill="1" applyBorder="1" applyAlignment="1">
      <alignment horizontal="center" vertical="center" wrapText="1"/>
    </xf>
    <xf numFmtId="165" fontId="73" fillId="2" borderId="33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36" xfId="0" applyFont="1" applyFill="1" applyBorder="1" applyAlignment="1">
      <alignment horizontal="center" vertical="center"/>
    </xf>
    <xf numFmtId="0" fontId="94" fillId="2" borderId="2" xfId="0" applyFont="1" applyFill="1" applyBorder="1"/>
    <xf numFmtId="0" fontId="94" fillId="2" borderId="33" xfId="0" applyFont="1" applyFill="1" applyBorder="1"/>
    <xf numFmtId="169" fontId="73" fillId="2" borderId="0" xfId="0" applyNumberFormat="1" applyFont="1" applyFill="1" applyAlignment="1">
      <alignment vertical="top"/>
    </xf>
    <xf numFmtId="166" fontId="73" fillId="2" borderId="1" xfId="7" applyNumberFormat="1" applyFont="1" applyFill="1" applyBorder="1" applyAlignment="1">
      <alignment horizontal="right" vertical="center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vertical="top" wrapText="1"/>
    </xf>
    <xf numFmtId="0" fontId="73" fillId="2" borderId="40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top" wrapText="1"/>
    </xf>
    <xf numFmtId="167" fontId="73" fillId="2" borderId="38" xfId="0" applyNumberFormat="1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vertical="top" wrapText="1"/>
    </xf>
    <xf numFmtId="0" fontId="17" fillId="2" borderId="40" xfId="0" applyFont="1" applyFill="1" applyBorder="1" applyAlignment="1">
      <alignment vertical="top" wrapText="1"/>
    </xf>
    <xf numFmtId="39" fontId="17" fillId="2" borderId="38" xfId="7" applyNumberFormat="1" applyFont="1" applyFill="1" applyBorder="1" applyAlignment="1">
      <alignment horizontal="center" vertical="center" wrapText="1"/>
    </xf>
    <xf numFmtId="0" fontId="86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center" wrapText="1"/>
    </xf>
    <xf numFmtId="0" fontId="73" fillId="2" borderId="38" xfId="0" applyFont="1" applyFill="1" applyBorder="1"/>
    <xf numFmtId="0" fontId="73" fillId="2" borderId="38" xfId="8" applyFont="1" applyFill="1" applyBorder="1">
      <alignment horizontal="left" vertical="top" wrapText="1"/>
    </xf>
    <xf numFmtId="165" fontId="73" fillId="2" borderId="38" xfId="0" applyNumberFormat="1" applyFont="1" applyFill="1" applyBorder="1"/>
    <xf numFmtId="165" fontId="73" fillId="2" borderId="0" xfId="0" applyNumberFormat="1" applyFont="1" applyFill="1"/>
    <xf numFmtId="0" fontId="17" fillId="2" borderId="38" xfId="0" applyFont="1" applyFill="1" applyBorder="1"/>
    <xf numFmtId="0" fontId="73" fillId="2" borderId="38" xfId="0" applyFont="1" applyFill="1" applyBorder="1" applyAlignment="1">
      <alignment horizontal="center" vertical="top"/>
    </xf>
    <xf numFmtId="166" fontId="73" fillId="2" borderId="33" xfId="96" applyNumberFormat="1" applyFont="1" applyFill="1" applyBorder="1" applyAlignment="1">
      <alignment vertical="center" wrapText="1"/>
    </xf>
    <xf numFmtId="166" fontId="91" fillId="2" borderId="33" xfId="6" applyNumberFormat="1" applyFont="1" applyFill="1" applyBorder="1" applyAlignment="1">
      <alignment horizontal="center" vertical="center"/>
    </xf>
    <xf numFmtId="166" fontId="17" fillId="2" borderId="33" xfId="96" applyNumberFormat="1" applyFont="1" applyFill="1" applyBorder="1" applyAlignment="1">
      <alignment horizontal="center" vertical="center" wrapText="1"/>
    </xf>
    <xf numFmtId="0" fontId="17" fillId="0" borderId="33" xfId="96" applyFont="1" applyBorder="1" applyAlignment="1">
      <alignment horizontal="center" vertical="center" wrapText="1"/>
    </xf>
    <xf numFmtId="169" fontId="17" fillId="0" borderId="33" xfId="96" applyNumberFormat="1" applyFont="1" applyBorder="1" applyAlignment="1">
      <alignment horizontal="center" vertical="center" wrapText="1"/>
    </xf>
    <xf numFmtId="0" fontId="73" fillId="0" borderId="0" xfId="299" applyFont="1"/>
    <xf numFmtId="0" fontId="73" fillId="0" borderId="33" xfId="208" applyFont="1" applyBorder="1" applyAlignment="1">
      <alignment horizontal="center"/>
    </xf>
    <xf numFmtId="0" fontId="73" fillId="0" borderId="33" xfId="208" applyFont="1" applyBorder="1" applyAlignment="1">
      <alignment horizontal="left"/>
    </xf>
    <xf numFmtId="43" fontId="73" fillId="0" borderId="33" xfId="217" applyFont="1" applyFill="1" applyBorder="1"/>
    <xf numFmtId="0" fontId="73" fillId="0" borderId="33" xfId="208" applyFont="1" applyBorder="1"/>
    <xf numFmtId="0" fontId="93" fillId="0" borderId="0" xfId="208" applyFont="1"/>
    <xf numFmtId="39" fontId="17" fillId="2" borderId="33" xfId="96" applyNumberFormat="1" applyFont="1" applyFill="1" applyBorder="1" applyAlignment="1">
      <alignment horizontal="center" vertical="center" wrapText="1"/>
    </xf>
    <xf numFmtId="0" fontId="73" fillId="0" borderId="26" xfId="0" applyFont="1" applyBorder="1" applyAlignment="1">
      <alignment horizontal="left" vertical="top" wrapText="1"/>
    </xf>
    <xf numFmtId="49" fontId="98" fillId="2" borderId="3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166" fontId="73" fillId="2" borderId="42" xfId="7" applyNumberFormat="1" applyFont="1" applyFill="1" applyBorder="1" applyAlignment="1">
      <alignment horizontal="right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horizontal="left" vertical="top" wrapText="1"/>
    </xf>
    <xf numFmtId="169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0" fontId="86" fillId="2" borderId="42" xfId="165" applyFont="1" applyFill="1" applyBorder="1">
      <alignment horizontal="left" vertical="top" wrapText="1"/>
    </xf>
    <xf numFmtId="169" fontId="86" fillId="2" borderId="42" xfId="7" applyNumberFormat="1" applyFont="1" applyFill="1" applyBorder="1" applyAlignment="1">
      <alignment horizontal="right" vertical="center" wrapText="1"/>
    </xf>
    <xf numFmtId="166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top" wrapText="1"/>
    </xf>
    <xf numFmtId="0" fontId="86" fillId="0" borderId="42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73" fillId="0" borderId="42" xfId="8" applyFont="1" applyBorder="1">
      <alignment horizontal="left" vertical="top" wrapText="1"/>
    </xf>
    <xf numFmtId="0" fontId="73" fillId="2" borderId="42" xfId="0" applyFont="1" applyFill="1" applyBorder="1" applyAlignment="1">
      <alignment vertical="top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173" fontId="73" fillId="2" borderId="0" xfId="2027" applyFont="1" applyFill="1"/>
    <xf numFmtId="169" fontId="73" fillId="2" borderId="42" xfId="299" applyNumberFormat="1" applyFont="1" applyFill="1" applyBorder="1" applyAlignment="1">
      <alignment horizontal="right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43" fontId="17" fillId="2" borderId="3" xfId="7" applyFont="1" applyFill="1" applyBorder="1" applyAlignment="1">
      <alignment horizontal="center" vertical="center" wrapText="1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0" fontId="14" fillId="2" borderId="33" xfId="0" applyFont="1" applyFill="1" applyBorder="1" applyAlignment="1">
      <alignment horizontal="center" vertical="top" wrapText="1"/>
    </xf>
    <xf numFmtId="0" fontId="73" fillId="57" borderId="42" xfId="0" applyFont="1" applyFill="1" applyBorder="1" applyAlignment="1">
      <alignment vertical="center" wrapText="1"/>
    </xf>
    <xf numFmtId="49" fontId="17" fillId="2" borderId="3" xfId="0" applyNumberFormat="1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175" fontId="86" fillId="2" borderId="3" xfId="7" applyNumberFormat="1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left"/>
    </xf>
    <xf numFmtId="0" fontId="94" fillId="0" borderId="42" xfId="0" applyFont="1" applyBorder="1"/>
    <xf numFmtId="0" fontId="91" fillId="0" borderId="36" xfId="96" applyFont="1" applyBorder="1" applyAlignment="1">
      <alignment horizontal="left" vertical="center" wrapText="1"/>
    </xf>
    <xf numFmtId="0" fontId="73" fillId="2" borderId="0" xfId="253" applyFont="1" applyFill="1" applyAlignment="1">
      <alignment vertical="top"/>
    </xf>
    <xf numFmtId="166" fontId="73" fillId="2" borderId="0" xfId="253" applyNumberFormat="1" applyFont="1" applyFill="1" applyAlignment="1">
      <alignment horizontal="right" vertical="top" wrapText="1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horizontal="right" wrapText="1"/>
    </xf>
    <xf numFmtId="166" fontId="73" fillId="2" borderId="0" xfId="253" applyNumberFormat="1" applyFont="1" applyFill="1" applyAlignment="1">
      <alignment wrapText="1"/>
    </xf>
    <xf numFmtId="166" fontId="73" fillId="2" borderId="0" xfId="253" applyNumberFormat="1" applyFont="1" applyFill="1" applyAlignment="1">
      <alignment horizontal="center"/>
    </xf>
    <xf numFmtId="166" fontId="73" fillId="2" borderId="42" xfId="96" applyNumberFormat="1" applyFont="1" applyFill="1" applyBorder="1" applyAlignment="1">
      <alignment horizontal="center" vertical="center" wrapText="1"/>
    </xf>
    <xf numFmtId="166" fontId="17" fillId="2" borderId="33" xfId="165" applyNumberFormat="1" applyFont="1" applyFill="1" applyBorder="1" applyAlignment="1">
      <alignment horizontal="center" vertical="center" wrapText="1"/>
    </xf>
    <xf numFmtId="43" fontId="73" fillId="2" borderId="0" xfId="253" applyNumberFormat="1" applyFont="1" applyFill="1"/>
    <xf numFmtId="166" fontId="17" fillId="0" borderId="33" xfId="96" applyNumberFormat="1" applyFont="1" applyBorder="1" applyAlignment="1">
      <alignment horizontal="center" vertical="center" wrapText="1"/>
    </xf>
    <xf numFmtId="176" fontId="73" fillId="2" borderId="0" xfId="253" applyNumberFormat="1" applyFont="1" applyFill="1"/>
    <xf numFmtId="0" fontId="73" fillId="2" borderId="33" xfId="299" applyFont="1" applyFill="1" applyBorder="1" applyAlignment="1">
      <alignment horizontal="center"/>
    </xf>
    <xf numFmtId="0" fontId="73" fillId="2" borderId="33" xfId="0" applyFont="1" applyFill="1" applyBorder="1" applyAlignment="1">
      <alignment horizontal="center"/>
    </xf>
    <xf numFmtId="166" fontId="73" fillId="2" borderId="33" xfId="253" applyNumberFormat="1" applyFont="1" applyFill="1" applyBorder="1"/>
    <xf numFmtId="166" fontId="17" fillId="0" borderId="33" xfId="253" applyNumberFormat="1" applyFont="1" applyBorder="1" applyAlignment="1">
      <alignment vertical="center"/>
    </xf>
    <xf numFmtId="0" fontId="73" fillId="0" borderId="0" xfId="253" applyFont="1"/>
    <xf numFmtId="166" fontId="73" fillId="2" borderId="0" xfId="253" applyNumberFormat="1" applyFont="1" applyFill="1"/>
    <xf numFmtId="0" fontId="73" fillId="0" borderId="33" xfId="0" applyFont="1" applyBorder="1" applyAlignment="1">
      <alignment horizontal="center" vertical="center" wrapText="1"/>
    </xf>
    <xf numFmtId="49" fontId="73" fillId="0" borderId="47" xfId="0" applyNumberFormat="1" applyFont="1" applyBorder="1" applyAlignment="1">
      <alignment horizontal="center" vertical="center" wrapText="1"/>
    </xf>
    <xf numFmtId="169" fontId="73" fillId="0" borderId="42" xfId="299" applyNumberFormat="1" applyFont="1" applyBorder="1" applyAlignment="1">
      <alignment horizontal="right" vertical="center" wrapText="1"/>
    </xf>
    <xf numFmtId="0" fontId="73" fillId="0" borderId="0" xfId="0" applyFont="1" applyAlignment="1">
      <alignment horizontal="left" vertical="center" wrapText="1"/>
    </xf>
    <xf numFmtId="0" fontId="86" fillId="0" borderId="36" xfId="208" applyFont="1" applyBorder="1" applyAlignment="1">
      <alignment vertical="center" wrapText="1"/>
    </xf>
    <xf numFmtId="169" fontId="86" fillId="0" borderId="33" xfId="2030" applyNumberFormat="1" applyFont="1" applyFill="1" applyBorder="1" applyAlignment="1">
      <alignment vertical="center"/>
    </xf>
    <xf numFmtId="166" fontId="86" fillId="0" borderId="33" xfId="2030" applyNumberFormat="1" applyFont="1" applyFill="1" applyBorder="1" applyAlignment="1">
      <alignment vertical="center"/>
    </xf>
    <xf numFmtId="0" fontId="86" fillId="0" borderId="33" xfId="208" applyFont="1" applyBorder="1" applyAlignment="1">
      <alignment vertical="center"/>
    </xf>
    <xf numFmtId="0" fontId="92" fillId="0" borderId="0" xfId="208" applyFont="1" applyAlignment="1">
      <alignment vertical="center"/>
    </xf>
    <xf numFmtId="43" fontId="73" fillId="2" borderId="0" xfId="0" applyNumberFormat="1" applyFont="1" applyFill="1"/>
    <xf numFmtId="169" fontId="91" fillId="0" borderId="33" xfId="2030" applyNumberFormat="1" applyFont="1" applyFill="1" applyBorder="1" applyAlignment="1">
      <alignment vertical="center"/>
    </xf>
    <xf numFmtId="0" fontId="92" fillId="0" borderId="0" xfId="208" applyFont="1"/>
    <xf numFmtId="0" fontId="73" fillId="2" borderId="1" xfId="208" applyFont="1" applyFill="1" applyBorder="1" applyAlignment="1">
      <alignment horizontal="center"/>
    </xf>
    <xf numFmtId="0" fontId="73" fillId="0" borderId="25" xfId="253" applyFont="1" applyBorder="1" applyAlignment="1">
      <alignment horizontal="center"/>
    </xf>
    <xf numFmtId="0" fontId="86" fillId="0" borderId="36" xfId="0" applyFont="1" applyBorder="1" applyAlignment="1">
      <alignment vertical="center" wrapText="1"/>
    </xf>
    <xf numFmtId="43" fontId="73" fillId="0" borderId="42" xfId="7" applyFont="1" applyFill="1" applyBorder="1" applyAlignment="1">
      <alignment vertical="center"/>
    </xf>
    <xf numFmtId="0" fontId="86" fillId="0" borderId="26" xfId="0" applyFont="1" applyBorder="1" applyAlignment="1">
      <alignment vertical="center" wrapText="1"/>
    </xf>
    <xf numFmtId="0" fontId="94" fillId="0" borderId="25" xfId="0" applyFont="1" applyBorder="1"/>
    <xf numFmtId="0" fontId="94" fillId="0" borderId="33" xfId="0" applyFont="1" applyBorder="1"/>
    <xf numFmtId="0" fontId="73" fillId="0" borderId="25" xfId="253" applyFont="1" applyBorder="1"/>
    <xf numFmtId="0" fontId="73" fillId="0" borderId="42" xfId="253" applyFont="1" applyBorder="1" applyAlignment="1">
      <alignment horizontal="center"/>
    </xf>
    <xf numFmtId="0" fontId="73" fillId="0" borderId="46" xfId="253" applyFont="1" applyBorder="1"/>
    <xf numFmtId="0" fontId="73" fillId="0" borderId="43" xfId="253" applyFont="1" applyBorder="1"/>
    <xf numFmtId="0" fontId="73" fillId="2" borderId="0" xfId="1734" applyFont="1" applyFill="1" applyAlignment="1">
      <alignment horizontal="right" vertical="center"/>
    </xf>
    <xf numFmtId="0" fontId="73" fillId="2" borderId="33" xfId="1735" applyFont="1" applyFill="1" applyBorder="1" applyAlignment="1">
      <alignment horizontal="center" vertical="center" wrapText="1"/>
    </xf>
    <xf numFmtId="0" fontId="94" fillId="0" borderId="2" xfId="0" applyFont="1" applyBorder="1"/>
    <xf numFmtId="0" fontId="73" fillId="0" borderId="33" xfId="299" applyFont="1" applyBorder="1" applyAlignment="1">
      <alignment horizontal="center"/>
    </xf>
    <xf numFmtId="166" fontId="73" fillId="0" borderId="33" xfId="96" applyNumberFormat="1" applyFont="1" applyBorder="1" applyAlignment="1">
      <alignment vertical="center" wrapText="1"/>
    </xf>
    <xf numFmtId="0" fontId="91" fillId="0" borderId="36" xfId="96" applyFont="1" applyBorder="1" applyAlignment="1">
      <alignment horizontal="center" vertical="center" wrapText="1"/>
    </xf>
    <xf numFmtId="166" fontId="91" fillId="0" borderId="33" xfId="6" applyNumberFormat="1" applyFont="1" applyFill="1" applyBorder="1" applyAlignment="1">
      <alignment horizontal="center" vertical="center"/>
    </xf>
    <xf numFmtId="0" fontId="73" fillId="0" borderId="33" xfId="0" applyFont="1" applyBorder="1" applyAlignment="1">
      <alignment horizontal="center"/>
    </xf>
    <xf numFmtId="166" fontId="73" fillId="0" borderId="33" xfId="253" applyNumberFormat="1" applyFont="1" applyBorder="1"/>
    <xf numFmtId="169" fontId="73" fillId="2" borderId="0" xfId="96" applyNumberFormat="1" applyFont="1" applyFill="1" applyAlignment="1">
      <alignment horizontal="right" vertical="center" wrapText="1"/>
    </xf>
    <xf numFmtId="0" fontId="73" fillId="2" borderId="25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49" fontId="17" fillId="0" borderId="2" xfId="0" applyNumberFormat="1" applyFont="1" applyBorder="1" applyAlignment="1">
      <alignment vertical="top" wrapText="1"/>
    </xf>
    <xf numFmtId="0" fontId="86" fillId="0" borderId="42" xfId="165" applyFont="1" applyBorder="1">
      <alignment horizontal="left" vertical="top" wrapText="1"/>
    </xf>
    <xf numFmtId="169" fontId="86" fillId="0" borderId="42" xfId="7" applyNumberFormat="1" applyFont="1" applyFill="1" applyBorder="1" applyAlignment="1">
      <alignment horizontal="right" vertical="center" wrapText="1"/>
    </xf>
    <xf numFmtId="0" fontId="86" fillId="0" borderId="0" xfId="0" applyFont="1" applyAlignment="1">
      <alignment horizontal="left" vertical="top" wrapText="1"/>
    </xf>
    <xf numFmtId="0" fontId="73" fillId="0" borderId="42" xfId="0" applyFont="1" applyBorder="1" applyAlignment="1">
      <alignment horizontal="left" vertical="top" wrapText="1"/>
    </xf>
    <xf numFmtId="166" fontId="73" fillId="0" borderId="42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73" fillId="0" borderId="42" xfId="0" applyFont="1" applyBorder="1" applyAlignment="1">
      <alignment horizontal="center" vertical="top" wrapText="1"/>
    </xf>
    <xf numFmtId="169" fontId="73" fillId="0" borderId="42" xfId="7" applyNumberFormat="1" applyFont="1" applyFill="1" applyBorder="1" applyAlignment="1">
      <alignment horizontal="center" vertical="center" wrapText="1"/>
    </xf>
    <xf numFmtId="166" fontId="73" fillId="0" borderId="42" xfId="7" applyNumberFormat="1" applyFont="1" applyFill="1" applyBorder="1" applyAlignment="1">
      <alignment horizontal="right" vertical="center" wrapText="1"/>
    </xf>
    <xf numFmtId="167" fontId="73" fillId="0" borderId="0" xfId="0" applyNumberFormat="1" applyFont="1" applyAlignment="1">
      <alignment horizontal="left" vertical="top" wrapText="1"/>
    </xf>
    <xf numFmtId="43" fontId="91" fillId="0" borderId="33" xfId="7" applyFont="1" applyFill="1" applyBorder="1" applyAlignment="1">
      <alignment horizontal="right" vertical="center"/>
    </xf>
    <xf numFmtId="166" fontId="73" fillId="0" borderId="48" xfId="0" applyNumberFormat="1" applyFont="1" applyBorder="1" applyAlignment="1">
      <alignment horizontal="center" vertical="center" wrapText="1"/>
    </xf>
    <xf numFmtId="166" fontId="73" fillId="2" borderId="35" xfId="0" applyNumberFormat="1" applyFont="1" applyFill="1" applyBorder="1" applyAlignment="1">
      <alignment vertical="center"/>
    </xf>
    <xf numFmtId="166" fontId="73" fillId="2" borderId="42" xfId="299" applyNumberFormat="1" applyFont="1" applyFill="1" applyBorder="1" applyAlignment="1">
      <alignment horizontal="right" vertical="center" wrapText="1"/>
    </xf>
    <xf numFmtId="0" fontId="86" fillId="2" borderId="26" xfId="208" applyFont="1" applyFill="1" applyBorder="1" applyAlignment="1">
      <alignment vertical="center" wrapText="1"/>
    </xf>
    <xf numFmtId="166" fontId="86" fillId="2" borderId="42" xfId="2030" applyNumberFormat="1" applyFont="1" applyFill="1" applyBorder="1" applyAlignment="1">
      <alignment vertical="center"/>
    </xf>
    <xf numFmtId="0" fontId="86" fillId="2" borderId="42" xfId="208" applyFont="1" applyFill="1" applyBorder="1" applyAlignment="1">
      <alignment vertical="center"/>
    </xf>
    <xf numFmtId="0" fontId="86" fillId="0" borderId="26" xfId="208" applyFont="1" applyBorder="1" applyAlignment="1">
      <alignment vertical="center" wrapText="1"/>
    </xf>
    <xf numFmtId="166" fontId="86" fillId="0" borderId="42" xfId="2030" applyNumberFormat="1" applyFont="1" applyFill="1" applyBorder="1" applyAlignment="1">
      <alignment vertical="center"/>
    </xf>
    <xf numFmtId="0" fontId="86" fillId="0" borderId="42" xfId="208" applyFont="1" applyBorder="1" applyAlignment="1">
      <alignment vertical="center"/>
    </xf>
    <xf numFmtId="49" fontId="73" fillId="0" borderId="47" xfId="0" applyNumberFormat="1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166" fontId="73" fillId="0" borderId="48" xfId="0" applyNumberFormat="1" applyFont="1" applyFill="1" applyBorder="1" applyAlignment="1">
      <alignment horizontal="center" vertical="center" wrapText="1"/>
    </xf>
    <xf numFmtId="174" fontId="73" fillId="0" borderId="33" xfId="0" applyNumberFormat="1" applyFont="1" applyFill="1" applyBorder="1" applyAlignment="1">
      <alignment horizontal="center" vertical="center"/>
    </xf>
    <xf numFmtId="169" fontId="73" fillId="0" borderId="42" xfId="299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vertical="center" wrapText="1"/>
    </xf>
    <xf numFmtId="0" fontId="73" fillId="2" borderId="4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25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49" fontId="17" fillId="2" borderId="42" xfId="0" applyNumberFormat="1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/>
    </xf>
    <xf numFmtId="49" fontId="17" fillId="2" borderId="25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center" wrapText="1"/>
    </xf>
    <xf numFmtId="0" fontId="73" fillId="2" borderId="25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0" fontId="17" fillId="2" borderId="25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8" fontId="73" fillId="2" borderId="36" xfId="96" applyNumberFormat="1" applyFont="1" applyFill="1" applyBorder="1" applyAlignment="1">
      <alignment horizontal="center" vertical="center" wrapText="1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36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7" xfId="2028" applyFont="1" applyFill="1" applyBorder="1" applyAlignment="1">
      <alignment horizontal="right"/>
    </xf>
    <xf numFmtId="0" fontId="17" fillId="2" borderId="0" xfId="299" applyFont="1" applyFill="1" applyAlignment="1">
      <alignment horizontal="center" vertical="center" wrapText="1"/>
    </xf>
    <xf numFmtId="0" fontId="17" fillId="2" borderId="32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8" fillId="2" borderId="0" xfId="0" applyFont="1" applyFill="1" applyAlignment="1">
      <alignment horizontal="right" vertical="top" wrapText="1"/>
    </xf>
    <xf numFmtId="0" fontId="14" fillId="2" borderId="0" xfId="0" applyFont="1" applyFill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4" fillId="2" borderId="33" xfId="0" applyFont="1" applyFill="1" applyBorder="1" applyAlignment="1">
      <alignment horizontal="center" vertical="center" wrapText="1"/>
    </xf>
    <xf numFmtId="0" fontId="86" fillId="2" borderId="34" xfId="0" applyFont="1" applyFill="1" applyBorder="1" applyAlignment="1">
      <alignment horizontal="left" vertical="top" wrapText="1"/>
    </xf>
    <xf numFmtId="0" fontId="86" fillId="2" borderId="36" xfId="0" applyFont="1" applyFill="1" applyBorder="1" applyAlignment="1">
      <alignment horizontal="left" vertical="top" wrapText="1"/>
    </xf>
    <xf numFmtId="0" fontId="86" fillId="2" borderId="4" xfId="0" applyFont="1" applyFill="1" applyBorder="1" applyAlignment="1">
      <alignment horizontal="left" vertical="top" wrapText="1"/>
    </xf>
    <xf numFmtId="0" fontId="86" fillId="2" borderId="5" xfId="0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3" xfId="1734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horizontal="left" vertical="center" wrapText="1"/>
    </xf>
    <xf numFmtId="0" fontId="73" fillId="2" borderId="36" xfId="0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0" borderId="39" xfId="0" applyFont="1" applyBorder="1" applyAlignment="1">
      <alignment horizontal="left" vertical="center" wrapText="1"/>
    </xf>
    <xf numFmtId="0" fontId="73" fillId="0" borderId="40" xfId="0" applyFont="1" applyBorder="1" applyAlignment="1">
      <alignment horizontal="left" vertical="center" wrapText="1"/>
    </xf>
    <xf numFmtId="0" fontId="73" fillId="0" borderId="36" xfId="0" applyFont="1" applyBorder="1" applyAlignment="1">
      <alignment horizontal="left" vertical="center" wrapText="1"/>
    </xf>
    <xf numFmtId="0" fontId="73" fillId="57" borderId="39" xfId="0" applyFont="1" applyFill="1" applyBorder="1" applyAlignment="1">
      <alignment horizontal="left" vertical="center" wrapText="1"/>
    </xf>
    <xf numFmtId="0" fontId="73" fillId="57" borderId="40" xfId="0" applyFont="1" applyFill="1" applyBorder="1" applyAlignment="1">
      <alignment horizontal="left" vertical="center" wrapText="1"/>
    </xf>
    <xf numFmtId="0" fontId="73" fillId="57" borderId="36" xfId="0" applyFont="1" applyFill="1" applyBorder="1" applyAlignment="1">
      <alignment horizontal="left" vertical="center" wrapText="1"/>
    </xf>
    <xf numFmtId="0" fontId="17" fillId="58" borderId="33" xfId="0" applyFont="1" applyFill="1" applyBorder="1" applyAlignment="1">
      <alignment vertical="top" wrapText="1"/>
    </xf>
    <xf numFmtId="0" fontId="73" fillId="0" borderId="39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horizontal="left" vertical="center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E33"/>
  <sheetViews>
    <sheetView zoomScale="85" zoomScaleNormal="85" zoomScaleSheetLayoutView="100" workbookViewId="0">
      <selection activeCell="G28" sqref="G28"/>
    </sheetView>
  </sheetViews>
  <sheetFormatPr defaultColWidth="9.140625" defaultRowHeight="17.25"/>
  <cols>
    <col min="1" max="1" width="9.5703125" style="3" customWidth="1"/>
    <col min="2" max="2" width="24.5703125" style="3" customWidth="1"/>
    <col min="3" max="3" width="64.42578125" style="3" customWidth="1"/>
    <col min="4" max="4" width="37.28515625" style="3" customWidth="1"/>
    <col min="5" max="5" width="15.85546875" style="3" customWidth="1"/>
    <col min="6" max="6" width="15.5703125" style="3" customWidth="1"/>
    <col min="7" max="7" width="13.85546875" style="3" customWidth="1"/>
    <col min="8" max="9" width="12.28515625" style="3" customWidth="1"/>
    <col min="10" max="16384" width="9.140625" style="3"/>
  </cols>
  <sheetData>
    <row r="1" spans="1:5" ht="37.35" customHeight="1">
      <c r="C1" s="255" t="s">
        <v>24</v>
      </c>
      <c r="D1" s="255"/>
    </row>
    <row r="2" spans="1:5" ht="17.649999999999999" customHeight="1">
      <c r="C2" s="256" t="s">
        <v>70</v>
      </c>
      <c r="D2" s="256"/>
    </row>
    <row r="3" spans="1:5" ht="17.649999999999999" customHeight="1">
      <c r="C3" s="256" t="s">
        <v>6</v>
      </c>
      <c r="D3" s="256"/>
    </row>
    <row r="6" spans="1:5" ht="75.95" customHeight="1">
      <c r="A6" s="257" t="s">
        <v>98</v>
      </c>
      <c r="B6" s="257"/>
      <c r="C6" s="257"/>
      <c r="D6" s="257"/>
    </row>
    <row r="7" spans="1:5">
      <c r="A7" s="68"/>
      <c r="B7" s="68"/>
      <c r="C7" s="68"/>
      <c r="D7" s="68"/>
    </row>
    <row r="9" spans="1:5">
      <c r="D9" s="30" t="s">
        <v>15</v>
      </c>
    </row>
    <row r="10" spans="1:5" s="12" customFormat="1" ht="93.75" customHeight="1">
      <c r="A10" s="258" t="s">
        <v>8</v>
      </c>
      <c r="B10" s="259"/>
      <c r="C10" s="260" t="s">
        <v>86</v>
      </c>
      <c r="D10" s="149" t="s">
        <v>131</v>
      </c>
    </row>
    <row r="11" spans="1:5" s="12" customFormat="1" ht="34.5">
      <c r="A11" s="92" t="s">
        <v>20</v>
      </c>
      <c r="B11" s="96" t="s">
        <v>87</v>
      </c>
      <c r="C11" s="261"/>
      <c r="D11" s="31" t="s">
        <v>9</v>
      </c>
    </row>
    <row r="12" spans="1:5" s="12" customFormat="1" ht="34.9" customHeight="1">
      <c r="A12" s="97" t="s">
        <v>88</v>
      </c>
      <c r="B12" s="98"/>
      <c r="C12" s="99" t="s">
        <v>14</v>
      </c>
      <c r="D12" s="100">
        <f>+D14</f>
        <v>-2.3283064365386963E-10</v>
      </c>
    </row>
    <row r="13" spans="1:5" s="12" customFormat="1" ht="18" customHeight="1">
      <c r="A13" s="97"/>
      <c r="B13" s="98"/>
      <c r="C13" s="94" t="s">
        <v>89</v>
      </c>
      <c r="D13" s="101"/>
    </row>
    <row r="14" spans="1:5" s="12" customFormat="1" ht="34.5">
      <c r="A14" s="102"/>
      <c r="B14" s="103"/>
      <c r="C14" s="99" t="s">
        <v>23</v>
      </c>
      <c r="D14" s="104">
        <f>+D16</f>
        <v>-2.3283064365386963E-10</v>
      </c>
    </row>
    <row r="15" spans="1:5" ht="17.850000000000001" customHeight="1">
      <c r="A15" s="250">
        <v>1236</v>
      </c>
      <c r="B15" s="253"/>
      <c r="C15" s="105" t="s">
        <v>90</v>
      </c>
      <c r="D15" s="109"/>
    </row>
    <row r="16" spans="1:5" ht="32.65" customHeight="1">
      <c r="A16" s="251"/>
      <c r="B16" s="253"/>
      <c r="C16" s="106" t="s">
        <v>81</v>
      </c>
      <c r="D16" s="95">
        <f>+D22+D28</f>
        <v>-2.3283064365386963E-10</v>
      </c>
      <c r="E16" s="110"/>
    </row>
    <row r="17" spans="1:5" ht="17.850000000000001" customHeight="1">
      <c r="A17" s="251"/>
      <c r="B17" s="253"/>
      <c r="C17" s="105" t="s">
        <v>91</v>
      </c>
      <c r="D17" s="111"/>
    </row>
    <row r="18" spans="1:5" ht="69">
      <c r="A18" s="251"/>
      <c r="B18" s="253"/>
      <c r="C18" s="108" t="s">
        <v>99</v>
      </c>
      <c r="D18" s="111"/>
    </row>
    <row r="19" spans="1:5" ht="17.850000000000001" customHeight="1">
      <c r="A19" s="251"/>
      <c r="B19" s="253"/>
      <c r="C19" s="105" t="s">
        <v>92</v>
      </c>
      <c r="D19" s="111"/>
    </row>
    <row r="20" spans="1:5">
      <c r="A20" s="251"/>
      <c r="B20" s="253"/>
      <c r="C20" s="108" t="s">
        <v>100</v>
      </c>
      <c r="D20" s="111"/>
    </row>
    <row r="21" spans="1:5" ht="24" customHeight="1">
      <c r="A21" s="251"/>
      <c r="B21" s="93"/>
      <c r="C21" s="112" t="s">
        <v>97</v>
      </c>
      <c r="D21" s="107"/>
    </row>
    <row r="22" spans="1:5" ht="17.850000000000001" customHeight="1">
      <c r="A22" s="251"/>
      <c r="B22" s="249">
        <v>32003</v>
      </c>
      <c r="C22" s="144" t="s">
        <v>93</v>
      </c>
      <c r="D22" s="139">
        <f>+'Հավելված N 2'!G26</f>
        <v>239999.99999999977</v>
      </c>
    </row>
    <row r="23" spans="1:5">
      <c r="A23" s="251"/>
      <c r="B23" s="249"/>
      <c r="C23" s="145" t="s">
        <v>108</v>
      </c>
      <c r="D23" s="139"/>
      <c r="E23" s="110"/>
    </row>
    <row r="24" spans="1:5" ht="17.649999999999999" customHeight="1">
      <c r="A24" s="251"/>
      <c r="B24" s="249"/>
      <c r="C24" s="144" t="s">
        <v>94</v>
      </c>
      <c r="D24" s="133"/>
    </row>
    <row r="25" spans="1:5" ht="86.25">
      <c r="A25" s="251"/>
      <c r="B25" s="249"/>
      <c r="C25" s="146" t="s">
        <v>110</v>
      </c>
      <c r="D25" s="133"/>
    </row>
    <row r="26" spans="1:5" ht="17.649999999999999" customHeight="1">
      <c r="A26" s="251"/>
      <c r="B26" s="249"/>
      <c r="C26" s="144" t="s">
        <v>95</v>
      </c>
      <c r="D26" s="133"/>
    </row>
    <row r="27" spans="1:5" ht="51.75">
      <c r="A27" s="251"/>
      <c r="B27" s="254"/>
      <c r="C27" s="146" t="s">
        <v>96</v>
      </c>
      <c r="D27" s="133"/>
    </row>
    <row r="28" spans="1:5" ht="17.850000000000001" customHeight="1">
      <c r="A28" s="251"/>
      <c r="B28" s="249">
        <v>32005</v>
      </c>
      <c r="C28" s="144" t="s">
        <v>93</v>
      </c>
      <c r="D28" s="139">
        <f>+'Հավելված N 2'!G49</f>
        <v>-240000</v>
      </c>
    </row>
    <row r="29" spans="1:5">
      <c r="A29" s="251"/>
      <c r="B29" s="249"/>
      <c r="C29" s="145" t="s">
        <v>109</v>
      </c>
      <c r="D29" s="139"/>
      <c r="E29" s="110"/>
    </row>
    <row r="30" spans="1:5" ht="17.649999999999999" customHeight="1">
      <c r="A30" s="251"/>
      <c r="B30" s="249"/>
      <c r="C30" s="144" t="s">
        <v>94</v>
      </c>
      <c r="D30" s="133"/>
    </row>
    <row r="31" spans="1:5" ht="86.25">
      <c r="A31" s="251"/>
      <c r="B31" s="249"/>
      <c r="C31" s="146" t="s">
        <v>110</v>
      </c>
      <c r="D31" s="133"/>
    </row>
    <row r="32" spans="1:5" ht="17.649999999999999" customHeight="1">
      <c r="A32" s="251"/>
      <c r="B32" s="249"/>
      <c r="C32" s="144" t="s">
        <v>95</v>
      </c>
      <c r="D32" s="133"/>
    </row>
    <row r="33" spans="1:4" ht="51.75">
      <c r="A33" s="252"/>
      <c r="B33" s="249"/>
      <c r="C33" s="146" t="s">
        <v>96</v>
      </c>
      <c r="D33" s="133"/>
    </row>
  </sheetData>
  <mergeCells count="10">
    <mergeCell ref="B28:B33"/>
    <mergeCell ref="A15:A33"/>
    <mergeCell ref="B15:B20"/>
    <mergeCell ref="B22:B27"/>
    <mergeCell ref="C1:D1"/>
    <mergeCell ref="C2:D2"/>
    <mergeCell ref="C3:D3"/>
    <mergeCell ref="A6:D6"/>
    <mergeCell ref="A10:B10"/>
    <mergeCell ref="C10:C11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64"/>
  <sheetViews>
    <sheetView topLeftCell="A22" zoomScale="90" zoomScaleNormal="90" zoomScaleSheetLayoutView="100" workbookViewId="0">
      <selection activeCell="M59" sqref="M59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34.28515625" style="3" customWidth="1"/>
    <col min="8" max="10" width="15" style="3" customWidth="1"/>
    <col min="11" max="16384" width="9.140625" style="3"/>
  </cols>
  <sheetData>
    <row r="1" spans="1:7" s="32" customFormat="1" ht="37.5" customHeight="1">
      <c r="F1" s="255" t="s">
        <v>25</v>
      </c>
      <c r="G1" s="255"/>
    </row>
    <row r="2" spans="1:7" s="30" customFormat="1" ht="17.649999999999999" customHeight="1">
      <c r="F2" s="256" t="s">
        <v>70</v>
      </c>
      <c r="G2" s="256"/>
    </row>
    <row r="3" spans="1:7" s="30" customFormat="1" ht="17.649999999999999" customHeight="1">
      <c r="F3" s="256" t="s">
        <v>6</v>
      </c>
      <c r="G3" s="256"/>
    </row>
    <row r="4" spans="1:7" ht="13.7" customHeight="1"/>
    <row r="5" spans="1:7" ht="13.7" customHeight="1"/>
    <row r="6" spans="1:7" ht="13.7" customHeight="1"/>
    <row r="7" spans="1:7" ht="52.5" customHeight="1">
      <c r="A7" s="257" t="s">
        <v>82</v>
      </c>
      <c r="B7" s="257"/>
      <c r="C7" s="257"/>
      <c r="D7" s="257"/>
      <c r="E7" s="257"/>
      <c r="F7" s="257"/>
      <c r="G7" s="257"/>
    </row>
    <row r="8" spans="1:7">
      <c r="A8" s="68"/>
      <c r="B8" s="68"/>
      <c r="C8" s="68"/>
      <c r="D8" s="68"/>
      <c r="E8" s="68"/>
      <c r="F8" s="68"/>
      <c r="G8" s="68"/>
    </row>
    <row r="10" spans="1:7">
      <c r="G10" s="30" t="s">
        <v>15</v>
      </c>
    </row>
    <row r="11" spans="1:7" s="12" customFormat="1" ht="102.75" customHeight="1">
      <c r="A11" s="275" t="s">
        <v>16</v>
      </c>
      <c r="B11" s="275"/>
      <c r="C11" s="275"/>
      <c r="D11" s="275" t="s">
        <v>8</v>
      </c>
      <c r="E11" s="275"/>
      <c r="F11" s="275" t="s">
        <v>11</v>
      </c>
      <c r="G11" s="149" t="s">
        <v>131</v>
      </c>
    </row>
    <row r="12" spans="1:7" s="12" customFormat="1" ht="34.5">
      <c r="A12" s="31" t="s">
        <v>29</v>
      </c>
      <c r="B12" s="31" t="s">
        <v>30</v>
      </c>
      <c r="C12" s="31" t="s">
        <v>17</v>
      </c>
      <c r="D12" s="31" t="s">
        <v>10</v>
      </c>
      <c r="E12" s="31" t="s">
        <v>21</v>
      </c>
      <c r="F12" s="275"/>
      <c r="G12" s="31" t="s">
        <v>9</v>
      </c>
    </row>
    <row r="13" spans="1:7" s="12" customFormat="1" ht="34.9" customHeight="1">
      <c r="A13" s="11"/>
      <c r="B13" s="11"/>
      <c r="C13" s="11"/>
      <c r="D13" s="31"/>
      <c r="E13" s="31"/>
      <c r="F13" s="15" t="s">
        <v>14</v>
      </c>
      <c r="G13" s="10">
        <f>+G15</f>
        <v>-2.3283064365386963E-10</v>
      </c>
    </row>
    <row r="14" spans="1:7" s="12" customFormat="1">
      <c r="A14" s="11"/>
      <c r="B14" s="11"/>
      <c r="C14" s="11"/>
      <c r="D14" s="31"/>
      <c r="E14" s="31"/>
      <c r="F14" s="11" t="s">
        <v>66</v>
      </c>
      <c r="G14" s="2"/>
    </row>
    <row r="15" spans="1:7" s="12" customFormat="1" ht="34.5">
      <c r="A15" s="11"/>
      <c r="B15" s="11"/>
      <c r="C15" s="11"/>
      <c r="D15" s="31"/>
      <c r="E15" s="31"/>
      <c r="F15" s="4" t="s">
        <v>23</v>
      </c>
      <c r="G15" s="2">
        <f>+G16</f>
        <v>-2.3283064365386963E-10</v>
      </c>
    </row>
    <row r="16" spans="1:7" s="12" customFormat="1" ht="17.649999999999999" customHeight="1">
      <c r="A16" s="268" t="s">
        <v>78</v>
      </c>
      <c r="B16" s="253"/>
      <c r="C16" s="273"/>
      <c r="D16" s="55"/>
      <c r="E16" s="49"/>
      <c r="F16" s="99" t="s">
        <v>80</v>
      </c>
      <c r="G16" s="2">
        <f>+G18</f>
        <v>-2.3283064365386963E-10</v>
      </c>
    </row>
    <row r="17" spans="1:7" s="12" customFormat="1" ht="16.899999999999999" customHeight="1">
      <c r="A17" s="268"/>
      <c r="B17" s="253"/>
      <c r="C17" s="274"/>
      <c r="D17" s="56"/>
      <c r="E17" s="50"/>
      <c r="F17" s="94" t="s">
        <v>12</v>
      </c>
      <c r="G17" s="5"/>
    </row>
    <row r="18" spans="1:7" s="12" customFormat="1">
      <c r="A18" s="268"/>
      <c r="B18" s="127" t="s">
        <v>105</v>
      </c>
      <c r="C18" s="129"/>
      <c r="D18" s="130"/>
      <c r="E18" s="50"/>
      <c r="F18" s="131" t="s">
        <v>106</v>
      </c>
      <c r="G18" s="132">
        <f t="shared" ref="G18" si="0">+G20</f>
        <v>-2.3283064365386963E-10</v>
      </c>
    </row>
    <row r="19" spans="1:7" s="12" customFormat="1" ht="16.899999999999999" customHeight="1">
      <c r="A19" s="268"/>
      <c r="B19" s="129"/>
      <c r="C19" s="129"/>
      <c r="D19" s="130"/>
      <c r="E19" s="50"/>
      <c r="F19" s="133" t="s">
        <v>12</v>
      </c>
      <c r="G19" s="132"/>
    </row>
    <row r="20" spans="1:7" s="12" customFormat="1">
      <c r="A20" s="268"/>
      <c r="B20" s="129"/>
      <c r="C20" s="126"/>
      <c r="D20" s="130"/>
      <c r="E20" s="50"/>
      <c r="F20" s="131" t="s">
        <v>107</v>
      </c>
      <c r="G20" s="132">
        <f t="shared" ref="G20" si="1">+G22</f>
        <v>-2.3283064365386963E-10</v>
      </c>
    </row>
    <row r="21" spans="1:7" s="12" customFormat="1" ht="16.899999999999999" customHeight="1">
      <c r="A21" s="268"/>
      <c r="B21" s="129"/>
      <c r="C21" s="271" t="s">
        <v>79</v>
      </c>
      <c r="D21" s="130"/>
      <c r="E21" s="50"/>
      <c r="F21" s="133" t="s">
        <v>12</v>
      </c>
      <c r="G21" s="132"/>
    </row>
    <row r="22" spans="1:7" s="12" customFormat="1" ht="34.5">
      <c r="A22" s="268"/>
      <c r="B22" s="129"/>
      <c r="C22" s="272"/>
      <c r="D22" s="130"/>
      <c r="E22" s="50"/>
      <c r="F22" s="134" t="s">
        <v>18</v>
      </c>
      <c r="G22" s="132">
        <f>+G24</f>
        <v>-2.3283064365386963E-10</v>
      </c>
    </row>
    <row r="23" spans="1:7" s="12" customFormat="1" ht="16.899999999999999" customHeight="1">
      <c r="A23" s="268"/>
      <c r="B23" s="129"/>
      <c r="C23" s="272"/>
      <c r="D23" s="130"/>
      <c r="E23" s="57"/>
      <c r="F23" s="133" t="s">
        <v>12</v>
      </c>
      <c r="G23" s="132"/>
    </row>
    <row r="24" spans="1:7" s="12" customFormat="1" ht="39.4" customHeight="1">
      <c r="A24" s="268"/>
      <c r="B24" s="129"/>
      <c r="C24" s="272"/>
      <c r="D24" s="265">
        <v>1236</v>
      </c>
      <c r="E24" s="269" t="s">
        <v>81</v>
      </c>
      <c r="F24" s="269"/>
      <c r="G24" s="135">
        <f>+G26+G49</f>
        <v>-2.3283064365386963E-10</v>
      </c>
    </row>
    <row r="25" spans="1:7" s="12" customFormat="1" ht="16.899999999999999" customHeight="1">
      <c r="A25" s="268"/>
      <c r="B25" s="129"/>
      <c r="C25" s="272"/>
      <c r="D25" s="266"/>
      <c r="E25" s="136"/>
      <c r="F25" s="133" t="s">
        <v>12</v>
      </c>
      <c r="G25" s="135"/>
    </row>
    <row r="26" spans="1:7" s="12" customFormat="1">
      <c r="A26" s="268"/>
      <c r="B26" s="129"/>
      <c r="C26" s="272"/>
      <c r="D26" s="266"/>
      <c r="E26" s="137">
        <v>32003</v>
      </c>
      <c r="F26" s="138" t="s">
        <v>108</v>
      </c>
      <c r="G26" s="139">
        <f>+G28+G35+G42</f>
        <v>239999.99999999977</v>
      </c>
    </row>
    <row r="27" spans="1:7" s="12" customFormat="1">
      <c r="A27" s="268"/>
      <c r="B27" s="129"/>
      <c r="C27" s="272"/>
      <c r="D27" s="266"/>
      <c r="E27" s="270"/>
      <c r="F27" s="133" t="s">
        <v>22</v>
      </c>
      <c r="G27" s="132"/>
    </row>
    <row r="28" spans="1:7" s="13" customFormat="1" ht="36.6" customHeight="1">
      <c r="A28" s="268"/>
      <c r="B28" s="129"/>
      <c r="C28" s="272"/>
      <c r="D28" s="266"/>
      <c r="E28" s="270"/>
      <c r="F28" s="140" t="s">
        <v>117</v>
      </c>
      <c r="G28" s="141">
        <f t="shared" ref="G28" si="2">+G30</f>
        <v>-2204139.7000000002</v>
      </c>
    </row>
    <row r="29" spans="1:7" s="12" customFormat="1" ht="51.75">
      <c r="A29" s="268"/>
      <c r="B29" s="129"/>
      <c r="C29" s="272"/>
      <c r="D29" s="266"/>
      <c r="E29" s="270"/>
      <c r="F29" s="133" t="s">
        <v>19</v>
      </c>
      <c r="G29" s="142"/>
    </row>
    <row r="30" spans="1:7" s="12" customFormat="1" ht="16.899999999999999" customHeight="1">
      <c r="A30" s="268"/>
      <c r="B30" s="129"/>
      <c r="C30" s="272"/>
      <c r="D30" s="266"/>
      <c r="E30" s="270"/>
      <c r="F30" s="143" t="s">
        <v>13</v>
      </c>
      <c r="G30" s="132">
        <f t="shared" ref="G30" si="3">G31</f>
        <v>-2204139.7000000002</v>
      </c>
    </row>
    <row r="31" spans="1:7" s="12" customFormat="1" ht="16.899999999999999" customHeight="1">
      <c r="A31" s="268"/>
      <c r="B31" s="129"/>
      <c r="C31" s="272"/>
      <c r="D31" s="266"/>
      <c r="E31" s="270"/>
      <c r="F31" s="133" t="s">
        <v>61</v>
      </c>
      <c r="G31" s="128">
        <f t="shared" ref="G31" si="4">+G32</f>
        <v>-2204139.7000000002</v>
      </c>
    </row>
    <row r="32" spans="1:7" s="12" customFormat="1">
      <c r="A32" s="268"/>
      <c r="B32" s="129"/>
      <c r="C32" s="272"/>
      <c r="D32" s="266"/>
      <c r="E32" s="270"/>
      <c r="F32" s="133" t="s">
        <v>62</v>
      </c>
      <c r="G32" s="128">
        <f>+G33</f>
        <v>-2204139.7000000002</v>
      </c>
    </row>
    <row r="33" spans="1:8" s="12" customFormat="1">
      <c r="A33" s="268"/>
      <c r="B33" s="129"/>
      <c r="C33" s="272"/>
      <c r="D33" s="266"/>
      <c r="E33" s="270"/>
      <c r="F33" s="125" t="s">
        <v>63</v>
      </c>
      <c r="G33" s="128">
        <f t="shared" ref="G33" si="5">+G34</f>
        <v>-2204139.7000000002</v>
      </c>
      <c r="H33" s="14"/>
    </row>
    <row r="34" spans="1:8" s="12" customFormat="1">
      <c r="A34" s="268"/>
      <c r="B34" s="129"/>
      <c r="C34" s="272"/>
      <c r="D34" s="266"/>
      <c r="E34" s="270"/>
      <c r="F34" s="125" t="s">
        <v>55</v>
      </c>
      <c r="G34" s="128">
        <f>+'Հավելված N 4'!E15</f>
        <v>-2204139.7000000002</v>
      </c>
      <c r="H34" s="14"/>
    </row>
    <row r="35" spans="1:8" s="13" customFormat="1" ht="36.6" customHeight="1">
      <c r="A35" s="268"/>
      <c r="B35" s="129"/>
      <c r="C35" s="272"/>
      <c r="D35" s="266"/>
      <c r="E35" s="270"/>
      <c r="F35" s="140" t="s">
        <v>18</v>
      </c>
      <c r="G35" s="141">
        <f t="shared" ref="G35" si="6">+G37</f>
        <v>1715000</v>
      </c>
    </row>
    <row r="36" spans="1:8" s="12" customFormat="1" ht="51.75">
      <c r="A36" s="268"/>
      <c r="B36" s="129"/>
      <c r="C36" s="272"/>
      <c r="D36" s="266"/>
      <c r="E36" s="270"/>
      <c r="F36" s="133" t="s">
        <v>19</v>
      </c>
      <c r="G36" s="142"/>
    </row>
    <row r="37" spans="1:8" s="12" customFormat="1" ht="16.899999999999999" customHeight="1">
      <c r="A37" s="268"/>
      <c r="B37" s="129"/>
      <c r="C37" s="272"/>
      <c r="D37" s="266"/>
      <c r="E37" s="270"/>
      <c r="F37" s="143" t="s">
        <v>13</v>
      </c>
      <c r="G37" s="132">
        <f t="shared" ref="G37" si="7">G38</f>
        <v>1715000</v>
      </c>
    </row>
    <row r="38" spans="1:8" s="12" customFormat="1" ht="16.899999999999999" customHeight="1">
      <c r="A38" s="268"/>
      <c r="B38" s="129"/>
      <c r="C38" s="272"/>
      <c r="D38" s="266"/>
      <c r="E38" s="270"/>
      <c r="F38" s="133" t="s">
        <v>61</v>
      </c>
      <c r="G38" s="128">
        <f t="shared" ref="G38" si="8">+G39</f>
        <v>1715000</v>
      </c>
    </row>
    <row r="39" spans="1:8" s="12" customFormat="1">
      <c r="A39" s="268"/>
      <c r="B39" s="129"/>
      <c r="C39" s="272"/>
      <c r="D39" s="266"/>
      <c r="E39" s="270"/>
      <c r="F39" s="133" t="s">
        <v>62</v>
      </c>
      <c r="G39" s="128">
        <f>+G40</f>
        <v>1715000</v>
      </c>
    </row>
    <row r="40" spans="1:8" s="12" customFormat="1">
      <c r="A40" s="268"/>
      <c r="B40" s="129"/>
      <c r="C40" s="272"/>
      <c r="D40" s="266"/>
      <c r="E40" s="270"/>
      <c r="F40" s="125" t="s">
        <v>63</v>
      </c>
      <c r="G40" s="128">
        <f t="shared" ref="G40" si="9">+G41</f>
        <v>1715000</v>
      </c>
      <c r="H40" s="14"/>
    </row>
    <row r="41" spans="1:8" s="12" customFormat="1">
      <c r="A41" s="268"/>
      <c r="B41" s="129"/>
      <c r="C41" s="272"/>
      <c r="D41" s="266"/>
      <c r="E41" s="270"/>
      <c r="F41" s="125" t="s">
        <v>55</v>
      </c>
      <c r="G41" s="128">
        <f>+'Հավելված N 4'!E28</f>
        <v>1715000</v>
      </c>
      <c r="H41" s="14"/>
    </row>
    <row r="42" spans="1:8" s="224" customFormat="1">
      <c r="A42" s="268"/>
      <c r="B42" s="221"/>
      <c r="C42" s="272"/>
      <c r="D42" s="266"/>
      <c r="E42" s="270"/>
      <c r="F42" s="222" t="s">
        <v>33</v>
      </c>
      <c r="G42" s="223">
        <f t="shared" ref="G42" si="10">+G44</f>
        <v>729139.7</v>
      </c>
    </row>
    <row r="43" spans="1:8" s="227" customFormat="1" ht="39" customHeight="1">
      <c r="A43" s="268"/>
      <c r="B43" s="221"/>
      <c r="C43" s="272"/>
      <c r="D43" s="266"/>
      <c r="E43" s="270"/>
      <c r="F43" s="225" t="s">
        <v>19</v>
      </c>
      <c r="G43" s="226"/>
    </row>
    <row r="44" spans="1:8" s="227" customFormat="1" ht="16.899999999999999" customHeight="1">
      <c r="A44" s="268"/>
      <c r="B44" s="221"/>
      <c r="C44" s="272"/>
      <c r="D44" s="266"/>
      <c r="E44" s="270"/>
      <c r="F44" s="228" t="s">
        <v>13</v>
      </c>
      <c r="G44" s="229">
        <f t="shared" ref="G44" si="11">G45</f>
        <v>729139.7</v>
      </c>
    </row>
    <row r="45" spans="1:8" s="227" customFormat="1" ht="16.899999999999999" customHeight="1">
      <c r="A45" s="268"/>
      <c r="B45" s="221"/>
      <c r="C45" s="272"/>
      <c r="D45" s="266"/>
      <c r="E45" s="270"/>
      <c r="F45" s="225" t="s">
        <v>61</v>
      </c>
      <c r="G45" s="230">
        <f t="shared" ref="G45" si="12">+G46</f>
        <v>729139.7</v>
      </c>
    </row>
    <row r="46" spans="1:8" s="227" customFormat="1">
      <c r="A46" s="268"/>
      <c r="B46" s="221"/>
      <c r="C46" s="272"/>
      <c r="D46" s="266"/>
      <c r="E46" s="270"/>
      <c r="F46" s="225" t="s">
        <v>62</v>
      </c>
      <c r="G46" s="230">
        <f t="shared" ref="G46:G47" si="13">+G47</f>
        <v>729139.7</v>
      </c>
    </row>
    <row r="47" spans="1:8" s="227" customFormat="1">
      <c r="A47" s="268"/>
      <c r="B47" s="221"/>
      <c r="C47" s="272"/>
      <c r="D47" s="266"/>
      <c r="E47" s="270"/>
      <c r="F47" s="125" t="s">
        <v>63</v>
      </c>
      <c r="G47" s="230">
        <f t="shared" si="13"/>
        <v>729139.7</v>
      </c>
      <c r="H47" s="231"/>
    </row>
    <row r="48" spans="1:8" s="227" customFormat="1">
      <c r="A48" s="268"/>
      <c r="B48" s="221"/>
      <c r="C48" s="272"/>
      <c r="D48" s="266"/>
      <c r="E48" s="270"/>
      <c r="F48" s="125" t="s">
        <v>55</v>
      </c>
      <c r="G48" s="230">
        <v>729139.7</v>
      </c>
      <c r="H48" s="231"/>
    </row>
    <row r="49" spans="1:8" s="12" customFormat="1">
      <c r="A49" s="268"/>
      <c r="B49" s="129"/>
      <c r="C49" s="127"/>
      <c r="D49" s="266"/>
      <c r="E49" s="137">
        <v>32005</v>
      </c>
      <c r="F49" s="153" t="s">
        <v>104</v>
      </c>
      <c r="G49" s="139">
        <f>+G51+G58</f>
        <v>-240000</v>
      </c>
    </row>
    <row r="50" spans="1:8" s="12" customFormat="1">
      <c r="A50" s="268"/>
      <c r="B50" s="129"/>
      <c r="C50" s="127"/>
      <c r="D50" s="266"/>
      <c r="E50" s="262"/>
      <c r="F50" s="133" t="s">
        <v>22</v>
      </c>
      <c r="G50" s="132"/>
    </row>
    <row r="51" spans="1:8" s="13" customFormat="1" ht="36.6" customHeight="1">
      <c r="A51" s="268"/>
      <c r="B51" s="129"/>
      <c r="C51" s="127"/>
      <c r="D51" s="266"/>
      <c r="E51" s="263"/>
      <c r="F51" s="140" t="s">
        <v>117</v>
      </c>
      <c r="G51" s="141">
        <f t="shared" ref="G51" si="14">+G53</f>
        <v>-1210000</v>
      </c>
    </row>
    <row r="52" spans="1:8" s="12" customFormat="1" ht="51.75">
      <c r="A52" s="268"/>
      <c r="B52" s="129"/>
      <c r="C52" s="127"/>
      <c r="D52" s="266"/>
      <c r="E52" s="263"/>
      <c r="F52" s="133" t="s">
        <v>19</v>
      </c>
      <c r="G52" s="142"/>
    </row>
    <row r="53" spans="1:8" s="12" customFormat="1" ht="16.899999999999999" customHeight="1">
      <c r="A53" s="268"/>
      <c r="B53" s="129"/>
      <c r="C53" s="127"/>
      <c r="D53" s="266"/>
      <c r="E53" s="263"/>
      <c r="F53" s="143" t="s">
        <v>13</v>
      </c>
      <c r="G53" s="132">
        <f t="shared" ref="G53" si="15">G54</f>
        <v>-1210000</v>
      </c>
    </row>
    <row r="54" spans="1:8" s="12" customFormat="1" ht="16.899999999999999" customHeight="1">
      <c r="A54" s="268"/>
      <c r="B54" s="129"/>
      <c r="C54" s="127"/>
      <c r="D54" s="266"/>
      <c r="E54" s="263"/>
      <c r="F54" s="133" t="s">
        <v>61</v>
      </c>
      <c r="G54" s="128">
        <f t="shared" ref="G54" si="16">+G55</f>
        <v>-1210000</v>
      </c>
    </row>
    <row r="55" spans="1:8" s="12" customFormat="1">
      <c r="A55" s="268"/>
      <c r="B55" s="129"/>
      <c r="C55" s="127"/>
      <c r="D55" s="266"/>
      <c r="E55" s="263"/>
      <c r="F55" s="133" t="s">
        <v>62</v>
      </c>
      <c r="G55" s="128">
        <f>+G56</f>
        <v>-1210000</v>
      </c>
    </row>
    <row r="56" spans="1:8" s="12" customFormat="1">
      <c r="A56" s="268"/>
      <c r="B56" s="129"/>
      <c r="C56" s="127"/>
      <c r="D56" s="266"/>
      <c r="E56" s="263"/>
      <c r="F56" s="125" t="s">
        <v>63</v>
      </c>
      <c r="G56" s="128">
        <f t="shared" ref="G56" si="17">+G57</f>
        <v>-1210000</v>
      </c>
      <c r="H56" s="14"/>
    </row>
    <row r="57" spans="1:8" s="12" customFormat="1">
      <c r="A57" s="268"/>
      <c r="B57" s="129"/>
      <c r="C57" s="127"/>
      <c r="D57" s="266"/>
      <c r="E57" s="263"/>
      <c r="F57" s="125" t="s">
        <v>55</v>
      </c>
      <c r="G57" s="128">
        <f>+'Հավելված N 4'!E45</f>
        <v>-1210000</v>
      </c>
      <c r="H57" s="14"/>
    </row>
    <row r="58" spans="1:8" s="13" customFormat="1" ht="36.6" customHeight="1">
      <c r="A58" s="268"/>
      <c r="B58" s="129"/>
      <c r="C58" s="127"/>
      <c r="D58" s="266"/>
      <c r="E58" s="263"/>
      <c r="F58" s="140" t="s">
        <v>18</v>
      </c>
      <c r="G58" s="141">
        <f t="shared" ref="G58" si="18">+G60</f>
        <v>970000</v>
      </c>
    </row>
    <row r="59" spans="1:8" s="12" customFormat="1" ht="51.75">
      <c r="A59" s="268"/>
      <c r="B59" s="129"/>
      <c r="C59" s="127"/>
      <c r="D59" s="266"/>
      <c r="E59" s="263"/>
      <c r="F59" s="133" t="s">
        <v>19</v>
      </c>
      <c r="G59" s="142"/>
    </row>
    <row r="60" spans="1:8" s="12" customFormat="1" ht="16.899999999999999" customHeight="1">
      <c r="A60" s="268"/>
      <c r="B60" s="129"/>
      <c r="C60" s="127"/>
      <c r="D60" s="266"/>
      <c r="E60" s="263"/>
      <c r="F60" s="143" t="s">
        <v>13</v>
      </c>
      <c r="G60" s="132">
        <f t="shared" ref="G60" si="19">G61</f>
        <v>970000</v>
      </c>
    </row>
    <row r="61" spans="1:8" s="12" customFormat="1" ht="16.899999999999999" customHeight="1">
      <c r="A61" s="268"/>
      <c r="B61" s="129"/>
      <c r="C61" s="127"/>
      <c r="D61" s="266"/>
      <c r="E61" s="263"/>
      <c r="F61" s="133" t="s">
        <v>61</v>
      </c>
      <c r="G61" s="128">
        <f t="shared" ref="G61" si="20">+G62</f>
        <v>970000</v>
      </c>
    </row>
    <row r="62" spans="1:8" s="12" customFormat="1">
      <c r="A62" s="268"/>
      <c r="B62" s="129"/>
      <c r="C62" s="127"/>
      <c r="D62" s="266"/>
      <c r="E62" s="263"/>
      <c r="F62" s="133" t="s">
        <v>62</v>
      </c>
      <c r="G62" s="128">
        <f>+G63</f>
        <v>970000</v>
      </c>
    </row>
    <row r="63" spans="1:8" s="12" customFormat="1">
      <c r="A63" s="268"/>
      <c r="B63" s="129"/>
      <c r="C63" s="127"/>
      <c r="D63" s="266"/>
      <c r="E63" s="263"/>
      <c r="F63" s="125" t="s">
        <v>63</v>
      </c>
      <c r="G63" s="128">
        <f t="shared" ref="G63" si="21">+G64</f>
        <v>970000</v>
      </c>
      <c r="H63" s="14"/>
    </row>
    <row r="64" spans="1:8" s="12" customFormat="1">
      <c r="A64" s="268"/>
      <c r="B64" s="162"/>
      <c r="C64" s="163"/>
      <c r="D64" s="267"/>
      <c r="E64" s="264"/>
      <c r="F64" s="125" t="s">
        <v>55</v>
      </c>
      <c r="G64" s="128">
        <f>+'Հավելված N 4'!E54</f>
        <v>970000</v>
      </c>
      <c r="H64" s="14"/>
    </row>
  </sheetData>
  <mergeCells count="15">
    <mergeCell ref="F1:G1"/>
    <mergeCell ref="F3:G3"/>
    <mergeCell ref="A7:G7"/>
    <mergeCell ref="A11:C11"/>
    <mergeCell ref="D11:E11"/>
    <mergeCell ref="F2:G2"/>
    <mergeCell ref="F11:F12"/>
    <mergeCell ref="E50:E64"/>
    <mergeCell ref="D24:D64"/>
    <mergeCell ref="A16:A64"/>
    <mergeCell ref="E24:F24"/>
    <mergeCell ref="E27:E48"/>
    <mergeCell ref="C21:C48"/>
    <mergeCell ref="C16:C17"/>
    <mergeCell ref="B16:B17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5"/>
  <sheetViews>
    <sheetView zoomScale="120" zoomScaleNormal="120" workbookViewId="0">
      <selection activeCell="A31" sqref="A31:XFD45"/>
    </sheetView>
  </sheetViews>
  <sheetFormatPr defaultColWidth="9.140625" defaultRowHeight="17.25"/>
  <cols>
    <col min="1" max="1" width="9.140625" style="33"/>
    <col min="2" max="2" width="9.140625" style="33" customWidth="1"/>
    <col min="3" max="3" width="54.28515625" style="33" customWidth="1"/>
    <col min="4" max="4" width="16.42578125" style="33" customWidth="1"/>
    <col min="5" max="8" width="20.42578125" style="33" customWidth="1"/>
    <col min="9" max="9" width="15.42578125" style="33" bestFit="1" customWidth="1"/>
    <col min="10" max="10" width="13.7109375" style="33" bestFit="1" customWidth="1"/>
    <col min="11" max="16384" width="9.140625" style="33"/>
  </cols>
  <sheetData>
    <row r="1" spans="1:10" s="156" customFormat="1" ht="26.65" customHeight="1">
      <c r="A1" s="155"/>
      <c r="B1" s="34"/>
      <c r="C1" s="34"/>
      <c r="D1" s="34"/>
      <c r="E1" s="155"/>
      <c r="F1" s="287" t="s">
        <v>27</v>
      </c>
      <c r="G1" s="287"/>
      <c r="H1" s="287"/>
    </row>
    <row r="2" spans="1:10">
      <c r="A2" s="35"/>
      <c r="B2" s="35"/>
      <c r="C2" s="35"/>
      <c r="D2" s="35"/>
      <c r="E2" s="157"/>
      <c r="F2" s="288" t="s">
        <v>76</v>
      </c>
      <c r="G2" s="288"/>
      <c r="H2" s="288"/>
    </row>
    <row r="3" spans="1:10">
      <c r="A3" s="35"/>
      <c r="B3" s="35"/>
      <c r="C3" s="35"/>
      <c r="D3" s="35"/>
      <c r="E3" s="157"/>
      <c r="F3" s="288" t="s">
        <v>26</v>
      </c>
      <c r="G3" s="288"/>
      <c r="H3" s="288"/>
    </row>
    <row r="4" spans="1:10">
      <c r="A4" s="148"/>
      <c r="B4" s="148"/>
      <c r="C4" s="36"/>
      <c r="D4" s="157"/>
      <c r="E4" s="157"/>
      <c r="F4" s="157"/>
      <c r="G4" s="157"/>
      <c r="H4" s="157"/>
    </row>
    <row r="5" spans="1:10" ht="37.5" customHeight="1">
      <c r="A5" s="289" t="s">
        <v>123</v>
      </c>
      <c r="B5" s="290"/>
      <c r="C5" s="290"/>
      <c r="D5" s="290"/>
      <c r="E5" s="290"/>
      <c r="F5" s="290"/>
      <c r="G5" s="290"/>
      <c r="H5" s="290"/>
    </row>
    <row r="6" spans="1:10" ht="37.5" customHeight="1">
      <c r="A6" s="290"/>
      <c r="B6" s="290"/>
      <c r="C6" s="290"/>
      <c r="D6" s="290"/>
      <c r="E6" s="290"/>
      <c r="F6" s="290"/>
      <c r="G6" s="290"/>
      <c r="H6" s="290"/>
    </row>
    <row r="7" spans="1:10">
      <c r="E7" s="157"/>
      <c r="F7" s="157"/>
      <c r="G7" s="157"/>
    </row>
    <row r="8" spans="1:10">
      <c r="A8" s="158"/>
      <c r="B8" s="158"/>
      <c r="C8" s="158"/>
      <c r="D8" s="150"/>
      <c r="E8" s="157"/>
      <c r="F8" s="157"/>
      <c r="G8" s="291" t="s">
        <v>15</v>
      </c>
      <c r="H8" s="291"/>
    </row>
    <row r="9" spans="1:10" ht="45" customHeight="1">
      <c r="A9" s="285" t="s">
        <v>43</v>
      </c>
      <c r="B9" s="286"/>
      <c r="C9" s="278" t="s">
        <v>44</v>
      </c>
      <c r="D9" s="280" t="s">
        <v>45</v>
      </c>
      <c r="E9" s="282" t="s">
        <v>60</v>
      </c>
      <c r="F9" s="283"/>
      <c r="G9" s="283"/>
      <c r="H9" s="284"/>
    </row>
    <row r="10" spans="1:10" ht="103.5">
      <c r="A10" s="37" t="s">
        <v>20</v>
      </c>
      <c r="B10" s="37" t="s">
        <v>21</v>
      </c>
      <c r="C10" s="279"/>
      <c r="D10" s="281"/>
      <c r="E10" s="38" t="s">
        <v>46</v>
      </c>
      <c r="F10" s="38" t="s">
        <v>47</v>
      </c>
      <c r="G10" s="38" t="s">
        <v>48</v>
      </c>
      <c r="H10" s="38" t="s">
        <v>49</v>
      </c>
    </row>
    <row r="11" spans="1:10">
      <c r="A11" s="37"/>
      <c r="B11" s="37"/>
      <c r="C11" s="39" t="s">
        <v>50</v>
      </c>
      <c r="D11" s="40">
        <f>D13</f>
        <v>0</v>
      </c>
      <c r="E11" s="40">
        <f t="shared" ref="E11:H11" si="0">E13</f>
        <v>0</v>
      </c>
      <c r="F11" s="40">
        <f t="shared" si="0"/>
        <v>0</v>
      </c>
      <c r="G11" s="40">
        <f t="shared" si="0"/>
        <v>0</v>
      </c>
      <c r="H11" s="40">
        <f t="shared" si="0"/>
        <v>0</v>
      </c>
      <c r="I11" s="64"/>
      <c r="J11" s="64"/>
    </row>
    <row r="12" spans="1:10">
      <c r="A12" s="37"/>
      <c r="B12" s="37"/>
      <c r="C12" s="39" t="s">
        <v>51</v>
      </c>
      <c r="D12" s="154"/>
      <c r="E12" s="40"/>
      <c r="F12" s="40"/>
      <c r="G12" s="40"/>
      <c r="H12" s="40"/>
      <c r="I12" s="64"/>
      <c r="J12" s="159"/>
    </row>
    <row r="13" spans="1:10" ht="51.75">
      <c r="A13" s="41"/>
      <c r="B13" s="42"/>
      <c r="C13" s="42" t="s">
        <v>23</v>
      </c>
      <c r="D13" s="124">
        <f>D15+D31</f>
        <v>0</v>
      </c>
      <c r="E13" s="124">
        <f>E15+E31</f>
        <v>0</v>
      </c>
      <c r="F13" s="124">
        <f>F15+F31</f>
        <v>0</v>
      </c>
      <c r="G13" s="124">
        <f>G15+G31</f>
        <v>0</v>
      </c>
      <c r="H13" s="124">
        <f>H15+H31</f>
        <v>0</v>
      </c>
      <c r="I13" s="64"/>
    </row>
    <row r="14" spans="1:10">
      <c r="A14" s="41"/>
      <c r="B14" s="41"/>
      <c r="C14" s="41" t="s">
        <v>52</v>
      </c>
      <c r="D14" s="43"/>
      <c r="E14" s="43"/>
      <c r="F14" s="43"/>
      <c r="G14" s="43"/>
      <c r="H14" s="43"/>
    </row>
    <row r="15" spans="1:10" s="118" customFormat="1" ht="34.5">
      <c r="A15" s="116">
        <v>1236</v>
      </c>
      <c r="B15" s="152">
        <v>32003</v>
      </c>
      <c r="C15" s="153" t="s">
        <v>103</v>
      </c>
      <c r="D15" s="117">
        <f>D17+D18+D20+D22+D25+D28</f>
        <v>240000</v>
      </c>
      <c r="E15" s="117">
        <f t="shared" ref="E15:H15" si="1">E17+E18+E20+E22+E25+E28</f>
        <v>240000</v>
      </c>
      <c r="F15" s="117">
        <f t="shared" si="1"/>
        <v>0</v>
      </c>
      <c r="G15" s="117">
        <f t="shared" si="1"/>
        <v>0</v>
      </c>
      <c r="H15" s="117">
        <f t="shared" si="1"/>
        <v>0</v>
      </c>
    </row>
    <row r="16" spans="1:10" s="123" customFormat="1">
      <c r="A16" s="119"/>
      <c r="B16" s="119"/>
      <c r="C16" s="120" t="s">
        <v>12</v>
      </c>
      <c r="D16" s="69"/>
      <c r="E16" s="121"/>
      <c r="F16" s="122"/>
      <c r="G16" s="122"/>
      <c r="H16" s="122"/>
    </row>
    <row r="17" spans="1:8" s="72" customFormat="1" ht="34.5">
      <c r="A17" s="70"/>
      <c r="B17" s="70"/>
      <c r="C17" s="153" t="s">
        <v>103</v>
      </c>
      <c r="D17" s="71">
        <f>-(D18+D20+D22+D25+D28+D31)</f>
        <v>729139.7</v>
      </c>
      <c r="E17" s="71">
        <f t="shared" ref="E17:H17" si="2">-(E18+E20+E22+E25+E28+E31)</f>
        <v>729139.7</v>
      </c>
      <c r="F17" s="71">
        <f t="shared" si="2"/>
        <v>0</v>
      </c>
      <c r="G17" s="71">
        <f t="shared" si="2"/>
        <v>0</v>
      </c>
      <c r="H17" s="71">
        <f t="shared" si="2"/>
        <v>0</v>
      </c>
    </row>
    <row r="18" spans="1:8" s="72" customFormat="1">
      <c r="A18" s="70"/>
      <c r="B18" s="70"/>
      <c r="C18" s="54" t="str">
        <f>'Հավելված N 4'!D17</f>
        <v>ՀՀ Արարատի մարզ</v>
      </c>
      <c r="D18" s="71">
        <f>SUM(D19)</f>
        <v>-111857.59999999998</v>
      </c>
      <c r="E18" s="71">
        <f t="shared" ref="E18:H18" si="3">SUM(E19)</f>
        <v>-111857.59999999998</v>
      </c>
      <c r="F18" s="71">
        <f t="shared" si="3"/>
        <v>0</v>
      </c>
      <c r="G18" s="71">
        <f t="shared" si="3"/>
        <v>0</v>
      </c>
      <c r="H18" s="71">
        <f t="shared" si="3"/>
        <v>0</v>
      </c>
    </row>
    <row r="19" spans="1:8" s="194" customFormat="1">
      <c r="A19" s="276"/>
      <c r="B19" s="276"/>
      <c r="C19" s="190" t="str">
        <f>'Հավելված N 4'!D18</f>
        <v>«Վեդիի ավագ դպրոց» ՊՈԱԿ</v>
      </c>
      <c r="D19" s="191">
        <f>+E19+F19+G19+H19</f>
        <v>-111857.59999999998</v>
      </c>
      <c r="E19" s="192">
        <f>-411857.6+300000</f>
        <v>-111857.59999999998</v>
      </c>
      <c r="F19" s="192"/>
      <c r="G19" s="192"/>
      <c r="H19" s="193"/>
    </row>
    <row r="20" spans="1:8" s="72" customFormat="1">
      <c r="A20" s="277"/>
      <c r="B20" s="277"/>
      <c r="C20" s="54" t="str">
        <f>'Հավելված N 4'!D19</f>
        <v>ՀՀ Կոտայքի մարզ</v>
      </c>
      <c r="D20" s="71">
        <f>SUM(D21)</f>
        <v>-45000</v>
      </c>
      <c r="E20" s="71">
        <f t="shared" ref="E20:H20" si="4">SUM(E21)</f>
        <v>-45000</v>
      </c>
      <c r="F20" s="71">
        <f t="shared" si="4"/>
        <v>0</v>
      </c>
      <c r="G20" s="71">
        <f t="shared" si="4"/>
        <v>0</v>
      </c>
      <c r="H20" s="71">
        <f t="shared" si="4"/>
        <v>0</v>
      </c>
    </row>
    <row r="21" spans="1:8" s="194" customFormat="1">
      <c r="A21" s="277"/>
      <c r="B21" s="277"/>
      <c r="C21" s="190" t="str">
        <f>'Հավելված N 4'!D20</f>
        <v>Լեռնանիստ բնակավայրի միջնակարգ դպրոց</v>
      </c>
      <c r="D21" s="191">
        <f>+E21+F21+G21+H21</f>
        <v>-45000</v>
      </c>
      <c r="E21" s="192">
        <f>-405000+360000</f>
        <v>-45000</v>
      </c>
      <c r="F21" s="192"/>
      <c r="G21" s="192"/>
      <c r="H21" s="193"/>
    </row>
    <row r="22" spans="1:8" s="197" customFormat="1">
      <c r="A22" s="277"/>
      <c r="B22" s="277"/>
      <c r="C22" s="167" t="str">
        <f>'Հավելված N 4'!D21</f>
        <v>ՀՀ Արմավիրի մարզ</v>
      </c>
      <c r="D22" s="196">
        <f>SUM(D23:D24)</f>
        <v>-382282.1</v>
      </c>
      <c r="E22" s="196">
        <f>SUM(E23:E24)</f>
        <v>-382282.1</v>
      </c>
      <c r="F22" s="196">
        <f>SUM(F23:F24)</f>
        <v>0</v>
      </c>
      <c r="G22" s="196">
        <f>SUM(G23:G24)</f>
        <v>0</v>
      </c>
      <c r="H22" s="196">
        <f>SUM(H23:H24)</f>
        <v>0</v>
      </c>
    </row>
    <row r="23" spans="1:8" s="194" customFormat="1">
      <c r="A23" s="277"/>
      <c r="B23" s="277"/>
      <c r="C23" s="190" t="str">
        <f>'Հավելված N 4'!D22</f>
        <v>գ.Գեղակերտի միջնակարգ դպրոց</v>
      </c>
      <c r="D23" s="191">
        <f>+E23+F23+G23+H23</f>
        <v>-340000</v>
      </c>
      <c r="E23" s="192">
        <f>-345000+5000</f>
        <v>-340000</v>
      </c>
      <c r="F23" s="192"/>
      <c r="G23" s="192"/>
      <c r="H23" s="193"/>
    </row>
    <row r="24" spans="1:8" s="77" customFormat="1" ht="39.75" customHeight="1">
      <c r="A24" s="277"/>
      <c r="B24" s="277"/>
      <c r="C24" s="73" t="str">
        <f>'Հավելված N 4'!D23</f>
        <v>«Վաղարշապատի Մովսես Խորենացու անվան N 10 ավագ դպրոց» ՊՈԱԿ</v>
      </c>
      <c r="D24" s="74">
        <f>+E24+F24+G24+H24</f>
        <v>-42282.099999999977</v>
      </c>
      <c r="E24" s="75">
        <f>-342282.1+300000</f>
        <v>-42282.099999999977</v>
      </c>
      <c r="F24" s="75"/>
      <c r="G24" s="75"/>
      <c r="H24" s="76"/>
    </row>
    <row r="25" spans="1:8" s="72" customFormat="1">
      <c r="A25" s="220"/>
      <c r="B25" s="220"/>
      <c r="C25" s="54" t="str">
        <f>'Հավելված N 4'!D24</f>
        <v>ՀՀ Լոռու մարզ</v>
      </c>
      <c r="D25" s="71">
        <f>SUM(D26:D27)</f>
        <v>-100000</v>
      </c>
      <c r="E25" s="71">
        <f t="shared" ref="E25:H25" si="5">SUM(E26:E27)</f>
        <v>-100000</v>
      </c>
      <c r="F25" s="71">
        <f t="shared" si="5"/>
        <v>0</v>
      </c>
      <c r="G25" s="71">
        <f t="shared" si="5"/>
        <v>0</v>
      </c>
      <c r="H25" s="71">
        <f t="shared" si="5"/>
        <v>0</v>
      </c>
    </row>
    <row r="26" spans="1:8" s="194" customFormat="1" ht="34.5">
      <c r="A26" s="220"/>
      <c r="B26" s="220"/>
      <c r="C26" s="190" t="str">
        <f>'Հավելված N 4'!D25</f>
        <v>ք. Տաշիրի միջնակարգ դպրոց (ք. Տաշիրի թիվ 1 հիմնական դպրոցի տեղակայման վայրում)</v>
      </c>
      <c r="D26" s="191">
        <f>+E26+F26+G26+H26</f>
        <v>-250000</v>
      </c>
      <c r="E26" s="192">
        <f>-250000</f>
        <v>-250000</v>
      </c>
      <c r="F26" s="192"/>
      <c r="G26" s="192"/>
      <c r="H26" s="193"/>
    </row>
    <row r="27" spans="1:8" s="194" customFormat="1">
      <c r="A27" s="220"/>
      <c r="B27" s="220"/>
      <c r="C27" s="239" t="str">
        <f>'Հավելված N 4'!D38</f>
        <v>ք.Տաշիրի թիվ 1 հիմնական դպրոց</v>
      </c>
      <c r="D27" s="191">
        <f>+E27+F27+G27+H27</f>
        <v>150000</v>
      </c>
      <c r="E27" s="240">
        <v>150000</v>
      </c>
      <c r="F27" s="240"/>
      <c r="G27" s="240"/>
      <c r="H27" s="241"/>
    </row>
    <row r="28" spans="1:8" s="72" customFormat="1">
      <c r="A28" s="220"/>
      <c r="B28" s="220"/>
      <c r="C28" s="54" t="str">
        <f>'Հավելված N 4'!D39</f>
        <v>ՀՀ  Տավուշի մարզ</v>
      </c>
      <c r="D28" s="71">
        <f>SUM(D29:D30)</f>
        <v>150000</v>
      </c>
      <c r="E28" s="71">
        <f t="shared" ref="E28:H28" si="6">SUM(E29:E30)</f>
        <v>150000</v>
      </c>
      <c r="F28" s="71">
        <f t="shared" si="6"/>
        <v>0</v>
      </c>
      <c r="G28" s="71">
        <f t="shared" si="6"/>
        <v>0</v>
      </c>
      <c r="H28" s="71">
        <f t="shared" si="6"/>
        <v>0</v>
      </c>
    </row>
    <row r="29" spans="1:8" s="194" customFormat="1" ht="41.25" customHeight="1">
      <c r="A29" s="220"/>
      <c r="B29" s="220"/>
      <c r="C29" s="190" t="str">
        <f>'Հավելված N 4'!D40</f>
        <v>ք. Նոյեմբերյանի վարժարան (ք. Նոյեմբերյանի թիվ 1 ավագ դպրոցի տեղակայման վայրում)</v>
      </c>
      <c r="D29" s="191">
        <f>+E29+F29+G29+H29</f>
        <v>-150000</v>
      </c>
      <c r="E29" s="192">
        <f>-450000+300000</f>
        <v>-150000</v>
      </c>
      <c r="F29" s="192"/>
      <c r="G29" s="192"/>
      <c r="H29" s="193"/>
    </row>
    <row r="30" spans="1:8" s="77" customFormat="1">
      <c r="A30" s="219"/>
      <c r="B30" s="219"/>
      <c r="C30" s="73" t="str">
        <f>'Հավելված N 4'!D41</f>
        <v>գ.Աղավնավանքի միջնակարգ դպրոց</v>
      </c>
      <c r="D30" s="74">
        <f>+E30+F30+G30+H30</f>
        <v>300000</v>
      </c>
      <c r="E30" s="75">
        <f>300000</f>
        <v>300000</v>
      </c>
      <c r="F30" s="75"/>
      <c r="G30" s="75"/>
      <c r="H30" s="76"/>
    </row>
    <row r="31" spans="1:8" s="118" customFormat="1">
      <c r="A31" s="116">
        <v>1236</v>
      </c>
      <c r="B31" s="152">
        <v>32005</v>
      </c>
      <c r="C31" s="153" t="s">
        <v>104</v>
      </c>
      <c r="D31" s="117">
        <f>D33+D35+D38+D40+D42+D44</f>
        <v>-240000</v>
      </c>
      <c r="E31" s="117">
        <f t="shared" ref="E31:H31" si="7">E33+E35+E38+E40+E42+E44</f>
        <v>-240000</v>
      </c>
      <c r="F31" s="117">
        <f t="shared" si="7"/>
        <v>0</v>
      </c>
      <c r="G31" s="117">
        <f t="shared" si="7"/>
        <v>0</v>
      </c>
      <c r="H31" s="117">
        <f t="shared" si="7"/>
        <v>0</v>
      </c>
    </row>
    <row r="32" spans="1:8" s="123" customFormat="1">
      <c r="A32" s="119"/>
      <c r="B32" s="119"/>
      <c r="C32" s="120" t="s">
        <v>12</v>
      </c>
      <c r="D32" s="69"/>
      <c r="E32" s="121"/>
      <c r="F32" s="122"/>
      <c r="G32" s="122"/>
      <c r="H32" s="122"/>
    </row>
    <row r="33" spans="1:8" s="72" customFormat="1">
      <c r="A33" s="70"/>
      <c r="B33" s="70"/>
      <c r="C33" s="54" t="str">
        <f>'Հավելված N 4'!D47</f>
        <v>ՀՀ Արմավիրի մարզ</v>
      </c>
      <c r="D33" s="71">
        <f>SUM(D34:D34)</f>
        <v>-20000</v>
      </c>
      <c r="E33" s="71">
        <f t="shared" ref="E33:H33" si="8">SUM(E34:E34)</f>
        <v>-20000</v>
      </c>
      <c r="F33" s="71">
        <f t="shared" si="8"/>
        <v>0</v>
      </c>
      <c r="G33" s="71">
        <f t="shared" si="8"/>
        <v>0</v>
      </c>
      <c r="H33" s="71">
        <f t="shared" si="8"/>
        <v>0</v>
      </c>
    </row>
    <row r="34" spans="1:8" s="77" customFormat="1">
      <c r="A34" s="219"/>
      <c r="B34" s="219"/>
      <c r="C34" s="73" t="str">
        <f>'Հավելված N 4'!D48</f>
        <v>գ.Վարդանաշենի կրթահամալիր</v>
      </c>
      <c r="D34" s="74">
        <f>+E34+F34+G34+H34</f>
        <v>-20000</v>
      </c>
      <c r="E34" s="75">
        <f>-320000+300000</f>
        <v>-20000</v>
      </c>
      <c r="F34" s="75"/>
      <c r="G34" s="75"/>
      <c r="H34" s="76"/>
    </row>
    <row r="35" spans="1:8" s="72" customFormat="1">
      <c r="A35" s="70"/>
      <c r="B35" s="70"/>
      <c r="C35" s="54" t="str">
        <f>'Հավելված N 4'!D49</f>
        <v>ՀՀ Տավուշի մարզ</v>
      </c>
      <c r="D35" s="71">
        <f>SUM(D36:D37)</f>
        <v>-570000</v>
      </c>
      <c r="E35" s="71">
        <f t="shared" ref="E35:H35" si="9">SUM(E36:E37)</f>
        <v>-570000</v>
      </c>
      <c r="F35" s="71">
        <f t="shared" si="9"/>
        <v>0</v>
      </c>
      <c r="G35" s="71">
        <f t="shared" si="9"/>
        <v>0</v>
      </c>
      <c r="H35" s="71">
        <f t="shared" si="9"/>
        <v>0</v>
      </c>
    </row>
    <row r="36" spans="1:8" s="77" customFormat="1">
      <c r="A36" s="219"/>
      <c r="B36" s="219"/>
      <c r="C36" s="73" t="str">
        <f>'Հավելված N 4'!D51</f>
        <v>գ.Աղավնավանքի կրթահամալիր</v>
      </c>
      <c r="D36" s="74">
        <f>+E36+F36+G36+H36</f>
        <v>-250000</v>
      </c>
      <c r="E36" s="75">
        <f>-250000</f>
        <v>-250000</v>
      </c>
      <c r="F36" s="75"/>
      <c r="G36" s="75"/>
      <c r="H36" s="76"/>
    </row>
    <row r="37" spans="1:8" s="77" customFormat="1">
      <c r="A37" s="219"/>
      <c r="B37" s="219"/>
      <c r="C37" s="236" t="str">
        <f>'Հավելված N 4'!D50</f>
        <v>գ.Նորաշենի կրթահամալիր</v>
      </c>
      <c r="D37" s="74">
        <f>+E37+F37+G37+H37</f>
        <v>-320000</v>
      </c>
      <c r="E37" s="237">
        <v>-320000</v>
      </c>
      <c r="F37" s="237"/>
      <c r="G37" s="237"/>
      <c r="H37" s="238"/>
    </row>
    <row r="38" spans="1:8" s="72" customFormat="1">
      <c r="A38" s="70"/>
      <c r="B38" s="70"/>
      <c r="C38" s="54" t="str">
        <f>'Հավելված N 4'!D58</f>
        <v>ՀՀ Շիրակի մարզ</v>
      </c>
      <c r="D38" s="71">
        <f>SUM(D39:D39)</f>
        <v>300000</v>
      </c>
      <c r="E38" s="71">
        <f t="shared" ref="E38:H44" si="10">SUM(E39:E39)</f>
        <v>300000</v>
      </c>
      <c r="F38" s="71">
        <f t="shared" si="10"/>
        <v>0</v>
      </c>
      <c r="G38" s="71">
        <f t="shared" si="10"/>
        <v>0</v>
      </c>
      <c r="H38" s="71">
        <f t="shared" si="10"/>
        <v>0</v>
      </c>
    </row>
    <row r="39" spans="1:8" s="77" customFormat="1">
      <c r="A39" s="198"/>
      <c r="B39" s="198"/>
      <c r="C39" s="73" t="str">
        <f>'Հավելված N 4'!D59</f>
        <v>գ. Գետափի կրթահամալիր</v>
      </c>
      <c r="D39" s="74">
        <f>+E39+F39+G39+H39</f>
        <v>300000</v>
      </c>
      <c r="E39" s="75">
        <f>300000</f>
        <v>300000</v>
      </c>
      <c r="F39" s="75"/>
      <c r="G39" s="75"/>
      <c r="H39" s="76"/>
    </row>
    <row r="40" spans="1:8" s="72" customFormat="1">
      <c r="A40" s="70"/>
      <c r="B40" s="70"/>
      <c r="C40" s="54" t="str">
        <f>'Հավելված N 4'!D60</f>
        <v>ՀՀ Արարատի մարզ</v>
      </c>
      <c r="D40" s="71">
        <f>SUM(D41:D41)</f>
        <v>300000</v>
      </c>
      <c r="E40" s="71">
        <f t="shared" si="10"/>
        <v>300000</v>
      </c>
      <c r="F40" s="71">
        <f t="shared" si="10"/>
        <v>0</v>
      </c>
      <c r="G40" s="71">
        <f t="shared" si="10"/>
        <v>0</v>
      </c>
      <c r="H40" s="71">
        <f t="shared" si="10"/>
        <v>0</v>
      </c>
    </row>
    <row r="41" spans="1:8" s="77" customFormat="1">
      <c r="A41" s="198"/>
      <c r="B41" s="198"/>
      <c r="C41" s="73" t="str">
        <f>'Հավելված N 4'!D61</f>
        <v>գ. Արևաբույրի կրթահամալիր</v>
      </c>
      <c r="D41" s="74">
        <f>+E41+F41+G41+H41</f>
        <v>300000</v>
      </c>
      <c r="E41" s="75">
        <v>300000</v>
      </c>
      <c r="F41" s="75"/>
      <c r="G41" s="75"/>
      <c r="H41" s="76"/>
    </row>
    <row r="42" spans="1:8" s="72" customFormat="1">
      <c r="A42" s="70"/>
      <c r="B42" s="70"/>
      <c r="C42" s="54" t="str">
        <f>'Հավելված N 4'!D62</f>
        <v>ՀՀ Սյունիքի մարզ</v>
      </c>
      <c r="D42" s="71">
        <f>SUM(D43:D43)</f>
        <v>70000</v>
      </c>
      <c r="E42" s="71">
        <f t="shared" si="10"/>
        <v>70000</v>
      </c>
      <c r="F42" s="71">
        <f t="shared" si="10"/>
        <v>0</v>
      </c>
      <c r="G42" s="71">
        <f t="shared" si="10"/>
        <v>0</v>
      </c>
      <c r="H42" s="71">
        <f t="shared" si="10"/>
        <v>0</v>
      </c>
    </row>
    <row r="43" spans="1:8" s="77" customFormat="1">
      <c r="A43" s="198"/>
      <c r="B43" s="198"/>
      <c r="C43" s="73" t="str">
        <f>'Հավելված N 4'!D63</f>
        <v>գ. Վերին Խոտանանի կրթահամալիր</v>
      </c>
      <c r="D43" s="74">
        <f>+E43+F43+G43+H43</f>
        <v>70000</v>
      </c>
      <c r="E43" s="75">
        <v>70000</v>
      </c>
      <c r="F43" s="75"/>
      <c r="G43" s="75"/>
      <c r="H43" s="76"/>
    </row>
    <row r="44" spans="1:8" s="72" customFormat="1">
      <c r="A44" s="70"/>
      <c r="B44" s="70"/>
      <c r="C44" s="54" t="str">
        <f>'Հավելված N 4'!D52</f>
        <v>ՀՀ Լոռու մարզ</v>
      </c>
      <c r="D44" s="71">
        <f>SUM(D45:D45)</f>
        <v>-320000</v>
      </c>
      <c r="E44" s="71">
        <f t="shared" si="10"/>
        <v>-320000</v>
      </c>
      <c r="F44" s="71">
        <f t="shared" si="10"/>
        <v>0</v>
      </c>
      <c r="G44" s="71">
        <f t="shared" si="10"/>
        <v>0</v>
      </c>
      <c r="H44" s="71">
        <f t="shared" si="10"/>
        <v>0</v>
      </c>
    </row>
    <row r="45" spans="1:8" s="77" customFormat="1" ht="51.75">
      <c r="A45" s="198"/>
      <c r="B45" s="198"/>
      <c r="C45" s="73" t="str">
        <f>'Հավելված N 4'!D53</f>
        <v>ք. Ալավերդիի կրթահամալիր (ք. Ալավերդու թիվ 4 հիմնական դպրոցի տեղակայման վայրում)</v>
      </c>
      <c r="D45" s="74">
        <f>+E45+F45+G45+H45</f>
        <v>-320000</v>
      </c>
      <c r="E45" s="75">
        <v>-320000</v>
      </c>
      <c r="F45" s="75"/>
      <c r="G45" s="75"/>
      <c r="H45" s="76"/>
    </row>
  </sheetData>
  <mergeCells count="11">
    <mergeCell ref="F1:H1"/>
    <mergeCell ref="F2:H2"/>
    <mergeCell ref="F3:H3"/>
    <mergeCell ref="A5:H6"/>
    <mergeCell ref="G8:H8"/>
    <mergeCell ref="A19:A24"/>
    <mergeCell ref="B19:B24"/>
    <mergeCell ref="C9:C10"/>
    <mergeCell ref="D9:D10"/>
    <mergeCell ref="E9:H9"/>
    <mergeCell ref="A9:B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G63"/>
  <sheetViews>
    <sheetView topLeftCell="A34" zoomScale="110" zoomScaleNormal="110" workbookViewId="0">
      <selection activeCell="D50" sqref="D50"/>
    </sheetView>
  </sheetViews>
  <sheetFormatPr defaultColWidth="9.140625" defaultRowHeight="17.25"/>
  <cols>
    <col min="1" max="3" width="9.140625" style="170"/>
    <col min="4" max="4" width="65.7109375" style="170" customWidth="1"/>
    <col min="5" max="5" width="39.85546875" style="185" customWidth="1"/>
    <col min="6" max="6" width="26.7109375" style="170" bestFit="1" customWidth="1"/>
    <col min="7" max="7" width="19.28515625" style="170" customWidth="1"/>
    <col min="8" max="8" width="20" style="170" customWidth="1"/>
    <col min="9" max="16384" width="9.140625" style="170"/>
  </cols>
  <sheetData>
    <row r="1" spans="2:7" s="168" customFormat="1" ht="25.5" customHeight="1">
      <c r="E1" s="169" t="s">
        <v>85</v>
      </c>
    </row>
    <row r="2" spans="2:7" ht="17.850000000000001" customHeight="1">
      <c r="E2" s="218" t="s">
        <v>124</v>
      </c>
    </row>
    <row r="3" spans="2:7" ht="17.25" customHeight="1">
      <c r="D3" s="171"/>
      <c r="E3" s="172" t="s">
        <v>26</v>
      </c>
    </row>
    <row r="4" spans="2:7" ht="13.7" customHeight="1">
      <c r="D4" s="171"/>
      <c r="E4" s="173"/>
    </row>
    <row r="5" spans="2:7" ht="13.7" customHeight="1">
      <c r="D5" s="171"/>
      <c r="E5" s="173"/>
    </row>
    <row r="6" spans="2:7" ht="85.7" customHeight="1">
      <c r="B6" s="292" t="s">
        <v>77</v>
      </c>
      <c r="C6" s="292"/>
      <c r="D6" s="292"/>
      <c r="E6" s="292"/>
    </row>
    <row r="8" spans="2:7">
      <c r="E8" s="174" t="s">
        <v>15</v>
      </c>
    </row>
    <row r="9" spans="2:7" ht="74.25" customHeight="1">
      <c r="B9" s="285" t="s">
        <v>43</v>
      </c>
      <c r="C9" s="286"/>
      <c r="D9" s="278" t="s">
        <v>44</v>
      </c>
      <c r="E9" s="175" t="s">
        <v>131</v>
      </c>
    </row>
    <row r="10" spans="2:7" ht="88.5" customHeight="1">
      <c r="B10" s="37" t="s">
        <v>20</v>
      </c>
      <c r="C10" s="37" t="s">
        <v>21</v>
      </c>
      <c r="D10" s="279"/>
      <c r="E10" s="176" t="s">
        <v>9</v>
      </c>
    </row>
    <row r="11" spans="2:7" ht="34.5">
      <c r="B11" s="37"/>
      <c r="C11" s="37"/>
      <c r="D11" s="44" t="s">
        <v>23</v>
      </c>
      <c r="E11" s="40">
        <f>+E13+E43</f>
        <v>-2.3283064365386963E-10</v>
      </c>
      <c r="F11" s="177"/>
    </row>
    <row r="12" spans="2:7">
      <c r="B12" s="37"/>
      <c r="C12" s="37"/>
      <c r="D12" s="45" t="s">
        <v>53</v>
      </c>
      <c r="E12" s="178"/>
    </row>
    <row r="13" spans="2:7">
      <c r="B13" s="39">
        <v>1236</v>
      </c>
      <c r="C13" s="39">
        <v>32003</v>
      </c>
      <c r="D13" s="48" t="s">
        <v>103</v>
      </c>
      <c r="E13" s="115">
        <f>+E15+E28+E42</f>
        <v>239999.99999999977</v>
      </c>
      <c r="F13" s="179"/>
      <c r="G13" s="177"/>
    </row>
    <row r="14" spans="2:7">
      <c r="B14" s="88"/>
      <c r="C14" s="88"/>
      <c r="D14" s="180" t="s">
        <v>22</v>
      </c>
      <c r="E14" s="113"/>
    </row>
    <row r="15" spans="2:7">
      <c r="B15" s="89"/>
      <c r="C15" s="89"/>
      <c r="D15" s="46" t="s">
        <v>117</v>
      </c>
      <c r="E15" s="114">
        <f>+E17+E19+E24+E21+E26</f>
        <v>-2204139.7000000002</v>
      </c>
      <c r="F15" s="177"/>
    </row>
    <row r="16" spans="2:7">
      <c r="B16" s="89"/>
      <c r="C16" s="89"/>
      <c r="D16" s="181" t="s">
        <v>54</v>
      </c>
      <c r="E16" s="182"/>
    </row>
    <row r="17" spans="2:5" s="184" customFormat="1">
      <c r="B17" s="204"/>
      <c r="C17" s="204"/>
      <c r="D17" s="167" t="s">
        <v>140</v>
      </c>
      <c r="E17" s="183">
        <f>+E18</f>
        <v>-411857.6</v>
      </c>
    </row>
    <row r="18" spans="2:5" s="184" customFormat="1">
      <c r="B18" s="199"/>
      <c r="C18" s="199"/>
      <c r="D18" s="190" t="s">
        <v>139</v>
      </c>
      <c r="E18" s="201">
        <v>-411857.6</v>
      </c>
    </row>
    <row r="19" spans="2:5" s="184" customFormat="1">
      <c r="B19" s="204"/>
      <c r="C19" s="204"/>
      <c r="D19" s="167" t="s">
        <v>149</v>
      </c>
      <c r="E19" s="183">
        <f>+E20</f>
        <v>-405000</v>
      </c>
    </row>
    <row r="20" spans="2:5" s="184" customFormat="1">
      <c r="B20" s="199"/>
      <c r="C20" s="199"/>
      <c r="D20" s="190" t="s">
        <v>150</v>
      </c>
      <c r="E20" s="201">
        <v>-405000</v>
      </c>
    </row>
    <row r="21" spans="2:5" s="184" customFormat="1">
      <c r="B21" s="204"/>
      <c r="C21" s="204"/>
      <c r="D21" s="167" t="s">
        <v>142</v>
      </c>
      <c r="E21" s="183">
        <f>+E23+E22</f>
        <v>-687282.1</v>
      </c>
    </row>
    <row r="22" spans="2:5" s="184" customFormat="1">
      <c r="B22" s="203"/>
      <c r="C22" s="203"/>
      <c r="D22" s="190" t="s">
        <v>143</v>
      </c>
      <c r="E22" s="201">
        <v>-345000</v>
      </c>
    </row>
    <row r="23" spans="2:5" s="184" customFormat="1" ht="34.5">
      <c r="B23" s="199"/>
      <c r="C23" s="199"/>
      <c r="D23" s="190" t="s">
        <v>141</v>
      </c>
      <c r="E23" s="201">
        <v>-342282.1</v>
      </c>
    </row>
    <row r="24" spans="2:5" s="184" customFormat="1">
      <c r="B24" s="204"/>
      <c r="C24" s="204"/>
      <c r="D24" s="167" t="s">
        <v>148</v>
      </c>
      <c r="E24" s="183">
        <f>+E25</f>
        <v>-250000</v>
      </c>
    </row>
    <row r="25" spans="2:5" s="184" customFormat="1" ht="34.5">
      <c r="B25" s="199"/>
      <c r="C25" s="199"/>
      <c r="D25" s="190" t="s">
        <v>197</v>
      </c>
      <c r="E25" s="201">
        <v>-250000</v>
      </c>
    </row>
    <row r="26" spans="2:5" s="184" customFormat="1">
      <c r="B26" s="204"/>
      <c r="C26" s="204"/>
      <c r="D26" s="167" t="s">
        <v>145</v>
      </c>
      <c r="E26" s="183">
        <f>+E27</f>
        <v>-450000</v>
      </c>
    </row>
    <row r="27" spans="2:5" s="184" customFormat="1" ht="34.5">
      <c r="B27" s="199"/>
      <c r="C27" s="199"/>
      <c r="D27" s="200" t="s">
        <v>198</v>
      </c>
      <c r="E27" s="201">
        <v>-450000</v>
      </c>
    </row>
    <row r="28" spans="2:5" s="184" customFormat="1" ht="34.5">
      <c r="B28" s="204"/>
      <c r="C28" s="204"/>
      <c r="D28" s="214" t="s">
        <v>18</v>
      </c>
      <c r="E28" s="215">
        <f>+E30+E32+E34+E37+E39</f>
        <v>1715000</v>
      </c>
    </row>
    <row r="29" spans="2:5" s="184" customFormat="1">
      <c r="B29" s="204"/>
      <c r="C29" s="204"/>
      <c r="D29" s="216" t="s">
        <v>54</v>
      </c>
      <c r="E29" s="217"/>
    </row>
    <row r="30" spans="2:5" s="184" customFormat="1">
      <c r="B30" s="204"/>
      <c r="C30" s="204"/>
      <c r="D30" s="167" t="s">
        <v>140</v>
      </c>
      <c r="E30" s="183">
        <f>+E31</f>
        <v>300000</v>
      </c>
    </row>
    <row r="31" spans="2:5" s="184" customFormat="1">
      <c r="B31" s="199"/>
      <c r="C31" s="199"/>
      <c r="D31" s="190" t="s">
        <v>139</v>
      </c>
      <c r="E31" s="201">
        <v>300000</v>
      </c>
    </row>
    <row r="32" spans="2:5" s="184" customFormat="1">
      <c r="B32" s="204"/>
      <c r="C32" s="204"/>
      <c r="D32" s="167" t="s">
        <v>149</v>
      </c>
      <c r="E32" s="183">
        <f>+E33</f>
        <v>360000</v>
      </c>
    </row>
    <row r="33" spans="2:5" s="184" customFormat="1">
      <c r="B33" s="199"/>
      <c r="C33" s="199"/>
      <c r="D33" s="190" t="s">
        <v>150</v>
      </c>
      <c r="E33" s="201">
        <v>360000</v>
      </c>
    </row>
    <row r="34" spans="2:5" s="184" customFormat="1">
      <c r="B34" s="204"/>
      <c r="C34" s="204"/>
      <c r="D34" s="167" t="s">
        <v>142</v>
      </c>
      <c r="E34" s="183">
        <f>+E36+E35</f>
        <v>305000</v>
      </c>
    </row>
    <row r="35" spans="2:5" s="184" customFormat="1">
      <c r="B35" s="203"/>
      <c r="C35" s="203"/>
      <c r="D35" s="190" t="s">
        <v>143</v>
      </c>
      <c r="E35" s="201">
        <v>5000</v>
      </c>
    </row>
    <row r="36" spans="2:5" s="184" customFormat="1" ht="34.5">
      <c r="B36" s="199"/>
      <c r="C36" s="199"/>
      <c r="D36" s="190" t="s">
        <v>141</v>
      </c>
      <c r="E36" s="201">
        <v>300000</v>
      </c>
    </row>
    <row r="37" spans="2:5" s="184" customFormat="1">
      <c r="B37" s="204"/>
      <c r="C37" s="204"/>
      <c r="D37" s="167" t="s">
        <v>148</v>
      </c>
      <c r="E37" s="183">
        <f>+E38</f>
        <v>150000</v>
      </c>
    </row>
    <row r="38" spans="2:5" s="184" customFormat="1">
      <c r="B38" s="199"/>
      <c r="C38" s="199"/>
      <c r="D38" s="190" t="s">
        <v>155</v>
      </c>
      <c r="E38" s="201">
        <v>150000</v>
      </c>
    </row>
    <row r="39" spans="2:5" s="184" customFormat="1">
      <c r="B39" s="204"/>
      <c r="C39" s="204"/>
      <c r="D39" s="167" t="s">
        <v>154</v>
      </c>
      <c r="E39" s="183">
        <f>+E40+E41</f>
        <v>600000</v>
      </c>
    </row>
    <row r="40" spans="2:5" s="184" customFormat="1" ht="34.5">
      <c r="B40" s="207"/>
      <c r="C40" s="208"/>
      <c r="D40" s="200" t="s">
        <v>196</v>
      </c>
      <c r="E40" s="201">
        <v>300000</v>
      </c>
    </row>
    <row r="41" spans="2:5" s="184" customFormat="1">
      <c r="B41" s="199"/>
      <c r="C41" s="199"/>
      <c r="D41" s="202" t="s">
        <v>195</v>
      </c>
      <c r="E41" s="201">
        <v>300000</v>
      </c>
    </row>
    <row r="42" spans="2:5" s="184" customFormat="1">
      <c r="B42" s="204"/>
      <c r="C42" s="204"/>
      <c r="D42" s="214" t="s">
        <v>33</v>
      </c>
      <c r="E42" s="232">
        <f>'Հավելված N 2'!G48</f>
        <v>729139.7</v>
      </c>
    </row>
    <row r="43" spans="2:5" s="184" customFormat="1">
      <c r="B43" s="116">
        <v>1236</v>
      </c>
      <c r="C43" s="116">
        <v>32005</v>
      </c>
      <c r="D43" s="153" t="s">
        <v>104</v>
      </c>
      <c r="E43" s="178">
        <f>+E45+E54</f>
        <v>-240000</v>
      </c>
    </row>
    <row r="44" spans="2:5" s="184" customFormat="1">
      <c r="B44" s="211"/>
      <c r="C44" s="211"/>
      <c r="D44" s="212" t="s">
        <v>22</v>
      </c>
      <c r="E44" s="213"/>
    </row>
    <row r="45" spans="2:5" s="184" customFormat="1">
      <c r="B45" s="204"/>
      <c r="C45" s="204"/>
      <c r="D45" s="214" t="s">
        <v>117</v>
      </c>
      <c r="E45" s="215">
        <f>+E47+E49+E52</f>
        <v>-1210000</v>
      </c>
    </row>
    <row r="46" spans="2:5" s="184" customFormat="1">
      <c r="B46" s="204"/>
      <c r="C46" s="204"/>
      <c r="D46" s="216" t="s">
        <v>54</v>
      </c>
      <c r="E46" s="217"/>
    </row>
    <row r="47" spans="2:5" s="184" customFormat="1">
      <c r="B47" s="166"/>
      <c r="C47" s="166"/>
      <c r="D47" s="167" t="s">
        <v>142</v>
      </c>
      <c r="E47" s="183">
        <f>+E48</f>
        <v>-320000</v>
      </c>
    </row>
    <row r="48" spans="2:5" s="184" customFormat="1">
      <c r="B48" s="199"/>
      <c r="C48" s="199"/>
      <c r="D48" s="200" t="s">
        <v>144</v>
      </c>
      <c r="E48" s="201">
        <v>-320000</v>
      </c>
    </row>
    <row r="49" spans="2:5" s="184" customFormat="1">
      <c r="B49" s="166"/>
      <c r="C49" s="166"/>
      <c r="D49" s="167" t="s">
        <v>145</v>
      </c>
      <c r="E49" s="183">
        <f>+E50+E51</f>
        <v>-570000</v>
      </c>
    </row>
    <row r="50" spans="2:5" s="184" customFormat="1" ht="15.75" customHeight="1">
      <c r="B50" s="199"/>
      <c r="C50" s="199"/>
      <c r="D50" s="200" t="s">
        <v>146</v>
      </c>
      <c r="E50" s="201">
        <v>-320000</v>
      </c>
    </row>
    <row r="51" spans="2:5" s="184" customFormat="1">
      <c r="B51" s="199"/>
      <c r="C51" s="199"/>
      <c r="D51" s="202" t="s">
        <v>147</v>
      </c>
      <c r="E51" s="201">
        <v>-250000</v>
      </c>
    </row>
    <row r="52" spans="2:5" s="184" customFormat="1">
      <c r="B52" s="166"/>
      <c r="C52" s="166"/>
      <c r="D52" s="167" t="s">
        <v>148</v>
      </c>
      <c r="E52" s="183">
        <f>+E53</f>
        <v>-320000</v>
      </c>
    </row>
    <row r="53" spans="2:5" s="184" customFormat="1" ht="34.5">
      <c r="B53" s="199"/>
      <c r="C53" s="199"/>
      <c r="D53" s="200" t="s">
        <v>202</v>
      </c>
      <c r="E53" s="201">
        <v>-320000</v>
      </c>
    </row>
    <row r="54" spans="2:5" s="184" customFormat="1" ht="34.5">
      <c r="B54" s="204"/>
      <c r="C54" s="204"/>
      <c r="D54" s="214" t="s">
        <v>18</v>
      </c>
      <c r="E54" s="215">
        <f>+E56+E58+E60+E62</f>
        <v>970000</v>
      </c>
    </row>
    <row r="55" spans="2:5" s="184" customFormat="1">
      <c r="B55" s="204"/>
      <c r="C55" s="204"/>
      <c r="D55" s="216" t="s">
        <v>54</v>
      </c>
      <c r="E55" s="217"/>
    </row>
    <row r="56" spans="2:5" s="184" customFormat="1">
      <c r="B56" s="166"/>
      <c r="C56" s="166"/>
      <c r="D56" s="167" t="s">
        <v>142</v>
      </c>
      <c r="E56" s="183">
        <f>+E57</f>
        <v>300000</v>
      </c>
    </row>
    <row r="57" spans="2:5" s="184" customFormat="1">
      <c r="B57" s="199"/>
      <c r="C57" s="199"/>
      <c r="D57" s="200" t="s">
        <v>144</v>
      </c>
      <c r="E57" s="201">
        <v>300000</v>
      </c>
    </row>
    <row r="58" spans="2:5" s="184" customFormat="1">
      <c r="B58" s="204"/>
      <c r="C58" s="204"/>
      <c r="D58" s="167" t="s">
        <v>151</v>
      </c>
      <c r="E58" s="183">
        <f>+E59</f>
        <v>300000</v>
      </c>
    </row>
    <row r="59" spans="2:5" s="184" customFormat="1">
      <c r="B59" s="205"/>
      <c r="C59" s="205"/>
      <c r="D59" s="200" t="s">
        <v>152</v>
      </c>
      <c r="E59" s="201">
        <v>300000</v>
      </c>
    </row>
    <row r="60" spans="2:5" s="184" customFormat="1">
      <c r="B60" s="204"/>
      <c r="C60" s="204"/>
      <c r="D60" s="167" t="s">
        <v>140</v>
      </c>
      <c r="E60" s="183">
        <f>+E61</f>
        <v>300000</v>
      </c>
    </row>
    <row r="61" spans="2:5" s="184" customFormat="1">
      <c r="B61" s="199"/>
      <c r="C61" s="199"/>
      <c r="D61" s="200" t="s">
        <v>153</v>
      </c>
      <c r="E61" s="201">
        <v>300000</v>
      </c>
    </row>
    <row r="62" spans="2:5" s="184" customFormat="1">
      <c r="B62" s="204"/>
      <c r="C62" s="204"/>
      <c r="D62" s="167" t="s">
        <v>126</v>
      </c>
      <c r="E62" s="183">
        <f>+E63</f>
        <v>70000</v>
      </c>
    </row>
    <row r="63" spans="2:5" s="184" customFormat="1">
      <c r="B63" s="206"/>
      <c r="C63" s="206"/>
      <c r="D63" s="200" t="s">
        <v>194</v>
      </c>
      <c r="E63" s="201">
        <v>70000</v>
      </c>
    </row>
  </sheetData>
  <mergeCells count="3">
    <mergeCell ref="B6:E6"/>
    <mergeCell ref="B9:C9"/>
    <mergeCell ref="D9:D10"/>
  </mergeCells>
  <pageMargins left="0.25" right="0.25" top="0.75" bottom="0.75" header="0.3" footer="0.3"/>
  <pageSetup paperSize="9" scale="7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4"/>
  <sheetViews>
    <sheetView tabSelected="1" topLeftCell="A7" zoomScale="85" zoomScaleNormal="85" zoomScaleSheetLayoutView="100" workbookViewId="0">
      <selection activeCell="F30" sqref="F30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72.85546875" style="1" customWidth="1"/>
    <col min="4" max="4" width="42.710937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87" t="s">
        <v>102</v>
      </c>
      <c r="D1" s="287"/>
    </row>
    <row r="2" spans="1:4" ht="17.649999999999999" customHeight="1">
      <c r="C2" s="288" t="s">
        <v>76</v>
      </c>
      <c r="D2" s="288"/>
    </row>
    <row r="3" spans="1:4" ht="17.649999999999999" customHeight="1">
      <c r="C3" s="288" t="s">
        <v>26</v>
      </c>
      <c r="D3" s="288"/>
    </row>
    <row r="6" spans="1:4" ht="59.65" customHeight="1">
      <c r="A6" s="25"/>
      <c r="B6" s="297" t="s">
        <v>136</v>
      </c>
      <c r="C6" s="297"/>
      <c r="D6" s="297"/>
    </row>
    <row r="7" spans="1:4" ht="23.65" customHeight="1"/>
    <row r="8" spans="1:4" ht="21.95" customHeight="1">
      <c r="A8" s="296" t="s">
        <v>32</v>
      </c>
      <c r="B8" s="296"/>
      <c r="C8" s="296"/>
      <c r="D8" s="296"/>
    </row>
    <row r="9" spans="1:4" ht="38.65" customHeight="1">
      <c r="C9" s="160" t="s">
        <v>28</v>
      </c>
      <c r="D9" s="6"/>
    </row>
    <row r="10" spans="1:4">
      <c r="B10" s="293" t="s">
        <v>7</v>
      </c>
      <c r="C10" s="294"/>
      <c r="D10" s="295"/>
    </row>
    <row r="11" spans="1:4">
      <c r="B11" s="3"/>
      <c r="C11" s="3"/>
      <c r="D11" s="26"/>
    </row>
    <row r="12" spans="1:4">
      <c r="B12" s="3"/>
      <c r="C12" s="3"/>
    </row>
    <row r="13" spans="1:4" s="3" customFormat="1">
      <c r="B13" s="21" t="s">
        <v>34</v>
      </c>
      <c r="C13" s="21" t="s">
        <v>1</v>
      </c>
      <c r="D13" s="20"/>
    </row>
    <row r="14" spans="1:4" s="3" customFormat="1" ht="34.5">
      <c r="B14" s="22">
        <v>1236</v>
      </c>
      <c r="C14" s="16" t="s">
        <v>83</v>
      </c>
      <c r="D14" s="21"/>
    </row>
    <row r="15" spans="1:4" s="3" customFormat="1"/>
    <row r="16" spans="1:4" s="3" customFormat="1">
      <c r="B16" s="298" t="s">
        <v>2</v>
      </c>
      <c r="C16" s="299"/>
      <c r="D16" s="27"/>
    </row>
    <row r="17" spans="2:6" s="3" customFormat="1" ht="68.25" customHeight="1">
      <c r="B17" s="16" t="s">
        <v>3</v>
      </c>
      <c r="C17" s="19">
        <v>1236</v>
      </c>
      <c r="D17" s="149" t="s">
        <v>135</v>
      </c>
    </row>
    <row r="18" spans="2:6" s="3" customFormat="1" ht="34.5">
      <c r="B18" s="16" t="s">
        <v>4</v>
      </c>
      <c r="C18" s="19">
        <v>32003</v>
      </c>
      <c r="D18" s="7" t="s">
        <v>9</v>
      </c>
    </row>
    <row r="19" spans="2:6" s="3" customFormat="1" ht="34.5">
      <c r="B19" s="51" t="s">
        <v>67</v>
      </c>
      <c r="C19" s="24" t="s">
        <v>111</v>
      </c>
      <c r="D19" s="273"/>
    </row>
    <row r="20" spans="2:6" s="3" customFormat="1" ht="86.25">
      <c r="B20" s="16" t="s">
        <v>68</v>
      </c>
      <c r="C20" s="24" t="s">
        <v>112</v>
      </c>
      <c r="D20" s="274"/>
    </row>
    <row r="21" spans="2:6" s="3" customFormat="1" ht="34.5">
      <c r="B21" s="23" t="s">
        <v>69</v>
      </c>
      <c r="C21" s="24" t="s">
        <v>84</v>
      </c>
      <c r="D21" s="274"/>
    </row>
    <row r="22" spans="2:6" s="3" customFormat="1" ht="69">
      <c r="B22" s="17" t="s">
        <v>113</v>
      </c>
      <c r="C22" s="24" t="s">
        <v>114</v>
      </c>
      <c r="D22" s="274"/>
    </row>
    <row r="23" spans="2:6" s="3" customFormat="1">
      <c r="B23" s="300" t="s">
        <v>0</v>
      </c>
      <c r="C23" s="301"/>
      <c r="D23" s="302"/>
    </row>
    <row r="24" spans="2:6" s="28" customFormat="1">
      <c r="B24" s="9" t="s">
        <v>5</v>
      </c>
      <c r="C24" s="9"/>
      <c r="D24" s="91">
        <f>+'Հավելված N 1'!D22</f>
        <v>239999.99999999977</v>
      </c>
      <c r="E24" s="29"/>
    </row>
    <row r="25" spans="2:6" ht="8.1" customHeight="1"/>
    <row r="26" spans="2:6" s="3" customFormat="1">
      <c r="B26" s="298" t="s">
        <v>2</v>
      </c>
      <c r="C26" s="299"/>
      <c r="D26" s="27"/>
    </row>
    <row r="27" spans="2:6" s="3" customFormat="1" ht="70.5" customHeight="1">
      <c r="B27" s="16" t="s">
        <v>3</v>
      </c>
      <c r="C27" s="19">
        <v>1236</v>
      </c>
      <c r="D27" s="149" t="s">
        <v>215</v>
      </c>
    </row>
    <row r="28" spans="2:6" s="3" customFormat="1" ht="34.5">
      <c r="B28" s="16" t="s">
        <v>4</v>
      </c>
      <c r="C28" s="19">
        <v>32005</v>
      </c>
      <c r="D28" s="7" t="s">
        <v>9</v>
      </c>
    </row>
    <row r="29" spans="2:6" s="3" customFormat="1" ht="34.5">
      <c r="B29" s="51" t="s">
        <v>67</v>
      </c>
      <c r="C29" s="24" t="s">
        <v>115</v>
      </c>
      <c r="D29" s="273"/>
      <c r="F29" s="195"/>
    </row>
    <row r="30" spans="2:6" s="3" customFormat="1" ht="86.25">
      <c r="B30" s="16" t="s">
        <v>68</v>
      </c>
      <c r="C30" s="24" t="s">
        <v>112</v>
      </c>
      <c r="D30" s="274"/>
    </row>
    <row r="31" spans="2:6" s="3" customFormat="1" ht="34.5">
      <c r="B31" s="23" t="s">
        <v>69</v>
      </c>
      <c r="C31" s="24" t="s">
        <v>84</v>
      </c>
      <c r="D31" s="274"/>
    </row>
    <row r="32" spans="2:6" s="3" customFormat="1" ht="69">
      <c r="B32" s="17" t="s">
        <v>113</v>
      </c>
      <c r="C32" s="24" t="s">
        <v>116</v>
      </c>
      <c r="D32" s="274"/>
    </row>
    <row r="33" spans="2:5" s="3" customFormat="1">
      <c r="B33" s="300" t="s">
        <v>0</v>
      </c>
      <c r="C33" s="301"/>
      <c r="D33" s="302"/>
    </row>
    <row r="34" spans="2:5" s="28" customFormat="1">
      <c r="B34" s="9" t="s">
        <v>5</v>
      </c>
      <c r="C34" s="9"/>
      <c r="D34" s="91">
        <f>+'Հավելված N 1'!D28</f>
        <v>-240000</v>
      </c>
      <c r="E34" s="29"/>
    </row>
  </sheetData>
  <mergeCells count="12">
    <mergeCell ref="B26:C26"/>
    <mergeCell ref="B33:C33"/>
    <mergeCell ref="D29:D33"/>
    <mergeCell ref="B16:C16"/>
    <mergeCell ref="D19:D23"/>
    <mergeCell ref="B23:C23"/>
    <mergeCell ref="C1:D1"/>
    <mergeCell ref="C2:D2"/>
    <mergeCell ref="C3:D3"/>
    <mergeCell ref="B10:D10"/>
    <mergeCell ref="A8:D8"/>
    <mergeCell ref="B6:D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3"/>
  <sheetViews>
    <sheetView topLeftCell="A93" zoomScale="85" zoomScaleNormal="85" zoomScaleSheetLayoutView="100" workbookViewId="0">
      <selection activeCell="D44" sqref="D44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76.42578125" style="1" customWidth="1"/>
    <col min="4" max="4" width="39.1406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87" t="s">
        <v>42</v>
      </c>
      <c r="D1" s="287"/>
    </row>
    <row r="2" spans="1:4" ht="17.649999999999999" customHeight="1">
      <c r="C2" s="288" t="s">
        <v>76</v>
      </c>
      <c r="D2" s="288"/>
    </row>
    <row r="3" spans="1:4" ht="17.649999999999999" customHeight="1">
      <c r="C3" s="288" t="s">
        <v>26</v>
      </c>
      <c r="D3" s="288"/>
    </row>
    <row r="6" spans="1:4" ht="59.65" customHeight="1">
      <c r="A6" s="25"/>
      <c r="B6" s="303" t="s">
        <v>137</v>
      </c>
      <c r="C6" s="303"/>
      <c r="D6" s="303"/>
    </row>
    <row r="7" spans="1:4" ht="23.65" customHeight="1"/>
    <row r="8" spans="1:4" ht="23.65" customHeight="1"/>
    <row r="9" spans="1:4" ht="21.95" customHeight="1">
      <c r="A9" s="296" t="s">
        <v>134</v>
      </c>
      <c r="B9" s="296"/>
      <c r="C9" s="296"/>
      <c r="D9" s="296"/>
    </row>
    <row r="10" spans="1:4" ht="38.65" customHeight="1">
      <c r="C10" s="160" t="s">
        <v>18</v>
      </c>
      <c r="D10" s="6"/>
    </row>
    <row r="11" spans="1:4">
      <c r="B11" s="293" t="s">
        <v>31</v>
      </c>
      <c r="C11" s="294"/>
      <c r="D11" s="295"/>
    </row>
    <row r="12" spans="1:4">
      <c r="B12" s="165"/>
      <c r="C12" s="165"/>
      <c r="D12" s="165"/>
    </row>
    <row r="13" spans="1:4">
      <c r="B13" s="165"/>
      <c r="C13" s="165"/>
      <c r="D13" s="165"/>
    </row>
    <row r="14" spans="1:4" s="3" customFormat="1">
      <c r="B14" s="21" t="s">
        <v>34</v>
      </c>
      <c r="C14" s="21" t="s">
        <v>1</v>
      </c>
      <c r="D14" s="20"/>
    </row>
    <row r="15" spans="1:4" s="3" customFormat="1" ht="34.5">
      <c r="B15" s="22">
        <v>1236</v>
      </c>
      <c r="C15" s="16" t="s">
        <v>83</v>
      </c>
      <c r="D15" s="21"/>
    </row>
    <row r="16" spans="1:4" s="3" customFormat="1"/>
    <row r="17" spans="2:5" s="3" customFormat="1">
      <c r="B17" s="298" t="s">
        <v>2</v>
      </c>
      <c r="C17" s="299"/>
      <c r="D17" s="27"/>
    </row>
    <row r="18" spans="2:5" s="3" customFormat="1" ht="70.5" customHeight="1">
      <c r="B18" s="16" t="s">
        <v>3</v>
      </c>
      <c r="C18" s="19">
        <v>1236</v>
      </c>
      <c r="D18" s="149" t="s">
        <v>135</v>
      </c>
    </row>
    <row r="19" spans="2:5" s="3" customFormat="1" ht="34.5">
      <c r="B19" s="16" t="s">
        <v>4</v>
      </c>
      <c r="C19" s="19">
        <v>32003</v>
      </c>
      <c r="D19" s="7" t="s">
        <v>9</v>
      </c>
    </row>
    <row r="20" spans="2:5" s="3" customFormat="1" ht="34.5">
      <c r="B20" s="51" t="s">
        <v>67</v>
      </c>
      <c r="C20" s="24" t="s">
        <v>111</v>
      </c>
      <c r="D20" s="273"/>
    </row>
    <row r="21" spans="2:5" s="3" customFormat="1" ht="69">
      <c r="B21" s="16" t="s">
        <v>68</v>
      </c>
      <c r="C21" s="24" t="s">
        <v>112</v>
      </c>
      <c r="D21" s="274"/>
    </row>
    <row r="22" spans="2:5" s="3" customFormat="1" ht="34.5">
      <c r="B22" s="23" t="s">
        <v>69</v>
      </c>
      <c r="C22" s="24" t="s">
        <v>84</v>
      </c>
      <c r="D22" s="274"/>
    </row>
    <row r="23" spans="2:5" s="3" customFormat="1" ht="69">
      <c r="B23" s="17" t="s">
        <v>113</v>
      </c>
      <c r="C23" s="24" t="s">
        <v>114</v>
      </c>
      <c r="D23" s="274"/>
    </row>
    <row r="24" spans="2:5" s="3" customFormat="1">
      <c r="B24" s="300" t="s">
        <v>0</v>
      </c>
      <c r="C24" s="301"/>
      <c r="D24" s="302"/>
    </row>
    <row r="25" spans="2:5" s="3" customFormat="1" ht="45.75" customHeight="1">
      <c r="B25" s="306" t="s">
        <v>188</v>
      </c>
      <c r="C25" s="307"/>
      <c r="D25" s="8">
        <v>1</v>
      </c>
    </row>
    <row r="26" spans="2:5" s="3" customFormat="1" ht="45.75" customHeight="1">
      <c r="B26" s="306" t="s">
        <v>189</v>
      </c>
      <c r="C26" s="307"/>
      <c r="D26" s="8">
        <v>1</v>
      </c>
    </row>
    <row r="27" spans="2:5" s="3" customFormat="1" ht="45.75" customHeight="1">
      <c r="B27" s="306" t="s">
        <v>190</v>
      </c>
      <c r="C27" s="307"/>
      <c r="D27" s="8">
        <v>2</v>
      </c>
    </row>
    <row r="28" spans="2:5" s="3" customFormat="1" ht="45.75" customHeight="1">
      <c r="B28" s="306" t="s">
        <v>191</v>
      </c>
      <c r="C28" s="307"/>
      <c r="D28" s="8">
        <v>1</v>
      </c>
    </row>
    <row r="29" spans="2:5" s="3" customFormat="1" ht="45.75" customHeight="1">
      <c r="B29" s="306" t="s">
        <v>184</v>
      </c>
      <c r="C29" s="307"/>
      <c r="D29" s="8">
        <v>2</v>
      </c>
    </row>
    <row r="30" spans="2:5" s="28" customFormat="1">
      <c r="B30" s="9" t="s">
        <v>5</v>
      </c>
      <c r="C30" s="9"/>
      <c r="D30" s="91">
        <f>+'Հավելված N 2'!G35</f>
        <v>1715000</v>
      </c>
      <c r="E30" s="29"/>
    </row>
    <row r="31" spans="2:5" ht="8.1" customHeight="1"/>
    <row r="32" spans="2:5" s="3" customFormat="1">
      <c r="B32" s="298" t="s">
        <v>2</v>
      </c>
      <c r="C32" s="299"/>
      <c r="D32" s="27"/>
    </row>
    <row r="33" spans="1:5" s="3" customFormat="1" ht="75.75" customHeight="1">
      <c r="B33" s="16" t="s">
        <v>3</v>
      </c>
      <c r="C33" s="19">
        <v>1236</v>
      </c>
      <c r="D33" s="149" t="s">
        <v>135</v>
      </c>
    </row>
    <row r="34" spans="1:5" s="3" customFormat="1" ht="34.5">
      <c r="B34" s="16" t="s">
        <v>4</v>
      </c>
      <c r="C34" s="19">
        <v>32005</v>
      </c>
      <c r="D34" s="7" t="s">
        <v>9</v>
      </c>
    </row>
    <row r="35" spans="1:5" s="3" customFormat="1" ht="34.5">
      <c r="B35" s="51" t="s">
        <v>67</v>
      </c>
      <c r="C35" s="24" t="s">
        <v>115</v>
      </c>
      <c r="D35" s="273"/>
    </row>
    <row r="36" spans="1:5" s="3" customFormat="1" ht="69">
      <c r="B36" s="16" t="s">
        <v>68</v>
      </c>
      <c r="C36" s="24" t="s">
        <v>112</v>
      </c>
      <c r="D36" s="274"/>
    </row>
    <row r="37" spans="1:5" s="3" customFormat="1" ht="34.5">
      <c r="B37" s="23" t="s">
        <v>69</v>
      </c>
      <c r="C37" s="24" t="s">
        <v>84</v>
      </c>
      <c r="D37" s="274"/>
    </row>
    <row r="38" spans="1:5" s="3" customFormat="1" ht="69">
      <c r="B38" s="17" t="s">
        <v>113</v>
      </c>
      <c r="C38" s="24" t="s">
        <v>116</v>
      </c>
      <c r="D38" s="274"/>
    </row>
    <row r="39" spans="1:5" s="3" customFormat="1">
      <c r="B39" s="300" t="s">
        <v>0</v>
      </c>
      <c r="C39" s="301"/>
      <c r="D39" s="302"/>
    </row>
    <row r="40" spans="1:5" s="3" customFormat="1" ht="50.25" customHeight="1">
      <c r="B40" s="306" t="s">
        <v>186</v>
      </c>
      <c r="C40" s="307"/>
      <c r="D40" s="8">
        <v>1</v>
      </c>
    </row>
    <row r="41" spans="1:5" s="3" customFormat="1" ht="50.25" customHeight="1">
      <c r="B41" s="306" t="s">
        <v>192</v>
      </c>
      <c r="C41" s="307"/>
      <c r="D41" s="8">
        <v>1</v>
      </c>
    </row>
    <row r="42" spans="1:5" s="3" customFormat="1" ht="50.25" customHeight="1">
      <c r="B42" s="306" t="s">
        <v>193</v>
      </c>
      <c r="C42" s="307"/>
      <c r="D42" s="8">
        <v>1</v>
      </c>
    </row>
    <row r="43" spans="1:5" s="3" customFormat="1" ht="50.25" customHeight="1">
      <c r="B43" s="304" t="s">
        <v>132</v>
      </c>
      <c r="C43" s="305"/>
      <c r="D43" s="8">
        <v>1</v>
      </c>
    </row>
    <row r="44" spans="1:5" s="28" customFormat="1">
      <c r="B44" s="9" t="s">
        <v>5</v>
      </c>
      <c r="C44" s="9"/>
      <c r="D44" s="91">
        <f>+'Հավելված N 2'!G58</f>
        <v>970000</v>
      </c>
      <c r="E44" s="29"/>
    </row>
    <row r="45" spans="1:5">
      <c r="B45" s="165"/>
      <c r="C45" s="165"/>
      <c r="D45" s="165"/>
    </row>
    <row r="46" spans="1:5">
      <c r="B46" s="3"/>
      <c r="C46" s="3"/>
    </row>
    <row r="47" spans="1:5" ht="21.95" customHeight="1">
      <c r="A47" s="296" t="s">
        <v>122</v>
      </c>
      <c r="B47" s="296"/>
      <c r="C47" s="296"/>
      <c r="D47" s="296"/>
    </row>
    <row r="48" spans="1:5" ht="38.65" customHeight="1">
      <c r="C48" s="160" t="s">
        <v>117</v>
      </c>
      <c r="D48" s="6"/>
    </row>
    <row r="49" spans="2:4">
      <c r="B49" s="293" t="s">
        <v>31</v>
      </c>
      <c r="C49" s="294"/>
      <c r="D49" s="295"/>
    </row>
    <row r="50" spans="2:4">
      <c r="B50" s="3"/>
      <c r="C50" s="3"/>
      <c r="D50" s="26"/>
    </row>
    <row r="51" spans="2:4">
      <c r="B51" s="3"/>
      <c r="C51" s="3"/>
    </row>
    <row r="52" spans="2:4" s="3" customFormat="1">
      <c r="B52" s="21" t="s">
        <v>34</v>
      </c>
      <c r="C52" s="21" t="s">
        <v>1</v>
      </c>
      <c r="D52" s="20"/>
    </row>
    <row r="53" spans="2:4" s="3" customFormat="1" ht="34.5">
      <c r="B53" s="22">
        <v>1236</v>
      </c>
      <c r="C53" s="16" t="s">
        <v>83</v>
      </c>
      <c r="D53" s="21"/>
    </row>
    <row r="54" spans="2:4" s="3" customFormat="1"/>
    <row r="55" spans="2:4" s="3" customFormat="1">
      <c r="B55" s="298" t="s">
        <v>2</v>
      </c>
      <c r="C55" s="299"/>
      <c r="D55" s="27"/>
    </row>
    <row r="56" spans="2:4" s="3" customFormat="1" ht="49.9" customHeight="1">
      <c r="B56" s="16" t="s">
        <v>3</v>
      </c>
      <c r="C56" s="19">
        <v>1236</v>
      </c>
      <c r="D56" s="149" t="s">
        <v>133</v>
      </c>
    </row>
    <row r="57" spans="2:4" s="3" customFormat="1" ht="34.5">
      <c r="B57" s="16" t="s">
        <v>4</v>
      </c>
      <c r="C57" s="19">
        <v>32003</v>
      </c>
      <c r="D57" s="7" t="s">
        <v>9</v>
      </c>
    </row>
    <row r="58" spans="2:4" s="3" customFormat="1" ht="34.5">
      <c r="B58" s="51" t="s">
        <v>67</v>
      </c>
      <c r="C58" s="24" t="s">
        <v>111</v>
      </c>
      <c r="D58" s="273"/>
    </row>
    <row r="59" spans="2:4" s="3" customFormat="1" ht="69">
      <c r="B59" s="16" t="s">
        <v>68</v>
      </c>
      <c r="C59" s="24" t="s">
        <v>112</v>
      </c>
      <c r="D59" s="274"/>
    </row>
    <row r="60" spans="2:4" s="3" customFormat="1" ht="34.5">
      <c r="B60" s="23" t="s">
        <v>69</v>
      </c>
      <c r="C60" s="24" t="s">
        <v>84</v>
      </c>
      <c r="D60" s="274"/>
    </row>
    <row r="61" spans="2:4" s="3" customFormat="1" ht="69">
      <c r="B61" s="17" t="s">
        <v>113</v>
      </c>
      <c r="C61" s="24" t="s">
        <v>114</v>
      </c>
      <c r="D61" s="274"/>
    </row>
    <row r="62" spans="2:4" s="3" customFormat="1">
      <c r="B62" s="300" t="s">
        <v>0</v>
      </c>
      <c r="C62" s="301"/>
      <c r="D62" s="302"/>
    </row>
    <row r="63" spans="2:4" s="3" customFormat="1" ht="44.25" customHeight="1">
      <c r="B63" s="306" t="s">
        <v>188</v>
      </c>
      <c r="C63" s="307"/>
      <c r="D63" s="164">
        <v>-1</v>
      </c>
    </row>
    <row r="64" spans="2:4" s="3" customFormat="1" ht="63.75" customHeight="1">
      <c r="B64" s="306" t="s">
        <v>189</v>
      </c>
      <c r="C64" s="307"/>
      <c r="D64" s="164">
        <v>-1</v>
      </c>
    </row>
    <row r="65" spans="2:5" s="3" customFormat="1" ht="63.75" customHeight="1">
      <c r="B65" s="306" t="s">
        <v>190</v>
      </c>
      <c r="C65" s="307"/>
      <c r="D65" s="164">
        <v>-2</v>
      </c>
    </row>
    <row r="66" spans="2:5" s="3" customFormat="1" ht="63.75" customHeight="1">
      <c r="B66" s="306" t="s">
        <v>191</v>
      </c>
      <c r="C66" s="307"/>
      <c r="D66" s="164">
        <v>-1</v>
      </c>
    </row>
    <row r="67" spans="2:5" s="3" customFormat="1" ht="63.75" customHeight="1">
      <c r="B67" s="306" t="s">
        <v>184</v>
      </c>
      <c r="C67" s="307"/>
      <c r="D67" s="164">
        <v>-1</v>
      </c>
    </row>
    <row r="68" spans="2:5" s="28" customFormat="1">
      <c r="B68" s="9" t="s">
        <v>5</v>
      </c>
      <c r="C68" s="9"/>
      <c r="D68" s="91">
        <f>+'Հավելված N 2'!G28</f>
        <v>-2204139.7000000002</v>
      </c>
      <c r="E68" s="29"/>
    </row>
    <row r="69" spans="2:5" ht="8.1" customHeight="1"/>
    <row r="70" spans="2:5" s="3" customFormat="1">
      <c r="B70" s="298" t="s">
        <v>2</v>
      </c>
      <c r="C70" s="299"/>
      <c r="D70" s="27"/>
    </row>
    <row r="71" spans="2:5" s="3" customFormat="1" ht="74.25" customHeight="1">
      <c r="B71" s="16" t="s">
        <v>3</v>
      </c>
      <c r="C71" s="19">
        <v>1236</v>
      </c>
      <c r="D71" s="149" t="s">
        <v>133</v>
      </c>
    </row>
    <row r="72" spans="2:5" s="3" customFormat="1" ht="34.5">
      <c r="B72" s="16" t="s">
        <v>4</v>
      </c>
      <c r="C72" s="19">
        <v>32005</v>
      </c>
      <c r="D72" s="7" t="s">
        <v>9</v>
      </c>
    </row>
    <row r="73" spans="2:5" s="3" customFormat="1" ht="34.5">
      <c r="B73" s="51" t="s">
        <v>67</v>
      </c>
      <c r="C73" s="24" t="s">
        <v>115</v>
      </c>
      <c r="D73" s="273"/>
    </row>
    <row r="74" spans="2:5" s="3" customFormat="1" ht="69">
      <c r="B74" s="16" t="s">
        <v>68</v>
      </c>
      <c r="C74" s="24" t="s">
        <v>112</v>
      </c>
      <c r="D74" s="274"/>
    </row>
    <row r="75" spans="2:5" s="3" customFormat="1" ht="34.5">
      <c r="B75" s="23" t="s">
        <v>69</v>
      </c>
      <c r="C75" s="24" t="s">
        <v>84</v>
      </c>
      <c r="D75" s="274"/>
    </row>
    <row r="76" spans="2:5" s="3" customFormat="1" ht="69">
      <c r="B76" s="17" t="s">
        <v>113</v>
      </c>
      <c r="C76" s="24" t="s">
        <v>116</v>
      </c>
      <c r="D76" s="274"/>
    </row>
    <row r="77" spans="2:5" s="3" customFormat="1">
      <c r="B77" s="300" t="s">
        <v>0</v>
      </c>
      <c r="C77" s="301"/>
      <c r="D77" s="302"/>
    </row>
    <row r="78" spans="2:5" s="3" customFormat="1" ht="68.25" customHeight="1">
      <c r="B78" s="306" t="s">
        <v>186</v>
      </c>
      <c r="C78" s="307"/>
      <c r="D78" s="164">
        <v>-1</v>
      </c>
    </row>
    <row r="79" spans="2:5" s="3" customFormat="1" ht="68.25" customHeight="1">
      <c r="B79" s="306" t="s">
        <v>187</v>
      </c>
      <c r="C79" s="307"/>
      <c r="D79" s="164">
        <v>-1</v>
      </c>
    </row>
    <row r="80" spans="2:5" s="3" customFormat="1" ht="51" customHeight="1">
      <c r="B80" s="306" t="s">
        <v>185</v>
      </c>
      <c r="C80" s="307"/>
      <c r="D80" s="164">
        <v>-2</v>
      </c>
    </row>
    <row r="81" spans="1:5" s="28" customFormat="1">
      <c r="B81" s="9" t="s">
        <v>5</v>
      </c>
      <c r="C81" s="9"/>
      <c r="D81" s="91">
        <f>+'Հավելված N 2'!G51</f>
        <v>-1210000</v>
      </c>
      <c r="E81" s="29"/>
    </row>
    <row r="87" spans="1:5" ht="21.95" customHeight="1">
      <c r="A87" s="296" t="s">
        <v>138</v>
      </c>
      <c r="B87" s="296"/>
      <c r="C87" s="296"/>
      <c r="D87" s="296"/>
    </row>
    <row r="88" spans="1:5" ht="38.65" customHeight="1">
      <c r="C88" s="160" t="s">
        <v>33</v>
      </c>
      <c r="D88" s="6"/>
    </row>
    <row r="89" spans="1:5">
      <c r="B89" s="293" t="s">
        <v>31</v>
      </c>
      <c r="C89" s="294"/>
      <c r="D89" s="295"/>
    </row>
    <row r="90" spans="1:5">
      <c r="B90" s="165"/>
      <c r="C90" s="165"/>
      <c r="D90" s="165"/>
    </row>
    <row r="91" spans="1:5">
      <c r="B91" s="165"/>
      <c r="C91" s="165"/>
      <c r="D91" s="165"/>
    </row>
    <row r="92" spans="1:5" s="3" customFormat="1">
      <c r="B92" s="21" t="s">
        <v>34</v>
      </c>
      <c r="C92" s="21" t="s">
        <v>1</v>
      </c>
      <c r="D92" s="20"/>
    </row>
    <row r="93" spans="1:5" s="3" customFormat="1" ht="34.5">
      <c r="B93" s="22">
        <v>1236</v>
      </c>
      <c r="C93" s="16" t="s">
        <v>83</v>
      </c>
      <c r="D93" s="21"/>
    </row>
    <row r="94" spans="1:5" s="3" customFormat="1"/>
    <row r="95" spans="1:5" s="3" customFormat="1">
      <c r="B95" s="298" t="s">
        <v>2</v>
      </c>
      <c r="C95" s="299"/>
      <c r="D95" s="27"/>
    </row>
    <row r="96" spans="1:5" s="3" customFormat="1" ht="71.25" customHeight="1">
      <c r="B96" s="16" t="s">
        <v>3</v>
      </c>
      <c r="C96" s="19">
        <v>1236</v>
      </c>
      <c r="D96" s="149" t="s">
        <v>135</v>
      </c>
    </row>
    <row r="97" spans="2:5" s="3" customFormat="1" ht="34.5">
      <c r="B97" s="16" t="s">
        <v>4</v>
      </c>
      <c r="C97" s="19">
        <v>32003</v>
      </c>
      <c r="D97" s="7" t="s">
        <v>9</v>
      </c>
    </row>
    <row r="98" spans="2:5" s="3" customFormat="1" ht="34.5">
      <c r="B98" s="51" t="s">
        <v>67</v>
      </c>
      <c r="C98" s="24" t="s">
        <v>111</v>
      </c>
      <c r="D98" s="273"/>
    </row>
    <row r="99" spans="2:5" s="3" customFormat="1" ht="69">
      <c r="B99" s="16" t="s">
        <v>68</v>
      </c>
      <c r="C99" s="24" t="s">
        <v>112</v>
      </c>
      <c r="D99" s="274"/>
    </row>
    <row r="100" spans="2:5" s="3" customFormat="1" ht="34.5">
      <c r="B100" s="23" t="s">
        <v>69</v>
      </c>
      <c r="C100" s="24" t="s">
        <v>84</v>
      </c>
      <c r="D100" s="274"/>
    </row>
    <row r="101" spans="2:5" s="3" customFormat="1" ht="69">
      <c r="B101" s="17" t="s">
        <v>113</v>
      </c>
      <c r="C101" s="24" t="s">
        <v>114</v>
      </c>
      <c r="D101" s="274"/>
    </row>
    <row r="102" spans="2:5" s="3" customFormat="1">
      <c r="B102" s="300" t="s">
        <v>0</v>
      </c>
      <c r="C102" s="301"/>
      <c r="D102" s="302"/>
    </row>
    <row r="103" spans="2:5" s="28" customFormat="1">
      <c r="B103" s="9" t="s">
        <v>5</v>
      </c>
      <c r="C103" s="9"/>
      <c r="D103" s="91">
        <f>+'Հավելված N 2'!G42</f>
        <v>729139.7</v>
      </c>
      <c r="E103" s="29"/>
    </row>
  </sheetData>
  <mergeCells count="42">
    <mergeCell ref="B26:C26"/>
    <mergeCell ref="B27:C27"/>
    <mergeCell ref="B28:C28"/>
    <mergeCell ref="B29:C29"/>
    <mergeCell ref="B42:C42"/>
    <mergeCell ref="B40:C40"/>
    <mergeCell ref="B41:C41"/>
    <mergeCell ref="D98:D102"/>
    <mergeCell ref="B102:C102"/>
    <mergeCell ref="B70:C70"/>
    <mergeCell ref="D73:D77"/>
    <mergeCell ref="B77:C77"/>
    <mergeCell ref="B80:C80"/>
    <mergeCell ref="B78:C78"/>
    <mergeCell ref="B79:C79"/>
    <mergeCell ref="D58:D62"/>
    <mergeCell ref="B62:C62"/>
    <mergeCell ref="B95:C95"/>
    <mergeCell ref="B49:D49"/>
    <mergeCell ref="A87:D87"/>
    <mergeCell ref="B89:D89"/>
    <mergeCell ref="B64:C64"/>
    <mergeCell ref="B63:C63"/>
    <mergeCell ref="B65:C65"/>
    <mergeCell ref="B66:C66"/>
    <mergeCell ref="B67:C67"/>
    <mergeCell ref="C1:D1"/>
    <mergeCell ref="C2:D2"/>
    <mergeCell ref="C3:D3"/>
    <mergeCell ref="B6:D6"/>
    <mergeCell ref="B55:C55"/>
    <mergeCell ref="A47:D47"/>
    <mergeCell ref="A9:D9"/>
    <mergeCell ref="B11:D11"/>
    <mergeCell ref="B17:C17"/>
    <mergeCell ref="D20:D24"/>
    <mergeCell ref="B24:C24"/>
    <mergeCell ref="B32:C32"/>
    <mergeCell ref="B43:C43"/>
    <mergeCell ref="D35:D39"/>
    <mergeCell ref="B39:C39"/>
    <mergeCell ref="B25:C2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67"/>
  <sheetViews>
    <sheetView topLeftCell="A16" zoomScale="90" zoomScaleNormal="90" workbookViewId="0">
      <selection activeCell="I17" sqref="I17"/>
    </sheetView>
  </sheetViews>
  <sheetFormatPr defaultColWidth="9.140625" defaultRowHeight="17.25"/>
  <cols>
    <col min="1" max="4" width="18.28515625" style="33" customWidth="1"/>
    <col min="5" max="6" width="14.42578125" style="66" customWidth="1"/>
    <col min="7" max="7" width="24.42578125" style="67" customWidth="1"/>
    <col min="8" max="8" width="14.42578125" style="67" customWidth="1"/>
    <col min="9" max="9" width="30.28515625" style="66" customWidth="1"/>
    <col min="10" max="10" width="18" style="33" customWidth="1"/>
    <col min="11" max="11" width="37.140625" style="33" customWidth="1"/>
    <col min="12" max="12" width="20.28515625" style="33" customWidth="1"/>
    <col min="13" max="13" width="14" style="33" bestFit="1" customWidth="1"/>
    <col min="14" max="16384" width="9.140625" style="33"/>
  </cols>
  <sheetData>
    <row r="1" spans="1:10" ht="33.4" customHeight="1">
      <c r="A1" s="58"/>
      <c r="B1" s="58"/>
      <c r="C1" s="58"/>
      <c r="D1" s="58"/>
      <c r="E1" s="59"/>
      <c r="F1" s="59"/>
      <c r="G1" s="60"/>
      <c r="H1" s="308" t="s">
        <v>125</v>
      </c>
      <c r="I1" s="308"/>
    </row>
    <row r="2" spans="1:10">
      <c r="A2" s="58"/>
      <c r="B2" s="58"/>
      <c r="C2" s="58"/>
      <c r="D2" s="58"/>
      <c r="E2" s="59"/>
      <c r="F2" s="59"/>
      <c r="G2" s="60"/>
      <c r="H2" s="309" t="s">
        <v>70</v>
      </c>
      <c r="I2" s="309"/>
    </row>
    <row r="3" spans="1:10">
      <c r="A3" s="58"/>
      <c r="B3" s="58"/>
      <c r="C3" s="58"/>
      <c r="D3" s="58"/>
      <c r="E3" s="59"/>
      <c r="F3" s="59"/>
      <c r="G3" s="60"/>
      <c r="H3" s="309" t="s">
        <v>6</v>
      </c>
      <c r="I3" s="309"/>
    </row>
    <row r="4" spans="1:10">
      <c r="A4" s="58"/>
      <c r="B4" s="58"/>
      <c r="C4" s="58"/>
      <c r="D4" s="58"/>
      <c r="E4" s="59"/>
      <c r="F4" s="59"/>
      <c r="G4" s="60"/>
      <c r="H4" s="60"/>
      <c r="I4" s="209"/>
    </row>
    <row r="5" spans="1:10">
      <c r="A5" s="58"/>
      <c r="B5" s="58"/>
      <c r="C5" s="58"/>
      <c r="D5" s="58"/>
      <c r="E5" s="59"/>
      <c r="F5" s="59"/>
      <c r="G5" s="60"/>
      <c r="H5" s="60"/>
      <c r="I5" s="209"/>
    </row>
    <row r="6" spans="1:10" ht="32.25" customHeight="1">
      <c r="A6" s="310" t="s">
        <v>129</v>
      </c>
      <c r="B6" s="310"/>
      <c r="C6" s="310"/>
      <c r="D6" s="310"/>
      <c r="E6" s="310"/>
      <c r="F6" s="310"/>
      <c r="G6" s="310"/>
      <c r="H6" s="310"/>
      <c r="I6" s="310"/>
    </row>
    <row r="7" spans="1:10" ht="21" customHeight="1">
      <c r="A7" s="310"/>
      <c r="B7" s="310"/>
      <c r="C7" s="310"/>
      <c r="D7" s="310"/>
      <c r="E7" s="310"/>
      <c r="F7" s="310"/>
      <c r="G7" s="310"/>
      <c r="H7" s="310"/>
      <c r="I7" s="310"/>
    </row>
    <row r="8" spans="1:10" ht="21" customHeight="1">
      <c r="A8" s="61"/>
      <c r="B8" s="61"/>
      <c r="C8" s="61"/>
      <c r="D8" s="61"/>
      <c r="E8" s="61"/>
      <c r="F8" s="61"/>
      <c r="G8" s="61"/>
      <c r="H8" s="61"/>
      <c r="I8" s="61"/>
    </row>
    <row r="9" spans="1:10" ht="21" customHeight="1">
      <c r="A9" s="61"/>
      <c r="B9" s="61"/>
      <c r="C9" s="61"/>
      <c r="D9" s="61"/>
      <c r="E9" s="61"/>
      <c r="F9" s="61"/>
      <c r="G9" s="61"/>
      <c r="H9" s="61"/>
      <c r="I9" s="61"/>
    </row>
    <row r="10" spans="1:10" ht="73.900000000000006" customHeight="1">
      <c r="A10" s="311" t="s">
        <v>35</v>
      </c>
      <c r="B10" s="311" t="s">
        <v>36</v>
      </c>
      <c r="C10" s="311"/>
      <c r="D10" s="311"/>
      <c r="E10" s="311" t="s">
        <v>37</v>
      </c>
      <c r="F10" s="311" t="s">
        <v>38</v>
      </c>
      <c r="G10" s="311" t="s">
        <v>39</v>
      </c>
      <c r="H10" s="312" t="s">
        <v>130</v>
      </c>
      <c r="I10" s="312"/>
    </row>
    <row r="11" spans="1:10" ht="21" customHeight="1">
      <c r="A11" s="311"/>
      <c r="B11" s="311"/>
      <c r="C11" s="311"/>
      <c r="D11" s="311"/>
      <c r="E11" s="311"/>
      <c r="F11" s="311"/>
      <c r="G11" s="311"/>
      <c r="H11" s="210" t="s">
        <v>40</v>
      </c>
      <c r="I11" s="62" t="s">
        <v>41</v>
      </c>
    </row>
    <row r="12" spans="1:10">
      <c r="A12" s="63">
        <v>1</v>
      </c>
      <c r="B12" s="320">
        <v>2</v>
      </c>
      <c r="C12" s="321"/>
      <c r="D12" s="322"/>
      <c r="E12" s="210">
        <v>3</v>
      </c>
      <c r="F12" s="210">
        <v>4</v>
      </c>
      <c r="G12" s="210">
        <v>5</v>
      </c>
      <c r="H12" s="210">
        <v>6</v>
      </c>
      <c r="I12" s="210">
        <v>7</v>
      </c>
      <c r="J12" s="64"/>
    </row>
    <row r="13" spans="1:10" ht="44.85" customHeight="1">
      <c r="A13" s="329" t="s">
        <v>127</v>
      </c>
      <c r="B13" s="329"/>
      <c r="C13" s="329"/>
      <c r="D13" s="329"/>
      <c r="E13" s="329"/>
      <c r="F13" s="329"/>
      <c r="G13" s="329"/>
      <c r="H13" s="329"/>
      <c r="I13" s="47">
        <f>+I14</f>
        <v>2685000</v>
      </c>
      <c r="J13" s="65"/>
    </row>
    <row r="14" spans="1:10" s="28" customFormat="1" ht="17.649999999999999" customHeight="1">
      <c r="A14" s="161" t="s">
        <v>72</v>
      </c>
      <c r="B14" s="161" t="s">
        <v>118</v>
      </c>
      <c r="C14" s="161" t="s">
        <v>73</v>
      </c>
      <c r="D14" s="326" t="s">
        <v>107</v>
      </c>
      <c r="E14" s="327"/>
      <c r="F14" s="327"/>
      <c r="G14" s="327"/>
      <c r="H14" s="328"/>
      <c r="I14" s="81">
        <f>+I15+I24</f>
        <v>2685000</v>
      </c>
    </row>
    <row r="15" spans="1:10" s="83" customFormat="1" ht="54.95" customHeight="1">
      <c r="A15" s="147" t="s">
        <v>119</v>
      </c>
      <c r="B15" s="319" t="s">
        <v>108</v>
      </c>
      <c r="C15" s="319"/>
      <c r="D15" s="319"/>
      <c r="E15" s="319"/>
      <c r="F15" s="319"/>
      <c r="G15" s="319"/>
      <c r="H15" s="319"/>
      <c r="I15" s="82">
        <f>+I16</f>
        <v>1715000</v>
      </c>
      <c r="J15" s="90"/>
    </row>
    <row r="16" spans="1:10" s="28" customFormat="1" ht="21" customHeight="1">
      <c r="A16" s="78"/>
      <c r="B16" s="316" t="s">
        <v>74</v>
      </c>
      <c r="C16" s="317"/>
      <c r="D16" s="318"/>
      <c r="E16" s="79"/>
      <c r="F16" s="79"/>
      <c r="G16" s="79"/>
      <c r="H16" s="80"/>
      <c r="I16" s="53">
        <f>SUM(I17:I23)</f>
        <v>1715000</v>
      </c>
    </row>
    <row r="17" spans="1:10" s="28" customFormat="1">
      <c r="A17" s="248" t="s">
        <v>204</v>
      </c>
      <c r="B17" s="313" t="s">
        <v>128</v>
      </c>
      <c r="C17" s="314"/>
      <c r="D17" s="315"/>
      <c r="E17" s="84" t="s">
        <v>120</v>
      </c>
      <c r="F17" s="84" t="s">
        <v>71</v>
      </c>
      <c r="G17" s="85">
        <v>300000000</v>
      </c>
      <c r="H17" s="52">
        <v>1</v>
      </c>
      <c r="I17" s="151">
        <f t="shared" ref="I17:I23" si="0">+ROUNDUP(H17*G17/1000,1)</f>
        <v>300000</v>
      </c>
    </row>
    <row r="18" spans="1:10" s="28" customFormat="1">
      <c r="A18" s="248" t="s">
        <v>205</v>
      </c>
      <c r="B18" s="313" t="s">
        <v>128</v>
      </c>
      <c r="C18" s="314"/>
      <c r="D18" s="315"/>
      <c r="E18" s="84" t="s">
        <v>120</v>
      </c>
      <c r="F18" s="84" t="s">
        <v>71</v>
      </c>
      <c r="G18" s="85">
        <v>360000000</v>
      </c>
      <c r="H18" s="52">
        <v>1</v>
      </c>
      <c r="I18" s="151">
        <f>+ROUNDUP(H18*G18/1000,1)</f>
        <v>360000</v>
      </c>
    </row>
    <row r="19" spans="1:10" s="28" customFormat="1">
      <c r="A19" s="248" t="s">
        <v>206</v>
      </c>
      <c r="B19" s="313" t="s">
        <v>128</v>
      </c>
      <c r="C19" s="314"/>
      <c r="D19" s="315"/>
      <c r="E19" s="84" t="s">
        <v>120</v>
      </c>
      <c r="F19" s="84" t="s">
        <v>71</v>
      </c>
      <c r="G19" s="85">
        <v>5000000</v>
      </c>
      <c r="H19" s="52">
        <v>1</v>
      </c>
      <c r="I19" s="151">
        <f t="shared" si="0"/>
        <v>5000</v>
      </c>
    </row>
    <row r="20" spans="1:10" s="28" customFormat="1">
      <c r="A20" s="248" t="s">
        <v>207</v>
      </c>
      <c r="B20" s="313" t="s">
        <v>128</v>
      </c>
      <c r="C20" s="314"/>
      <c r="D20" s="315"/>
      <c r="E20" s="84" t="s">
        <v>120</v>
      </c>
      <c r="F20" s="84" t="s">
        <v>71</v>
      </c>
      <c r="G20" s="85">
        <v>300000000</v>
      </c>
      <c r="H20" s="52">
        <v>1</v>
      </c>
      <c r="I20" s="151">
        <f t="shared" si="0"/>
        <v>300000</v>
      </c>
    </row>
    <row r="21" spans="1:10" s="28" customFormat="1">
      <c r="A21" s="248" t="s">
        <v>208</v>
      </c>
      <c r="B21" s="313" t="s">
        <v>128</v>
      </c>
      <c r="C21" s="314"/>
      <c r="D21" s="315"/>
      <c r="E21" s="84" t="s">
        <v>120</v>
      </c>
      <c r="F21" s="84" t="s">
        <v>71</v>
      </c>
      <c r="G21" s="85">
        <v>150000000</v>
      </c>
      <c r="H21" s="52">
        <v>1</v>
      </c>
      <c r="I21" s="151">
        <f t="shared" si="0"/>
        <v>150000</v>
      </c>
    </row>
    <row r="22" spans="1:10" s="28" customFormat="1">
      <c r="A22" s="248" t="s">
        <v>209</v>
      </c>
      <c r="B22" s="313" t="s">
        <v>128</v>
      </c>
      <c r="C22" s="314"/>
      <c r="D22" s="315"/>
      <c r="E22" s="84" t="s">
        <v>120</v>
      </c>
      <c r="F22" s="84" t="s">
        <v>71</v>
      </c>
      <c r="G22" s="85">
        <v>300000000</v>
      </c>
      <c r="H22" s="52">
        <v>1</v>
      </c>
      <c r="I22" s="151">
        <f t="shared" si="0"/>
        <v>300000</v>
      </c>
    </row>
    <row r="23" spans="1:10" s="28" customFormat="1">
      <c r="A23" s="248" t="s">
        <v>210</v>
      </c>
      <c r="B23" s="313" t="s">
        <v>128</v>
      </c>
      <c r="C23" s="314"/>
      <c r="D23" s="315"/>
      <c r="E23" s="84" t="s">
        <v>120</v>
      </c>
      <c r="F23" s="84" t="s">
        <v>71</v>
      </c>
      <c r="G23" s="85">
        <v>300000000</v>
      </c>
      <c r="H23" s="52">
        <v>1</v>
      </c>
      <c r="I23" s="151">
        <f t="shared" si="0"/>
        <v>300000</v>
      </c>
    </row>
    <row r="24" spans="1:10" s="83" customFormat="1">
      <c r="A24" s="147" t="s">
        <v>121</v>
      </c>
      <c r="B24" s="319" t="s">
        <v>109</v>
      </c>
      <c r="C24" s="319"/>
      <c r="D24" s="319"/>
      <c r="E24" s="319"/>
      <c r="F24" s="319"/>
      <c r="G24" s="319"/>
      <c r="H24" s="319"/>
      <c r="I24" s="82">
        <f>+I25</f>
        <v>970000</v>
      </c>
      <c r="J24" s="90"/>
    </row>
    <row r="25" spans="1:10" s="28" customFormat="1" ht="21" customHeight="1">
      <c r="A25" s="78"/>
      <c r="B25" s="316" t="s">
        <v>74</v>
      </c>
      <c r="C25" s="317"/>
      <c r="D25" s="318"/>
      <c r="E25" s="79"/>
      <c r="F25" s="79"/>
      <c r="G25" s="79"/>
      <c r="H25" s="80"/>
      <c r="I25" s="53">
        <f>SUM(I26:I29)</f>
        <v>970000</v>
      </c>
    </row>
    <row r="26" spans="1:10" s="28" customFormat="1">
      <c r="A26" s="248" t="s">
        <v>211</v>
      </c>
      <c r="B26" s="313" t="s">
        <v>128</v>
      </c>
      <c r="C26" s="314"/>
      <c r="D26" s="315"/>
      <c r="E26" s="84" t="s">
        <v>120</v>
      </c>
      <c r="F26" s="84" t="s">
        <v>71</v>
      </c>
      <c r="G26" s="85">
        <v>300000000</v>
      </c>
      <c r="H26" s="52">
        <v>1</v>
      </c>
      <c r="I26" s="151">
        <f t="shared" ref="I26:I29" si="1">+ROUNDUP(H26*G26/1000,1)</f>
        <v>300000</v>
      </c>
    </row>
    <row r="27" spans="1:10" s="28" customFormat="1">
      <c r="A27" s="248" t="s">
        <v>212</v>
      </c>
      <c r="B27" s="313" t="s">
        <v>128</v>
      </c>
      <c r="C27" s="314"/>
      <c r="D27" s="315"/>
      <c r="E27" s="84" t="s">
        <v>120</v>
      </c>
      <c r="F27" s="84" t="s">
        <v>71</v>
      </c>
      <c r="G27" s="85">
        <v>300000000</v>
      </c>
      <c r="H27" s="52">
        <v>1</v>
      </c>
      <c r="I27" s="151">
        <f t="shared" si="1"/>
        <v>300000</v>
      </c>
    </row>
    <row r="28" spans="1:10" s="28" customFormat="1">
      <c r="A28" s="248" t="s">
        <v>213</v>
      </c>
      <c r="B28" s="313" t="s">
        <v>128</v>
      </c>
      <c r="C28" s="314"/>
      <c r="D28" s="315"/>
      <c r="E28" s="84" t="s">
        <v>120</v>
      </c>
      <c r="F28" s="84" t="s">
        <v>71</v>
      </c>
      <c r="G28" s="85">
        <v>300000000</v>
      </c>
      <c r="H28" s="52">
        <v>1</v>
      </c>
      <c r="I28" s="151">
        <f t="shared" si="1"/>
        <v>300000</v>
      </c>
    </row>
    <row r="29" spans="1:10" s="28" customFormat="1">
      <c r="A29" s="248" t="s">
        <v>214</v>
      </c>
      <c r="B29" s="313" t="s">
        <v>128</v>
      </c>
      <c r="C29" s="314"/>
      <c r="D29" s="315"/>
      <c r="E29" s="84" t="s">
        <v>120</v>
      </c>
      <c r="F29" s="84" t="s">
        <v>71</v>
      </c>
      <c r="G29" s="85">
        <v>70000000</v>
      </c>
      <c r="H29" s="52">
        <v>1</v>
      </c>
      <c r="I29" s="151">
        <f t="shared" si="1"/>
        <v>70000</v>
      </c>
    </row>
    <row r="30" spans="1:10" ht="44.85" customHeight="1">
      <c r="A30" s="329" t="s">
        <v>117</v>
      </c>
      <c r="B30" s="329"/>
      <c r="C30" s="329"/>
      <c r="D30" s="329"/>
      <c r="E30" s="329"/>
      <c r="F30" s="329"/>
      <c r="G30" s="329"/>
      <c r="H30" s="329"/>
      <c r="I30" s="47">
        <f>+I31</f>
        <v>-3414139.6999999997</v>
      </c>
      <c r="J30" s="65"/>
    </row>
    <row r="31" spans="1:10" s="28" customFormat="1" ht="17.649999999999999" customHeight="1">
      <c r="A31" s="161" t="s">
        <v>72</v>
      </c>
      <c r="B31" s="161" t="s">
        <v>118</v>
      </c>
      <c r="C31" s="161" t="s">
        <v>73</v>
      </c>
      <c r="D31" s="326" t="s">
        <v>107</v>
      </c>
      <c r="E31" s="327"/>
      <c r="F31" s="327"/>
      <c r="G31" s="327"/>
      <c r="H31" s="328"/>
      <c r="I31" s="81">
        <f>+I32+I53</f>
        <v>-3414139.6999999997</v>
      </c>
    </row>
    <row r="32" spans="1:10" s="83" customFormat="1" ht="54.95" customHeight="1">
      <c r="A32" s="147" t="s">
        <v>119</v>
      </c>
      <c r="B32" s="319" t="s">
        <v>108</v>
      </c>
      <c r="C32" s="319"/>
      <c r="D32" s="319"/>
      <c r="E32" s="319"/>
      <c r="F32" s="319"/>
      <c r="G32" s="319"/>
      <c r="H32" s="319"/>
      <c r="I32" s="82">
        <f>+I33+I40</f>
        <v>-2204139.6999999997</v>
      </c>
      <c r="J32" s="90"/>
    </row>
    <row r="33" spans="1:9" s="28" customFormat="1" ht="21" customHeight="1">
      <c r="A33" s="78"/>
      <c r="B33" s="316" t="s">
        <v>74</v>
      </c>
      <c r="C33" s="317"/>
      <c r="D33" s="318"/>
      <c r="E33" s="79"/>
      <c r="F33" s="79"/>
      <c r="G33" s="79"/>
      <c r="H33" s="80"/>
      <c r="I33" s="53">
        <f>SUM(I34:I39)</f>
        <v>-2127547.9</v>
      </c>
    </row>
    <row r="34" spans="1:9" s="247" customFormat="1" ht="32.25" customHeight="1">
      <c r="A34" s="242" t="s">
        <v>156</v>
      </c>
      <c r="B34" s="330" t="s">
        <v>203</v>
      </c>
      <c r="C34" s="331"/>
      <c r="D34" s="332"/>
      <c r="E34" s="242" t="s">
        <v>157</v>
      </c>
      <c r="F34" s="243" t="s">
        <v>71</v>
      </c>
      <c r="G34" s="244">
        <v>397545900</v>
      </c>
      <c r="H34" s="245">
        <v>-1</v>
      </c>
      <c r="I34" s="246">
        <f t="shared" ref="I34:I51" si="2">+ROUNDUP(H34*G34/1000,1)</f>
        <v>-397545.9</v>
      </c>
    </row>
    <row r="35" spans="1:9" s="189" customFormat="1" ht="18" customHeight="1">
      <c r="A35" s="187" t="s">
        <v>160</v>
      </c>
      <c r="B35" s="323" t="s">
        <v>101</v>
      </c>
      <c r="C35" s="324"/>
      <c r="D35" s="325"/>
      <c r="E35" s="187" t="s">
        <v>157</v>
      </c>
      <c r="F35" s="186" t="s">
        <v>71</v>
      </c>
      <c r="G35" s="233">
        <v>330388200</v>
      </c>
      <c r="H35" s="52">
        <v>-1</v>
      </c>
      <c r="I35" s="188">
        <f t="shared" si="2"/>
        <v>-330388.2</v>
      </c>
    </row>
    <row r="36" spans="1:9" s="189" customFormat="1" ht="18" customHeight="1">
      <c r="A36" s="187" t="s">
        <v>163</v>
      </c>
      <c r="B36" s="323" t="s">
        <v>101</v>
      </c>
      <c r="C36" s="324"/>
      <c r="D36" s="325"/>
      <c r="E36" s="186" t="s">
        <v>120</v>
      </c>
      <c r="F36" s="186" t="s">
        <v>71</v>
      </c>
      <c r="G36" s="233">
        <v>333011600</v>
      </c>
      <c r="H36" s="52">
        <v>-1</v>
      </c>
      <c r="I36" s="188">
        <f t="shared" si="2"/>
        <v>-333011.59999999998</v>
      </c>
    </row>
    <row r="37" spans="1:9" s="189" customFormat="1" ht="18" customHeight="1">
      <c r="A37" s="187" t="s">
        <v>166</v>
      </c>
      <c r="B37" s="323" t="s">
        <v>101</v>
      </c>
      <c r="C37" s="324"/>
      <c r="D37" s="325"/>
      <c r="E37" s="186" t="s">
        <v>120</v>
      </c>
      <c r="F37" s="186" t="s">
        <v>71</v>
      </c>
      <c r="G37" s="233">
        <v>241312700</v>
      </c>
      <c r="H37" s="52">
        <v>-1</v>
      </c>
      <c r="I37" s="188">
        <f t="shared" ref="I37:I38" si="3">+ROUNDUP(H37*G37/1000,1)</f>
        <v>-241312.7</v>
      </c>
    </row>
    <row r="38" spans="1:9" s="189" customFormat="1" ht="18" customHeight="1">
      <c r="A38" s="187" t="s">
        <v>169</v>
      </c>
      <c r="B38" s="323" t="s">
        <v>101</v>
      </c>
      <c r="C38" s="324"/>
      <c r="D38" s="325"/>
      <c r="E38" s="186" t="s">
        <v>120</v>
      </c>
      <c r="F38" s="186" t="s">
        <v>71</v>
      </c>
      <c r="G38" s="233">
        <v>390926600</v>
      </c>
      <c r="H38" s="52">
        <v>-1</v>
      </c>
      <c r="I38" s="188">
        <f t="shared" si="3"/>
        <v>-390926.6</v>
      </c>
    </row>
    <row r="39" spans="1:9" s="189" customFormat="1" ht="18" customHeight="1">
      <c r="A39" s="187" t="s">
        <v>199</v>
      </c>
      <c r="B39" s="323" t="s">
        <v>101</v>
      </c>
      <c r="C39" s="324"/>
      <c r="D39" s="325"/>
      <c r="E39" s="186" t="s">
        <v>120</v>
      </c>
      <c r="F39" s="186" t="s">
        <v>71</v>
      </c>
      <c r="G39" s="233">
        <v>434362900</v>
      </c>
      <c r="H39" s="52">
        <v>-1</v>
      </c>
      <c r="I39" s="188">
        <f t="shared" ref="I39" si="4">+ROUNDUP(H39*G39/1000,1)</f>
        <v>-434362.9</v>
      </c>
    </row>
    <row r="40" spans="1:9" s="86" customFormat="1" ht="21" customHeight="1">
      <c r="A40" s="18"/>
      <c r="B40" s="316" t="s">
        <v>57</v>
      </c>
      <c r="C40" s="317"/>
      <c r="D40" s="318"/>
      <c r="E40" s="79" t="s">
        <v>75</v>
      </c>
      <c r="F40" s="79" t="s">
        <v>75</v>
      </c>
      <c r="G40" s="234" t="s">
        <v>75</v>
      </c>
      <c r="H40" s="87"/>
      <c r="I40" s="53">
        <f>SUM(I41:I52)</f>
        <v>-76591.8</v>
      </c>
    </row>
    <row r="41" spans="1:9" s="86" customFormat="1" ht="17.649999999999999" customHeight="1">
      <c r="A41" s="187" t="s">
        <v>158</v>
      </c>
      <c r="B41" s="323" t="s">
        <v>64</v>
      </c>
      <c r="C41" s="324"/>
      <c r="D41" s="325"/>
      <c r="E41" s="186" t="s">
        <v>58</v>
      </c>
      <c r="F41" s="186" t="s">
        <v>56</v>
      </c>
      <c r="G41" s="233">
        <v>11926400</v>
      </c>
      <c r="H41" s="52">
        <v>-1</v>
      </c>
      <c r="I41" s="188">
        <f>+ROUNDUP(H41*G41/1000,1)</f>
        <v>-11926.4</v>
      </c>
    </row>
    <row r="42" spans="1:9" s="86" customFormat="1" ht="17.649999999999999" customHeight="1">
      <c r="A42" s="187" t="s">
        <v>161</v>
      </c>
      <c r="B42" s="323" t="s">
        <v>64</v>
      </c>
      <c r="C42" s="324"/>
      <c r="D42" s="325"/>
      <c r="E42" s="186" t="s">
        <v>58</v>
      </c>
      <c r="F42" s="186" t="s">
        <v>56</v>
      </c>
      <c r="G42" s="233">
        <v>9911600</v>
      </c>
      <c r="H42" s="52">
        <v>-1</v>
      </c>
      <c r="I42" s="188">
        <f t="shared" si="2"/>
        <v>-9911.6</v>
      </c>
    </row>
    <row r="43" spans="1:9" s="86" customFormat="1" ht="17.649999999999999" customHeight="1">
      <c r="A43" s="187" t="s">
        <v>164</v>
      </c>
      <c r="B43" s="323" t="s">
        <v>64</v>
      </c>
      <c r="C43" s="324"/>
      <c r="D43" s="325"/>
      <c r="E43" s="186" t="s">
        <v>58</v>
      </c>
      <c r="F43" s="186" t="s">
        <v>56</v>
      </c>
      <c r="G43" s="233">
        <v>9990300</v>
      </c>
      <c r="H43" s="52">
        <v>-1</v>
      </c>
      <c r="I43" s="188">
        <f t="shared" si="2"/>
        <v>-9990.2999999999993</v>
      </c>
    </row>
    <row r="44" spans="1:9" s="86" customFormat="1" ht="17.649999999999999" customHeight="1">
      <c r="A44" s="187" t="s">
        <v>167</v>
      </c>
      <c r="B44" s="323" t="s">
        <v>64</v>
      </c>
      <c r="C44" s="324"/>
      <c r="D44" s="325"/>
      <c r="E44" s="186" t="s">
        <v>58</v>
      </c>
      <c r="F44" s="186" t="s">
        <v>56</v>
      </c>
      <c r="G44" s="233">
        <v>7239400</v>
      </c>
      <c r="H44" s="52">
        <v>-1</v>
      </c>
      <c r="I44" s="188">
        <f t="shared" si="2"/>
        <v>-7239.4</v>
      </c>
    </row>
    <row r="45" spans="1:9" s="86" customFormat="1" ht="18" customHeight="1">
      <c r="A45" s="187" t="s">
        <v>170</v>
      </c>
      <c r="B45" s="323" t="s">
        <v>64</v>
      </c>
      <c r="C45" s="324"/>
      <c r="D45" s="325"/>
      <c r="E45" s="186" t="s">
        <v>58</v>
      </c>
      <c r="F45" s="186" t="s">
        <v>56</v>
      </c>
      <c r="G45" s="233">
        <v>11727800</v>
      </c>
      <c r="H45" s="52">
        <v>-1</v>
      </c>
      <c r="I45" s="188">
        <f t="shared" si="2"/>
        <v>-11727.8</v>
      </c>
    </row>
    <row r="46" spans="1:9" s="86" customFormat="1" ht="18" customHeight="1">
      <c r="A46" s="187" t="s">
        <v>200</v>
      </c>
      <c r="B46" s="323" t="s">
        <v>64</v>
      </c>
      <c r="C46" s="324"/>
      <c r="D46" s="325"/>
      <c r="E46" s="186" t="s">
        <v>58</v>
      </c>
      <c r="F46" s="186" t="s">
        <v>56</v>
      </c>
      <c r="G46" s="233">
        <v>13030900</v>
      </c>
      <c r="H46" s="52">
        <v>-1</v>
      </c>
      <c r="I46" s="188">
        <f t="shared" ref="I46" si="5">+ROUNDUP(H46*G46/1000,1)</f>
        <v>-13030.9</v>
      </c>
    </row>
    <row r="47" spans="1:9" s="86" customFormat="1" ht="17.649999999999999" customHeight="1">
      <c r="A47" s="187" t="s">
        <v>159</v>
      </c>
      <c r="B47" s="313" t="s">
        <v>65</v>
      </c>
      <c r="C47" s="314"/>
      <c r="D47" s="315"/>
      <c r="E47" s="186" t="s">
        <v>59</v>
      </c>
      <c r="F47" s="84" t="s">
        <v>56</v>
      </c>
      <c r="G47" s="235">
        <v>2385300</v>
      </c>
      <c r="H47" s="52">
        <v>-1</v>
      </c>
      <c r="I47" s="151">
        <f t="shared" si="2"/>
        <v>-2385.3000000000002</v>
      </c>
    </row>
    <row r="48" spans="1:9" s="86" customFormat="1" ht="17.649999999999999" customHeight="1">
      <c r="A48" s="187" t="s">
        <v>162</v>
      </c>
      <c r="B48" s="313" t="s">
        <v>65</v>
      </c>
      <c r="C48" s="314"/>
      <c r="D48" s="315"/>
      <c r="E48" s="186" t="s">
        <v>59</v>
      </c>
      <c r="F48" s="84" t="s">
        <v>56</v>
      </c>
      <c r="G48" s="235">
        <v>1982300</v>
      </c>
      <c r="H48" s="52">
        <v>-1</v>
      </c>
      <c r="I48" s="151">
        <f t="shared" si="2"/>
        <v>-1982.3</v>
      </c>
    </row>
    <row r="49" spans="1:10" s="86" customFormat="1" ht="17.649999999999999" customHeight="1">
      <c r="A49" s="187" t="s">
        <v>165</v>
      </c>
      <c r="B49" s="313" t="s">
        <v>65</v>
      </c>
      <c r="C49" s="314"/>
      <c r="D49" s="315"/>
      <c r="E49" s="186" t="s">
        <v>59</v>
      </c>
      <c r="F49" s="84" t="s">
        <v>56</v>
      </c>
      <c r="G49" s="235">
        <v>1998100</v>
      </c>
      <c r="H49" s="52">
        <v>-1</v>
      </c>
      <c r="I49" s="151">
        <f t="shared" si="2"/>
        <v>-1998.1</v>
      </c>
    </row>
    <row r="50" spans="1:10" s="86" customFormat="1" ht="17.649999999999999" customHeight="1">
      <c r="A50" s="187" t="s">
        <v>168</v>
      </c>
      <c r="B50" s="313" t="s">
        <v>65</v>
      </c>
      <c r="C50" s="314"/>
      <c r="D50" s="315"/>
      <c r="E50" s="186" t="s">
        <v>59</v>
      </c>
      <c r="F50" s="84" t="s">
        <v>56</v>
      </c>
      <c r="G50" s="235">
        <v>1447900</v>
      </c>
      <c r="H50" s="52">
        <v>-1</v>
      </c>
      <c r="I50" s="151">
        <f t="shared" si="2"/>
        <v>-1447.9</v>
      </c>
    </row>
    <row r="51" spans="1:10" s="86" customFormat="1" ht="18" customHeight="1">
      <c r="A51" s="187" t="s">
        <v>171</v>
      </c>
      <c r="B51" s="313" t="s">
        <v>65</v>
      </c>
      <c r="C51" s="314"/>
      <c r="D51" s="315"/>
      <c r="E51" s="186" t="s">
        <v>59</v>
      </c>
      <c r="F51" s="84" t="s">
        <v>56</v>
      </c>
      <c r="G51" s="235">
        <v>2345600</v>
      </c>
      <c r="H51" s="52">
        <v>-1</v>
      </c>
      <c r="I51" s="151">
        <f t="shared" si="2"/>
        <v>-2345.6</v>
      </c>
    </row>
    <row r="52" spans="1:10" s="86" customFormat="1" ht="18" customHeight="1">
      <c r="A52" s="187" t="s">
        <v>201</v>
      </c>
      <c r="B52" s="313" t="s">
        <v>65</v>
      </c>
      <c r="C52" s="314"/>
      <c r="D52" s="315"/>
      <c r="E52" s="186" t="s">
        <v>59</v>
      </c>
      <c r="F52" s="84" t="s">
        <v>56</v>
      </c>
      <c r="G52" s="235">
        <v>2606200</v>
      </c>
      <c r="H52" s="52">
        <v>-1</v>
      </c>
      <c r="I52" s="151">
        <f t="shared" ref="I52" si="6">+ROUNDUP(H52*G52/1000,1)</f>
        <v>-2606.1999999999998</v>
      </c>
    </row>
    <row r="53" spans="1:10" s="83" customFormat="1" ht="28.5" customHeight="1">
      <c r="A53" s="147" t="s">
        <v>121</v>
      </c>
      <c r="B53" s="319" t="s">
        <v>109</v>
      </c>
      <c r="C53" s="319"/>
      <c r="D53" s="319"/>
      <c r="E53" s="319"/>
      <c r="F53" s="319"/>
      <c r="G53" s="319"/>
      <c r="H53" s="319"/>
      <c r="I53" s="82">
        <f>+I54+I59</f>
        <v>-1210000</v>
      </c>
      <c r="J53" s="90"/>
    </row>
    <row r="54" spans="1:10" s="28" customFormat="1" ht="21" customHeight="1">
      <c r="A54" s="78"/>
      <c r="B54" s="316" t="s">
        <v>74</v>
      </c>
      <c r="C54" s="317"/>
      <c r="D54" s="318"/>
      <c r="E54" s="79"/>
      <c r="F54" s="79"/>
      <c r="G54" s="79"/>
      <c r="H54" s="80"/>
      <c r="I54" s="53">
        <f>SUM(I55:I58)</f>
        <v>-1156787.6000000001</v>
      </c>
    </row>
    <row r="55" spans="1:10" s="189" customFormat="1" ht="18" customHeight="1">
      <c r="A55" s="187" t="s">
        <v>172</v>
      </c>
      <c r="B55" s="323" t="s">
        <v>101</v>
      </c>
      <c r="C55" s="324"/>
      <c r="D55" s="325"/>
      <c r="E55" s="186" t="s">
        <v>120</v>
      </c>
      <c r="F55" s="186" t="s">
        <v>71</v>
      </c>
      <c r="G55" s="233">
        <v>305927300</v>
      </c>
      <c r="H55" s="52">
        <v>-1</v>
      </c>
      <c r="I55" s="188">
        <f>+ROUNDUP(H55*G55/1000,1)</f>
        <v>-305927.3</v>
      </c>
    </row>
    <row r="56" spans="1:10" s="189" customFormat="1" ht="18" customHeight="1">
      <c r="A56" s="187" t="s">
        <v>175</v>
      </c>
      <c r="B56" s="323" t="s">
        <v>101</v>
      </c>
      <c r="C56" s="324"/>
      <c r="D56" s="325"/>
      <c r="E56" s="186" t="s">
        <v>120</v>
      </c>
      <c r="F56" s="186" t="s">
        <v>71</v>
      </c>
      <c r="G56" s="233">
        <v>305927300</v>
      </c>
      <c r="H56" s="52">
        <v>-1</v>
      </c>
      <c r="I56" s="188">
        <f>+ROUNDUP(H56*G56/1000,1)</f>
        <v>-305927.3</v>
      </c>
    </row>
    <row r="57" spans="1:10" s="189" customFormat="1" ht="18" customHeight="1">
      <c r="A57" s="187" t="s">
        <v>178</v>
      </c>
      <c r="B57" s="323" t="s">
        <v>101</v>
      </c>
      <c r="C57" s="324"/>
      <c r="D57" s="325"/>
      <c r="E57" s="186" t="s">
        <v>120</v>
      </c>
      <c r="F57" s="186" t="s">
        <v>71</v>
      </c>
      <c r="G57" s="233">
        <v>239005700</v>
      </c>
      <c r="H57" s="52">
        <v>-1</v>
      </c>
      <c r="I57" s="188">
        <f>+ROUNDUP(H57*G57/1000,1)</f>
        <v>-239005.7</v>
      </c>
    </row>
    <row r="58" spans="1:10" s="189" customFormat="1" ht="18" customHeight="1">
      <c r="A58" s="187" t="s">
        <v>181</v>
      </c>
      <c r="B58" s="323" t="s">
        <v>101</v>
      </c>
      <c r="C58" s="324"/>
      <c r="D58" s="325"/>
      <c r="E58" s="186" t="s">
        <v>120</v>
      </c>
      <c r="F58" s="186" t="s">
        <v>71</v>
      </c>
      <c r="G58" s="233">
        <v>305927300</v>
      </c>
      <c r="H58" s="52">
        <v>-1</v>
      </c>
      <c r="I58" s="188">
        <f>+ROUNDUP(H58*G58/1000,1)</f>
        <v>-305927.3</v>
      </c>
    </row>
    <row r="59" spans="1:10" s="86" customFormat="1" ht="21" customHeight="1">
      <c r="A59" s="18"/>
      <c r="B59" s="316" t="s">
        <v>57</v>
      </c>
      <c r="C59" s="317"/>
      <c r="D59" s="318"/>
      <c r="E59" s="79" t="s">
        <v>75</v>
      </c>
      <c r="F59" s="79" t="s">
        <v>75</v>
      </c>
      <c r="G59" s="79" t="s">
        <v>75</v>
      </c>
      <c r="H59" s="87"/>
      <c r="I59" s="53">
        <f>SUM(I60:I67)</f>
        <v>-53212.399999999994</v>
      </c>
    </row>
    <row r="60" spans="1:10" s="86" customFormat="1" ht="18" customHeight="1">
      <c r="A60" s="187" t="s">
        <v>173</v>
      </c>
      <c r="B60" s="323" t="s">
        <v>64</v>
      </c>
      <c r="C60" s="324"/>
      <c r="D60" s="325"/>
      <c r="E60" s="186" t="s">
        <v>58</v>
      </c>
      <c r="F60" s="186" t="s">
        <v>56</v>
      </c>
      <c r="G60" s="233">
        <v>12237100</v>
      </c>
      <c r="H60" s="52">
        <v>-1</v>
      </c>
      <c r="I60" s="188">
        <f t="shared" ref="I60:I67" si="7">+ROUNDUP(H60*G60/1000,1)</f>
        <v>-12237.1</v>
      </c>
    </row>
    <row r="61" spans="1:10" s="86" customFormat="1" ht="18" customHeight="1">
      <c r="A61" s="187" t="s">
        <v>176</v>
      </c>
      <c r="B61" s="323" t="s">
        <v>64</v>
      </c>
      <c r="C61" s="324"/>
      <c r="D61" s="325"/>
      <c r="E61" s="186" t="s">
        <v>58</v>
      </c>
      <c r="F61" s="186" t="s">
        <v>56</v>
      </c>
      <c r="G61" s="233">
        <v>12237100</v>
      </c>
      <c r="H61" s="52">
        <v>-1</v>
      </c>
      <c r="I61" s="188">
        <f t="shared" si="7"/>
        <v>-12237.1</v>
      </c>
    </row>
    <row r="62" spans="1:10" s="86" customFormat="1" ht="18" customHeight="1">
      <c r="A62" s="187" t="s">
        <v>179</v>
      </c>
      <c r="B62" s="323" t="s">
        <v>64</v>
      </c>
      <c r="C62" s="324"/>
      <c r="D62" s="325"/>
      <c r="E62" s="186" t="s">
        <v>58</v>
      </c>
      <c r="F62" s="186" t="s">
        <v>56</v>
      </c>
      <c r="G62" s="233">
        <v>9560300</v>
      </c>
      <c r="H62" s="52">
        <v>-1</v>
      </c>
      <c r="I62" s="188">
        <f t="shared" si="7"/>
        <v>-9560.2999999999993</v>
      </c>
    </row>
    <row r="63" spans="1:10" s="86" customFormat="1" ht="18" customHeight="1">
      <c r="A63" s="187" t="s">
        <v>182</v>
      </c>
      <c r="B63" s="323" t="s">
        <v>64</v>
      </c>
      <c r="C63" s="324"/>
      <c r="D63" s="325"/>
      <c r="E63" s="186" t="s">
        <v>58</v>
      </c>
      <c r="F63" s="186" t="s">
        <v>56</v>
      </c>
      <c r="G63" s="233">
        <v>12237100</v>
      </c>
      <c r="H63" s="52">
        <v>-1</v>
      </c>
      <c r="I63" s="188">
        <f t="shared" si="7"/>
        <v>-12237.1</v>
      </c>
    </row>
    <row r="64" spans="1:10" s="86" customFormat="1" ht="18" customHeight="1">
      <c r="A64" s="187" t="s">
        <v>174</v>
      </c>
      <c r="B64" s="313" t="s">
        <v>65</v>
      </c>
      <c r="C64" s="314"/>
      <c r="D64" s="315"/>
      <c r="E64" s="186" t="s">
        <v>59</v>
      </c>
      <c r="F64" s="84" t="s">
        <v>56</v>
      </c>
      <c r="G64" s="235">
        <v>1835600</v>
      </c>
      <c r="H64" s="52">
        <v>-1</v>
      </c>
      <c r="I64" s="151">
        <f t="shared" si="7"/>
        <v>-1835.6</v>
      </c>
    </row>
    <row r="65" spans="1:9" s="86" customFormat="1" ht="18" customHeight="1">
      <c r="A65" s="187" t="s">
        <v>177</v>
      </c>
      <c r="B65" s="313" t="s">
        <v>65</v>
      </c>
      <c r="C65" s="314"/>
      <c r="D65" s="315"/>
      <c r="E65" s="186" t="s">
        <v>59</v>
      </c>
      <c r="F65" s="84" t="s">
        <v>56</v>
      </c>
      <c r="G65" s="235">
        <v>1835600</v>
      </c>
      <c r="H65" s="52">
        <v>-1</v>
      </c>
      <c r="I65" s="151">
        <f t="shared" si="7"/>
        <v>-1835.6</v>
      </c>
    </row>
    <row r="66" spans="1:9" s="86" customFormat="1" ht="18" customHeight="1">
      <c r="A66" s="187" t="s">
        <v>180</v>
      </c>
      <c r="B66" s="313" t="s">
        <v>65</v>
      </c>
      <c r="C66" s="314"/>
      <c r="D66" s="315"/>
      <c r="E66" s="186" t="s">
        <v>59</v>
      </c>
      <c r="F66" s="84" t="s">
        <v>56</v>
      </c>
      <c r="G66" s="235">
        <v>1434000</v>
      </c>
      <c r="H66" s="52">
        <v>-1</v>
      </c>
      <c r="I66" s="151">
        <f t="shared" si="7"/>
        <v>-1434</v>
      </c>
    </row>
    <row r="67" spans="1:9" s="86" customFormat="1" ht="18" customHeight="1">
      <c r="A67" s="187" t="s">
        <v>183</v>
      </c>
      <c r="B67" s="313" t="s">
        <v>65</v>
      </c>
      <c r="C67" s="314"/>
      <c r="D67" s="315"/>
      <c r="E67" s="186" t="s">
        <v>59</v>
      </c>
      <c r="F67" s="84" t="s">
        <v>56</v>
      </c>
      <c r="G67" s="235">
        <v>1835600</v>
      </c>
      <c r="H67" s="52">
        <v>-1</v>
      </c>
      <c r="I67" s="151">
        <f t="shared" si="7"/>
        <v>-1835.6</v>
      </c>
    </row>
  </sheetData>
  <mergeCells count="66">
    <mergeCell ref="B65:D65"/>
    <mergeCell ref="B66:D66"/>
    <mergeCell ref="B67:D67"/>
    <mergeCell ref="B45:D45"/>
    <mergeCell ref="B60:D60"/>
    <mergeCell ref="B61:D61"/>
    <mergeCell ref="B62:D62"/>
    <mergeCell ref="B63:D63"/>
    <mergeCell ref="B59:D59"/>
    <mergeCell ref="B46:D46"/>
    <mergeCell ref="B52:D52"/>
    <mergeCell ref="B57:D57"/>
    <mergeCell ref="B58:D58"/>
    <mergeCell ref="B51:D51"/>
    <mergeCell ref="B55:D55"/>
    <mergeCell ref="B56:D56"/>
    <mergeCell ref="B40:D40"/>
    <mergeCell ref="B37:D37"/>
    <mergeCell ref="B64:D64"/>
    <mergeCell ref="B27:D27"/>
    <mergeCell ref="B28:D28"/>
    <mergeCell ref="B29:D29"/>
    <mergeCell ref="B44:D44"/>
    <mergeCell ref="B39:D39"/>
    <mergeCell ref="B32:H32"/>
    <mergeCell ref="B33:D33"/>
    <mergeCell ref="B34:D34"/>
    <mergeCell ref="A30:H30"/>
    <mergeCell ref="B38:D38"/>
    <mergeCell ref="B12:D12"/>
    <mergeCell ref="B54:D54"/>
    <mergeCell ref="B41:D41"/>
    <mergeCell ref="B47:D47"/>
    <mergeCell ref="B36:D36"/>
    <mergeCell ref="B49:D49"/>
    <mergeCell ref="B50:D50"/>
    <mergeCell ref="B53:H53"/>
    <mergeCell ref="B48:D48"/>
    <mergeCell ref="B42:D42"/>
    <mergeCell ref="B43:D43"/>
    <mergeCell ref="B24:H24"/>
    <mergeCell ref="D31:H31"/>
    <mergeCell ref="D14:H14"/>
    <mergeCell ref="B35:D35"/>
    <mergeCell ref="A13:H13"/>
    <mergeCell ref="B15:H15"/>
    <mergeCell ref="B16:D16"/>
    <mergeCell ref="B17:D17"/>
    <mergeCell ref="B19:D19"/>
    <mergeCell ref="B20:D20"/>
    <mergeCell ref="B21:D21"/>
    <mergeCell ref="B22:D22"/>
    <mergeCell ref="B23:D23"/>
    <mergeCell ref="B26:D26"/>
    <mergeCell ref="B18:D18"/>
    <mergeCell ref="B25:D25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https://mul2.gov.am/tasks/1057018/oneclick?token=9b4d471631619bf6c11a6347ec97619e</cp:keywords>
  <cp:lastModifiedBy>Merri Saribekyan</cp:lastModifiedBy>
  <cp:lastPrinted>2024-10-25T14:10:12Z</cp:lastPrinted>
  <dcterms:created xsi:type="dcterms:W3CDTF">2022-01-04T07:12:58Z</dcterms:created>
  <dcterms:modified xsi:type="dcterms:W3CDTF">2024-10-30T10:35:47Z</dcterms:modified>
</cp:coreProperties>
</file>