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xary\"/>
    </mc:Choice>
  </mc:AlternateContent>
  <bookViews>
    <workbookView xWindow="-118" yWindow="-118" windowWidth="21836" windowHeight="13143" tabRatio="845" firstSheet="2" activeTab="8"/>
  </bookViews>
  <sheets>
    <sheet name="Հավելված N 1" sheetId="65" r:id="rId1"/>
    <sheet name="Հավելված N 2" sheetId="32" r:id="rId2"/>
    <sheet name="Հավելված N 3" sheetId="69" r:id="rId3"/>
    <sheet name="Հավելված N 4" sheetId="56" r:id="rId4"/>
    <sheet name="Հավելված N 5" sheetId="63" r:id="rId5"/>
    <sheet name="Հավելված N 6" sheetId="29" r:id="rId6"/>
    <sheet name="Հավելված N 7" sheetId="71" r:id="rId7"/>
    <sheet name="Հավելված N 8" sheetId="54" r:id="rId8"/>
    <sheet name="Հավելված N 9" sheetId="70" r:id="rId9"/>
  </sheets>
  <definedNames>
    <definedName name="a" localSheetId="0">#REF!</definedName>
    <definedName name="a" localSheetId="2">#REF!</definedName>
    <definedName name="a" localSheetId="6">#REF!</definedName>
    <definedName name="a" localSheetId="8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2">#REF!</definedName>
    <definedName name="AgencyName" localSheetId="6">#REF!</definedName>
    <definedName name="AgencyName" localSheetId="8">#REF!</definedName>
    <definedName name="AgencyName">#REF!</definedName>
    <definedName name="davit" localSheetId="2">#REF!</definedName>
    <definedName name="davit" localSheetId="6">#REF!</definedName>
    <definedName name="davit" localSheetId="8">#REF!</definedName>
    <definedName name="davit">#REF!</definedName>
    <definedName name="Functional1" localSheetId="1">#REF!</definedName>
    <definedName name="Functional1" localSheetId="2">#REF!</definedName>
    <definedName name="Functional1" localSheetId="6">#REF!</definedName>
    <definedName name="Functional1" localSheetId="8">#REF!</definedName>
    <definedName name="Functional1">#REF!</definedName>
    <definedName name="ggg" localSheetId="2">#REF!</definedName>
    <definedName name="ggg" localSheetId="6">#REF!</definedName>
    <definedName name="ggg" localSheetId="8">#REF!</definedName>
    <definedName name="ggg">#REF!</definedName>
    <definedName name="PANature" localSheetId="1">#REF!</definedName>
    <definedName name="PANature" localSheetId="2">#REF!</definedName>
    <definedName name="PANature" localSheetId="6">#REF!</definedName>
    <definedName name="PANature" localSheetId="8">#REF!</definedName>
    <definedName name="PANature">#REF!</definedName>
    <definedName name="PAType" localSheetId="1">#REF!</definedName>
    <definedName name="PAType" localSheetId="2">#REF!</definedName>
    <definedName name="PAType" localSheetId="6">#REF!</definedName>
    <definedName name="PAType" localSheetId="8">#REF!</definedName>
    <definedName name="PAType">#REF!</definedName>
    <definedName name="Performance2" localSheetId="1">#REF!</definedName>
    <definedName name="Performance2" localSheetId="2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6">#REF!</definedName>
    <definedName name="PerformanceType" localSheetId="8">#REF!</definedName>
    <definedName name="PerformanceType">#REF!</definedName>
    <definedName name="Հավելված" localSheetId="2">#REF!</definedName>
    <definedName name="Հավելված" localSheetId="4">#REF!</definedName>
    <definedName name="Հավելված" localSheetId="6">#REF!</definedName>
    <definedName name="Հավելված" localSheetId="8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2">#REF!</definedName>
    <definedName name="Մաս" localSheetId="6">#REF!</definedName>
    <definedName name="Մաս" localSheetId="8">#REF!</definedName>
    <definedName name="Մաս">#REF!</definedName>
    <definedName name="շախմատիստ" localSheetId="2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3" i="32" l="1"/>
  <c r="H191" i="32"/>
  <c r="G191" i="32"/>
  <c r="G10" i="63"/>
  <c r="G21" i="63"/>
  <c r="I129" i="54" l="1"/>
  <c r="I122" i="54" l="1"/>
  <c r="I121" i="54"/>
  <c r="I120" i="54"/>
  <c r="I16" i="54" s="1"/>
  <c r="I132" i="54" l="1"/>
  <c r="I131" i="54"/>
  <c r="F87" i="56" l="1"/>
  <c r="E87" i="56"/>
  <c r="F93" i="56"/>
  <c r="E93" i="56"/>
  <c r="F95" i="56"/>
  <c r="E95" i="56"/>
  <c r="F97" i="56"/>
  <c r="E97" i="56" s="1"/>
  <c r="D97" i="56"/>
  <c r="F96" i="56"/>
  <c r="E96" i="56" s="1"/>
  <c r="D96" i="56"/>
  <c r="F67" i="69"/>
  <c r="G67" i="69"/>
  <c r="H67" i="69"/>
  <c r="E67" i="69"/>
  <c r="F69" i="69"/>
  <c r="G69" i="69"/>
  <c r="H69" i="69"/>
  <c r="E69" i="69"/>
  <c r="D71" i="69"/>
  <c r="D70" i="69"/>
  <c r="D69" i="69" l="1"/>
  <c r="I172" i="54" l="1"/>
  <c r="I162" i="54" s="1"/>
  <c r="E91" i="56" l="1"/>
  <c r="G40" i="69"/>
  <c r="H40" i="69"/>
  <c r="E40" i="69"/>
  <c r="G131" i="32" l="1"/>
  <c r="G140" i="32" l="1"/>
  <c r="G139" i="32" s="1"/>
  <c r="G138" i="32" s="1"/>
  <c r="G137" i="32" s="1"/>
  <c r="G136" i="32" s="1"/>
  <c r="G134" i="32" s="1"/>
  <c r="H131" i="32"/>
  <c r="G132" i="32" l="1"/>
  <c r="D139" i="65" s="1"/>
  <c r="D153" i="29" s="1"/>
  <c r="D153" i="71"/>
  <c r="H130" i="32" l="1"/>
  <c r="H129" i="32" s="1"/>
  <c r="G130" i="32"/>
  <c r="G129" i="32" s="1"/>
  <c r="G128" i="32" l="1"/>
  <c r="G126" i="32" s="1"/>
  <c r="H128" i="32"/>
  <c r="H126" i="32" s="1"/>
  <c r="H124" i="32" l="1"/>
  <c r="E133" i="65" s="1"/>
  <c r="E143" i="29" s="1"/>
  <c r="E143" i="71"/>
  <c r="G124" i="32"/>
  <c r="D133" i="65" s="1"/>
  <c r="D143" i="71"/>
  <c r="G122" i="32" l="1"/>
  <c r="D126" i="65"/>
  <c r="D143" i="29"/>
  <c r="I180" i="54"/>
  <c r="I179" i="54" l="1"/>
  <c r="I161" i="54"/>
  <c r="D92" i="56" l="1"/>
  <c r="D91" i="56"/>
  <c r="D86" i="56"/>
  <c r="D77" i="56" l="1"/>
  <c r="D71" i="56"/>
  <c r="D65" i="56"/>
  <c r="D59" i="56"/>
  <c r="D53" i="56"/>
  <c r="E52" i="56"/>
  <c r="E50" i="56" s="1"/>
  <c r="E48" i="56" l="1"/>
  <c r="G188" i="32"/>
  <c r="G187" i="32" s="1"/>
  <c r="G186" i="32" s="1"/>
  <c r="G185" i="32" s="1"/>
  <c r="G184" i="32" s="1"/>
  <c r="G182" i="32" s="1"/>
  <c r="E78" i="56"/>
  <c r="E47" i="56"/>
  <c r="E46" i="56" s="1"/>
  <c r="E44" i="56" s="1"/>
  <c r="E42" i="56" s="1"/>
  <c r="D47" i="56"/>
  <c r="D41" i="56"/>
  <c r="E40" i="56"/>
  <c r="D39" i="56"/>
  <c r="E38" i="56"/>
  <c r="D37" i="56"/>
  <c r="E36" i="56"/>
  <c r="D35" i="56"/>
  <c r="D31" i="56"/>
  <c r="E30" i="56"/>
  <c r="D29" i="56"/>
  <c r="G180" i="32" l="1"/>
  <c r="D77" i="71"/>
  <c r="G178" i="32"/>
  <c r="D68" i="65"/>
  <c r="D61" i="65" s="1"/>
  <c r="D77" i="29" s="1"/>
  <c r="G77" i="32"/>
  <c r="G76" i="32" s="1"/>
  <c r="G75" i="32" s="1"/>
  <c r="G74" i="32" s="1"/>
  <c r="G73" i="32" s="1"/>
  <c r="G71" i="32" s="1"/>
  <c r="D21" i="56"/>
  <c r="E65" i="69"/>
  <c r="G60" i="69"/>
  <c r="H60" i="69"/>
  <c r="E60" i="69"/>
  <c r="E58" i="69" s="1"/>
  <c r="E48" i="69"/>
  <c r="E46" i="69" s="1"/>
  <c r="E38" i="69"/>
  <c r="G65" i="69"/>
  <c r="H65" i="69"/>
  <c r="D63" i="71" l="1"/>
  <c r="G69" i="32"/>
  <c r="G67" i="32"/>
  <c r="G65" i="32" s="1"/>
  <c r="G63" i="32" s="1"/>
  <c r="D55" i="65"/>
  <c r="D63" i="29" s="1"/>
  <c r="D73" i="69"/>
  <c r="F92" i="56" s="1"/>
  <c r="D72" i="69"/>
  <c r="F91" i="56" s="1"/>
  <c r="D62" i="69"/>
  <c r="F80" i="56" s="1"/>
  <c r="F78" i="56" l="1"/>
  <c r="H140" i="32"/>
  <c r="H139" i="32" s="1"/>
  <c r="H138" i="32" s="1"/>
  <c r="H137" i="32" s="1"/>
  <c r="H136" i="32" s="1"/>
  <c r="H134" i="32" s="1"/>
  <c r="F89" i="56"/>
  <c r="D67" i="69"/>
  <c r="H132" i="32" l="1"/>
  <c r="E153" i="71"/>
  <c r="H160" i="32"/>
  <c r="H159" i="32" s="1"/>
  <c r="H158" i="32" s="1"/>
  <c r="H157" i="32" s="1"/>
  <c r="H156" i="32" s="1"/>
  <c r="E139" i="65"/>
  <c r="H122" i="32"/>
  <c r="G22" i="63"/>
  <c r="H199" i="32" s="1"/>
  <c r="G199" i="32" l="1"/>
  <c r="G198" i="32" s="1"/>
  <c r="G197" i="32" s="1"/>
  <c r="G196" i="32" s="1"/>
  <c r="H198" i="32"/>
  <c r="H197" i="32" s="1"/>
  <c r="H196" i="32" s="1"/>
  <c r="E126" i="65"/>
  <c r="E153" i="29"/>
  <c r="I15" i="54" l="1"/>
  <c r="G44" i="69"/>
  <c r="H44" i="69"/>
  <c r="E44" i="69"/>
  <c r="E42" i="69" s="1"/>
  <c r="H15" i="69" l="1"/>
  <c r="D15" i="69" s="1"/>
  <c r="F15" i="56" s="1"/>
  <c r="G42" i="69"/>
  <c r="H42" i="69"/>
  <c r="I205" i="54"/>
  <c r="I206" i="54"/>
  <c r="I204" i="54"/>
  <c r="I202" i="54"/>
  <c r="E15" i="56" l="1"/>
  <c r="H34" i="32"/>
  <c r="H33" i="32" s="1"/>
  <c r="H32" i="32" s="1"/>
  <c r="H31" i="32" s="1"/>
  <c r="H30" i="32" s="1"/>
  <c r="H28" i="32" s="1"/>
  <c r="I203" i="54"/>
  <c r="I201" i="54"/>
  <c r="F45" i="69"/>
  <c r="I200" i="54" l="1"/>
  <c r="H26" i="32"/>
  <c r="H24" i="32" s="1"/>
  <c r="E24" i="71"/>
  <c r="G34" i="32"/>
  <c r="G33" i="32" s="1"/>
  <c r="G32" i="32" s="1"/>
  <c r="G31" i="32" s="1"/>
  <c r="G30" i="32" s="1"/>
  <c r="G28" i="32" s="1"/>
  <c r="F44" i="69"/>
  <c r="F42" i="69" s="1"/>
  <c r="D42" i="69" s="1"/>
  <c r="D45" i="69"/>
  <c r="F53" i="56" s="1"/>
  <c r="F52" i="56" s="1"/>
  <c r="F50" i="56" s="1"/>
  <c r="E23" i="65" l="1"/>
  <c r="E24" i="29" s="1"/>
  <c r="G26" i="32"/>
  <c r="G24" i="32" s="1"/>
  <c r="D24" i="71"/>
  <c r="F48" i="56"/>
  <c r="H188" i="32"/>
  <c r="H187" i="32" s="1"/>
  <c r="H186" i="32" s="1"/>
  <c r="H185" i="32" s="1"/>
  <c r="H184" i="32" s="1"/>
  <c r="H182" i="32" s="1"/>
  <c r="D44" i="69"/>
  <c r="E56" i="69"/>
  <c r="E54" i="69" s="1"/>
  <c r="I177" i="54"/>
  <c r="I178" i="54"/>
  <c r="I175" i="54"/>
  <c r="I174" i="54" s="1"/>
  <c r="E16" i="65" l="1"/>
  <c r="H180" i="32"/>
  <c r="H178" i="32" s="1"/>
  <c r="E77" i="71"/>
  <c r="D23" i="65"/>
  <c r="F66" i="69"/>
  <c r="F65" i="69" s="1"/>
  <c r="I176" i="54"/>
  <c r="I173" i="54" s="1"/>
  <c r="I160" i="54" s="1"/>
  <c r="E68" i="65" l="1"/>
  <c r="E61" i="65" s="1"/>
  <c r="E77" i="29" s="1"/>
  <c r="D16" i="65"/>
  <c r="D24" i="29"/>
  <c r="D66" i="69"/>
  <c r="F86" i="56" s="1"/>
  <c r="H63" i="69"/>
  <c r="G63" i="69"/>
  <c r="F63" i="69"/>
  <c r="I128" i="54"/>
  <c r="I130" i="54" l="1"/>
  <c r="I127" i="54" s="1"/>
  <c r="I126" i="54" s="1"/>
  <c r="F85" i="56"/>
  <c r="F83" i="56" s="1"/>
  <c r="E86" i="56"/>
  <c r="E85" i="56" s="1"/>
  <c r="E83" i="56" s="1"/>
  <c r="F41" i="69"/>
  <c r="F40" i="69" s="1"/>
  <c r="D65" i="69"/>
  <c r="E63" i="69"/>
  <c r="D63" i="69" s="1"/>
  <c r="E81" i="56" l="1"/>
  <c r="G151" i="32"/>
  <c r="F81" i="56"/>
  <c r="H151" i="32"/>
  <c r="F38" i="69"/>
  <c r="G38" i="69"/>
  <c r="H38" i="69"/>
  <c r="F49" i="69"/>
  <c r="I209" i="54"/>
  <c r="F61" i="69" s="1"/>
  <c r="F60" i="69" s="1"/>
  <c r="I125" i="54" l="1"/>
  <c r="G53" i="69" s="1"/>
  <c r="D53" i="69" s="1"/>
  <c r="F65" i="56" s="1"/>
  <c r="I136" i="54"/>
  <c r="I135" i="54" s="1"/>
  <c r="I134" i="54" s="1"/>
  <c r="I133" i="54" s="1"/>
  <c r="H56" i="69"/>
  <c r="H54" i="69" s="1"/>
  <c r="F56" i="69"/>
  <c r="F54" i="69" s="1"/>
  <c r="H52" i="69"/>
  <c r="H50" i="69" s="1"/>
  <c r="F52" i="69"/>
  <c r="F50" i="69" s="1"/>
  <c r="E52" i="69"/>
  <c r="E50" i="69" s="1"/>
  <c r="E65" i="56" l="1"/>
  <c r="E64" i="56" s="1"/>
  <c r="E62" i="56" s="1"/>
  <c r="F64" i="56"/>
  <c r="F62" i="56" s="1"/>
  <c r="I124" i="54"/>
  <c r="I123" i="54" s="1"/>
  <c r="I14" i="54" s="1"/>
  <c r="G57" i="69"/>
  <c r="D57" i="69" s="1"/>
  <c r="F71" i="56" s="1"/>
  <c r="G52" i="69"/>
  <c r="G50" i="69" s="1"/>
  <c r="F60" i="56" l="1"/>
  <c r="H45" i="32"/>
  <c r="E60" i="56"/>
  <c r="G45" i="32"/>
  <c r="E71" i="56"/>
  <c r="E70" i="56" s="1"/>
  <c r="E68" i="56" s="1"/>
  <c r="F70" i="56"/>
  <c r="F68" i="56" s="1"/>
  <c r="G56" i="69"/>
  <c r="D52" i="69"/>
  <c r="D50" i="69"/>
  <c r="G44" i="32" l="1"/>
  <c r="G43" i="32" s="1"/>
  <c r="G42" i="32" s="1"/>
  <c r="G41" i="32" s="1"/>
  <c r="G39" i="32" s="1"/>
  <c r="G53" i="70"/>
  <c r="G52" i="70" s="1"/>
  <c r="G51" i="70" s="1"/>
  <c r="G50" i="70" s="1"/>
  <c r="G49" i="70" s="1"/>
  <c r="G47" i="70" s="1"/>
  <c r="G45" i="70" s="1"/>
  <c r="G43" i="70" s="1"/>
  <c r="G41" i="70" s="1"/>
  <c r="G39" i="70" s="1"/>
  <c r="G37" i="70" s="1"/>
  <c r="H44" i="32"/>
  <c r="H43" i="32" s="1"/>
  <c r="H42" i="32" s="1"/>
  <c r="H41" i="32" s="1"/>
  <c r="H39" i="32" s="1"/>
  <c r="H53" i="70"/>
  <c r="H52" i="70" s="1"/>
  <c r="H51" i="70" s="1"/>
  <c r="H50" i="70" s="1"/>
  <c r="H49" i="70" s="1"/>
  <c r="H47" i="70" s="1"/>
  <c r="H45" i="70" s="1"/>
  <c r="H43" i="70" s="1"/>
  <c r="H41" i="70" s="1"/>
  <c r="H39" i="70" s="1"/>
  <c r="H37" i="70" s="1"/>
  <c r="F66" i="56"/>
  <c r="H92" i="32"/>
  <c r="H91" i="32" s="1"/>
  <c r="H90" i="32" s="1"/>
  <c r="H89" i="32" s="1"/>
  <c r="H88" i="32" s="1"/>
  <c r="H86" i="32" s="1"/>
  <c r="E66" i="56"/>
  <c r="G92" i="32"/>
  <c r="G91" i="32" s="1"/>
  <c r="G90" i="32" s="1"/>
  <c r="G89" i="32" s="1"/>
  <c r="G88" i="32" s="1"/>
  <c r="G86" i="32" s="1"/>
  <c r="D56" i="69"/>
  <c r="G54" i="69"/>
  <c r="I208" i="54"/>
  <c r="I207" i="54" s="1"/>
  <c r="G84" i="32" l="1"/>
  <c r="D116" i="71"/>
  <c r="H37" i="32"/>
  <c r="E103" i="71"/>
  <c r="H84" i="32"/>
  <c r="H82" i="32" s="1"/>
  <c r="H80" i="32" s="1"/>
  <c r="H78" i="32" s="1"/>
  <c r="E116" i="71"/>
  <c r="G37" i="32"/>
  <c r="D103" i="71"/>
  <c r="G82" i="32"/>
  <c r="G80" i="32" s="1"/>
  <c r="G78" i="32" s="1"/>
  <c r="D107" i="65"/>
  <c r="D100" i="65" s="1"/>
  <c r="D116" i="29" s="1"/>
  <c r="D41" i="69"/>
  <c r="F47" i="56" s="1"/>
  <c r="F46" i="56" s="1"/>
  <c r="F44" i="56" s="1"/>
  <c r="F42" i="56" s="1"/>
  <c r="D61" i="69"/>
  <c r="F77" i="56" s="1"/>
  <c r="H58" i="69"/>
  <c r="G58" i="69"/>
  <c r="F58" i="69"/>
  <c r="I199" i="54"/>
  <c r="I198" i="54"/>
  <c r="I196" i="54"/>
  <c r="I195" i="54" s="1"/>
  <c r="I197" i="54" l="1"/>
  <c r="E107" i="65"/>
  <c r="E100" i="65" s="1"/>
  <c r="E116" i="29" s="1"/>
  <c r="G35" i="32"/>
  <c r="G22" i="32" s="1"/>
  <c r="D94" i="65"/>
  <c r="H35" i="32"/>
  <c r="H22" i="32" s="1"/>
  <c r="E94" i="65"/>
  <c r="H77" i="32"/>
  <c r="H76" i="32" s="1"/>
  <c r="H75" i="32" s="1"/>
  <c r="H74" i="32" s="1"/>
  <c r="H73" i="32" s="1"/>
  <c r="H71" i="32" s="1"/>
  <c r="E77" i="56"/>
  <c r="E76" i="56" s="1"/>
  <c r="E74" i="56" s="1"/>
  <c r="F76" i="56"/>
  <c r="F74" i="56" s="1"/>
  <c r="D54" i="69"/>
  <c r="I194" i="54"/>
  <c r="I193" i="54" s="1"/>
  <c r="D38" i="69"/>
  <c r="D40" i="69"/>
  <c r="F19" i="69"/>
  <c r="D58" i="69"/>
  <c r="D60" i="69"/>
  <c r="E87" i="65" l="1"/>
  <c r="E103" i="29"/>
  <c r="E63" i="71"/>
  <c r="H69" i="32"/>
  <c r="H67" i="32" s="1"/>
  <c r="H65" i="32" s="1"/>
  <c r="H63" i="32" s="1"/>
  <c r="D87" i="65"/>
  <c r="D103" i="29"/>
  <c r="E72" i="56"/>
  <c r="G203" i="32"/>
  <c r="G202" i="32" s="1"/>
  <c r="G201" i="32" s="1"/>
  <c r="G200" i="32" s="1"/>
  <c r="G195" i="32" s="1"/>
  <c r="G193" i="32" s="1"/>
  <c r="D130" i="71" s="1"/>
  <c r="F72" i="56"/>
  <c r="H203" i="32"/>
  <c r="H202" i="32" s="1"/>
  <c r="H201" i="32" s="1"/>
  <c r="H200" i="32" s="1"/>
  <c r="H195" i="32" s="1"/>
  <c r="H193" i="32" s="1"/>
  <c r="E130" i="71" s="1"/>
  <c r="D19" i="69"/>
  <c r="F21" i="56" s="1"/>
  <c r="H18" i="69"/>
  <c r="G18" i="69"/>
  <c r="F18" i="69"/>
  <c r="F16" i="69" s="1"/>
  <c r="E18" i="69"/>
  <c r="E16" i="69" s="1"/>
  <c r="H16" i="69"/>
  <c r="G16" i="69"/>
  <c r="G48" i="69"/>
  <c r="G46" i="69" s="1"/>
  <c r="H48" i="69"/>
  <c r="H46" i="69" s="1"/>
  <c r="E55" i="65" l="1"/>
  <c r="E63" i="29" s="1"/>
  <c r="D16" i="69"/>
  <c r="F20" i="56"/>
  <c r="E21" i="56"/>
  <c r="E20" i="56" s="1"/>
  <c r="F48" i="69"/>
  <c r="F46" i="69" s="1"/>
  <c r="D18" i="69"/>
  <c r="F18" i="56" s="1"/>
  <c r="H177" i="32" s="1"/>
  <c r="H176" i="32" s="1"/>
  <c r="H175" i="32" s="1"/>
  <c r="H174" i="32" s="1"/>
  <c r="H173" i="32" s="1"/>
  <c r="H171" i="32" s="1"/>
  <c r="H169" i="32" l="1"/>
  <c r="H167" i="32" s="1"/>
  <c r="E38" i="71"/>
  <c r="F16" i="56"/>
  <c r="E18" i="56"/>
  <c r="G177" i="32" s="1"/>
  <c r="G176" i="32" s="1"/>
  <c r="G175" i="32" s="1"/>
  <c r="G174" i="32" s="1"/>
  <c r="G173" i="32" s="1"/>
  <c r="G171" i="32" s="1"/>
  <c r="D49" i="69"/>
  <c r="F59" i="56" s="1"/>
  <c r="E36" i="65" l="1"/>
  <c r="E29" i="65" s="1"/>
  <c r="G169" i="32"/>
  <c r="D36" i="65" s="1"/>
  <c r="D38" i="71"/>
  <c r="F58" i="56"/>
  <c r="F56" i="56" s="1"/>
  <c r="E59" i="56"/>
  <c r="E58" i="56" s="1"/>
  <c r="E56" i="56" s="1"/>
  <c r="E16" i="56"/>
  <c r="E26" i="69"/>
  <c r="E24" i="69"/>
  <c r="E22" i="69" s="1"/>
  <c r="I146" i="54"/>
  <c r="I143" i="54"/>
  <c r="I140" i="54"/>
  <c r="H24" i="69"/>
  <c r="G24" i="69"/>
  <c r="E38" i="29" l="1"/>
  <c r="D29" i="65"/>
  <c r="D38" i="29"/>
  <c r="G167" i="32"/>
  <c r="F54" i="56"/>
  <c r="H62" i="32"/>
  <c r="E54" i="56"/>
  <c r="G62" i="32"/>
  <c r="F25" i="69"/>
  <c r="D48" i="69"/>
  <c r="I147" i="54"/>
  <c r="I145" i="54"/>
  <c r="I141" i="54"/>
  <c r="I139" i="54" s="1"/>
  <c r="I159" i="54"/>
  <c r="I158" i="54"/>
  <c r="I157" i="54"/>
  <c r="I156" i="54"/>
  <c r="I155" i="54"/>
  <c r="I154" i="54"/>
  <c r="I153" i="54"/>
  <c r="I152" i="54"/>
  <c r="I151" i="54"/>
  <c r="I150" i="54"/>
  <c r="G37" i="69" s="1"/>
  <c r="D37" i="69" s="1"/>
  <c r="F41" i="56" s="1"/>
  <c r="F40" i="56" s="1"/>
  <c r="I149" i="54"/>
  <c r="G33" i="69" s="1"/>
  <c r="G32" i="69" s="1"/>
  <c r="I148" i="54"/>
  <c r="I144" i="54"/>
  <c r="H26" i="69"/>
  <c r="H22" i="69" s="1"/>
  <c r="H30" i="69"/>
  <c r="F30" i="69"/>
  <c r="E30" i="69"/>
  <c r="H32" i="69"/>
  <c r="F32" i="69"/>
  <c r="E32" i="69"/>
  <c r="H34" i="69"/>
  <c r="F34" i="69"/>
  <c r="E34" i="69"/>
  <c r="F36" i="69"/>
  <c r="H36" i="69"/>
  <c r="E36" i="69"/>
  <c r="H61" i="32" l="1"/>
  <c r="H60" i="32" s="1"/>
  <c r="H59" i="32" s="1"/>
  <c r="H58" i="32" s="1"/>
  <c r="H56" i="32" s="1"/>
  <c r="H70" i="70"/>
  <c r="H69" i="70" s="1"/>
  <c r="H68" i="70" s="1"/>
  <c r="H67" i="70" s="1"/>
  <c r="H66" i="70" s="1"/>
  <c r="H64" i="70" s="1"/>
  <c r="H62" i="70" s="1"/>
  <c r="H60" i="70" s="1"/>
  <c r="H58" i="70" s="1"/>
  <c r="H56" i="70" s="1"/>
  <c r="H54" i="70" s="1"/>
  <c r="H35" i="70" s="1"/>
  <c r="H34" i="70" s="1"/>
  <c r="G61" i="32"/>
  <c r="G60" i="32" s="1"/>
  <c r="G59" i="32" s="1"/>
  <c r="G58" i="32" s="1"/>
  <c r="G56" i="32" s="1"/>
  <c r="G70" i="70"/>
  <c r="G69" i="70" s="1"/>
  <c r="G68" i="70" s="1"/>
  <c r="G67" i="70" s="1"/>
  <c r="G66" i="70" s="1"/>
  <c r="G64" i="70" s="1"/>
  <c r="G62" i="70" s="1"/>
  <c r="G60" i="70" s="1"/>
  <c r="G58" i="70" s="1"/>
  <c r="G56" i="70" s="1"/>
  <c r="G54" i="70" s="1"/>
  <c r="G35" i="70" s="1"/>
  <c r="G34" i="70" s="1"/>
  <c r="I142" i="54"/>
  <c r="G35" i="69"/>
  <c r="G34" i="69" s="1"/>
  <c r="D34" i="69" s="1"/>
  <c r="E28" i="69"/>
  <c r="E20" i="69" s="1"/>
  <c r="E13" i="69" s="1"/>
  <c r="F28" i="69"/>
  <c r="H28" i="69"/>
  <c r="H20" i="69" s="1"/>
  <c r="H13" i="69" s="1"/>
  <c r="F27" i="69"/>
  <c r="G36" i="69"/>
  <c r="D36" i="69" s="1"/>
  <c r="G26" i="69"/>
  <c r="G22" i="69" s="1"/>
  <c r="H54" i="32" l="1"/>
  <c r="E90" i="71"/>
  <c r="G54" i="32"/>
  <c r="D90" i="71"/>
  <c r="D35" i="69"/>
  <c r="F39" i="56" s="1"/>
  <c r="F38" i="56" s="1"/>
  <c r="D27" i="69"/>
  <c r="F31" i="56" s="1"/>
  <c r="F30" i="56" s="1"/>
  <c r="F26" i="69"/>
  <c r="G231" i="32" l="1"/>
  <c r="G223" i="32" s="1"/>
  <c r="G52" i="32"/>
  <c r="G50" i="32" s="1"/>
  <c r="D81" i="65"/>
  <c r="H231" i="32"/>
  <c r="H52" i="32"/>
  <c r="H50" i="32" s="1"/>
  <c r="H48" i="32" s="1"/>
  <c r="E81" i="65"/>
  <c r="D26" i="69"/>
  <c r="H32" i="70" l="1"/>
  <c r="H31" i="70" s="1"/>
  <c r="H30" i="70" s="1"/>
  <c r="H29" i="70" s="1"/>
  <c r="H28" i="70" s="1"/>
  <c r="H26" i="70" s="1"/>
  <c r="H24" i="70" s="1"/>
  <c r="H22" i="70" s="1"/>
  <c r="H20" i="70" s="1"/>
  <c r="H18" i="70" s="1"/>
  <c r="H16" i="70" s="1"/>
  <c r="H14" i="70" s="1"/>
  <c r="H13" i="70" s="1"/>
  <c r="H11" i="70" s="1"/>
  <c r="H230" i="32"/>
  <c r="D74" i="65"/>
  <c r="D90" i="29"/>
  <c r="E74" i="65"/>
  <c r="E90" i="29"/>
  <c r="G222" i="32"/>
  <c r="G32" i="70"/>
  <c r="G31" i="70" s="1"/>
  <c r="G30" i="70" s="1"/>
  <c r="G29" i="70" s="1"/>
  <c r="G28" i="70" s="1"/>
  <c r="G26" i="70" s="1"/>
  <c r="G24" i="70" s="1"/>
  <c r="G22" i="70" s="1"/>
  <c r="G20" i="70" s="1"/>
  <c r="G18" i="70" s="1"/>
  <c r="G16" i="70" s="1"/>
  <c r="G14" i="70" s="1"/>
  <c r="G13" i="70" s="1"/>
  <c r="G11" i="70" s="1"/>
  <c r="G230" i="32"/>
  <c r="D33" i="69"/>
  <c r="F37" i="56" s="1"/>
  <c r="F36" i="56" s="1"/>
  <c r="G229" i="32" l="1"/>
  <c r="G228" i="32" s="1"/>
  <c r="G226" i="32" s="1"/>
  <c r="G221" i="32"/>
  <c r="G220" i="32" s="1"/>
  <c r="G218" i="32" s="1"/>
  <c r="H229" i="32"/>
  <c r="H228" i="32" s="1"/>
  <c r="H226" i="32" s="1"/>
  <c r="D32" i="69"/>
  <c r="E208" i="71" l="1"/>
  <c r="H224" i="32"/>
  <c r="E179" i="65" s="1"/>
  <c r="E208" i="29" s="1"/>
  <c r="D198" i="71"/>
  <c r="G216" i="32"/>
  <c r="D173" i="65" s="1"/>
  <c r="D208" i="71"/>
  <c r="G224" i="32"/>
  <c r="D179" i="65" s="1"/>
  <c r="D208" i="29" s="1"/>
  <c r="G214" i="32"/>
  <c r="G212" i="32" s="1"/>
  <c r="G210" i="32" s="1"/>
  <c r="G208" i="32" s="1"/>
  <c r="G206" i="32" s="1"/>
  <c r="G205" i="32" s="1"/>
  <c r="G17" i="63"/>
  <c r="D166" i="65" l="1"/>
  <c r="D164" i="65" s="1"/>
  <c r="D198" i="29"/>
  <c r="G18" i="63"/>
  <c r="G19" i="63"/>
  <c r="G16" i="63"/>
  <c r="G15" i="63"/>
  <c r="G14" i="63" l="1"/>
  <c r="G12" i="63" s="1"/>
  <c r="G11" i="63" s="1"/>
  <c r="G20" i="63" l="1"/>
  <c r="H107" i="32"/>
  <c r="G107" i="32" s="1"/>
  <c r="G106" i="32" s="1"/>
  <c r="G105" i="32" s="1"/>
  <c r="G104" i="32" s="1"/>
  <c r="H106" i="32" l="1"/>
  <c r="H105" i="32" s="1"/>
  <c r="F13" i="56"/>
  <c r="E13" i="56"/>
  <c r="E11" i="69" l="1"/>
  <c r="H11" i="69" l="1"/>
  <c r="D120" i="65" l="1"/>
  <c r="D130" i="29" s="1"/>
  <c r="H189" i="32" l="1"/>
  <c r="H165" i="32" s="1"/>
  <c r="G189" i="32"/>
  <c r="G165" i="32" s="1"/>
  <c r="E120" i="65" l="1"/>
  <c r="E130" i="29" s="1"/>
  <c r="H163" i="32"/>
  <c r="H161" i="32" s="1"/>
  <c r="H154" i="32"/>
  <c r="E176" i="71" s="1"/>
  <c r="G163" i="32"/>
  <c r="G161" i="32" s="1"/>
  <c r="D113" i="65"/>
  <c r="E113" i="65" l="1"/>
  <c r="H152" i="32"/>
  <c r="E158" i="65" s="1"/>
  <c r="E176" i="29" s="1"/>
  <c r="G31" i="69" l="1"/>
  <c r="G30" i="69" s="1"/>
  <c r="G28" i="69" s="1"/>
  <c r="G150" i="32"/>
  <c r="G149" i="32" s="1"/>
  <c r="G148" i="32" s="1"/>
  <c r="G147" i="32" s="1"/>
  <c r="G145" i="32" s="1"/>
  <c r="G143" i="32" l="1"/>
  <c r="D152" i="65" s="1"/>
  <c r="D166" i="29" s="1"/>
  <c r="D166" i="71"/>
  <c r="G20" i="69"/>
  <c r="G13" i="69" s="1"/>
  <c r="D31" i="69"/>
  <c r="F35" i="56" s="1"/>
  <c r="I138" i="54"/>
  <c r="H150" i="32"/>
  <c r="H149" i="32" s="1"/>
  <c r="H148" i="32" s="1"/>
  <c r="H147" i="32" s="1"/>
  <c r="H145" i="32" s="1"/>
  <c r="H143" i="32" l="1"/>
  <c r="H141" i="32" s="1"/>
  <c r="H120" i="32" s="1"/>
  <c r="E166" i="71"/>
  <c r="E34" i="56"/>
  <c r="E32" i="56" s="1"/>
  <c r="G113" i="32" s="1"/>
  <c r="G112" i="32" s="1"/>
  <c r="F34" i="56"/>
  <c r="F32" i="56" s="1"/>
  <c r="H113" i="32" s="1"/>
  <c r="H112" i="32" s="1"/>
  <c r="G11" i="69"/>
  <c r="I137" i="54"/>
  <c r="I13" i="54" s="1"/>
  <c r="D30" i="69"/>
  <c r="E152" i="65" l="1"/>
  <c r="E145" i="65" s="1"/>
  <c r="D25" i="69"/>
  <c r="F29" i="56" s="1"/>
  <c r="F24" i="69"/>
  <c r="D28" i="69"/>
  <c r="E166" i="29" l="1"/>
  <c r="F28" i="56"/>
  <c r="F26" i="56" s="1"/>
  <c r="E29" i="56"/>
  <c r="E28" i="56" s="1"/>
  <c r="E26" i="56" s="1"/>
  <c r="D24" i="69"/>
  <c r="F22" i="69"/>
  <c r="F24" i="56" l="1"/>
  <c r="F22" i="56" s="1"/>
  <c r="F11" i="56" s="1"/>
  <c r="H222" i="32" s="1"/>
  <c r="H111" i="32"/>
  <c r="H110" i="32" s="1"/>
  <c r="H109" i="32" s="1"/>
  <c r="H108" i="32" s="1"/>
  <c r="E24" i="56"/>
  <c r="E22" i="56" s="1"/>
  <c r="G111" i="32"/>
  <c r="G110" i="32" s="1"/>
  <c r="G109" i="32" s="1"/>
  <c r="G108" i="32" s="1"/>
  <c r="G103" i="32" s="1"/>
  <c r="G101" i="32" s="1"/>
  <c r="F20" i="69"/>
  <c r="F13" i="69" s="1"/>
  <c r="D22" i="69"/>
  <c r="H221" i="32" l="1"/>
  <c r="H220" i="32" s="1"/>
  <c r="H218" i="32" s="1"/>
  <c r="G99" i="32"/>
  <c r="D49" i="65" s="1"/>
  <c r="D53" i="71"/>
  <c r="H104" i="32"/>
  <c r="H103" i="32" s="1"/>
  <c r="H101" i="32" s="1"/>
  <c r="F11" i="69"/>
  <c r="D11" i="69" s="1"/>
  <c r="D13" i="69"/>
  <c r="D20" i="69"/>
  <c r="E198" i="71" l="1"/>
  <c r="H216" i="32"/>
  <c r="H214" i="32" s="1"/>
  <c r="H212" i="32" s="1"/>
  <c r="H210" i="32" s="1"/>
  <c r="H208" i="32" s="1"/>
  <c r="H206" i="32" s="1"/>
  <c r="H205" i="32" s="1"/>
  <c r="G97" i="32"/>
  <c r="G95" i="32" s="1"/>
  <c r="G93" i="32" s="1"/>
  <c r="H99" i="32"/>
  <c r="E49" i="65" s="1"/>
  <c r="E53" i="71"/>
  <c r="D42" i="65"/>
  <c r="D53" i="29"/>
  <c r="D46" i="69"/>
  <c r="G48" i="32"/>
  <c r="G46" i="32" l="1"/>
  <c r="E173" i="65"/>
  <c r="H97" i="32"/>
  <c r="H95" i="32" s="1"/>
  <c r="H93" i="32" s="1"/>
  <c r="H46" i="32" s="1"/>
  <c r="E42" i="65"/>
  <c r="E14" i="65" s="1"/>
  <c r="E53" i="29"/>
  <c r="E166" i="65"/>
  <c r="E164" i="65" s="1"/>
  <c r="E198" i="29"/>
  <c r="G20" i="32"/>
  <c r="G18" i="32" s="1"/>
  <c r="G16" i="32" s="1"/>
  <c r="E12" i="65" l="1"/>
  <c r="H118" i="32"/>
  <c r="H116" i="32" s="1"/>
  <c r="H114" i="32" s="1"/>
  <c r="H20" i="32" l="1"/>
  <c r="H18" i="32" s="1"/>
  <c r="H16" i="32" s="1"/>
  <c r="H15" i="32" s="1"/>
  <c r="H13" i="32" s="1"/>
  <c r="E89" i="56" l="1"/>
  <c r="G160" i="32" s="1"/>
  <c r="E11" i="56" l="1"/>
  <c r="G159" i="32"/>
  <c r="G158" i="32" s="1"/>
  <c r="G157" i="32" s="1"/>
  <c r="G156" i="32" l="1"/>
  <c r="G154" i="32" s="1"/>
  <c r="D176" i="71" l="1"/>
  <c r="G152" i="32"/>
  <c r="D158" i="65"/>
  <c r="G141" i="32"/>
  <c r="G120" i="32" s="1"/>
  <c r="G118" i="32" s="1"/>
  <c r="G116" i="32" s="1"/>
  <c r="G114" i="32" s="1"/>
  <c r="D145" i="65" l="1"/>
  <c r="D14" i="65" s="1"/>
  <c r="D12" i="65" s="1"/>
  <c r="D176" i="29"/>
  <c r="G15" i="32"/>
  <c r="G13" i="32" s="1"/>
</calcChain>
</file>

<file path=xl/sharedStrings.xml><?xml version="1.0" encoding="utf-8"?>
<sst xmlns="http://schemas.openxmlformats.org/spreadsheetml/2006/main" count="2018" uniqueCount="590">
  <si>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</si>
  <si>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</si>
  <si>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</si>
  <si>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</si>
  <si>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</si>
  <si>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</si>
  <si>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</si>
  <si>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</si>
  <si>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</si>
  <si>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</si>
  <si>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</si>
  <si>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</si>
  <si>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</si>
  <si>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</si>
  <si>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</si>
  <si>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</si>
  <si>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</si>
  <si>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</si>
  <si>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</si>
  <si>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</si>
  <si>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</si>
  <si>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</si>
  <si>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</si>
  <si>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</si>
  <si>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</si>
  <si>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</si>
  <si>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</si>
  <si>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</si>
  <si>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</si>
  <si>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</si>
  <si>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</si>
  <si>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</si>
  <si>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</si>
  <si>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</si>
  <si>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</si>
  <si>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</si>
  <si>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</si>
  <si>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</si>
  <si>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</si>
  <si>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</si>
  <si>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</si>
  <si>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</si>
  <si>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</si>
  <si>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</si>
  <si>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</si>
  <si>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</si>
  <si>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</si>
  <si>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</si>
  <si>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</si>
  <si>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</si>
  <si>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</si>
  <si>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</si>
  <si>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</si>
  <si>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</si>
  <si>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</si>
  <si>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</si>
  <si>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Աղյուսակ 9․1.13</t>
  </si>
  <si>
    <t>Խումբ N 02</t>
  </si>
  <si>
    <t xml:space="preserve"> տեխնիկական հսկողության ծառայություններ</t>
  </si>
  <si>
    <t xml:space="preserve"> հեղինակային հսկողության ծառայություններ</t>
  </si>
  <si>
    <t>ՀՀ Լոռու մարզ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</si>
  <si>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</si>
  <si>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</si>
  <si>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02</t>
  </si>
  <si>
    <t xml:space="preserve"> ԸՆԹԱՑԻԿ ԾԱԽՍԵՐ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</si>
  <si>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</si>
  <si>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</si>
  <si>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</si>
  <si>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</si>
  <si>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</si>
  <si>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</si>
  <si>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</si>
  <si>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</si>
  <si>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>ՀՀ Արագածոտնի մարզ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</si>
  <si>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</si>
  <si>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</si>
  <si>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</si>
  <si>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</si>
  <si>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</si>
  <si>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</si>
  <si>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</si>
  <si>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</si>
  <si>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</si>
  <si>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</si>
  <si>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</si>
  <si>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</si>
  <si>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</si>
  <si>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</si>
  <si>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</si>
  <si>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</si>
  <si>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</si>
  <si>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</si>
  <si>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</si>
  <si>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</si>
  <si>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</si>
  <si>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</si>
  <si>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</si>
  <si>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</si>
  <si>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</si>
  <si>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</si>
  <si>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</si>
  <si>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</si>
  <si>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</si>
  <si>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</si>
  <si>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</si>
  <si>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</si>
  <si>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Հիմնական ընդհանուր կրթություն</t>
  </si>
  <si>
    <t xml:space="preserve"> Միջնակարգ ընդհանուր կրթություն</t>
  </si>
  <si>
    <t>ՀՀ Սյունիքի մարզ</t>
  </si>
  <si>
    <t>Հանրակրթական դպրոցների, մանկապարտեզների և կրթահամալիրների գույքով և տեխնիկայով ապահովում</t>
  </si>
  <si>
    <t xml:space="preserve"> Հանրակրթական դպրոցների, մանկապարտեզների և կրթահամալիրների գույքով և տեխնիկայով ապահովում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</si>
  <si>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</si>
  <si>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Ընդամենը</t>
  </si>
  <si>
    <t>Հավելված N 9</t>
  </si>
  <si>
    <t xml:space="preserve"> Հանրակրթական դպրոցների, մանկապարտեզների և կրթահամալիրների գույքով և տեխնիկայով ապահովում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</si>
  <si>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</si>
  <si>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Հանրակրթական դպրոցներ, մանկապարտեզներ և կրթահամալիրներ </t>
  </si>
  <si>
    <t>Հավելված N 8</t>
  </si>
  <si>
    <t>Հավելված N 3</t>
  </si>
  <si>
    <t xml:space="preserve"> Ապահով դպրոց</t>
  </si>
  <si>
    <t xml:space="preserve"> Կրթական օբյեկտների շենքային պայմանների բարելավում</t>
  </si>
  <si>
    <t>06</t>
  </si>
  <si>
    <t xml:space="preserve"> Կրթությանը տրամադրվող օժանդակ ծառայություններ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</si>
  <si>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</si>
  <si>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</si>
  <si>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Կրթական օբյեկտների շենքային պայմանների բարելավում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</si>
  <si>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</si>
  <si>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Ապահով դպրոց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</si>
  <si>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</si>
  <si>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</si>
  <si>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կազմակերպությունների անվանումները </t>
  </si>
  <si>
    <t xml:space="preserve">  Հանրակրթական դպրոցներ </t>
  </si>
  <si>
    <t xml:space="preserve"> Մասնակի նորոգվող ուսումնական հաստատությունների քանակ, հատ</t>
  </si>
  <si>
    <t xml:space="preserve"> այդ թվում`ըստ ուղղությունների</t>
  </si>
  <si>
    <t>Երևան քաղաք</t>
  </si>
  <si>
    <t>ՀՀ Արարատի մարզ</t>
  </si>
  <si>
    <t>ՀՀ Կոտայքի մարզ</t>
  </si>
  <si>
    <t>ՀՀ Վայոց Ձորի մարզ</t>
  </si>
  <si>
    <t>Լոռու մարզի դպրոցների լաբորատոր գույքով և սարքավորումներով ապահովում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</si>
  <si>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</si>
  <si>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</si>
  <si>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</si>
  <si>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</si>
  <si>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</si>
  <si>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</si>
  <si>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</si>
  <si>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</si>
  <si>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Հավելված N 6</t>
  </si>
  <si>
    <t>Մշակութային ժառանգության ծրագիր</t>
  </si>
  <si>
    <t xml:space="preserve"> Հուշարձանների ամրակայում, նորոգում և վերականգնում</t>
  </si>
  <si>
    <t>այդ թվում՝ ըստ ուղղությունների և միջոցառումների անվանումների</t>
  </si>
  <si>
    <t>Վավերագրման և ուսումնասիրման աշխատանքներ, (այդ թվում՝ հետախուզումև պեղում), գիտանախագծային փաստաթղթերի կազմում և փորձաքննում</t>
  </si>
  <si>
    <t>«Պատմամշակութային արգելոց-թանգարանների և պատմական միջավայրի պահպանության ծառայություն» ՊՈԱԿ</t>
  </si>
  <si>
    <t>ՀՀ Արարատի մարզի Տափի բերդի պարիսպներին կից օժանդակ շինությունների վերականգնման, ավտոկայանատեղի կառուցման գիտանախագծային փաստաթղթերի կազմում</t>
  </si>
  <si>
    <t>ՀՀ Վայոց Ձորի մարզի Սմբատաբերդի պարիսպների վթարային հատվածների և կից կառույցների ամրակայման, նորոգման, վերականգնման և տարածքի բարեկարգման գիտանախագծային փաստաթղթերի կազմում</t>
  </si>
  <si>
    <t>«Պատմամշակութային ժառանգության գիտահետազոտական կենտրոն» ՊՈԱԿ</t>
  </si>
  <si>
    <t>ՀՀ Սյունիքի մարզի Բաղաբերդ ամրոցի ամրակայման, նորոգման, վերականգնման գիտանախագծային փաստաթղթերի կազմում</t>
  </si>
  <si>
    <t>ՀՀ Շիրակի մարզի Անի համայնքի Գուսանագյուղի դղյակի ամրակայման, նորոգման և մասնակի վերականգնման գիտանախագծային փաստաթղթերի կազմում</t>
  </si>
  <si>
    <t>ՀՀ Արագածոտնի մարզի Աղձք Հայոց արքաների դամբարանի և հնավայրի ամրակայման, վերականգնման և տարածքի բարեկարգման գիտանախագծային փաստաթղթերի կազմում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</si>
  <si>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</si>
  <si>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որից`</t>
  </si>
  <si>
    <t>Աղձք Հայոց արքաների դամբարանի և հնավայրի ամրակայման, վերականգնման և տարածքի բարեկարգման գիտանախագծային փաստաթղթեր</t>
  </si>
  <si>
    <t>Բաժին N 08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</si>
  <si>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</si>
  <si>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</si>
  <si>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</si>
  <si>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71241200-1</t>
  </si>
  <si>
    <t xml:space="preserve">  նախագծերի պատրաստում, ծախսերի գնահատում</t>
  </si>
  <si>
    <t xml:space="preserve"> 50531140-1</t>
  </si>
  <si>
    <t xml:space="preserve"> փորձաքննության ծառայություններ</t>
  </si>
  <si>
    <t xml:space="preserve"> 50531140-529</t>
  </si>
  <si>
    <t>Տափի բերդի պարիսպներին կից օժանդակ շինությունների վերականգնման, ավտոկայանատեղի կառուցման գիտանախագծային փաստաթղթեր</t>
  </si>
  <si>
    <t xml:space="preserve"> 71241200-2</t>
  </si>
  <si>
    <t xml:space="preserve"> 50531140-2</t>
  </si>
  <si>
    <t xml:space="preserve"> 50531140-530</t>
  </si>
  <si>
    <t>Բաղաբերդ ամրոցի ամրակայման, նորոգման, վերականգնման գիտանախագծային փաստաթղթեր</t>
  </si>
  <si>
    <t xml:space="preserve"> 71241200-9</t>
  </si>
  <si>
    <t xml:space="preserve"> 50531140-9</t>
  </si>
  <si>
    <t xml:space="preserve"> 50531140-537</t>
  </si>
  <si>
    <t>Սմբատաբերդի պարիսպների վթարային հատվածների և կից կառույցների ամրակայման, նորոգման, վերականգնման և տարածքի բարեկարգման գիտանախագծային փաստաթղթերի կազմում</t>
  </si>
  <si>
    <t xml:space="preserve"> 71241200-8</t>
  </si>
  <si>
    <t xml:space="preserve"> 50531140-8</t>
  </si>
  <si>
    <t xml:space="preserve"> 50531140-536</t>
  </si>
  <si>
    <t>1. Վերականգնողական աշխատանքներ</t>
  </si>
  <si>
    <t xml:space="preserve">Շատիվանքի վանական համալիրի ամրակայում, մասնակի վերականգնում և տարածքի բարեկարգում </t>
  </si>
  <si>
    <t xml:space="preserve"> 45451600-9</t>
  </si>
  <si>
    <t>ԲՄ</t>
  </si>
  <si>
    <t xml:space="preserve"> 71351540-9</t>
  </si>
  <si>
    <t xml:space="preserve"> 71351540-535</t>
  </si>
  <si>
    <t xml:space="preserve"> 98111140-11</t>
  </si>
  <si>
    <t xml:space="preserve"> ՄԱ</t>
  </si>
  <si>
    <t>Քոբայրավանք համալիրի գլխավոր եկեղեցու, նրան կից եկեղեցու և Մարիամաշեն եկեղեցու տանիքների վերականգնում</t>
  </si>
  <si>
    <t xml:space="preserve"> Ներդրումներ գրադարանների հիմնանորոգման համար</t>
  </si>
  <si>
    <t>«Հայաստանի ազգային գրադարան» ՊՈԱԿ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</si>
  <si>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</si>
  <si>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«Երևանի պետական հումանիտար քոլեջ» ՊՈԱԿ</t>
  </si>
  <si>
    <t>Խումբ N 06</t>
  </si>
  <si>
    <t>1045-32001</t>
  </si>
  <si>
    <t xml:space="preserve"> կրթական օբյեկտների հիմնանորոգում</t>
  </si>
  <si>
    <t>«Երևանի Վ.Համբարձումյանի անվան հ.12 հիմնական դպրոց» ՊՈԱԿ</t>
  </si>
  <si>
    <t>1183-32001</t>
  </si>
  <si>
    <t xml:space="preserve"> ջեռուցման հետ կապված աշխատանքներ</t>
  </si>
  <si>
    <t>ՀՄԱ</t>
  </si>
  <si>
    <t>Թեթև կոնստրուկցիաներով մարզադահլիճների հիմնում</t>
  </si>
  <si>
    <t>ՀՀ Կոտայքի մարզի Նաիրի համայնքի Զովունի գյուղում թեթև կոնստրուկցիաներով մարզադահլիճ</t>
  </si>
  <si>
    <t>«Հայաստանի պետական սիմֆոնիկ նվագախումբ» ՊՈԱԿ</t>
  </si>
  <si>
    <t>Դաս N 05</t>
  </si>
  <si>
    <t xml:space="preserve"> Արվեստ</t>
  </si>
  <si>
    <t>1168-32001</t>
  </si>
  <si>
    <t>Խումբ N 01</t>
  </si>
  <si>
    <t xml:space="preserve"> Հանգստի և սպորտի ծառայություններ</t>
  </si>
  <si>
    <t>1163-32003</t>
  </si>
  <si>
    <t>50531140-501</t>
  </si>
  <si>
    <t>Ներդրումներ թանգարանների և պատկերասրահների հիմնանորոգման համար</t>
  </si>
  <si>
    <t>«Հայաստանի ազգային պատկերասրահ» ՊՈԱԿ</t>
  </si>
  <si>
    <t>Դաս N 02</t>
  </si>
  <si>
    <t xml:space="preserve"> Թանգարաններ և ցուցասրահներ</t>
  </si>
  <si>
    <t>1075-32001</t>
  </si>
  <si>
    <t xml:space="preserve"> Ներդրումներ թանգարանների և պատկերասրահների հիմնանորոգման համար</t>
  </si>
  <si>
    <t xml:space="preserve"> ՄԱՍ II. ԱՇԽԱՏԱՆՔՆԵՐ</t>
  </si>
  <si>
    <t xml:space="preserve"> մշակութային օբյեկտների հիմնանորոգում</t>
  </si>
  <si>
    <t xml:space="preserve"> 45611200-2</t>
  </si>
  <si>
    <t xml:space="preserve"> 71351540-2</t>
  </si>
  <si>
    <t xml:space="preserve"> 98111140-2</t>
  </si>
  <si>
    <t>«Արտաշատի ավագ դպրոց» ՊՈԱԿ</t>
  </si>
  <si>
    <t>Հանրակրթական դպրոցների շենքերի վերակառուցում, հիմնանորոգում</t>
  </si>
  <si>
    <t>1236-32004</t>
  </si>
  <si>
    <t xml:space="preserve"> Հանրակրթական դպրոցների շենքերի վերակառուցում, հիմնանորոգում</t>
  </si>
  <si>
    <t xml:space="preserve"> քանդման աշխատանքներ</t>
  </si>
  <si>
    <t>1111-32001</t>
  </si>
  <si>
    <t xml:space="preserve"> Բարձրագույն ուսումնական հաստատությունների և ««Զեյթուն» ուսանողական ավան» հիմնադրամի շենքային պայմանների բարելավում</t>
  </si>
  <si>
    <t xml:space="preserve"> 45451700-501</t>
  </si>
  <si>
    <t xml:space="preserve"> վերակառուցման աշխատանքներ</t>
  </si>
  <si>
    <t xml:space="preserve"> 71351540-1</t>
  </si>
  <si>
    <t xml:space="preserve"> 98111140-1</t>
  </si>
  <si>
    <t xml:space="preserve"> 71351540-527</t>
  </si>
  <si>
    <t>Բարձրագույն ուսումնական հաստատությունների և ««Զեյթուն» ուսանողական ավան» հիմնադրամի շենքային պայմանների բարելավում</t>
  </si>
  <si>
    <t xml:space="preserve">«Զեյթուն» ուսանողական ավան» հիմնադրամ </t>
  </si>
  <si>
    <t>1041-32001</t>
  </si>
  <si>
    <t xml:space="preserve"> Մանկապատանեկան մարզադպրոցներին, մարզաձևերի ազգային ֆեդերացիաներին այլ մարզական կազմակերպություններին գույքով ապահովում</t>
  </si>
  <si>
    <t xml:space="preserve"> Թեթև կոնստրուկցիաներով մարզադահլիճների հիմնում</t>
  </si>
  <si>
    <t xml:space="preserve"> ՄԱՍ I. ԱՊՐԱՆՔՆԵՐ</t>
  </si>
  <si>
    <t>37431111-501</t>
  </si>
  <si>
    <t>37411630-503</t>
  </si>
  <si>
    <t>37431110-501</t>
  </si>
  <si>
    <t>37451860-502</t>
  </si>
  <si>
    <t>37411230-501</t>
  </si>
  <si>
    <t>37431230-501</t>
  </si>
  <si>
    <t>37451860-503</t>
  </si>
  <si>
    <t>37471200-505</t>
  </si>
  <si>
    <t>37411130-508</t>
  </si>
  <si>
    <t>37421141-505</t>
  </si>
  <si>
    <t>37451861-505</t>
  </si>
  <si>
    <t>37421161-501</t>
  </si>
  <si>
    <t>34431200-2</t>
  </si>
  <si>
    <t>37461340-1</t>
  </si>
  <si>
    <t>34431200-1</t>
  </si>
  <si>
    <t>37461330-1</t>
  </si>
  <si>
    <t>14781200-501</t>
  </si>
  <si>
    <t>18521100-501</t>
  </si>
  <si>
    <t>37451520-501</t>
  </si>
  <si>
    <t>37451410-507</t>
  </si>
  <si>
    <t>37421210-502</t>
  </si>
  <si>
    <t>37461400-508</t>
  </si>
  <si>
    <t>37451420-506</t>
  </si>
  <si>
    <t>37411400-501</t>
  </si>
  <si>
    <t>37451290-507</t>
  </si>
  <si>
    <t>37451700-502</t>
  </si>
  <si>
    <t>34431300-2</t>
  </si>
  <si>
    <t>34431300-1</t>
  </si>
  <si>
    <t>37451380-501</t>
  </si>
  <si>
    <t>37421170-507</t>
  </si>
  <si>
    <t>37451700-501</t>
  </si>
  <si>
    <t>37461410-501</t>
  </si>
  <si>
    <t>37411630-501</t>
  </si>
  <si>
    <t>37451200-501</t>
  </si>
  <si>
    <t>37431140-501</t>
  </si>
  <si>
    <t>37421131-501</t>
  </si>
  <si>
    <t>37421120-501</t>
  </si>
  <si>
    <t>37421300-506</t>
  </si>
  <si>
    <t>37451620-504</t>
  </si>
  <si>
    <t>37451620-505</t>
  </si>
  <si>
    <t>37431130-501</t>
  </si>
  <si>
    <t>37421181-505</t>
  </si>
  <si>
    <t>37411130-504</t>
  </si>
  <si>
    <t>37451620-503</t>
  </si>
  <si>
    <t>37421210-501</t>
  </si>
  <si>
    <t>37431142-501</t>
  </si>
  <si>
    <t>37451620-502</t>
  </si>
  <si>
    <t>37451620-501</t>
  </si>
  <si>
    <t>37451620-506</t>
  </si>
  <si>
    <t>37451581-506</t>
  </si>
  <si>
    <t>37411130-507</t>
  </si>
  <si>
    <t>37411130-509</t>
  </si>
  <si>
    <t>34521141-501</t>
  </si>
  <si>
    <t>34521140-503</t>
  </si>
  <si>
    <t>37411150-503</t>
  </si>
  <si>
    <t>37411130-510</t>
  </si>
  <si>
    <t>37421260-501</t>
  </si>
  <si>
    <t>37411230-502</t>
  </si>
  <si>
    <t>37411140-503</t>
  </si>
  <si>
    <t>37421260-502</t>
  </si>
  <si>
    <t>37451400-501</t>
  </si>
  <si>
    <t>37421170-508</t>
  </si>
  <si>
    <t>37451580-506</t>
  </si>
  <si>
    <t>37451360-501</t>
  </si>
  <si>
    <t>37431282-503</t>
  </si>
  <si>
    <t>37451190-501</t>
  </si>
  <si>
    <t>37461400-507</t>
  </si>
  <si>
    <t>37451860-501</t>
  </si>
  <si>
    <t>37461160-501</t>
  </si>
  <si>
    <t>37451850-501</t>
  </si>
  <si>
    <t>37431230-502</t>
  </si>
  <si>
    <t>37461170-501</t>
  </si>
  <si>
    <t>37421190-504</t>
  </si>
  <si>
    <t>37461180-501</t>
  </si>
  <si>
    <t>37451840-501</t>
  </si>
  <si>
    <t>37411140-504</t>
  </si>
  <si>
    <t>34521140-502</t>
  </si>
  <si>
    <t>37411630-504</t>
  </si>
  <si>
    <t>37411130-511</t>
  </si>
  <si>
    <t>37411130-506</t>
  </si>
  <si>
    <t>34521140-501</t>
  </si>
  <si>
    <t>37431220-501</t>
  </si>
  <si>
    <t>37411140-502</t>
  </si>
  <si>
    <t>37431282-502</t>
  </si>
  <si>
    <t>37411150-502</t>
  </si>
  <si>
    <t>37411150-504</t>
  </si>
  <si>
    <t>37411140-506</t>
  </si>
  <si>
    <t>37411130-505</t>
  </si>
  <si>
    <t>37411140-505</t>
  </si>
  <si>
    <t>37411130-512</t>
  </si>
  <si>
    <t>37421260-503</t>
  </si>
  <si>
    <t>37411130-503</t>
  </si>
  <si>
    <t>38311400-501</t>
  </si>
  <si>
    <t>37431230-503</t>
  </si>
  <si>
    <t>37451390-501</t>
  </si>
  <si>
    <t>37421171-501</t>
  </si>
  <si>
    <t>37411140-501</t>
  </si>
  <si>
    <t>37411130-501</t>
  </si>
  <si>
    <t>37411150-501</t>
  </si>
  <si>
    <t>37411130-502</t>
  </si>
  <si>
    <t>37451830-504</t>
  </si>
  <si>
    <t>37421153-504</t>
  </si>
  <si>
    <t>37421151-505</t>
  </si>
  <si>
    <t>բռնցքամարտի ռինգեր</t>
  </si>
  <si>
    <t>թեթ― ատլետիկայի սարքեր</t>
  </si>
  <si>
    <t>բռնցքամարտի տանձեր</t>
  </si>
  <si>
    <t>դարպասի ցանց</t>
  </si>
  <si>
    <t>ջրային սպորտի սարքեր</t>
  </si>
  <si>
    <t>մարզման գնդակներ (ֆիթբոլ)</t>
  </si>
  <si>
    <t>բուլավա</t>
  </si>
  <si>
    <t>դահուկներ</t>
  </si>
  <si>
    <t>պտտաձող</t>
  </si>
  <si>
    <t>ֆուտբոլի դարպասներ</t>
  </si>
  <si>
    <t>մարմնամարզության ժապավեն</t>
  </si>
  <si>
    <t>հեծանիվների մասեր ― պարագաներ</t>
  </si>
  <si>
    <t>սպորտային փամփուշտ</t>
  </si>
  <si>
    <t>հրաձգության մանրագնդակներ</t>
  </si>
  <si>
    <t>մագնեզիում</t>
  </si>
  <si>
    <t>ժամացույցներ</t>
  </si>
  <si>
    <t>թենիսի գնդակներ</t>
  </si>
  <si>
    <t>բասկետբոլի գնդակներ</t>
  </si>
  <si>
    <t>վարժասարքեր</t>
  </si>
  <si>
    <t>շախմատ</t>
  </si>
  <si>
    <t>բասկետբոլի ամբողջական խաղային կոմպլեքսներ</t>
  </si>
  <si>
    <t>լողի ակնոցներ կամ լաստեր</t>
  </si>
  <si>
    <t>ֆուտբոլի գնդակներ</t>
  </si>
  <si>
    <t>սեղանի թենիսի ցանց</t>
  </si>
  <si>
    <t>հեծանիվների անիվներ</t>
  </si>
  <si>
    <t>բադմինտոնի սարքեր</t>
  </si>
  <si>
    <t>մարմնամարզական օղակներ</t>
  </si>
  <si>
    <t>շախմատի քարեր</t>
  </si>
  <si>
    <t>դաշտային հոկեյի մականներ</t>
  </si>
  <si>
    <t>բռնցքամարտի պատի բարձ</t>
  </si>
  <si>
    <t>ձյուդոյի տատամի</t>
  </si>
  <si>
    <t>ըմբշամարտի խրտվիլակ</t>
  </si>
  <si>
    <t>մարմնամարզական ներքնակներ</t>
  </si>
  <si>
    <t>նիզակներ նետման համար</t>
  </si>
  <si>
    <t>բռնցքամարտի մարզաթաթ (լապա)</t>
  </si>
  <si>
    <t>մարմնամարզական պարան` մագլցման համար</t>
  </si>
  <si>
    <t>բռնցքամարտի պարկ</t>
  </si>
  <si>
    <t>վոլեյբոլի կանգնակ</t>
  </si>
  <si>
    <t>բայդարկայի գոգնոց</t>
  </si>
  <si>
    <t>այլ մասնագիտացված նավակներ</t>
  </si>
  <si>
    <t>դահուկի ամրակապեր</t>
  </si>
  <si>
    <t>սուսերի շեղբեր</t>
  </si>
  <si>
    <t>դահուկի ձողեր</t>
  </si>
  <si>
    <t>բադմինտոնի ձեռնաթիակներ</t>
  </si>
  <si>
    <t>վոլեյբոլի գնդակներ</t>
  </si>
  <si>
    <t>հանդբոլի գնդակներ</t>
  </si>
  <si>
    <t>ծանրաձողեր</t>
  </si>
  <si>
    <t>դաշտային հոկեյի գնդակներ</t>
  </si>
  <si>
    <t>սեղանի թենիսի սեղաններ</t>
  </si>
  <si>
    <t>գոնգ</t>
  </si>
  <si>
    <t>սեղանի թենիսի գնդակներ</t>
  </si>
  <si>
    <t>մարմնամարզական ցատկերի սարքեր</t>
  </si>
  <si>
    <t>սեղանի թենիսի ձեռնաթիակներ</t>
  </si>
  <si>
    <t>գիր</t>
  </si>
  <si>
    <t>մարզման ցատկացանցեր (բատուտներ)</t>
  </si>
  <si>
    <t>կշռաքարեր</t>
  </si>
  <si>
    <t>բադմինտոնի փետրավոր գնդակներ (վոլան)</t>
  </si>
  <si>
    <t>մարմնամարզական գնդակ</t>
  </si>
  <si>
    <t>վոլեյբոլի ցանց</t>
  </si>
  <si>
    <t>մարմնամարզական նստարան</t>
  </si>
  <si>
    <t>մարմնամարզական պատ</t>
  </si>
  <si>
    <t>ԷԱՃ</t>
  </si>
  <si>
    <t>լրակազմ</t>
  </si>
  <si>
    <t>հատ</t>
  </si>
  <si>
    <t>կիլոգրամ</t>
  </si>
  <si>
    <t>Մանկապատանեկան մարզադպրոցներին, մարզաձևերի ազգային ֆեդերացիաներին այլ մարզական կազմակերպություններին գույքով ապահովում</t>
  </si>
  <si>
    <t>«Երևանի Ս. Խանզադյանի անվան հ. 184 ավագ դպրոց» ՊՈԱԿ</t>
  </si>
  <si>
    <t>ՀՀ պետական դպրոցների՝ ԳՏՃՄ լաբորատորիաներով ապահովում</t>
  </si>
  <si>
    <t>Շիրակի մարզի դպրոցների լաբորատոր գույքով և սարքավորումներով ապահովում</t>
  </si>
  <si>
    <t>թեթև ատլետիկայի սարքեր</t>
  </si>
  <si>
    <t>1192-32007</t>
  </si>
  <si>
    <t xml:space="preserve"> ՀՀ պետական դպրոցների՝ ԳՏՃՄ լաբորատորիաներով ապահովում</t>
  </si>
  <si>
    <t>1236-32006</t>
  </si>
  <si>
    <t>30211300-3</t>
  </si>
  <si>
    <t>08</t>
  </si>
  <si>
    <t xml:space="preserve"> ՀԱՆԳԻՍՏ, ՄՇԱԿՈՒՅԹ ԵՎ ԿՐՈՆ</t>
  </si>
  <si>
    <t>30211300-4</t>
  </si>
  <si>
    <t>39181200-17</t>
  </si>
  <si>
    <t>39181200-18</t>
  </si>
  <si>
    <t>45421140-6</t>
  </si>
  <si>
    <t>39181200-14</t>
  </si>
  <si>
    <t>39181200-11</t>
  </si>
  <si>
    <t>39181200-12</t>
  </si>
  <si>
    <t>39181200-15</t>
  </si>
  <si>
    <t>39181200-16</t>
  </si>
  <si>
    <t>45421140-5</t>
  </si>
  <si>
    <t>39181200-13</t>
  </si>
  <si>
    <t>համակարգչային սարքավորումներ</t>
  </si>
  <si>
    <t>լաբորատոր կահույք</t>
  </si>
  <si>
    <t>կահույքի պատրաստման աշխատանքներ</t>
  </si>
  <si>
    <t xml:space="preserve"> Մեծ նվաճումների սպորտ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</si>
  <si>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</si>
  <si>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</si>
  <si>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</si>
  <si>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</si>
  <si>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Մասսայական սպորտ</t>
  </si>
  <si>
    <t xml:space="preserve"> ԱՅԼ ՀԻՄՆԱԿԱՆ ՄԻՋՈՑՆԵՐ</t>
  </si>
  <si>
    <t xml:space="preserve"> - Նախագծահետազոտական ծախսեր</t>
  </si>
  <si>
    <t xml:space="preserve"> Մշակութային ծառայություններ</t>
  </si>
  <si>
    <t xml:space="preserve"> Գրադարաններ</t>
  </si>
  <si>
    <t xml:space="preserve"> Գրահրատարակչության և գրադարանների ծրագիր</t>
  </si>
  <si>
    <t xml:space="preserve"> - Շենքերի և շինությունների կապիտալ վերանորոգում</t>
  </si>
  <si>
    <t xml:space="preserve"> Մշակութային ժառանգության ծրագիր</t>
  </si>
  <si>
    <t>05</t>
  </si>
  <si>
    <t xml:space="preserve"> Արվեստների ծրագիր</t>
  </si>
  <si>
    <t xml:space="preserve"> Ներդրումներ թատրոնների և համերգային կազմակերպությունների շենքերի կապիտալ վերանորոգման համար</t>
  </si>
  <si>
    <t xml:space="preserve"> ՇԵՆՔԵՐ ԵՎ ՇԻՆՈՒԹՅՈՒՆՆԵՐ</t>
  </si>
  <si>
    <t>07</t>
  </si>
  <si>
    <t xml:space="preserve"> ԿԱՊԻՏԱԼԴՐԱՄԱՇՆՈՐՀՆԵՐ ՊԵՏԱԿԱՆ ՀԱՏՎԱԾԻ ԱՅԼ ՄԱԿԱՐԴԱԿՆԵՐԻՆ</t>
  </si>
  <si>
    <t xml:space="preserve"> - Կապիտալ դրամաշնորհներ պետական և համայնքային  ոչ առևտրային կազմակերպություններին</t>
  </si>
  <si>
    <t xml:space="preserve"> Կրթության որակի ապահովում</t>
  </si>
  <si>
    <t xml:space="preserve"> ՀՀ մարզերում տեղակայված պետական դպրոցների՝ ԳՏՃՄ առարկաներ դասավանդող ուսուցիչների վերապատրաստում նոր ստանդարտներին համապատասխան</t>
  </si>
  <si>
    <t xml:space="preserve"> ԱՅԼ  ԾԱԽՍԵՐ</t>
  </si>
  <si>
    <t xml:space="preserve"> Այլ ծախսեր</t>
  </si>
  <si>
    <t xml:space="preserve"> Նախնական (արհեստագործական) և միջին մասնագիտական կրթություն</t>
  </si>
  <si>
    <t xml:space="preserve"> Բարձրագույն և հետբուհական մասնագիտական կրթության ծրագիր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</si>
  <si>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</si>
  <si>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</si>
  <si>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Մանկապատանեկան մարզադպրոցներին, մարզաձևերի ազգային ֆեդերացիաներին և այլ մարզական հասարակական կազմակերպություններին գույքով ապահովում</t>
  </si>
  <si>
    <t xml:space="preserve"> 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</si>
  <si>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</si>
  <si>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</si>
  <si>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</si>
  <si>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</si>
  <si>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</si>
  <si>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</si>
  <si>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</si>
  <si>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</si>
  <si>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</si>
  <si>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</si>
  <si>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</si>
  <si>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</si>
  <si>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</si>
  <si>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Նպաստել գրականության զարգացմանը, տարածմանը և հանրահռչակմանը</t>
  </si>
  <si>
    <t xml:space="preserve"> Գրքի և գրական արտադրանքի բազմազանության և հասանելիության ապահովում, ստեղծագործական գործընթացների խթանում</t>
  </si>
  <si>
    <t xml:space="preserve">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</si>
  <si>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</si>
  <si>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</si>
  <si>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</si>
  <si>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</si>
  <si>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</si>
  <si>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</si>
  <si>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</si>
  <si>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</si>
  <si>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>Միջոցառման անվանումը՝</t>
  </si>
  <si>
    <t>Միջոցառման նկարագրությունը՝</t>
  </si>
  <si>
    <t>ՀՀ մարզերում արագ հավաքվող, թեթև կոնստրուկցիաներով, օդահենային պնևմատիկ, եվրոպական ստանդարտներին համապատասխան մարզադահլիճների հիմնում՝ չինական արտադրության PVDF հատուկ ծածկույթով մարզադահլիճների տեղակապմամբ</t>
  </si>
  <si>
    <t>Միջոցառման տեսակը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</si>
  <si>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</si>
  <si>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</si>
  <si>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</si>
  <si>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</si>
  <si>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</si>
  <si>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</si>
  <si>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Աջակցություն ԳՏՃՄ առարկաների դասավանդման և ուսուցման որակը մարզերում բարելավելու համար</t>
  </si>
  <si>
    <t xml:space="preserve"> Ծառայությունների մատուցում</t>
  </si>
  <si>
    <t xml:space="preserve"> Աջակցություն Արարատի, Կոտայքի և Գեղարքունիքի մարզերի դպրոցների ԳՏՃՄ առարկաների լաբորատորիաներով հագեցնելու համար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</si>
  <si>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</si>
  <si>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</si>
  <si>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</si>
  <si>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</si>
  <si>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</si>
  <si>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</si>
  <si>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</si>
  <si>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</si>
  <si>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</si>
  <si>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11</t>
  </si>
  <si>
    <t xml:space="preserve"> 01</t>
  </si>
  <si>
    <t xml:space="preserve"> ՀՀ կառավարություն</t>
  </si>
  <si>
    <t xml:space="preserve"> 1139</t>
  </si>
  <si>
    <t>ՀՀ կառավարության պահուստային ֆոնդ</t>
  </si>
  <si>
    <t xml:space="preserve"> 11001</t>
  </si>
  <si>
    <t xml:space="preserve"> Հանգստի և սպորտի ծառայություններ </t>
  </si>
  <si>
    <t>Մասսայական սպորտ</t>
  </si>
  <si>
    <t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</t>
  </si>
  <si>
    <t>Մեծ նվաճումների սպորտ</t>
  </si>
  <si>
    <t xml:space="preserve"> Մանկապատանեկան մարզադպրոցներին, մարզաձևերի ազգային ֆեդերացիաներին և այլ մարզական հասարակական կազմակերպություններին գույքով ապահովում </t>
  </si>
  <si>
    <t xml:space="preserve"> 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 </t>
  </si>
  <si>
    <t xml:space="preserve"> Ակտիվն օգտագործող կազմակերպությունների անվանում </t>
  </si>
  <si>
    <t>Մարզական հաստատություններ</t>
  </si>
  <si>
    <t>Նախնական (արհեստագործական) և միջին մասնագիտական կրթություն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</si>
  <si>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</si>
  <si>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</si>
  <si>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Միջին մասնագիտական ուսումնական հաստատություններ </t>
  </si>
  <si>
    <t xml:space="preserve"> Մասնակի նորոգվող նախնական (արհեստագործական) և միջին մասնագիտական ուսումնական հաստատությունների քանակ, հատ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</si>
  <si>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</si>
  <si>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</si>
  <si>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</si>
  <si>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</si>
  <si>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Հուշարձանների նախագծման, փորձաքննության աշխատանքներ, քանակ </t>
  </si>
  <si>
    <t xml:space="preserve"> Հուշարձանների ամրակայման, նորոգման և վերականգնման աշխատանքներ, քանակ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</si>
  <si>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</si>
  <si>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</si>
  <si>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</si>
  <si>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Բարձրագույն և հետբուհական մասնագիտական կրթության ծրագիր 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</si>
  <si>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</si>
  <si>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</si>
  <si>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Կազմակերպությունների թիվը, որտեղ կատարվում են ներդրումները, հատ </t>
  </si>
  <si>
    <t>Ներդրումներ գրադարանների հիմնանորոգման համար</t>
  </si>
  <si>
    <t>Նկարագրությունը՝</t>
  </si>
  <si>
    <t xml:space="preserve"> 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</si>
  <si>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Միջոցառման տեսակը՝</t>
  </si>
  <si>
    <t xml:space="preserve"> Հանրային գրադարաններ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</si>
  <si>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</si>
  <si>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</si>
  <si>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և համերգային կազմակերպություններ</t>
  </si>
  <si>
    <t xml:space="preserve"> Աջակցություն ԳՏՃՄ առարկաների դասավանդման և ուսուցման որակը մարզերում բարելավելու համար </t>
  </si>
  <si>
    <t xml:space="preserve"> Ծառայությունների մատուցում </t>
  </si>
  <si>
    <t xml:space="preserve"> Մասնագիտացված միավոր </t>
  </si>
  <si>
    <t xml:space="preserve"> Աջակցություն Արարատի, Կոտայքի և Գեղարքունիքի մարզերի դպրոցների ԳՏՃՄ առարկաների լաբորատորիաներով հագեցնելու համար </t>
  </si>
  <si>
    <t xml:space="preserve"> Հանրակրթական դպրոցների շենքերի վերակառուցում, հիմնանորոգում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</si>
  <si>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</si>
  <si>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Հանրակրթական դպրոցներ </t>
  </si>
  <si>
    <t xml:space="preserve">ՀԱՅԱՍՏԱՆԻ ՀԱՆՐԱՊԵՏՈՒԹՅԱՆ ԿԱՌԱՎԱՐՈՒԹՅԱՆ 2023 ԹՎԱԿԱՆԻ ԴԵԿՏԵՄԲԵՐԻ 28-Ի N 2323-Ն ՈՐՈՇՄԱՆ N 9 ՀԱՎԵԼՎԱԾԻ NN 9.13 ԵՎ 9.48 ԱՂՅՈՒՍԱԿՆԵՐՈՒՄ ԿԱՏԱՐՎՈՂ ՓՈՓՈԽՈՒԹՅՈՒՆՆԵՐԸ ԵՎ ԼՐԱՑՈՒՄՆԵՐԸ </t>
  </si>
  <si>
    <t>Աղյուսակ 9․48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</si>
  <si>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</si>
  <si>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</si>
  <si>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</si>
  <si>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ՀՀ կառավարություն </t>
  </si>
  <si>
    <t>Աղյուսակ 9․1.58</t>
  </si>
  <si>
    <t>39181200-9</t>
  </si>
  <si>
    <t>45421140-3</t>
  </si>
  <si>
    <t>39181200-7</t>
  </si>
  <si>
    <t>45421140-4</t>
  </si>
  <si>
    <t>39181200-10</t>
  </si>
  <si>
    <t>39181200-8</t>
  </si>
  <si>
    <t>39181200-6</t>
  </si>
  <si>
    <t>30211300-1</t>
  </si>
  <si>
    <t>30211300-2</t>
  </si>
  <si>
    <t>39181200-21</t>
  </si>
  <si>
    <t>ՀԱՅԱՍՏԱՆԻ ՀԱՆՐԱՊԵՏՈՒԹՅԱՆ ԿԱՌԱՎԱՐՈՒԹՅԱՆ 2023 ԹՎԱԿԱՆԻ ԴԵԿՏԵՄԲԵՐԻ 28-Ի N 2323-Ն ՈՐՈՇՄԱՆ N 5 ՀԱՎԵԼՎԱԾԻ N 7 ԱՂՅՈՒՍԱԿՈՒՄ ԿԱՏԱՐՎՈՂ ԼՐԱՑՈՒՄՆԵՐԸ</t>
  </si>
  <si>
    <t>Ապարան համայնքի Արագածի Գուսան Աշխույժի անվան մանկապարտեզ</t>
  </si>
  <si>
    <t>Ապարան համայնքի Արագածի Լիա Տեր–Ղևոնդյանի անվան մանկապարտեզ</t>
  </si>
  <si>
    <t>ՀՀ Արագածոտնի մարզպետի աշխատակազմ</t>
  </si>
  <si>
    <t>34521240-1</t>
  </si>
  <si>
    <t>կանոեներ</t>
  </si>
  <si>
    <t>34521240-2</t>
  </si>
  <si>
    <t>34431100-1</t>
  </si>
  <si>
    <t>առանց շարժիչի հեծանիվներ</t>
  </si>
  <si>
    <t xml:space="preserve"> Պահուստային միջոցներ</t>
  </si>
  <si>
    <t xml:space="preserve"> վերականգնողական աշխատանքներ</t>
  </si>
  <si>
    <t xml:space="preserve"> Մանկապատանեկան մարզադպրոցներին, մարզաձևերի ազգային ֆեդերացիաներին այլ մարզական հասարակական կազմակերպություններին գույքով ապահովում</t>
  </si>
  <si>
    <t>Հավելված 5</t>
  </si>
  <si>
    <t>ՀԱՅԱՍՏԱՆԻ ՀԱՆՐԱՊԵՏՈՒԹՅԱՆ ԿԱՌԱՎԱՐՈՒԹՅԱՆ 2023 ԹՎԱԿԱՆԻ ԴԵԿՏԵՄԲԵՐԻ 28-Ի N 2323-Ն ՈՐՈՇՄԱՆ N 9.1 ՀԱՎԵԼՎԱԾԻ NN 9.1.13 ԵՎ 9.1.58 ԱՂՅՈՒՍԱԿՆԵՐՈՒՄ ԿԱՏԱՐՎՈՂ ՓՈՓՈԽՈՒԹՅՈՒՆՆԵՐԸ ԵՎ ԼՐԱՑՈՒՄՆԵՐԸ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</si>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</sst>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.0_);_(* \(#,##0.0\);_(* &quot;-&quot;?_);_(@_)"/>
    <numFmt numFmtId="176" formatCode="_(* #,##0_);_(* \(#,##0\);_(* &quot;-&quot;??_);_(@_)"/>
    <numFmt numFmtId="177" formatCode="0.000%"/>
    <numFmt numFmtId="178" formatCode="##,##0;\(##,##0\);\-"/>
    <numFmt numFmtId="179" formatCode="_-* #,##0.0\ _р_._-;\-* #,##0.0\ _р_._-;_-* &quot;-&quot;??\ _р_._-;_-@_-"/>
    <numFmt numFmtId="180" formatCode="_-* #,##0.000\ _р_._-;\-* #,##0.000\ _р_._-;_-* &quot;-&quot;??\ _р_._-;_-@_-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b/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8" fillId="0" borderId="12" applyNumberFormat="0" applyFill="0" applyAlignment="0" applyProtection="0"/>
    <xf numFmtId="0" fontId="29" fillId="8" borderId="13" applyNumberFormat="0" applyAlignment="0" applyProtection="0"/>
    <xf numFmtId="0" fontId="30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7" applyNumberFormat="0" applyFill="0" applyAlignment="0" applyProtection="0"/>
    <xf numFmtId="0" fontId="35" fillId="25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2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0" applyNumberFormat="0" applyAlignment="0" applyProtection="0"/>
    <xf numFmtId="0" fontId="40" fillId="3" borderId="0" applyNumberFormat="0" applyBorder="0" applyAlignment="0" applyProtection="0"/>
    <xf numFmtId="0" fontId="47" fillId="7" borderId="11" applyNumberFormat="0" applyAlignment="0" applyProtection="0"/>
    <xf numFmtId="0" fontId="44" fillId="6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3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5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6" applyNumberFormat="0" applyAlignment="0" applyProtection="0"/>
    <xf numFmtId="0" fontId="57" fillId="53" borderId="17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6" applyNumberFormat="0" applyAlignment="0" applyProtection="0"/>
    <xf numFmtId="0" fontId="64" fillId="0" borderId="2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0">
      <protection locked="0"/>
    </xf>
    <xf numFmtId="171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</cellStyleXfs>
  <cellXfs count="562">
    <xf numFmtId="0" fontId="0" fillId="0" borderId="0" xfId="0"/>
    <xf numFmtId="0" fontId="74" fillId="2" borderId="0" xfId="0" applyFont="1" applyFill="1"/>
    <xf numFmtId="169" fontId="17" fillId="2" borderId="25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5" xfId="0" applyFont="1" applyFill="1" applyBorder="1" applyAlignment="1">
      <alignment horizontal="left" vertical="top" wrapText="1"/>
    </xf>
    <xf numFmtId="166" fontId="73" fillId="2" borderId="25" xfId="7" applyNumberFormat="1" applyFont="1" applyFill="1" applyBorder="1" applyAlignment="1">
      <alignment horizontal="center" vertical="center" wrapText="1"/>
    </xf>
    <xf numFmtId="169" fontId="73" fillId="2" borderId="25" xfId="7" applyNumberFormat="1" applyFont="1" applyFill="1" applyBorder="1" applyAlignment="1">
      <alignment horizontal="center" vertical="center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5" xfId="7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69" fontId="17" fillId="2" borderId="25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5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4" xfId="0" applyFont="1" applyFill="1" applyBorder="1" applyAlignment="1">
      <alignment vertical="top" wrapText="1"/>
    </xf>
    <xf numFmtId="0" fontId="17" fillId="2" borderId="34" xfId="0" applyFont="1" applyFill="1" applyBorder="1" applyAlignment="1">
      <alignment horizontal="center"/>
    </xf>
    <xf numFmtId="0" fontId="86" fillId="2" borderId="34" xfId="165" applyFont="1" applyFill="1" applyBorder="1" applyAlignment="1">
      <alignment horizontal="left" vertical="top" wrapText="1"/>
    </xf>
    <xf numFmtId="0" fontId="17" fillId="2" borderId="34" xfId="0" applyFont="1" applyFill="1" applyBorder="1" applyAlignment="1">
      <alignment horizontal="left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/>
    <xf numFmtId="0" fontId="17" fillId="2" borderId="34" xfId="0" applyFont="1" applyFill="1" applyBorder="1" applyAlignment="1">
      <alignment vertical="top" wrapText="1"/>
    </xf>
    <xf numFmtId="0" fontId="73" fillId="2" borderId="35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vertical="center" wrapText="1"/>
    </xf>
    <xf numFmtId="0" fontId="87" fillId="2" borderId="34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49" fontId="17" fillId="2" borderId="34" xfId="96" applyNumberFormat="1" applyFont="1" applyFill="1" applyBorder="1" applyAlignment="1">
      <alignment horizontal="center" vertical="center" textRotation="90" wrapText="1"/>
    </xf>
    <xf numFmtId="165" fontId="17" fillId="2" borderId="34" xfId="6" applyNumberFormat="1" applyFont="1" applyFill="1" applyBorder="1" applyAlignment="1">
      <alignment horizontal="center" vertical="center"/>
    </xf>
    <xf numFmtId="169" fontId="17" fillId="2" borderId="34" xfId="96" applyNumberFormat="1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center" vertical="center" wrapText="1"/>
    </xf>
    <xf numFmtId="0" fontId="74" fillId="2" borderId="34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0" fillId="2" borderId="34" xfId="253" applyFont="1" applyFill="1" applyBorder="1" applyAlignment="1">
      <alignment horizontal="center" vertical="center" wrapText="1"/>
    </xf>
    <xf numFmtId="168" fontId="92" fillId="2" borderId="34" xfId="96" applyNumberFormat="1" applyFont="1" applyFill="1" applyBorder="1" applyAlignment="1">
      <alignment horizontal="center" vertical="center" wrapText="1"/>
    </xf>
    <xf numFmtId="0" fontId="86" fillId="2" borderId="34" xfId="253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vertical="center" wrapText="1"/>
    </xf>
    <xf numFmtId="0" fontId="91" fillId="2" borderId="37" xfId="96" applyFont="1" applyFill="1" applyBorder="1" applyAlignment="1">
      <alignment horizontal="center" vertical="center" wrapText="1"/>
    </xf>
    <xf numFmtId="165" fontId="91" fillId="2" borderId="34" xfId="6" applyNumberFormat="1" applyFont="1" applyFill="1" applyBorder="1" applyAlignment="1">
      <alignment horizontal="center" vertical="center"/>
    </xf>
    <xf numFmtId="43" fontId="74" fillId="2" borderId="34" xfId="7" applyFont="1" applyFill="1" applyBorder="1" applyAlignment="1">
      <alignment vertical="center"/>
    </xf>
    <xf numFmtId="0" fontId="14" fillId="2" borderId="34" xfId="165" applyFont="1" applyFill="1" applyBorder="1" applyAlignment="1">
      <alignment horizontal="center" vertical="center" wrapText="1"/>
    </xf>
    <xf numFmtId="166" fontId="17" fillId="58" borderId="34" xfId="7" applyNumberFormat="1" applyFont="1" applyFill="1" applyBorder="1" applyAlignment="1">
      <alignment vertical="top" wrapText="1"/>
    </xf>
    <xf numFmtId="0" fontId="17" fillId="2" borderId="34" xfId="96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4" xfId="7" applyNumberFormat="1" applyFont="1" applyFill="1" applyBorder="1" applyAlignment="1">
      <alignment horizontal="right" vertical="center" wrapText="1"/>
    </xf>
    <xf numFmtId="0" fontId="74" fillId="2" borderId="0" xfId="0" applyFont="1" applyFill="1" applyAlignment="1">
      <alignment horizontal="right"/>
    </xf>
    <xf numFmtId="0" fontId="73" fillId="2" borderId="34" xfId="8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wrapText="1"/>
    </xf>
    <xf numFmtId="0" fontId="14" fillId="2" borderId="0" xfId="0" applyFont="1" applyFill="1" applyAlignment="1">
      <alignment horizontal="center" wrapText="1"/>
    </xf>
    <xf numFmtId="174" fontId="73" fillId="0" borderId="34" xfId="0" applyNumberFormat="1" applyFont="1" applyFill="1" applyBorder="1" applyAlignment="1">
      <alignment horizontal="center" vertical="center"/>
    </xf>
    <xf numFmtId="169" fontId="73" fillId="0" borderId="34" xfId="0" applyNumberFormat="1" applyFont="1" applyFill="1" applyBorder="1" applyAlignment="1">
      <alignment horizontal="right" vertical="center" wrapText="1"/>
    </xf>
    <xf numFmtId="169" fontId="73" fillId="2" borderId="34" xfId="0" applyNumberFormat="1" applyFont="1" applyFill="1" applyBorder="1" applyAlignment="1">
      <alignment horizontal="right" vertical="center" wrapText="1"/>
    </xf>
    <xf numFmtId="0" fontId="73" fillId="2" borderId="0" xfId="8" applyFont="1" applyFill="1">
      <alignment horizontal="left" vertical="top" wrapText="1"/>
    </xf>
    <xf numFmtId="0" fontId="73" fillId="2" borderId="34" xfId="8" applyFont="1" applyFill="1" applyBorder="1">
      <alignment horizontal="left" vertical="top" wrapText="1"/>
    </xf>
    <xf numFmtId="4" fontId="17" fillId="2" borderId="37" xfId="8" applyNumberFormat="1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left" vertical="center" wrapText="1"/>
    </xf>
    <xf numFmtId="0" fontId="73" fillId="2" borderId="0" xfId="8" applyFont="1" applyFill="1" applyAlignment="1">
      <alignment horizontal="left" vertical="center" wrapText="1"/>
    </xf>
    <xf numFmtId="0" fontId="74" fillId="2" borderId="0" xfId="0" applyFont="1" applyFill="1" applyAlignment="1"/>
    <xf numFmtId="165" fontId="73" fillId="2" borderId="0" xfId="8" applyNumberFormat="1" applyFont="1" applyFill="1" applyAlignment="1">
      <alignment horizontal="left" vertical="center" wrapText="1"/>
    </xf>
    <xf numFmtId="0" fontId="17" fillId="2" borderId="34" xfId="0" applyFont="1" applyFill="1" applyBorder="1" applyAlignment="1">
      <alignment horizontal="center" vertical="center"/>
    </xf>
    <xf numFmtId="0" fontId="74" fillId="2" borderId="34" xfId="0" applyFont="1" applyFill="1" applyBorder="1" applyAlignment="1">
      <alignment vertical="center" wrapText="1"/>
    </xf>
    <xf numFmtId="4" fontId="73" fillId="2" borderId="0" xfId="8" applyNumberFormat="1" applyFont="1" applyFill="1">
      <alignment horizontal="left" vertical="top" wrapText="1"/>
    </xf>
    <xf numFmtId="169" fontId="95" fillId="2" borderId="34" xfId="0" applyNumberFormat="1" applyFont="1" applyFill="1" applyBorder="1" applyAlignment="1">
      <alignment horizontal="right" vertical="center" wrapText="1"/>
    </xf>
    <xf numFmtId="0" fontId="73" fillId="2" borderId="0" xfId="8" applyFont="1" applyFill="1" applyAlignment="1">
      <alignment horizontal="left" vertical="top" wrapText="1"/>
    </xf>
    <xf numFmtId="43" fontId="14" fillId="2" borderId="34" xfId="253" applyNumberFormat="1" applyFont="1" applyFill="1" applyBorder="1" applyAlignment="1">
      <alignment vertical="center"/>
    </xf>
    <xf numFmtId="0" fontId="17" fillId="2" borderId="26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168" fontId="74" fillId="2" borderId="0" xfId="253" applyNumberFormat="1" applyFont="1" applyFill="1"/>
    <xf numFmtId="169" fontId="86" fillId="2" borderId="25" xfId="7" applyNumberFormat="1" applyFont="1" applyFill="1" applyBorder="1" applyAlignment="1">
      <alignment horizontal="right" vertical="center" wrapText="1"/>
    </xf>
    <xf numFmtId="169" fontId="73" fillId="2" borderId="25" xfId="7" applyNumberFormat="1" applyFont="1" applyFill="1" applyBorder="1" applyAlignment="1">
      <alignment horizontal="righ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0" fontId="73" fillId="2" borderId="34" xfId="1736" applyFont="1" applyFill="1" applyBorder="1" applyAlignment="1">
      <alignment horizontal="center" vertical="center"/>
    </xf>
    <xf numFmtId="0" fontId="73" fillId="2" borderId="34" xfId="1735" applyFont="1" applyFill="1" applyBorder="1" applyAlignment="1">
      <alignment horizontal="center"/>
    </xf>
    <xf numFmtId="172" fontId="73" fillId="2" borderId="0" xfId="299" applyNumberFormat="1" applyFont="1" applyFill="1"/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Border="1" applyAlignment="1">
      <alignment horizontal="center" wrapText="1"/>
    </xf>
    <xf numFmtId="0" fontId="17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0" fontId="73" fillId="2" borderId="37" xfId="0" applyFont="1" applyFill="1" applyBorder="1" applyAlignment="1">
      <alignment vertical="center"/>
    </xf>
    <xf numFmtId="166" fontId="73" fillId="2" borderId="0" xfId="0" applyNumberFormat="1" applyFont="1" applyFill="1"/>
    <xf numFmtId="169" fontId="73" fillId="2" borderId="37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34" xfId="0" applyFont="1" applyFill="1" applyBorder="1" applyAlignment="1">
      <alignment horizontal="center" vertical="center" wrapText="1"/>
    </xf>
    <xf numFmtId="165" fontId="73" fillId="2" borderId="34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37" xfId="0" applyFont="1" applyFill="1" applyBorder="1" applyAlignment="1">
      <alignment horizontal="center" vertical="center"/>
    </xf>
    <xf numFmtId="0" fontId="94" fillId="2" borderId="2" xfId="0" applyFont="1" applyFill="1" applyBorder="1" applyAlignment="1"/>
    <xf numFmtId="0" fontId="94" fillId="2" borderId="34" xfId="0" applyFont="1" applyFill="1" applyBorder="1" applyAlignment="1">
      <alignment horizontal="center"/>
    </xf>
    <xf numFmtId="0" fontId="94" fillId="2" borderId="34" xfId="0" applyFont="1" applyFill="1" applyBorder="1" applyAlignment="1"/>
    <xf numFmtId="169" fontId="17" fillId="2" borderId="37" xfId="8" applyNumberFormat="1" applyFont="1" applyFill="1" applyBorder="1" applyAlignment="1">
      <alignment horizontal="right" vertical="center" wrapText="1"/>
    </xf>
    <xf numFmtId="169" fontId="17" fillId="2" borderId="37" xfId="8" applyNumberFormat="1" applyFont="1" applyFill="1" applyBorder="1" applyAlignment="1">
      <alignment horizontal="center" vertical="center" wrapText="1"/>
    </xf>
    <xf numFmtId="0" fontId="74" fillId="2" borderId="0" xfId="0" applyFont="1" applyFill="1" applyAlignment="1">
      <alignment vertical="top"/>
    </xf>
    <xf numFmtId="0" fontId="73" fillId="0" borderId="37" xfId="0" applyFont="1" applyBorder="1" applyAlignment="1">
      <alignment horizontal="left" vertical="top" wrapText="1"/>
    </xf>
    <xf numFmtId="43" fontId="73" fillId="2" borderId="1" xfId="7" applyFont="1" applyFill="1" applyBorder="1" applyAlignment="1">
      <alignment horizontal="right" vertical="center"/>
    </xf>
    <xf numFmtId="0" fontId="73" fillId="2" borderId="0" xfId="0" applyFont="1" applyFill="1" applyAlignment="1">
      <alignment horizontal="right"/>
    </xf>
    <xf numFmtId="0" fontId="73" fillId="2" borderId="25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vertical="top" wrapText="1"/>
    </xf>
    <xf numFmtId="0" fontId="73" fillId="2" borderId="44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169" fontId="17" fillId="2" borderId="42" xfId="7" applyNumberFormat="1" applyFont="1" applyFill="1" applyBorder="1" applyAlignment="1">
      <alignment horizontal="center" vertical="top" wrapText="1"/>
    </xf>
    <xf numFmtId="167" fontId="73" fillId="2" borderId="42" xfId="0" applyNumberFormat="1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vertical="top" wrapText="1"/>
    </xf>
    <xf numFmtId="0" fontId="17" fillId="2" borderId="44" xfId="0" applyFont="1" applyFill="1" applyBorder="1" applyAlignment="1">
      <alignment vertical="top" wrapText="1"/>
    </xf>
    <xf numFmtId="0" fontId="86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73" fillId="2" borderId="42" xfId="0" applyFont="1" applyFill="1" applyBorder="1"/>
    <xf numFmtId="0" fontId="86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73" fillId="2" borderId="42" xfId="8" applyFont="1" applyFill="1" applyBorder="1">
      <alignment horizontal="left" vertical="top" wrapText="1"/>
    </xf>
    <xf numFmtId="165" fontId="73" fillId="2" borderId="42" xfId="0" applyNumberFormat="1" applyFont="1" applyFill="1" applyBorder="1"/>
    <xf numFmtId="165" fontId="73" fillId="2" borderId="0" xfId="0" applyNumberFormat="1" applyFont="1" applyFill="1"/>
    <xf numFmtId="0" fontId="17" fillId="2" borderId="42" xfId="0" applyFont="1" applyFill="1" applyBorder="1"/>
    <xf numFmtId="0" fontId="73" fillId="2" borderId="42" xfId="0" applyFont="1" applyFill="1" applyBorder="1" applyAlignment="1">
      <alignment horizontal="center" vertical="top"/>
    </xf>
    <xf numFmtId="165" fontId="73" fillId="2" borderId="42" xfId="6" applyFont="1" applyFill="1" applyBorder="1">
      <alignment horizontal="right" vertical="top"/>
    </xf>
    <xf numFmtId="0" fontId="17" fillId="0" borderId="42" xfId="0" applyFont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0" fontId="73" fillId="57" borderId="42" xfId="0" applyFont="1" applyFill="1" applyBorder="1" applyAlignment="1">
      <alignment wrapText="1"/>
    </xf>
    <xf numFmtId="39" fontId="73" fillId="57" borderId="27" xfId="0" applyNumberFormat="1" applyFont="1" applyFill="1" applyBorder="1" applyAlignment="1">
      <alignment horizontal="right" vertical="center"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top" wrapText="1"/>
    </xf>
    <xf numFmtId="49" fontId="17" fillId="2" borderId="2" xfId="0" applyNumberFormat="1" applyFont="1" applyFill="1" applyBorder="1" applyAlignment="1">
      <alignment vertical="top" wrapText="1"/>
    </xf>
    <xf numFmtId="166" fontId="73" fillId="0" borderId="0" xfId="299" applyNumberFormat="1" applyFont="1" applyFill="1"/>
    <xf numFmtId="0" fontId="73" fillId="2" borderId="42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center"/>
    </xf>
    <xf numFmtId="0" fontId="73" fillId="2" borderId="34" xfId="1735" applyFont="1" applyFill="1" applyBorder="1" applyAlignment="1">
      <alignment horizontal="center" vertical="center" wrapText="1"/>
    </xf>
    <xf numFmtId="0" fontId="86" fillId="2" borderId="2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center"/>
    </xf>
    <xf numFmtId="0" fontId="86" fillId="2" borderId="42" xfId="165" applyFont="1" applyFill="1" applyBorder="1" applyAlignment="1">
      <alignment horizontal="left" vertical="top" wrapText="1"/>
    </xf>
    <xf numFmtId="0" fontId="87" fillId="2" borderId="42" xfId="0" applyFont="1" applyFill="1" applyBorder="1" applyAlignment="1">
      <alignment horizontal="left" vertical="top" wrapText="1"/>
    </xf>
    <xf numFmtId="0" fontId="86" fillId="2" borderId="27" xfId="0" applyFont="1" applyFill="1" applyBorder="1" applyAlignment="1">
      <alignment horizontal="left" vertical="top" wrapText="1"/>
    </xf>
    <xf numFmtId="0" fontId="73" fillId="2" borderId="42" xfId="96" applyFont="1" applyFill="1" applyBorder="1" applyAlignment="1">
      <alignment horizontal="center" vertical="center" wrapText="1"/>
    </xf>
    <xf numFmtId="0" fontId="91" fillId="2" borderId="42" xfId="96" applyFont="1" applyFill="1" applyBorder="1" applyAlignment="1">
      <alignment horizontal="center" vertical="center" wrapText="1"/>
    </xf>
    <xf numFmtId="43" fontId="74" fillId="2" borderId="0" xfId="253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49" fontId="17" fillId="2" borderId="42" xfId="96" applyNumberFormat="1" applyFont="1" applyFill="1" applyBorder="1" applyAlignment="1">
      <alignment horizontal="center" vertical="center" textRotation="90" wrapText="1"/>
    </xf>
    <xf numFmtId="168" fontId="17" fillId="2" borderId="42" xfId="96" applyNumberFormat="1" applyFont="1" applyFill="1" applyBorder="1" applyAlignment="1">
      <alignment horizontal="center" vertical="center" wrapText="1"/>
    </xf>
    <xf numFmtId="0" fontId="17" fillId="2" borderId="42" xfId="96" applyFont="1" applyFill="1" applyBorder="1" applyAlignment="1">
      <alignment horizontal="center" vertical="center" wrapText="1"/>
    </xf>
    <xf numFmtId="169" fontId="17" fillId="2" borderId="42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90" fillId="2" borderId="42" xfId="96" applyFont="1" applyFill="1" applyBorder="1" applyAlignment="1">
      <alignment horizontal="center" vertical="center" wrapText="1"/>
    </xf>
    <xf numFmtId="39" fontId="17" fillId="2" borderId="42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0" fontId="17" fillId="0" borderId="42" xfId="96" applyFont="1" applyBorder="1" applyAlignment="1">
      <alignment horizontal="left" vertical="center" wrapText="1"/>
    </xf>
    <xf numFmtId="0" fontId="91" fillId="2" borderId="42" xfId="96" applyFont="1" applyFill="1" applyBorder="1" applyAlignment="1">
      <alignment horizontal="left" vertical="center" wrapText="1"/>
    </xf>
    <xf numFmtId="0" fontId="86" fillId="2" borderId="42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center" vertical="center"/>
    </xf>
    <xf numFmtId="169" fontId="17" fillId="2" borderId="27" xfId="8" applyNumberFormat="1" applyFont="1" applyFill="1" applyBorder="1" applyAlignment="1">
      <alignment horizontal="right" vertical="center" wrapText="1"/>
    </xf>
    <xf numFmtId="4" fontId="17" fillId="2" borderId="27" xfId="8" applyNumberFormat="1" applyFont="1" applyFill="1" applyBorder="1" applyAlignment="1">
      <alignment horizontal="center" vertical="top" wrapText="1"/>
    </xf>
    <xf numFmtId="169" fontId="17" fillId="2" borderId="27" xfId="8" applyNumberFormat="1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/>
    </xf>
    <xf numFmtId="0" fontId="74" fillId="2" borderId="42" xfId="0" applyFont="1" applyFill="1" applyBorder="1" applyAlignment="1">
      <alignment vertical="center" wrapText="1"/>
    </xf>
    <xf numFmtId="169" fontId="95" fillId="2" borderId="42" xfId="0" applyNumberFormat="1" applyFont="1" applyFill="1" applyBorder="1" applyAlignment="1">
      <alignment horizontal="right" vertical="center" wrapText="1"/>
    </xf>
    <xf numFmtId="169" fontId="74" fillId="2" borderId="42" xfId="0" applyNumberFormat="1" applyFont="1" applyFill="1" applyBorder="1" applyAlignment="1">
      <alignment horizontal="center" vertical="center" wrapText="1"/>
    </xf>
    <xf numFmtId="165" fontId="17" fillId="2" borderId="42" xfId="6" applyNumberFormat="1" applyFont="1" applyFill="1" applyBorder="1" applyAlignment="1">
      <alignment horizontal="center" vertical="center"/>
    </xf>
    <xf numFmtId="0" fontId="17" fillId="2" borderId="42" xfId="96" applyFont="1" applyFill="1" applyBorder="1" applyAlignment="1">
      <alignment vertical="center" wrapText="1"/>
    </xf>
    <xf numFmtId="0" fontId="74" fillId="2" borderId="42" xfId="0" applyFont="1" applyFill="1" applyBorder="1" applyAlignment="1">
      <alignment horizontal="center"/>
    </xf>
    <xf numFmtId="0" fontId="74" fillId="2" borderId="42" xfId="0" applyFont="1" applyFill="1" applyBorder="1"/>
    <xf numFmtId="177" fontId="74" fillId="2" borderId="42" xfId="2029" applyNumberFormat="1" applyFont="1" applyFill="1" applyBorder="1"/>
    <xf numFmtId="166" fontId="74" fillId="2" borderId="42" xfId="0" applyNumberFormat="1" applyFont="1" applyFill="1" applyBorder="1"/>
    <xf numFmtId="0" fontId="73" fillId="2" borderId="26" xfId="0" applyFont="1" applyFill="1" applyBorder="1" applyAlignment="1"/>
    <xf numFmtId="166" fontId="91" fillId="2" borderId="42" xfId="223" applyNumberFormat="1" applyFont="1" applyFill="1" applyBorder="1" applyAlignment="1">
      <alignment vertical="center"/>
    </xf>
    <xf numFmtId="166" fontId="99" fillId="2" borderId="0" xfId="0" applyNumberFormat="1" applyFont="1" applyFill="1"/>
    <xf numFmtId="0" fontId="99" fillId="2" borderId="0" xfId="0" applyFont="1" applyFill="1"/>
    <xf numFmtId="166" fontId="91" fillId="2" borderId="42" xfId="223" applyNumberFormat="1" applyFont="1" applyFill="1" applyBorder="1"/>
    <xf numFmtId="0" fontId="73" fillId="2" borderId="26" xfId="0" applyFont="1" applyFill="1" applyBorder="1" applyAlignment="1">
      <alignment horizontal="center"/>
    </xf>
    <xf numFmtId="166" fontId="86" fillId="2" borderId="42" xfId="223" applyNumberFormat="1" applyFont="1" applyFill="1" applyBorder="1" applyAlignment="1">
      <alignment vertical="center"/>
    </xf>
    <xf numFmtId="0" fontId="98" fillId="2" borderId="0" xfId="0" applyFont="1" applyFill="1"/>
    <xf numFmtId="0" fontId="73" fillId="2" borderId="42" xfId="0" applyFont="1" applyFill="1" applyBorder="1" applyAlignment="1">
      <alignment horizontal="center"/>
    </xf>
    <xf numFmtId="0" fontId="73" fillId="57" borderId="42" xfId="0" applyFont="1" applyFill="1" applyBorder="1" applyAlignment="1">
      <alignment vertical="center" wrapText="1"/>
    </xf>
    <xf numFmtId="0" fontId="73" fillId="2" borderId="42" xfId="299" applyFont="1" applyFill="1" applyBorder="1" applyAlignment="1">
      <alignment vertical="top"/>
    </xf>
    <xf numFmtId="0" fontId="73" fillId="0" borderId="42" xfId="0" applyFont="1" applyFill="1" applyBorder="1" applyAlignment="1">
      <alignment horizontal="left" vertical="top" wrapText="1"/>
    </xf>
    <xf numFmtId="165" fontId="74" fillId="2" borderId="0" xfId="299" applyNumberFormat="1" applyFont="1" applyFill="1"/>
    <xf numFmtId="0" fontId="73" fillId="2" borderId="34" xfId="0" applyFont="1" applyFill="1" applyBorder="1" applyAlignment="1">
      <alignment horizontal="left" vertical="center" wrapText="1"/>
    </xf>
    <xf numFmtId="0" fontId="73" fillId="0" borderId="42" xfId="8" applyFont="1" applyFill="1" applyBorder="1">
      <alignment horizontal="left" vertical="top" wrapText="1"/>
    </xf>
    <xf numFmtId="0" fontId="74" fillId="0" borderId="42" xfId="0" applyFont="1" applyFill="1" applyBorder="1" applyAlignment="1">
      <alignment vertical="center" wrapText="1"/>
    </xf>
    <xf numFmtId="0" fontId="73" fillId="0" borderId="42" xfId="0" applyFont="1" applyFill="1" applyBorder="1" applyAlignment="1">
      <alignment horizontal="left" vertical="center" wrapText="1"/>
    </xf>
    <xf numFmtId="0" fontId="86" fillId="0" borderId="3" xfId="0" applyFont="1" applyFill="1" applyBorder="1" applyAlignment="1">
      <alignment horizontal="left" vertical="center" wrapText="1"/>
    </xf>
    <xf numFmtId="169" fontId="95" fillId="0" borderId="42" xfId="0" applyNumberFormat="1" applyFont="1" applyFill="1" applyBorder="1" applyAlignment="1">
      <alignment horizontal="right" vertical="center" wrapText="1"/>
    </xf>
    <xf numFmtId="0" fontId="73" fillId="0" borderId="0" xfId="8" applyFont="1" applyFill="1">
      <alignment horizontal="left" vertical="top" wrapText="1"/>
    </xf>
    <xf numFmtId="0" fontId="17" fillId="2" borderId="2" xfId="96" applyFont="1" applyFill="1" applyBorder="1" applyAlignment="1">
      <alignment horizontal="center" vertical="center" wrapText="1"/>
    </xf>
    <xf numFmtId="169" fontId="73" fillId="57" borderId="27" xfId="0" applyNumberFormat="1" applyFont="1" applyFill="1" applyBorder="1" applyAlignment="1">
      <alignment horizontal="right" vertical="center" wrapText="1"/>
    </xf>
    <xf numFmtId="0" fontId="73" fillId="2" borderId="42" xfId="0" applyFont="1" applyFill="1" applyBorder="1" applyAlignment="1">
      <alignment vertical="top" wrapText="1"/>
    </xf>
    <xf numFmtId="169" fontId="73" fillId="2" borderId="27" xfId="0" applyNumberFormat="1" applyFont="1" applyFill="1" applyBorder="1" applyAlignment="1">
      <alignment horizontal="right" vertical="top" wrapText="1"/>
    </xf>
    <xf numFmtId="0" fontId="73" fillId="2" borderId="44" xfId="0" applyFont="1" applyFill="1" applyBorder="1" applyAlignment="1">
      <alignment vertical="center"/>
    </xf>
    <xf numFmtId="0" fontId="73" fillId="2" borderId="27" xfId="0" applyFont="1" applyFill="1" applyBorder="1" applyAlignment="1">
      <alignment horizontal="center" vertical="center"/>
    </xf>
    <xf numFmtId="169" fontId="73" fillId="2" borderId="42" xfId="0" applyNumberFormat="1" applyFont="1" applyFill="1" applyBorder="1" applyAlignment="1">
      <alignment horizontal="right" vertical="center" wrapText="1"/>
    </xf>
    <xf numFmtId="165" fontId="73" fillId="2" borderId="42" xfId="6" applyNumberFormat="1" applyFont="1" applyFill="1" applyBorder="1" applyAlignment="1">
      <alignment horizontal="center" vertical="center"/>
    </xf>
    <xf numFmtId="178" fontId="73" fillId="2" borderId="42" xfId="6" applyNumberFormat="1" applyFont="1" applyFill="1" applyBorder="1" applyAlignment="1">
      <alignment horizontal="center" vertical="center"/>
    </xf>
    <xf numFmtId="0" fontId="73" fillId="2" borderId="42" xfId="0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/>
    </xf>
    <xf numFmtId="0" fontId="91" fillId="2" borderId="42" xfId="0" applyFont="1" applyFill="1" applyBorder="1" applyAlignment="1">
      <alignment vertical="center" wrapText="1"/>
    </xf>
    <xf numFmtId="43" fontId="73" fillId="2" borderId="0" xfId="0" applyNumberFormat="1" applyFont="1" applyFill="1"/>
    <xf numFmtId="43" fontId="73" fillId="2" borderId="0" xfId="7" applyFont="1" applyFill="1"/>
    <xf numFmtId="166" fontId="91" fillId="2" borderId="42" xfId="7" applyNumberFormat="1" applyFont="1" applyFill="1" applyBorder="1"/>
    <xf numFmtId="166" fontId="86" fillId="2" borderId="42" xfId="7" applyNumberFormat="1" applyFont="1" applyFill="1" applyBorder="1" applyAlignment="1">
      <alignment vertical="center"/>
    </xf>
    <xf numFmtId="166" fontId="86" fillId="0" borderId="42" xfId="7" applyNumberFormat="1" applyFont="1" applyFill="1" applyBorder="1" applyAlignment="1">
      <alignment vertical="center"/>
    </xf>
    <xf numFmtId="0" fontId="73" fillId="2" borderId="26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37" xfId="0" applyFont="1" applyFill="1" applyBorder="1" applyAlignment="1">
      <alignment horizontal="center" vertical="center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horizontal="left" vertical="top" wrapText="1"/>
    </xf>
    <xf numFmtId="0" fontId="17" fillId="0" borderId="42" xfId="96" applyFont="1" applyFill="1" applyBorder="1" applyAlignment="1">
      <alignment horizontal="center" vertical="center" wrapText="1"/>
    </xf>
    <xf numFmtId="0" fontId="17" fillId="0" borderId="42" xfId="96" applyFont="1" applyFill="1" applyBorder="1" applyAlignment="1">
      <alignment horizontal="left" vertical="center" wrapText="1"/>
    </xf>
    <xf numFmtId="165" fontId="17" fillId="0" borderId="42" xfId="6" applyNumberFormat="1" applyFont="1" applyFill="1" applyBorder="1" applyAlignment="1">
      <alignment horizontal="center" vertical="center"/>
    </xf>
    <xf numFmtId="165" fontId="74" fillId="0" borderId="0" xfId="299" applyNumberFormat="1" applyFont="1" applyFill="1"/>
    <xf numFmtId="0" fontId="74" fillId="0" borderId="0" xfId="299" applyFont="1" applyFill="1"/>
    <xf numFmtId="0" fontId="17" fillId="0" borderId="2" xfId="96" applyFont="1" applyFill="1" applyBorder="1" applyAlignment="1">
      <alignment horizontal="center" vertical="center" wrapText="1"/>
    </xf>
    <xf numFmtId="0" fontId="73" fillId="0" borderId="42" xfId="0" applyFont="1" applyFill="1" applyBorder="1" applyAlignment="1">
      <alignment horizontal="center"/>
    </xf>
    <xf numFmtId="0" fontId="74" fillId="0" borderId="42" xfId="0" applyFont="1" applyFill="1" applyBorder="1"/>
    <xf numFmtId="177" fontId="74" fillId="0" borderId="42" xfId="2029" applyNumberFormat="1" applyFont="1" applyFill="1" applyBorder="1"/>
    <xf numFmtId="0" fontId="74" fillId="0" borderId="0" xfId="0" applyFont="1" applyFill="1"/>
    <xf numFmtId="0" fontId="91" fillId="0" borderId="42" xfId="96" applyFont="1" applyFill="1" applyBorder="1" applyAlignment="1">
      <alignment horizontal="left" vertical="center" wrapText="1"/>
    </xf>
    <xf numFmtId="166" fontId="91" fillId="0" borderId="42" xfId="223" applyNumberFormat="1" applyFont="1" applyFill="1" applyBorder="1"/>
    <xf numFmtId="166" fontId="99" fillId="0" borderId="0" xfId="0" applyNumberFormat="1" applyFont="1" applyFill="1"/>
    <xf numFmtId="0" fontId="99" fillId="0" borderId="0" xfId="0" applyFont="1" applyFill="1"/>
    <xf numFmtId="0" fontId="86" fillId="0" borderId="42" xfId="0" applyFont="1" applyFill="1" applyBorder="1" applyAlignment="1">
      <alignment vertical="center" wrapText="1"/>
    </xf>
    <xf numFmtId="166" fontId="86" fillId="0" borderId="42" xfId="223" applyNumberFormat="1" applyFont="1" applyFill="1" applyBorder="1" applyAlignment="1">
      <alignment vertical="center"/>
    </xf>
    <xf numFmtId="0" fontId="98" fillId="0" borderId="0" xfId="0" applyFont="1" applyFill="1"/>
    <xf numFmtId="0" fontId="73" fillId="2" borderId="43" xfId="0" applyFont="1" applyFill="1" applyBorder="1" applyAlignment="1">
      <alignment vertical="center"/>
    </xf>
    <xf numFmtId="0" fontId="73" fillId="2" borderId="27" xfId="0" applyFont="1" applyFill="1" applyBorder="1" applyAlignment="1">
      <alignment vertical="center"/>
    </xf>
    <xf numFmtId="169" fontId="17" fillId="0" borderId="42" xfId="96" applyNumberFormat="1" applyFont="1" applyFill="1" applyBorder="1" applyAlignment="1">
      <alignment horizontal="center" vertical="center" wrapText="1"/>
    </xf>
    <xf numFmtId="43" fontId="73" fillId="0" borderId="0" xfId="0" applyNumberFormat="1" applyFont="1" applyFill="1"/>
    <xf numFmtId="0" fontId="73" fillId="0" borderId="0" xfId="0" applyFont="1" applyFill="1"/>
    <xf numFmtId="0" fontId="17" fillId="0" borderId="26" xfId="96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center"/>
    </xf>
    <xf numFmtId="0" fontId="73" fillId="0" borderId="42" xfId="0" applyFont="1" applyFill="1" applyBorder="1"/>
    <xf numFmtId="43" fontId="73" fillId="0" borderId="0" xfId="7" applyFont="1" applyFill="1"/>
    <xf numFmtId="0" fontId="96" fillId="0" borderId="42" xfId="96" applyFont="1" applyFill="1" applyBorder="1" applyAlignment="1">
      <alignment vertical="center" wrapText="1"/>
    </xf>
    <xf numFmtId="0" fontId="91" fillId="0" borderId="42" xfId="0" applyFont="1" applyFill="1" applyBorder="1" applyAlignment="1">
      <alignment vertical="center" wrapText="1"/>
    </xf>
    <xf numFmtId="166" fontId="91" fillId="0" borderId="42" xfId="7" applyNumberFormat="1" applyFont="1" applyFill="1" applyBorder="1"/>
    <xf numFmtId="0" fontId="74" fillId="0" borderId="42" xfId="299" applyFont="1" applyFill="1" applyBorder="1"/>
    <xf numFmtId="0" fontId="17" fillId="0" borderId="42" xfId="0" applyFont="1" applyFill="1" applyBorder="1" applyAlignment="1">
      <alignment vertical="center" wrapText="1"/>
    </xf>
    <xf numFmtId="0" fontId="86" fillId="0" borderId="27" xfId="0" applyFont="1" applyFill="1" applyBorder="1" applyAlignment="1">
      <alignment vertical="center" wrapText="1"/>
    </xf>
    <xf numFmtId="0" fontId="73" fillId="2" borderId="42" xfId="0" applyFont="1" applyFill="1" applyBorder="1" applyAlignment="1">
      <alignment horizontal="center" vertical="center"/>
    </xf>
    <xf numFmtId="39" fontId="73" fillId="0" borderId="0" xfId="299" applyNumberFormat="1" applyFont="1" applyFill="1" applyAlignment="1">
      <alignment vertical="center"/>
    </xf>
    <xf numFmtId="43" fontId="73" fillId="2" borderId="42" xfId="7" applyFont="1" applyFill="1" applyBorder="1" applyAlignment="1">
      <alignment horizontal="right" vertical="top" wrapText="1"/>
    </xf>
    <xf numFmtId="0" fontId="73" fillId="2" borderId="43" xfId="1737" applyFont="1" applyFill="1" applyBorder="1" applyAlignment="1">
      <alignment vertical="center"/>
    </xf>
    <xf numFmtId="0" fontId="73" fillId="2" borderId="44" xfId="1737" applyFont="1" applyFill="1" applyBorder="1" applyAlignment="1">
      <alignment vertical="center"/>
    </xf>
    <xf numFmtId="0" fontId="73" fillId="2" borderId="44" xfId="1737" applyFont="1" applyFill="1" applyBorder="1" applyAlignment="1">
      <alignment horizontal="center" vertical="center"/>
    </xf>
    <xf numFmtId="169" fontId="73" fillId="2" borderId="27" xfId="1737" applyNumberFormat="1" applyFont="1" applyFill="1" applyBorder="1" applyAlignment="1">
      <alignment vertical="center"/>
    </xf>
    <xf numFmtId="173" fontId="73" fillId="2" borderId="0" xfId="2027" applyFont="1" applyFill="1"/>
    <xf numFmtId="0" fontId="73" fillId="0" borderId="42" xfId="0" applyFont="1" applyBorder="1" applyAlignment="1">
      <alignment horizontal="center" vertical="center" wrapText="1"/>
    </xf>
    <xf numFmtId="165" fontId="73" fillId="0" borderId="42" xfId="6" applyNumberFormat="1" applyFont="1" applyBorder="1" applyAlignment="1">
      <alignment horizontal="center" vertical="center"/>
    </xf>
    <xf numFmtId="174" fontId="73" fillId="0" borderId="42" xfId="0" applyNumberFormat="1" applyFont="1" applyFill="1" applyBorder="1" applyAlignment="1">
      <alignment horizontal="center" vertical="center"/>
    </xf>
    <xf numFmtId="169" fontId="73" fillId="0" borderId="42" xfId="0" applyNumberFormat="1" applyFont="1" applyFill="1" applyBorder="1" applyAlignment="1">
      <alignment horizontal="right" vertical="center" wrapText="1"/>
    </xf>
    <xf numFmtId="173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42" xfId="299" applyFont="1" applyFill="1" applyBorder="1" applyAlignment="1">
      <alignment vertical="top"/>
    </xf>
    <xf numFmtId="43" fontId="73" fillId="0" borderId="42" xfId="7" applyFont="1" applyFill="1" applyBorder="1" applyAlignment="1">
      <alignment horizontal="right" vertical="top" wrapText="1"/>
    </xf>
    <xf numFmtId="0" fontId="73" fillId="0" borderId="0" xfId="299" applyFont="1" applyFill="1"/>
    <xf numFmtId="0" fontId="73" fillId="0" borderId="43" xfId="1737" applyFont="1" applyFill="1" applyBorder="1" applyAlignment="1">
      <alignment vertical="center"/>
    </xf>
    <xf numFmtId="0" fontId="73" fillId="0" borderId="44" xfId="1737" applyFont="1" applyFill="1" applyBorder="1" applyAlignment="1">
      <alignment vertical="center"/>
    </xf>
    <xf numFmtId="0" fontId="73" fillId="0" borderId="44" xfId="1737" applyFont="1" applyFill="1" applyBorder="1" applyAlignment="1">
      <alignment horizontal="center" vertical="center"/>
    </xf>
    <xf numFmtId="169" fontId="73" fillId="0" borderId="27" xfId="1737" applyNumberFormat="1" applyFont="1" applyFill="1" applyBorder="1" applyAlignment="1">
      <alignment vertical="center"/>
    </xf>
    <xf numFmtId="173" fontId="73" fillId="0" borderId="0" xfId="2027" applyFont="1" applyFill="1"/>
    <xf numFmtId="0" fontId="73" fillId="0" borderId="42" xfId="0" applyFont="1" applyFill="1" applyBorder="1" applyAlignment="1">
      <alignment horizontal="center" vertical="center" wrapText="1"/>
    </xf>
    <xf numFmtId="165" fontId="73" fillId="0" borderId="42" xfId="6" applyNumberFormat="1" applyFont="1" applyFill="1" applyBorder="1" applyAlignment="1">
      <alignment horizontal="center" vertical="center"/>
    </xf>
    <xf numFmtId="173" fontId="73" fillId="0" borderId="0" xfId="2027" applyFont="1" applyFill="1" applyAlignment="1">
      <alignment horizontal="left" vertical="center" wrapText="1"/>
    </xf>
    <xf numFmtId="0" fontId="73" fillId="0" borderId="0" xfId="299" applyFont="1" applyFill="1" applyAlignment="1">
      <alignment horizontal="left" vertical="center" wrapText="1"/>
    </xf>
    <xf numFmtId="169" fontId="91" fillId="2" borderId="42" xfId="2030" applyNumberFormat="1" applyFont="1" applyFill="1" applyBorder="1"/>
    <xf numFmtId="166" fontId="91" fillId="2" borderId="42" xfId="2030" applyNumberFormat="1" applyFont="1" applyFill="1" applyBorder="1"/>
    <xf numFmtId="0" fontId="99" fillId="2" borderId="0" xfId="208" applyFont="1" applyFill="1"/>
    <xf numFmtId="0" fontId="74" fillId="2" borderId="42" xfId="299" applyFont="1" applyFill="1" applyBorder="1"/>
    <xf numFmtId="0" fontId="86" fillId="2" borderId="42" xfId="208" applyFont="1" applyFill="1" applyBorder="1" applyAlignment="1">
      <alignment vertical="center" wrapText="1"/>
    </xf>
    <xf numFmtId="169" fontId="86" fillId="2" borderId="42" xfId="2030" applyNumberFormat="1" applyFont="1" applyFill="1" applyBorder="1" applyAlignment="1">
      <alignment vertical="center"/>
    </xf>
    <xf numFmtId="166" fontId="86" fillId="2" borderId="42" xfId="2030" applyNumberFormat="1" applyFont="1" applyFill="1" applyBorder="1" applyAlignment="1">
      <alignment vertical="center"/>
    </xf>
    <xf numFmtId="0" fontId="99" fillId="2" borderId="0" xfId="208" applyFont="1" applyFill="1" applyAlignment="1">
      <alignment vertical="center"/>
    </xf>
    <xf numFmtId="0" fontId="73" fillId="0" borderId="26" xfId="0" applyFont="1" applyFill="1" applyBorder="1" applyAlignment="1"/>
    <xf numFmtId="0" fontId="73" fillId="0" borderId="42" xfId="0" applyFont="1" applyFill="1" applyBorder="1" applyAlignment="1"/>
    <xf numFmtId="166" fontId="91" fillId="0" borderId="42" xfId="7" applyNumberFormat="1" applyFont="1" applyFill="1" applyBorder="1" applyAlignment="1">
      <alignment vertical="center"/>
    </xf>
    <xf numFmtId="168" fontId="73" fillId="0" borderId="42" xfId="96" applyNumberFormat="1" applyFont="1" applyFill="1" applyBorder="1" applyAlignment="1">
      <alignment horizontal="center" vertical="center" wrapText="1"/>
    </xf>
    <xf numFmtId="0" fontId="74" fillId="2" borderId="42" xfId="253" applyFont="1" applyFill="1" applyBorder="1"/>
    <xf numFmtId="49" fontId="17" fillId="2" borderId="42" xfId="96" applyNumberFormat="1" applyFont="1" applyFill="1" applyBorder="1" applyAlignment="1">
      <alignment vertical="center" textRotation="90" wrapText="1"/>
    </xf>
    <xf numFmtId="43" fontId="91" fillId="2" borderId="42" xfId="7" applyFont="1" applyFill="1" applyBorder="1" applyAlignment="1">
      <alignment horizontal="center" vertical="center" wrapText="1"/>
    </xf>
    <xf numFmtId="43" fontId="73" fillId="2" borderId="42" xfId="7" applyFont="1" applyFill="1" applyBorder="1" applyAlignment="1">
      <alignment vertical="center" wrapText="1"/>
    </xf>
    <xf numFmtId="166" fontId="73" fillId="2" borderId="42" xfId="96" applyNumberFormat="1" applyFont="1" applyFill="1" applyBorder="1" applyAlignment="1">
      <alignment vertical="center" wrapText="1"/>
    </xf>
    <xf numFmtId="43" fontId="17" fillId="2" borderId="42" xfId="7" applyFont="1" applyFill="1" applyBorder="1" applyAlignment="1">
      <alignment horizontal="center" vertical="center" wrapText="1"/>
    </xf>
    <xf numFmtId="43" fontId="17" fillId="2" borderId="42" xfId="7" applyFont="1" applyFill="1" applyBorder="1" applyAlignment="1">
      <alignment vertical="center" wrapText="1"/>
    </xf>
    <xf numFmtId="166" fontId="17" fillId="2" borderId="42" xfId="7" applyNumberFormat="1" applyFont="1" applyFill="1" applyBorder="1" applyAlignment="1">
      <alignment vertical="center" wrapText="1"/>
    </xf>
    <xf numFmtId="43" fontId="73" fillId="0" borderId="42" xfId="7" applyFont="1" applyFill="1" applyBorder="1" applyAlignment="1">
      <alignment vertical="center" wrapText="1"/>
    </xf>
    <xf numFmtId="166" fontId="73" fillId="0" borderId="42" xfId="7" applyNumberFormat="1" applyFont="1" applyFill="1" applyBorder="1" applyAlignment="1">
      <alignment vertical="center" wrapText="1"/>
    </xf>
    <xf numFmtId="179" fontId="74" fillId="2" borderId="0" xfId="2027" applyNumberFormat="1" applyFont="1" applyFill="1"/>
    <xf numFmtId="0" fontId="73" fillId="2" borderId="26" xfId="0" applyFont="1" applyFill="1" applyBorder="1" applyAlignment="1">
      <alignment horizontal="left" vertical="top" wrapText="1"/>
    </xf>
    <xf numFmtId="0" fontId="97" fillId="0" borderId="42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/>
    </xf>
    <xf numFmtId="0" fontId="86" fillId="2" borderId="27" xfId="0" applyFont="1" applyFill="1" applyBorder="1" applyAlignment="1">
      <alignment horizontal="left" vertical="top" wrapText="1"/>
    </xf>
    <xf numFmtId="0" fontId="73" fillId="0" borderId="42" xfId="0" applyFont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0" fontId="73" fillId="0" borderId="42" xfId="0" applyFont="1" applyFill="1" applyBorder="1" applyAlignment="1">
      <alignment horizontal="left" vertical="top" wrapText="1"/>
    </xf>
    <xf numFmtId="166" fontId="73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left" vertical="top" wrapText="1"/>
    </xf>
    <xf numFmtId="169" fontId="73" fillId="0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center" vertical="top"/>
    </xf>
    <xf numFmtId="169" fontId="74" fillId="2" borderId="0" xfId="253" applyNumberFormat="1" applyFont="1" applyFill="1"/>
    <xf numFmtId="169" fontId="17" fillId="0" borderId="25" xfId="7" applyNumberFormat="1" applyFont="1" applyFill="1" applyBorder="1" applyAlignment="1">
      <alignment horizontal="center" vertical="center" wrapText="1"/>
    </xf>
    <xf numFmtId="43" fontId="73" fillId="2" borderId="42" xfId="7" applyFont="1" applyFill="1" applyBorder="1" applyAlignment="1">
      <alignment horizontal="center" vertical="center" wrapText="1"/>
    </xf>
    <xf numFmtId="0" fontId="86" fillId="2" borderId="42" xfId="165" applyFont="1" applyFill="1" applyBorder="1">
      <alignment horizontal="left" vertical="top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9" fontId="73" fillId="2" borderId="42" xfId="7" applyNumberFormat="1" applyFont="1" applyFill="1" applyBorder="1" applyAlignment="1">
      <alignment horizontal="right" vertical="center" wrapText="1"/>
    </xf>
    <xf numFmtId="0" fontId="74" fillId="0" borderId="27" xfId="0" applyFont="1" applyBorder="1" applyAlignment="1">
      <alignment horizontal="left" vertical="top" wrapText="1"/>
    </xf>
    <xf numFmtId="39" fontId="17" fillId="2" borderId="42" xfId="7" applyNumberFormat="1" applyFont="1" applyFill="1" applyBorder="1" applyAlignment="1">
      <alignment horizontal="center" vertical="center" wrapText="1"/>
    </xf>
    <xf numFmtId="169" fontId="73" fillId="0" borderId="27" xfId="0" applyNumberFormat="1" applyFont="1" applyFill="1" applyBorder="1" applyAlignment="1">
      <alignment horizontal="right" vertical="center" wrapText="1"/>
    </xf>
    <xf numFmtId="165" fontId="17" fillId="2" borderId="42" xfId="8" applyNumberFormat="1" applyFont="1" applyFill="1" applyBorder="1" applyAlignment="1">
      <alignment horizontal="center" vertical="center" wrapText="1"/>
    </xf>
    <xf numFmtId="169" fontId="17" fillId="2" borderId="42" xfId="0" applyNumberFormat="1" applyFont="1" applyFill="1" applyBorder="1" applyAlignment="1">
      <alignment horizontal="center" vertical="center"/>
    </xf>
    <xf numFmtId="165" fontId="73" fillId="2" borderId="42" xfId="8" applyNumberFormat="1" applyFont="1" applyFill="1" applyBorder="1" applyAlignment="1">
      <alignment horizontal="center" vertical="center" wrapText="1"/>
    </xf>
    <xf numFmtId="168" fontId="17" fillId="2" borderId="42" xfId="0" applyNumberFormat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wrapText="1"/>
    </xf>
    <xf numFmtId="0" fontId="17" fillId="2" borderId="42" xfId="0" applyFont="1" applyFill="1" applyBorder="1" applyAlignment="1">
      <alignment horizontal="center" wrapText="1"/>
    </xf>
    <xf numFmtId="165" fontId="17" fillId="2" borderId="42" xfId="6" applyNumberFormat="1" applyFont="1" applyFill="1" applyBorder="1" applyAlignment="1">
      <alignment horizontal="right" vertical="center"/>
    </xf>
    <xf numFmtId="165" fontId="73" fillId="2" borderId="42" xfId="6" applyNumberFormat="1" applyFont="1" applyFill="1" applyBorder="1" applyAlignment="1">
      <alignment horizontal="right" vertical="center"/>
    </xf>
    <xf numFmtId="165" fontId="86" fillId="2" borderId="42" xfId="6" applyNumberFormat="1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73" fillId="2" borderId="42" xfId="8" applyFont="1" applyFill="1" applyBorder="1" applyAlignment="1">
      <alignment horizontal="left" vertical="top" wrapText="1"/>
    </xf>
    <xf numFmtId="43" fontId="73" fillId="2" borderId="42" xfId="7" applyNumberFormat="1" applyFont="1" applyFill="1" applyBorder="1" applyAlignment="1">
      <alignment horizontal="center" vertical="center" wrapText="1"/>
    </xf>
    <xf numFmtId="166" fontId="17" fillId="2" borderId="42" xfId="7" applyNumberFormat="1" applyFont="1" applyFill="1" applyBorder="1" applyAlignment="1">
      <alignment horizontal="right" vertical="center" wrapText="1"/>
    </xf>
    <xf numFmtId="166" fontId="86" fillId="2" borderId="42" xfId="7" applyNumberFormat="1" applyFont="1" applyFill="1" applyBorder="1" applyAlignment="1">
      <alignment horizontal="right" vertical="center" wrapText="1"/>
    </xf>
    <xf numFmtId="166" fontId="86" fillId="2" borderId="42" xfId="7" applyNumberFormat="1" applyFont="1" applyFill="1" applyBorder="1" applyAlignment="1">
      <alignment horizontal="center" vertical="center" wrapText="1"/>
    </xf>
    <xf numFmtId="166" fontId="73" fillId="2" borderId="42" xfId="7" applyNumberFormat="1" applyFont="1" applyFill="1" applyBorder="1" applyAlignment="1">
      <alignment vertical="center" wrapText="1"/>
    </xf>
    <xf numFmtId="49" fontId="73" fillId="2" borderId="42" xfId="0" applyNumberFormat="1" applyFont="1" applyFill="1" applyBorder="1" applyAlignment="1">
      <alignment horizontal="left" vertical="top" wrapText="1"/>
    </xf>
    <xf numFmtId="0" fontId="87" fillId="0" borderId="42" xfId="0" applyFont="1" applyBorder="1" applyAlignment="1">
      <alignment horizontal="left" vertical="top" wrapText="1"/>
    </xf>
    <xf numFmtId="0" fontId="86" fillId="2" borderId="3" xfId="0" applyFont="1" applyFill="1" applyBorder="1" applyAlignment="1">
      <alignment horizontal="right" vertical="center" wrapText="1"/>
    </xf>
    <xf numFmtId="176" fontId="86" fillId="2" borderId="3" xfId="7" applyNumberFormat="1" applyFont="1" applyFill="1" applyBorder="1" applyAlignment="1">
      <alignment horizontal="right" vertical="center" wrapText="1"/>
    </xf>
    <xf numFmtId="0" fontId="73" fillId="2" borderId="42" xfId="0" applyFont="1" applyFill="1" applyBorder="1" applyAlignment="1">
      <alignment wrapText="1"/>
    </xf>
    <xf numFmtId="0" fontId="73" fillId="2" borderId="42" xfId="0" applyFont="1" applyFill="1" applyBorder="1" applyAlignment="1">
      <alignment vertical="center" wrapText="1"/>
    </xf>
    <xf numFmtId="0" fontId="87" fillId="0" borderId="42" xfId="0" applyFont="1" applyFill="1" applyBorder="1" applyAlignment="1">
      <alignment horizontal="left" vertical="top" wrapText="1"/>
    </xf>
    <xf numFmtId="0" fontId="74" fillId="2" borderId="42" xfId="0" applyFont="1" applyFill="1" applyBorder="1" applyAlignment="1">
      <alignment wrapText="1"/>
    </xf>
    <xf numFmtId="0" fontId="74" fillId="2" borderId="42" xfId="0" applyFont="1" applyFill="1" applyBorder="1" applyAlignment="1">
      <alignment vertical="top" wrapText="1"/>
    </xf>
    <xf numFmtId="0" fontId="74" fillId="2" borderId="42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vertical="top" wrapText="1"/>
    </xf>
    <xf numFmtId="167" fontId="74" fillId="2" borderId="0" xfId="0" applyNumberFormat="1" applyFont="1" applyFill="1"/>
    <xf numFmtId="0" fontId="73" fillId="2" borderId="43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/>
    </xf>
    <xf numFmtId="166" fontId="73" fillId="2" borderId="42" xfId="7" applyNumberFormat="1" applyFont="1" applyFill="1" applyBorder="1" applyAlignment="1">
      <alignment horizontal="right" vertical="center"/>
    </xf>
    <xf numFmtId="43" fontId="73" fillId="2" borderId="0" xfId="0" applyNumberFormat="1" applyFont="1" applyFill="1" applyAlignment="1">
      <alignment vertical="top"/>
    </xf>
    <xf numFmtId="0" fontId="73" fillId="0" borderId="42" xfId="0" applyFont="1" applyFill="1" applyBorder="1" applyAlignment="1">
      <alignment horizontal="left" vertical="top" wrapText="1"/>
    </xf>
    <xf numFmtId="0" fontId="14" fillId="2" borderId="42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center" wrapText="1"/>
    </xf>
    <xf numFmtId="180" fontId="73" fillId="2" borderId="0" xfId="2027" applyNumberFormat="1" applyFont="1" applyFill="1" applyAlignment="1">
      <alignment horizontal="left" vertical="center" wrapText="1"/>
    </xf>
    <xf numFmtId="180" fontId="73" fillId="2" borderId="0" xfId="2027" applyNumberFormat="1" applyFont="1" applyFill="1"/>
    <xf numFmtId="0" fontId="73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horizontal="left" vertical="center" wrapText="1"/>
    </xf>
    <xf numFmtId="0" fontId="73" fillId="0" borderId="27" xfId="0" applyFont="1" applyBorder="1" applyAlignment="1">
      <alignment horizontal="left" vertical="top" wrapText="1"/>
    </xf>
    <xf numFmtId="0" fontId="17" fillId="2" borderId="42" xfId="96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3" xfId="0" applyFont="1" applyFill="1" applyBorder="1" applyAlignment="1">
      <alignment horizontal="center" vertical="center" wrapText="1"/>
    </xf>
    <xf numFmtId="0" fontId="73" fillId="2" borderId="44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center" wrapText="1"/>
    </xf>
    <xf numFmtId="0" fontId="17" fillId="2" borderId="26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2" borderId="0" xfId="0" applyFont="1" applyFill="1" applyBorder="1" applyAlignment="1">
      <alignment horizontal="center" wrapText="1"/>
    </xf>
    <xf numFmtId="0" fontId="73" fillId="2" borderId="25" xfId="0" applyFont="1" applyFill="1" applyBorder="1" applyAlignment="1">
      <alignment horizontal="center" vertical="center" wrapText="1"/>
    </xf>
    <xf numFmtId="0" fontId="73" fillId="2" borderId="42" xfId="0" applyNumberFormat="1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left" vertical="center" wrapText="1"/>
    </xf>
    <xf numFmtId="0" fontId="73" fillId="2" borderId="42" xfId="0" applyFont="1" applyFill="1" applyBorder="1" applyAlignment="1">
      <alignment horizontal="center" vertical="center" wrapText="1"/>
    </xf>
    <xf numFmtId="0" fontId="73" fillId="2" borderId="34" xfId="0" applyNumberFormat="1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center" wrapText="1"/>
    </xf>
    <xf numFmtId="49" fontId="17" fillId="2" borderId="42" xfId="0" applyNumberFormat="1" applyFont="1" applyFill="1" applyBorder="1" applyAlignment="1">
      <alignment horizontal="center" vertical="top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43" xfId="96" applyNumberFormat="1" applyFont="1" applyFill="1" applyBorder="1" applyAlignment="1">
      <alignment horizontal="center" vertical="center" wrapText="1"/>
    </xf>
    <xf numFmtId="168" fontId="73" fillId="2" borderId="44" xfId="96" applyNumberFormat="1" applyFont="1" applyFill="1" applyBorder="1" applyAlignment="1">
      <alignment horizontal="center" vertical="center" wrapText="1"/>
    </xf>
    <xf numFmtId="168" fontId="73" fillId="2" borderId="27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8" xfId="2028" applyFont="1" applyFill="1" applyBorder="1" applyAlignment="1">
      <alignment horizontal="right"/>
    </xf>
    <xf numFmtId="0" fontId="74" fillId="0" borderId="26" xfId="299" applyFont="1" applyFill="1" applyBorder="1" applyAlignment="1">
      <alignment horizontal="center"/>
    </xf>
    <xf numFmtId="0" fontId="74" fillId="0" borderId="3" xfId="299" applyFont="1" applyFill="1" applyBorder="1" applyAlignment="1">
      <alignment horizontal="center"/>
    </xf>
    <xf numFmtId="0" fontId="73" fillId="0" borderId="26" xfId="0" applyFont="1" applyFill="1" applyBorder="1" applyAlignment="1">
      <alignment horizontal="center"/>
    </xf>
    <xf numFmtId="0" fontId="73" fillId="0" borderId="3" xfId="0" applyFont="1" applyFill="1" applyBorder="1" applyAlignment="1">
      <alignment horizontal="center"/>
    </xf>
    <xf numFmtId="49" fontId="17" fillId="2" borderId="43" xfId="96" applyNumberFormat="1" applyFont="1" applyFill="1" applyBorder="1" applyAlignment="1">
      <alignment horizontal="center" vertical="center" wrapText="1"/>
    </xf>
    <xf numFmtId="49" fontId="17" fillId="2" borderId="27" xfId="96" applyNumberFormat="1" applyFont="1" applyFill="1" applyBorder="1" applyAlignment="1">
      <alignment horizontal="center" vertical="center" wrapText="1"/>
    </xf>
    <xf numFmtId="0" fontId="94" fillId="2" borderId="26" xfId="0" applyFont="1" applyFill="1" applyBorder="1" applyAlignment="1">
      <alignment horizontal="center"/>
    </xf>
    <xf numFmtId="0" fontId="94" fillId="2" borderId="3" xfId="0" applyFont="1" applyFill="1" applyBorder="1" applyAlignment="1">
      <alignment horizontal="center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49" fontId="17" fillId="2" borderId="37" xfId="96" applyNumberFormat="1" applyFont="1" applyFill="1" applyBorder="1" applyAlignment="1">
      <alignment horizontal="center" vertical="center" wrapText="1"/>
    </xf>
    <xf numFmtId="0" fontId="17" fillId="2" borderId="26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93" fillId="2" borderId="43" xfId="96" applyNumberFormat="1" applyFont="1" applyFill="1" applyBorder="1" applyAlignment="1">
      <alignment horizontal="center" vertical="center" wrapText="1"/>
    </xf>
    <xf numFmtId="168" fontId="93" fillId="2" borderId="27" xfId="96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38" xfId="0" applyFont="1" applyFill="1" applyBorder="1" applyAlignment="1">
      <alignment horizontal="right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6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left" vertical="center" wrapText="1"/>
    </xf>
    <xf numFmtId="0" fontId="17" fillId="2" borderId="36" xfId="0" applyFont="1" applyFill="1" applyBorder="1" applyAlignment="1">
      <alignment horizontal="left" vertical="center" wrapText="1"/>
    </xf>
    <xf numFmtId="0" fontId="17" fillId="2" borderId="37" xfId="0" applyFont="1" applyFill="1" applyBorder="1" applyAlignment="1">
      <alignment horizontal="left" vertical="center" wrapText="1"/>
    </xf>
    <xf numFmtId="175" fontId="86" fillId="2" borderId="35" xfId="98" applyNumberFormat="1" applyFont="1" applyFill="1" applyBorder="1" applyAlignment="1">
      <alignment horizontal="left" vertical="center" wrapText="1"/>
    </xf>
    <xf numFmtId="175" fontId="86" fillId="2" borderId="37" xfId="98" applyNumberFormat="1" applyFont="1" applyFill="1" applyBorder="1" applyAlignment="1">
      <alignment horizontal="left" vertical="center" wrapText="1"/>
    </xf>
    <xf numFmtId="0" fontId="17" fillId="2" borderId="43" xfId="0" applyFont="1" applyFill="1" applyBorder="1" applyAlignment="1">
      <alignment horizontal="center" vertical="center"/>
    </xf>
    <xf numFmtId="0" fontId="17" fillId="2" borderId="44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left" vertical="center" wrapText="1"/>
    </xf>
    <xf numFmtId="0" fontId="17" fillId="2" borderId="44" xfId="0" applyFont="1" applyFill="1" applyBorder="1" applyAlignment="1">
      <alignment horizontal="left" vertical="center" wrapText="1"/>
    </xf>
    <xf numFmtId="0" fontId="17" fillId="2" borderId="27" xfId="0" applyFont="1" applyFill="1" applyBorder="1" applyAlignment="1">
      <alignment horizontal="left" vertical="center" wrapText="1"/>
    </xf>
    <xf numFmtId="175" fontId="86" fillId="2" borderId="43" xfId="98" applyNumberFormat="1" applyFont="1" applyFill="1" applyBorder="1" applyAlignment="1">
      <alignment horizontal="left" vertical="center" wrapText="1"/>
    </xf>
    <xf numFmtId="175" fontId="86" fillId="2" borderId="27" xfId="98" applyNumberFormat="1" applyFont="1" applyFill="1" applyBorder="1" applyAlignment="1">
      <alignment horizontal="left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2" borderId="33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27" xfId="0" applyFont="1" applyFill="1" applyBorder="1" applyAlignment="1">
      <alignment horizontal="left" vertical="top" wrapText="1"/>
    </xf>
    <xf numFmtId="0" fontId="87" fillId="0" borderId="42" xfId="0" applyFont="1" applyBorder="1" applyAlignment="1">
      <alignment horizontal="left" vertical="top" wrapText="1"/>
    </xf>
    <xf numFmtId="0" fontId="73" fillId="2" borderId="43" xfId="0" applyFont="1" applyFill="1" applyBorder="1" applyAlignment="1">
      <alignment horizontal="center" vertical="top" wrapText="1"/>
    </xf>
    <xf numFmtId="0" fontId="85" fillId="2" borderId="27" xfId="0" applyFont="1" applyFill="1" applyBorder="1" applyAlignment="1">
      <alignment vertical="center" wrapText="1"/>
    </xf>
    <xf numFmtId="0" fontId="88" fillId="2" borderId="0" xfId="0" applyFont="1" applyFill="1" applyAlignment="1">
      <alignment horizontal="right" vertical="top" wrapText="1"/>
    </xf>
    <xf numFmtId="0" fontId="17" fillId="2" borderId="42" xfId="0" applyFont="1" applyFill="1" applyBorder="1" applyAlignment="1">
      <alignment horizontal="left"/>
    </xf>
    <xf numFmtId="0" fontId="14" fillId="2" borderId="42" xfId="0" applyFont="1" applyFill="1" applyBorder="1" applyAlignment="1">
      <alignment horizontal="center" vertical="center" wrapText="1"/>
    </xf>
    <xf numFmtId="0" fontId="73" fillId="57" borderId="43" xfId="0" applyFont="1" applyFill="1" applyBorder="1" applyAlignment="1">
      <alignment horizontal="left" vertical="center" wrapText="1"/>
    </xf>
    <xf numFmtId="0" fontId="73" fillId="57" borderId="44" xfId="0" applyFont="1" applyFill="1" applyBorder="1" applyAlignment="1">
      <alignment horizontal="left" vertical="center" wrapText="1"/>
    </xf>
    <xf numFmtId="0" fontId="73" fillId="57" borderId="27" xfId="0" applyFont="1" applyFill="1" applyBorder="1" applyAlignment="1">
      <alignment horizontal="left" vertical="center" wrapText="1"/>
    </xf>
    <xf numFmtId="0" fontId="73" fillId="0" borderId="43" xfId="299" applyFont="1" applyFill="1" applyBorder="1" applyAlignment="1">
      <alignment horizontal="left" vertical="top" wrapText="1"/>
    </xf>
    <xf numFmtId="0" fontId="73" fillId="0" borderId="44" xfId="299" applyFont="1" applyFill="1" applyBorder="1" applyAlignment="1">
      <alignment horizontal="left" vertical="top" wrapText="1"/>
    </xf>
    <xf numFmtId="0" fontId="73" fillId="0" borderId="27" xfId="299" applyFont="1" applyFill="1" applyBorder="1" applyAlignment="1">
      <alignment horizontal="left" vertical="top" wrapText="1"/>
    </xf>
    <xf numFmtId="0" fontId="73" fillId="0" borderId="43" xfId="299" applyFont="1" applyFill="1" applyBorder="1" applyAlignment="1">
      <alignment horizontal="center" vertical="top" wrapText="1"/>
    </xf>
    <xf numFmtId="0" fontId="73" fillId="0" borderId="44" xfId="299" applyFont="1" applyFill="1" applyBorder="1" applyAlignment="1">
      <alignment horizontal="center" vertical="top" wrapText="1"/>
    </xf>
    <xf numFmtId="0" fontId="73" fillId="0" borderId="27" xfId="299" applyFont="1" applyFill="1" applyBorder="1" applyAlignment="1">
      <alignment horizontal="center" vertical="top" wrapText="1"/>
    </xf>
    <xf numFmtId="0" fontId="73" fillId="0" borderId="42" xfId="0" applyFont="1" applyFill="1" applyBorder="1" applyAlignment="1">
      <alignment horizontal="left" vertical="top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37" xfId="1735" applyFont="1" applyFill="1" applyBorder="1" applyAlignment="1">
      <alignment horizontal="center" wrapText="1"/>
    </xf>
    <xf numFmtId="0" fontId="17" fillId="58" borderId="34" xfId="0" applyFont="1" applyFill="1" applyBorder="1" applyAlignment="1">
      <alignment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4" xfId="1734" applyFont="1" applyFill="1" applyBorder="1" applyAlignment="1">
      <alignment horizontal="center" vertical="center" wrapText="1"/>
    </xf>
    <xf numFmtId="0" fontId="73" fillId="2" borderId="34" xfId="1735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0" fontId="73" fillId="0" borderId="42" xfId="0" applyFont="1" applyBorder="1" applyAlignment="1">
      <alignment horizontal="left" vertical="top" wrapText="1"/>
    </xf>
    <xf numFmtId="0" fontId="73" fillId="2" borderId="43" xfId="299" applyFont="1" applyFill="1" applyBorder="1" applyAlignment="1">
      <alignment horizontal="center" vertical="top" wrapText="1"/>
    </xf>
    <xf numFmtId="0" fontId="73" fillId="2" borderId="44" xfId="299" applyFont="1" applyFill="1" applyBorder="1" applyAlignment="1">
      <alignment horizontal="center" vertical="top" wrapText="1"/>
    </xf>
    <xf numFmtId="0" fontId="73" fillId="2" borderId="27" xfId="299" applyFont="1" applyFill="1" applyBorder="1" applyAlignment="1">
      <alignment horizontal="center" vertical="top" wrapText="1"/>
    </xf>
    <xf numFmtId="0" fontId="73" fillId="2" borderId="43" xfId="299" applyFont="1" applyFill="1" applyBorder="1" applyAlignment="1">
      <alignment horizontal="left" vertical="top" wrapText="1"/>
    </xf>
    <xf numFmtId="0" fontId="73" fillId="2" borderId="44" xfId="299" applyFont="1" applyFill="1" applyBorder="1" applyAlignment="1">
      <alignment horizontal="left" vertical="top" wrapText="1"/>
    </xf>
    <xf numFmtId="0" fontId="73" fillId="2" borderId="27" xfId="299" applyFont="1" applyFill="1" applyBorder="1" applyAlignment="1">
      <alignment horizontal="left" vertical="top" wrapText="1"/>
    </xf>
    <xf numFmtId="0" fontId="73" fillId="0" borderId="43" xfId="0" applyFont="1" applyFill="1" applyBorder="1" applyAlignment="1">
      <alignment horizontal="left" vertical="top" wrapText="1"/>
    </xf>
    <xf numFmtId="0" fontId="73" fillId="0" borderId="44" xfId="0" applyFont="1" applyFill="1" applyBorder="1" applyAlignment="1">
      <alignment horizontal="left" vertical="top" wrapText="1"/>
    </xf>
    <xf numFmtId="0" fontId="73" fillId="0" borderId="27" xfId="0" applyFont="1" applyFill="1" applyBorder="1" applyAlignment="1">
      <alignment horizontal="left" vertical="top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73" fillId="2" borderId="38" xfId="0" applyFont="1" applyFill="1" applyBorder="1" applyAlignment="1">
      <alignment horizontal="right"/>
    </xf>
    <xf numFmtId="0" fontId="17" fillId="2" borderId="42" xfId="8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center" wrapText="1"/>
    </xf>
    <xf numFmtId="0" fontId="73" fillId="2" borderId="42" xfId="8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wrapText="1"/>
    </xf>
    <xf numFmtId="0" fontId="17" fillId="2" borderId="42" xfId="0" applyNumberFormat="1" applyFont="1" applyFill="1" applyBorder="1" applyAlignment="1">
      <alignment horizontal="center" vertical="top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0 3 2" xfId="2031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3"/>
  <sheetViews>
    <sheetView topLeftCell="A160" zoomScale="85" zoomScaleNormal="85" zoomScaleSheetLayoutView="100" workbookViewId="0">
      <selection activeCell="C10" sqref="C10:C11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5" style="3" customWidth="1"/>
    <col min="4" max="5" width="22.09765625" style="3" customWidth="1"/>
    <col min="6" max="6" width="15.8984375" style="3" customWidth="1"/>
    <col min="7" max="7" width="15.59765625" style="3" customWidth="1"/>
    <col min="8" max="8" width="13.8984375" style="3" customWidth="1"/>
    <col min="9" max="10" width="12.19921875" style="3" customWidth="1"/>
    <col min="11" max="16384" width="9.09765625" style="3"/>
  </cols>
  <sheetData>
    <row r="1" spans="1:6" ht="37.35" customHeight="1">
      <c r="C1" s="413" t="s">
        <v>25</v>
      </c>
      <c r="D1" s="413"/>
      <c r="E1" s="413"/>
    </row>
    <row r="2" spans="1:6" ht="17.600000000000001" customHeight="1">
      <c r="C2" s="414" t="s">
        <v>74</v>
      </c>
      <c r="D2" s="414"/>
      <c r="E2" s="414"/>
    </row>
    <row r="3" spans="1:6" ht="17.600000000000001" customHeight="1">
      <c r="C3" s="414" t="s">
        <v>6</v>
      </c>
      <c r="D3" s="414"/>
      <c r="E3" s="414"/>
    </row>
    <row r="6" spans="1:6" ht="75.900000000000006" customHeight="1">
      <c r="A6" s="415" t="s">
        <v>507</v>
      </c>
      <c r="B6" s="415"/>
      <c r="C6" s="415"/>
      <c r="D6" s="415"/>
      <c r="E6" s="415"/>
    </row>
    <row r="7" spans="1:6">
      <c r="A7" s="124"/>
      <c r="B7" s="124"/>
      <c r="C7" s="124"/>
      <c r="D7" s="124"/>
      <c r="E7" s="124"/>
    </row>
    <row r="9" spans="1:6">
      <c r="D9" s="119"/>
      <c r="E9" s="119" t="s">
        <v>16</v>
      </c>
    </row>
    <row r="10" spans="1:6" s="14" customFormat="1" ht="76.3" customHeight="1">
      <c r="A10" s="416" t="s">
        <v>8</v>
      </c>
      <c r="B10" s="417"/>
      <c r="C10" s="418" t="s">
        <v>92</v>
      </c>
      <c r="D10" s="416" t="s">
        <v>32</v>
      </c>
      <c r="E10" s="420"/>
    </row>
    <row r="11" spans="1:6" s="14" customFormat="1">
      <c r="A11" s="121" t="s">
        <v>21</v>
      </c>
      <c r="B11" s="125" t="s">
        <v>93</v>
      </c>
      <c r="C11" s="419"/>
      <c r="D11" s="120" t="s">
        <v>9</v>
      </c>
      <c r="E11" s="120" t="s">
        <v>10</v>
      </c>
    </row>
    <row r="12" spans="1:6" s="14" customFormat="1" ht="34.950000000000003" customHeight="1">
      <c r="A12" s="126" t="s">
        <v>94</v>
      </c>
      <c r="B12" s="127"/>
      <c r="C12" s="128" t="s">
        <v>15</v>
      </c>
      <c r="D12" s="129">
        <f t="shared" ref="D12:E12" si="0">+D14+D164</f>
        <v>2.8194335754960775E-11</v>
      </c>
      <c r="E12" s="129">
        <f t="shared" si="0"/>
        <v>2.8194335754960775E-11</v>
      </c>
    </row>
    <row r="13" spans="1:6" s="14" customFormat="1" ht="18" customHeight="1">
      <c r="A13" s="126"/>
      <c r="B13" s="127"/>
      <c r="C13" s="122" t="s">
        <v>95</v>
      </c>
      <c r="D13" s="130"/>
      <c r="E13" s="130"/>
    </row>
    <row r="14" spans="1:6" s="14" customFormat="1" ht="33.35">
      <c r="A14" s="131"/>
      <c r="B14" s="132"/>
      <c r="C14" s="128" t="s">
        <v>24</v>
      </c>
      <c r="D14" s="123">
        <f t="shared" ref="D14:E14" si="1">+D16+D29+D42+D61+D74+D87+D100+D113+D126+D145</f>
        <v>-3749.9999999999709</v>
      </c>
      <c r="E14" s="123">
        <f t="shared" si="1"/>
        <v>-7918.5000000000582</v>
      </c>
    </row>
    <row r="15" spans="1:6" ht="17.899999999999999" customHeight="1">
      <c r="A15" s="410">
        <v>1041</v>
      </c>
      <c r="B15" s="404"/>
      <c r="C15" s="133" t="s">
        <v>96</v>
      </c>
      <c r="D15" s="140"/>
      <c r="E15" s="140"/>
    </row>
    <row r="16" spans="1:6">
      <c r="A16" s="411"/>
      <c r="B16" s="405"/>
      <c r="C16" s="134" t="s">
        <v>435</v>
      </c>
      <c r="D16" s="123">
        <f t="shared" ref="D16:E16" si="2">+D23</f>
        <v>-68503.7</v>
      </c>
      <c r="E16" s="123">
        <f t="shared" si="2"/>
        <v>-68503.7</v>
      </c>
      <c r="F16" s="141"/>
    </row>
    <row r="17" spans="1:6" ht="17.899999999999999" customHeight="1">
      <c r="A17" s="411"/>
      <c r="B17" s="405"/>
      <c r="C17" s="133" t="s">
        <v>97</v>
      </c>
      <c r="D17" s="142"/>
      <c r="E17" s="142"/>
    </row>
    <row r="18" spans="1:6" ht="53.2">
      <c r="A18" s="411"/>
      <c r="B18" s="405"/>
      <c r="C18" s="139" t="s">
        <v>461</v>
      </c>
      <c r="D18" s="142"/>
      <c r="E18" s="142"/>
    </row>
    <row r="19" spans="1:6" ht="17.899999999999999" customHeight="1">
      <c r="A19" s="411"/>
      <c r="B19" s="405"/>
      <c r="C19" s="133" t="s">
        <v>98</v>
      </c>
      <c r="D19" s="142"/>
      <c r="E19" s="142"/>
    </row>
    <row r="20" spans="1:6" ht="53.2">
      <c r="A20" s="411"/>
      <c r="B20" s="406"/>
      <c r="C20" s="139" t="s">
        <v>462</v>
      </c>
      <c r="D20" s="142"/>
      <c r="E20" s="142"/>
    </row>
    <row r="21" spans="1:6" ht="24.05" customHeight="1">
      <c r="A21" s="411"/>
      <c r="B21" s="154"/>
      <c r="C21" s="143" t="s">
        <v>103</v>
      </c>
      <c r="D21" s="136"/>
      <c r="E21" s="136"/>
    </row>
    <row r="22" spans="1:6" ht="17.899999999999999" customHeight="1">
      <c r="A22" s="411"/>
      <c r="B22" s="407">
        <v>32001</v>
      </c>
      <c r="C22" s="133" t="s">
        <v>99</v>
      </c>
      <c r="D22" s="144"/>
      <c r="E22" s="144"/>
    </row>
    <row r="23" spans="1:6" ht="66.650000000000006">
      <c r="A23" s="411"/>
      <c r="B23" s="408"/>
      <c r="C23" s="333" t="s">
        <v>463</v>
      </c>
      <c r="D23" s="135">
        <f>+'Հավելված N 2'!G26</f>
        <v>-68503.7</v>
      </c>
      <c r="E23" s="135">
        <f>+'Հավելված N 2'!H26</f>
        <v>-68503.7</v>
      </c>
      <c r="F23" s="141"/>
    </row>
    <row r="24" spans="1:6" ht="17.600000000000001" customHeight="1">
      <c r="A24" s="411"/>
      <c r="B24" s="408"/>
      <c r="C24" s="133" t="s">
        <v>100</v>
      </c>
      <c r="D24" s="338"/>
      <c r="E24" s="338"/>
    </row>
    <row r="25" spans="1:6" ht="70.95">
      <c r="A25" s="411"/>
      <c r="B25" s="408"/>
      <c r="C25" s="139" t="s">
        <v>464</v>
      </c>
      <c r="D25" s="338"/>
      <c r="E25" s="338"/>
    </row>
    <row r="26" spans="1:6" ht="17.600000000000001" customHeight="1">
      <c r="A26" s="411"/>
      <c r="B26" s="408"/>
      <c r="C26" s="133" t="s">
        <v>101</v>
      </c>
      <c r="D26" s="338"/>
      <c r="E26" s="338"/>
    </row>
    <row r="27" spans="1:6" ht="53.2">
      <c r="A27" s="412"/>
      <c r="B27" s="409"/>
      <c r="C27" s="139" t="s">
        <v>102</v>
      </c>
      <c r="D27" s="338"/>
      <c r="E27" s="338"/>
    </row>
    <row r="28" spans="1:6" ht="17.899999999999999" customHeight="1">
      <c r="A28" s="410">
        <v>1045</v>
      </c>
      <c r="B28" s="404"/>
      <c r="C28" s="133" t="s">
        <v>96</v>
      </c>
      <c r="D28" s="140"/>
      <c r="E28" s="140"/>
    </row>
    <row r="29" spans="1:6" ht="33.35">
      <c r="A29" s="411"/>
      <c r="B29" s="405"/>
      <c r="C29" s="134" t="s">
        <v>459</v>
      </c>
      <c r="D29" s="123">
        <f t="shared" ref="D29:E29" si="3">+D36</f>
        <v>27536.7</v>
      </c>
      <c r="E29" s="123">
        <f t="shared" si="3"/>
        <v>27536.7</v>
      </c>
      <c r="F29" s="141"/>
    </row>
    <row r="30" spans="1:6" ht="17.899999999999999" customHeight="1">
      <c r="A30" s="411"/>
      <c r="B30" s="405"/>
      <c r="C30" s="133" t="s">
        <v>97</v>
      </c>
      <c r="D30" s="142"/>
      <c r="E30" s="142"/>
    </row>
    <row r="31" spans="1:6" ht="88.7">
      <c r="A31" s="411"/>
      <c r="B31" s="405"/>
      <c r="C31" s="139" t="s">
        <v>465</v>
      </c>
      <c r="D31" s="142"/>
      <c r="E31" s="142"/>
    </row>
    <row r="32" spans="1:6" ht="17.899999999999999" customHeight="1">
      <c r="A32" s="411"/>
      <c r="B32" s="405"/>
      <c r="C32" s="133" t="s">
        <v>98</v>
      </c>
      <c r="D32" s="142"/>
      <c r="E32" s="142"/>
    </row>
    <row r="33" spans="1:6" ht="70.95">
      <c r="A33" s="411"/>
      <c r="B33" s="406"/>
      <c r="C33" s="139" t="s">
        <v>466</v>
      </c>
      <c r="D33" s="142"/>
      <c r="E33" s="142"/>
    </row>
    <row r="34" spans="1:6" ht="24.05" customHeight="1">
      <c r="A34" s="411"/>
      <c r="B34" s="154"/>
      <c r="C34" s="143" t="s">
        <v>103</v>
      </c>
      <c r="D34" s="136"/>
      <c r="E34" s="136"/>
    </row>
    <row r="35" spans="1:6" ht="17.899999999999999" customHeight="1">
      <c r="A35" s="411"/>
      <c r="B35" s="407">
        <v>32001</v>
      </c>
      <c r="C35" s="133" t="s">
        <v>99</v>
      </c>
      <c r="D35" s="144"/>
      <c r="E35" s="144"/>
    </row>
    <row r="36" spans="1:6" ht="66.650000000000006">
      <c r="A36" s="411"/>
      <c r="B36" s="408"/>
      <c r="C36" s="333" t="s">
        <v>467</v>
      </c>
      <c r="D36" s="135">
        <f>+'Հավելված N 2'!G169</f>
        <v>27536.7</v>
      </c>
      <c r="E36" s="135">
        <f>+'Հավելված N 2'!H169</f>
        <v>27536.7</v>
      </c>
      <c r="F36" s="141"/>
    </row>
    <row r="37" spans="1:6" ht="17.600000000000001" customHeight="1">
      <c r="A37" s="411"/>
      <c r="B37" s="408"/>
      <c r="C37" s="133" t="s">
        <v>100</v>
      </c>
      <c r="D37" s="338"/>
      <c r="E37" s="338"/>
    </row>
    <row r="38" spans="1:6" ht="70.95">
      <c r="A38" s="411"/>
      <c r="B38" s="408"/>
      <c r="C38" s="139" t="s">
        <v>468</v>
      </c>
      <c r="D38" s="338"/>
      <c r="E38" s="338"/>
    </row>
    <row r="39" spans="1:6" ht="17.600000000000001" customHeight="1">
      <c r="A39" s="411"/>
      <c r="B39" s="408"/>
      <c r="C39" s="133" t="s">
        <v>101</v>
      </c>
      <c r="D39" s="338"/>
      <c r="E39" s="338"/>
    </row>
    <row r="40" spans="1:6" ht="53.2">
      <c r="A40" s="412"/>
      <c r="B40" s="409"/>
      <c r="C40" s="139" t="s">
        <v>102</v>
      </c>
      <c r="D40" s="338"/>
      <c r="E40" s="338"/>
    </row>
    <row r="41" spans="1:6" ht="17.899999999999999" customHeight="1">
      <c r="A41" s="410">
        <v>1075</v>
      </c>
      <c r="B41" s="404"/>
      <c r="C41" s="133" t="s">
        <v>96</v>
      </c>
      <c r="D41" s="140"/>
      <c r="E41" s="140"/>
    </row>
    <row r="42" spans="1:6">
      <c r="A42" s="411"/>
      <c r="B42" s="405"/>
      <c r="C42" s="134" t="s">
        <v>447</v>
      </c>
      <c r="D42" s="123">
        <f t="shared" ref="D42:E42" si="4">+D49+D55</f>
        <v>35624.9</v>
      </c>
      <c r="E42" s="123">
        <f t="shared" si="4"/>
        <v>30717.000000000007</v>
      </c>
      <c r="F42" s="141"/>
    </row>
    <row r="43" spans="1:6" ht="17.899999999999999" customHeight="1">
      <c r="A43" s="411"/>
      <c r="B43" s="405"/>
      <c r="C43" s="133" t="s">
        <v>97</v>
      </c>
      <c r="D43" s="142"/>
      <c r="E43" s="142"/>
    </row>
    <row r="44" spans="1:6" ht="35.5">
      <c r="A44" s="411"/>
      <c r="B44" s="405"/>
      <c r="C44" s="139" t="s">
        <v>469</v>
      </c>
      <c r="D44" s="142"/>
      <c r="E44" s="142"/>
    </row>
    <row r="45" spans="1:6" ht="17.899999999999999" customHeight="1">
      <c r="A45" s="411"/>
      <c r="B45" s="405"/>
      <c r="C45" s="133" t="s">
        <v>98</v>
      </c>
      <c r="D45" s="142"/>
      <c r="E45" s="142"/>
    </row>
    <row r="46" spans="1:6" ht="35.5">
      <c r="A46" s="411"/>
      <c r="B46" s="406"/>
      <c r="C46" s="139" t="s">
        <v>470</v>
      </c>
      <c r="D46" s="142"/>
      <c r="E46" s="142"/>
    </row>
    <row r="47" spans="1:6" ht="24.05" customHeight="1">
      <c r="A47" s="411"/>
      <c r="B47" s="154"/>
      <c r="C47" s="143" t="s">
        <v>103</v>
      </c>
      <c r="D47" s="136"/>
      <c r="E47" s="136"/>
    </row>
    <row r="48" spans="1:6" ht="17.899999999999999" customHeight="1">
      <c r="A48" s="411"/>
      <c r="B48" s="407">
        <v>21001</v>
      </c>
      <c r="C48" s="133" t="s">
        <v>99</v>
      </c>
      <c r="D48" s="144"/>
      <c r="E48" s="144"/>
    </row>
    <row r="49" spans="1:6" ht="33.35">
      <c r="A49" s="411"/>
      <c r="B49" s="408"/>
      <c r="C49" s="333" t="s">
        <v>149</v>
      </c>
      <c r="D49" s="135">
        <f>+'Հավելված N 2'!G99</f>
        <v>24879.300000000003</v>
      </c>
      <c r="E49" s="135">
        <f>+'Հավելված N 2'!H99</f>
        <v>-2084.8999999999942</v>
      </c>
      <c r="F49" s="141"/>
    </row>
    <row r="50" spans="1:6" ht="17.600000000000001" customHeight="1">
      <c r="A50" s="411"/>
      <c r="B50" s="408"/>
      <c r="C50" s="133" t="s">
        <v>100</v>
      </c>
      <c r="D50" s="338"/>
      <c r="E50" s="338"/>
    </row>
    <row r="51" spans="1:6" ht="88.7">
      <c r="A51" s="411"/>
      <c r="B51" s="408"/>
      <c r="C51" s="139" t="s">
        <v>471</v>
      </c>
      <c r="D51" s="338"/>
      <c r="E51" s="338"/>
    </row>
    <row r="52" spans="1:6" ht="17.600000000000001" customHeight="1">
      <c r="A52" s="411"/>
      <c r="B52" s="408"/>
      <c r="C52" s="133" t="s">
        <v>101</v>
      </c>
      <c r="D52" s="338"/>
      <c r="E52" s="338"/>
    </row>
    <row r="53" spans="1:6" ht="35.5">
      <c r="A53" s="411"/>
      <c r="B53" s="409"/>
      <c r="C53" s="139" t="s">
        <v>472</v>
      </c>
      <c r="D53" s="338"/>
      <c r="E53" s="338"/>
    </row>
    <row r="54" spans="1:6" ht="17.899999999999999" customHeight="1">
      <c r="A54" s="411"/>
      <c r="B54" s="407">
        <v>32001</v>
      </c>
      <c r="C54" s="133" t="s">
        <v>99</v>
      </c>
      <c r="D54" s="144"/>
      <c r="E54" s="144"/>
    </row>
    <row r="55" spans="1:6" ht="33.35">
      <c r="A55" s="411"/>
      <c r="B55" s="408"/>
      <c r="C55" s="333" t="s">
        <v>218</v>
      </c>
      <c r="D55" s="135">
        <f>+'Հավելված N 2'!G69</f>
        <v>10745.599999999999</v>
      </c>
      <c r="E55" s="135">
        <f>+'Հավելված N 2'!H69</f>
        <v>32801.9</v>
      </c>
      <c r="F55" s="141"/>
    </row>
    <row r="56" spans="1:6" ht="17.600000000000001" customHeight="1">
      <c r="A56" s="411"/>
      <c r="B56" s="408"/>
      <c r="C56" s="133" t="s">
        <v>100</v>
      </c>
      <c r="D56" s="338"/>
      <c r="E56" s="338"/>
    </row>
    <row r="57" spans="1:6" ht="70.95">
      <c r="A57" s="411"/>
      <c r="B57" s="408"/>
      <c r="C57" s="139" t="s">
        <v>473</v>
      </c>
      <c r="D57" s="338"/>
      <c r="E57" s="338"/>
    </row>
    <row r="58" spans="1:6" ht="17.600000000000001" customHeight="1">
      <c r="A58" s="411"/>
      <c r="B58" s="408"/>
      <c r="C58" s="133" t="s">
        <v>101</v>
      </c>
      <c r="D58" s="338"/>
      <c r="E58" s="338"/>
    </row>
    <row r="59" spans="1:6" ht="53.2">
      <c r="A59" s="412"/>
      <c r="B59" s="409"/>
      <c r="C59" s="139" t="s">
        <v>102</v>
      </c>
      <c r="D59" s="338"/>
      <c r="E59" s="338"/>
    </row>
    <row r="60" spans="1:6" ht="17.899999999999999" customHeight="1">
      <c r="A60" s="410">
        <v>1111</v>
      </c>
      <c r="B60" s="404"/>
      <c r="C60" s="133" t="s">
        <v>96</v>
      </c>
      <c r="D60" s="140"/>
      <c r="E60" s="140"/>
    </row>
    <row r="61" spans="1:6" ht="33.35">
      <c r="A61" s="411"/>
      <c r="B61" s="405"/>
      <c r="C61" s="134" t="s">
        <v>460</v>
      </c>
      <c r="D61" s="123">
        <f t="shared" ref="D61:E61" si="5">+D68</f>
        <v>0</v>
      </c>
      <c r="E61" s="123">
        <f t="shared" si="5"/>
        <v>-36062.700000000004</v>
      </c>
      <c r="F61" s="141"/>
    </row>
    <row r="62" spans="1:6" ht="17.899999999999999" customHeight="1">
      <c r="A62" s="411"/>
      <c r="B62" s="405"/>
      <c r="C62" s="133" t="s">
        <v>97</v>
      </c>
      <c r="D62" s="142"/>
      <c r="E62" s="142"/>
    </row>
    <row r="63" spans="1:6" ht="35.5">
      <c r="A63" s="411"/>
      <c r="B63" s="405"/>
      <c r="C63" s="139" t="s">
        <v>474</v>
      </c>
      <c r="D63" s="142"/>
      <c r="E63" s="142"/>
    </row>
    <row r="64" spans="1:6" ht="17.899999999999999" customHeight="1">
      <c r="A64" s="411"/>
      <c r="B64" s="405"/>
      <c r="C64" s="133" t="s">
        <v>98</v>
      </c>
      <c r="D64" s="142"/>
      <c r="E64" s="142"/>
    </row>
    <row r="65" spans="1:6" ht="70.95">
      <c r="A65" s="411"/>
      <c r="B65" s="406"/>
      <c r="C65" s="139" t="s">
        <v>475</v>
      </c>
      <c r="D65" s="142"/>
      <c r="E65" s="142"/>
    </row>
    <row r="66" spans="1:6" ht="24.05" customHeight="1">
      <c r="A66" s="411"/>
      <c r="B66" s="154"/>
      <c r="C66" s="143" t="s">
        <v>103</v>
      </c>
      <c r="D66" s="136"/>
      <c r="E66" s="136"/>
    </row>
    <row r="67" spans="1:6" ht="17.899999999999999" customHeight="1">
      <c r="A67" s="411"/>
      <c r="B67" s="407">
        <v>32001</v>
      </c>
      <c r="C67" s="133" t="s">
        <v>99</v>
      </c>
      <c r="D67" s="144"/>
      <c r="E67" s="144"/>
    </row>
    <row r="68" spans="1:6" ht="50">
      <c r="A68" s="411"/>
      <c r="B68" s="408"/>
      <c r="C68" s="333" t="s">
        <v>476</v>
      </c>
      <c r="D68" s="135">
        <f>+'Հավելված N 2'!G180</f>
        <v>0</v>
      </c>
      <c r="E68" s="135">
        <f>+'Հավելված N 2'!H180</f>
        <v>-36062.700000000004</v>
      </c>
      <c r="F68" s="141"/>
    </row>
    <row r="69" spans="1:6" ht="17.600000000000001" customHeight="1">
      <c r="A69" s="411"/>
      <c r="B69" s="408"/>
      <c r="C69" s="133" t="s">
        <v>100</v>
      </c>
      <c r="D69" s="338"/>
      <c r="E69" s="338"/>
    </row>
    <row r="70" spans="1:6" ht="53.2">
      <c r="A70" s="411"/>
      <c r="B70" s="408"/>
      <c r="C70" s="139" t="s">
        <v>477</v>
      </c>
      <c r="D70" s="338"/>
      <c r="E70" s="338"/>
    </row>
    <row r="71" spans="1:6" ht="17.600000000000001" customHeight="1">
      <c r="A71" s="411"/>
      <c r="B71" s="408"/>
      <c r="C71" s="133" t="s">
        <v>101</v>
      </c>
      <c r="D71" s="338"/>
      <c r="E71" s="338"/>
    </row>
    <row r="72" spans="1:6" ht="53.2">
      <c r="A72" s="412"/>
      <c r="B72" s="409"/>
      <c r="C72" s="139" t="s">
        <v>102</v>
      </c>
      <c r="D72" s="338"/>
      <c r="E72" s="338"/>
    </row>
    <row r="73" spans="1:6" ht="17.899999999999999" customHeight="1">
      <c r="A73" s="410">
        <v>1124</v>
      </c>
      <c r="B73" s="404"/>
      <c r="C73" s="133" t="s">
        <v>96</v>
      </c>
      <c r="D73" s="140"/>
      <c r="E73" s="140"/>
    </row>
    <row r="74" spans="1:6">
      <c r="A74" s="411"/>
      <c r="B74" s="405"/>
      <c r="C74" s="134" t="s">
        <v>445</v>
      </c>
      <c r="D74" s="123">
        <f t="shared" ref="D74:E74" si="6">+D81</f>
        <v>4452.8</v>
      </c>
      <c r="E74" s="123">
        <f t="shared" si="6"/>
        <v>4452.8</v>
      </c>
      <c r="F74" s="141"/>
    </row>
    <row r="75" spans="1:6" ht="17.899999999999999" customHeight="1">
      <c r="A75" s="411"/>
      <c r="B75" s="405"/>
      <c r="C75" s="133" t="s">
        <v>97</v>
      </c>
      <c r="D75" s="142"/>
      <c r="E75" s="142"/>
    </row>
    <row r="76" spans="1:6" ht="35.5">
      <c r="A76" s="411"/>
      <c r="B76" s="405"/>
      <c r="C76" s="139" t="s">
        <v>478</v>
      </c>
      <c r="D76" s="142"/>
      <c r="E76" s="142"/>
    </row>
    <row r="77" spans="1:6" ht="17.899999999999999" customHeight="1">
      <c r="A77" s="411"/>
      <c r="B77" s="405"/>
      <c r="C77" s="133" t="s">
        <v>98</v>
      </c>
      <c r="D77" s="142"/>
      <c r="E77" s="142"/>
    </row>
    <row r="78" spans="1:6" ht="53.2">
      <c r="A78" s="411"/>
      <c r="B78" s="406"/>
      <c r="C78" s="139" t="s">
        <v>479</v>
      </c>
      <c r="D78" s="142"/>
      <c r="E78" s="142"/>
    </row>
    <row r="79" spans="1:6" ht="24.05" customHeight="1">
      <c r="A79" s="411"/>
      <c r="B79" s="154"/>
      <c r="C79" s="143" t="s">
        <v>103</v>
      </c>
      <c r="D79" s="136"/>
      <c r="E79" s="136"/>
    </row>
    <row r="80" spans="1:6" ht="17.899999999999999" customHeight="1">
      <c r="A80" s="411"/>
      <c r="B80" s="407">
        <v>32002</v>
      </c>
      <c r="C80" s="133" t="s">
        <v>99</v>
      </c>
      <c r="D80" s="144"/>
      <c r="E80" s="144"/>
    </row>
    <row r="81" spans="1:6">
      <c r="A81" s="411"/>
      <c r="B81" s="408"/>
      <c r="C81" s="333" t="s">
        <v>192</v>
      </c>
      <c r="D81" s="135">
        <f>+'Հավելված N 2'!G54</f>
        <v>4452.8</v>
      </c>
      <c r="E81" s="135">
        <f>+'Հավելված N 2'!H54</f>
        <v>4452.8</v>
      </c>
      <c r="F81" s="141"/>
    </row>
    <row r="82" spans="1:6" ht="17.600000000000001" customHeight="1">
      <c r="A82" s="411"/>
      <c r="B82" s="408"/>
      <c r="C82" s="133" t="s">
        <v>100</v>
      </c>
      <c r="D82" s="338"/>
      <c r="E82" s="338"/>
    </row>
    <row r="83" spans="1:6" ht="70.95">
      <c r="A83" s="411"/>
      <c r="B83" s="408"/>
      <c r="C83" s="139" t="s">
        <v>480</v>
      </c>
      <c r="D83" s="338"/>
      <c r="E83" s="338"/>
    </row>
    <row r="84" spans="1:6" ht="17.600000000000001" customHeight="1">
      <c r="A84" s="411"/>
      <c r="B84" s="408"/>
      <c r="C84" s="133" t="s">
        <v>101</v>
      </c>
      <c r="D84" s="338"/>
      <c r="E84" s="338"/>
    </row>
    <row r="85" spans="1:6" ht="53.2">
      <c r="A85" s="412"/>
      <c r="B85" s="409"/>
      <c r="C85" s="139" t="s">
        <v>102</v>
      </c>
      <c r="D85" s="338"/>
      <c r="E85" s="338"/>
    </row>
    <row r="86" spans="1:6" ht="17.899999999999999" customHeight="1">
      <c r="A86" s="410">
        <v>1163</v>
      </c>
      <c r="B86" s="404"/>
      <c r="C86" s="133" t="s">
        <v>96</v>
      </c>
      <c r="D86" s="140"/>
      <c r="E86" s="140"/>
    </row>
    <row r="87" spans="1:6">
      <c r="A87" s="411"/>
      <c r="B87" s="405"/>
      <c r="C87" s="134" t="s">
        <v>440</v>
      </c>
      <c r="D87" s="123">
        <f t="shared" ref="D87:E87" si="7">+D94</f>
        <v>600</v>
      </c>
      <c r="E87" s="123">
        <f t="shared" si="7"/>
        <v>600</v>
      </c>
      <c r="F87" s="141"/>
    </row>
    <row r="88" spans="1:6" ht="17.899999999999999" customHeight="1">
      <c r="A88" s="411"/>
      <c r="B88" s="405"/>
      <c r="C88" s="133" t="s">
        <v>97</v>
      </c>
      <c r="D88" s="142"/>
      <c r="E88" s="142"/>
    </row>
    <row r="89" spans="1:6" ht="70.95">
      <c r="A89" s="411"/>
      <c r="B89" s="405"/>
      <c r="C89" s="139" t="s">
        <v>487</v>
      </c>
      <c r="D89" s="142"/>
      <c r="E89" s="142"/>
    </row>
    <row r="90" spans="1:6" ht="17.899999999999999" customHeight="1">
      <c r="A90" s="411"/>
      <c r="B90" s="405"/>
      <c r="C90" s="133" t="s">
        <v>98</v>
      </c>
      <c r="D90" s="142"/>
      <c r="E90" s="142"/>
    </row>
    <row r="91" spans="1:6" ht="35.5">
      <c r="A91" s="411"/>
      <c r="B91" s="406"/>
      <c r="C91" s="139" t="s">
        <v>488</v>
      </c>
      <c r="D91" s="142"/>
      <c r="E91" s="142"/>
    </row>
    <row r="92" spans="1:6" ht="24.05" customHeight="1">
      <c r="A92" s="411"/>
      <c r="B92" s="154"/>
      <c r="C92" s="143" t="s">
        <v>103</v>
      </c>
      <c r="D92" s="136"/>
      <c r="E92" s="136"/>
    </row>
    <row r="93" spans="1:6" ht="17.899999999999999" customHeight="1">
      <c r="A93" s="411"/>
      <c r="B93" s="407">
        <v>32003</v>
      </c>
      <c r="C93" s="133" t="s">
        <v>489</v>
      </c>
      <c r="D93" s="144"/>
      <c r="E93" s="144"/>
    </row>
    <row r="94" spans="1:6">
      <c r="A94" s="411"/>
      <c r="B94" s="408"/>
      <c r="C94" s="333" t="s">
        <v>203</v>
      </c>
      <c r="D94" s="135">
        <f>+'Հավելված N 2'!G37</f>
        <v>600</v>
      </c>
      <c r="E94" s="135">
        <f>+'Հավելված N 2'!H37</f>
        <v>600</v>
      </c>
      <c r="F94" s="141"/>
    </row>
    <row r="95" spans="1:6" ht="17.600000000000001" customHeight="1">
      <c r="A95" s="411"/>
      <c r="B95" s="408"/>
      <c r="C95" s="133" t="s">
        <v>490</v>
      </c>
      <c r="D95" s="338"/>
      <c r="E95" s="338"/>
    </row>
    <row r="96" spans="1:6" ht="88.7">
      <c r="A96" s="411"/>
      <c r="B96" s="408"/>
      <c r="C96" s="139" t="s">
        <v>491</v>
      </c>
      <c r="D96" s="338"/>
      <c r="E96" s="338"/>
    </row>
    <row r="97" spans="1:6" ht="17.600000000000001" customHeight="1">
      <c r="A97" s="411"/>
      <c r="B97" s="408"/>
      <c r="C97" s="133" t="s">
        <v>492</v>
      </c>
      <c r="D97" s="338"/>
      <c r="E97" s="338"/>
    </row>
    <row r="98" spans="1:6" ht="53.2">
      <c r="A98" s="412"/>
      <c r="B98" s="409"/>
      <c r="C98" s="139" t="s">
        <v>493</v>
      </c>
      <c r="D98" s="338"/>
      <c r="E98" s="338"/>
    </row>
    <row r="99" spans="1:6" ht="17.899999999999999" customHeight="1">
      <c r="A99" s="410">
        <v>1168</v>
      </c>
      <c r="B99" s="404"/>
      <c r="C99" s="133" t="s">
        <v>96</v>
      </c>
      <c r="D99" s="140"/>
      <c r="E99" s="140"/>
    </row>
    <row r="100" spans="1:6">
      <c r="A100" s="411"/>
      <c r="B100" s="405"/>
      <c r="C100" s="134" t="s">
        <v>449</v>
      </c>
      <c r="D100" s="123">
        <f t="shared" ref="D100:E100" si="8">+D107</f>
        <v>820</v>
      </c>
      <c r="E100" s="123">
        <f t="shared" si="8"/>
        <v>820</v>
      </c>
      <c r="F100" s="141"/>
    </row>
    <row r="101" spans="1:6" ht="17.899999999999999" customHeight="1">
      <c r="A101" s="411"/>
      <c r="B101" s="405"/>
      <c r="C101" s="133" t="s">
        <v>97</v>
      </c>
      <c r="D101" s="142"/>
      <c r="E101" s="142"/>
    </row>
    <row r="102" spans="1:6" ht="53.2">
      <c r="A102" s="411"/>
      <c r="B102" s="405"/>
      <c r="C102" s="139" t="s">
        <v>494</v>
      </c>
      <c r="D102" s="142"/>
      <c r="E102" s="142"/>
    </row>
    <row r="103" spans="1:6" ht="17.899999999999999" customHeight="1">
      <c r="A103" s="411"/>
      <c r="B103" s="405"/>
      <c r="C103" s="133" t="s">
        <v>98</v>
      </c>
      <c r="D103" s="142"/>
      <c r="E103" s="142"/>
    </row>
    <row r="104" spans="1:6" ht="70.95">
      <c r="A104" s="411"/>
      <c r="B104" s="406"/>
      <c r="C104" s="139" t="s">
        <v>495</v>
      </c>
      <c r="D104" s="142"/>
      <c r="E104" s="142"/>
    </row>
    <row r="105" spans="1:6" ht="24.05" customHeight="1">
      <c r="A105" s="411"/>
      <c r="B105" s="154"/>
      <c r="C105" s="143" t="s">
        <v>103</v>
      </c>
      <c r="D105" s="136"/>
      <c r="E105" s="136"/>
    </row>
    <row r="106" spans="1:6" ht="17.899999999999999" customHeight="1">
      <c r="A106" s="411"/>
      <c r="B106" s="407">
        <v>32001</v>
      </c>
      <c r="C106" s="133" t="s">
        <v>99</v>
      </c>
      <c r="D106" s="144"/>
      <c r="E106" s="144"/>
    </row>
    <row r="107" spans="1:6" ht="50">
      <c r="A107" s="411"/>
      <c r="B107" s="408"/>
      <c r="C107" s="333" t="s">
        <v>450</v>
      </c>
      <c r="D107" s="135">
        <f>+'Հավելված N 2'!G84</f>
        <v>820</v>
      </c>
      <c r="E107" s="135">
        <f>+'Հավելված N 2'!H84</f>
        <v>820</v>
      </c>
      <c r="F107" s="141"/>
    </row>
    <row r="108" spans="1:6" ht="17.600000000000001" customHeight="1">
      <c r="A108" s="411"/>
      <c r="B108" s="408"/>
      <c r="C108" s="133" t="s">
        <v>100</v>
      </c>
      <c r="D108" s="338"/>
      <c r="E108" s="338"/>
    </row>
    <row r="109" spans="1:6" ht="88.7">
      <c r="A109" s="411"/>
      <c r="B109" s="408"/>
      <c r="C109" s="139" t="s">
        <v>496</v>
      </c>
      <c r="D109" s="338"/>
      <c r="E109" s="338"/>
    </row>
    <row r="110" spans="1:6" ht="17.600000000000001" customHeight="1">
      <c r="A110" s="411"/>
      <c r="B110" s="408"/>
      <c r="C110" s="133" t="s">
        <v>101</v>
      </c>
      <c r="D110" s="338"/>
      <c r="E110" s="338"/>
    </row>
    <row r="111" spans="1:6" ht="53.2">
      <c r="A111" s="412"/>
      <c r="B111" s="409"/>
      <c r="C111" s="139" t="s">
        <v>102</v>
      </c>
      <c r="D111" s="338"/>
      <c r="E111" s="338"/>
    </row>
    <row r="112" spans="1:6" ht="17.899999999999999" customHeight="1">
      <c r="A112" s="410">
        <v>1183</v>
      </c>
      <c r="B112" s="404"/>
      <c r="C112" s="133" t="s">
        <v>96</v>
      </c>
      <c r="D112" s="140"/>
      <c r="E112" s="140"/>
    </row>
    <row r="113" spans="1:6">
      <c r="A113" s="411"/>
      <c r="B113" s="405"/>
      <c r="C113" s="134" t="s">
        <v>119</v>
      </c>
      <c r="D113" s="123">
        <f t="shared" ref="D113:E113" si="9">+D120</f>
        <v>3139.9</v>
      </c>
      <c r="E113" s="123">
        <f t="shared" si="9"/>
        <v>3139.9</v>
      </c>
      <c r="F113" s="141"/>
    </row>
    <row r="114" spans="1:6" ht="17.899999999999999" customHeight="1">
      <c r="A114" s="411"/>
      <c r="B114" s="405"/>
      <c r="C114" s="133" t="s">
        <v>97</v>
      </c>
      <c r="D114" s="142"/>
      <c r="E114" s="142"/>
    </row>
    <row r="115" spans="1:6" ht="88.7">
      <c r="A115" s="411"/>
      <c r="B115" s="405"/>
      <c r="C115" s="139" t="s">
        <v>123</v>
      </c>
      <c r="D115" s="142"/>
      <c r="E115" s="142"/>
    </row>
    <row r="116" spans="1:6" ht="17.899999999999999" customHeight="1">
      <c r="A116" s="411"/>
      <c r="B116" s="405"/>
      <c r="C116" s="133" t="s">
        <v>98</v>
      </c>
      <c r="D116" s="142"/>
      <c r="E116" s="142"/>
    </row>
    <row r="117" spans="1:6">
      <c r="A117" s="411"/>
      <c r="B117" s="406"/>
      <c r="C117" s="139" t="s">
        <v>124</v>
      </c>
      <c r="D117" s="142"/>
      <c r="E117" s="142"/>
    </row>
    <row r="118" spans="1:6" ht="24.05" customHeight="1">
      <c r="A118" s="411"/>
      <c r="B118" s="154"/>
      <c r="C118" s="143" t="s">
        <v>103</v>
      </c>
      <c r="D118" s="136"/>
      <c r="E118" s="136"/>
    </row>
    <row r="119" spans="1:6" ht="17.899999999999999" customHeight="1">
      <c r="A119" s="411"/>
      <c r="B119" s="407">
        <v>32001</v>
      </c>
      <c r="C119" s="133" t="s">
        <v>99</v>
      </c>
      <c r="D119" s="144"/>
      <c r="E119" s="144"/>
    </row>
    <row r="120" spans="1:6" ht="33.35">
      <c r="A120" s="411"/>
      <c r="B120" s="408"/>
      <c r="C120" s="128" t="s">
        <v>125</v>
      </c>
      <c r="D120" s="135">
        <f>+'Հավելված N 2'!G191</f>
        <v>3139.9</v>
      </c>
      <c r="E120" s="135">
        <f>+'Հավելված N 2'!H191</f>
        <v>3139.9</v>
      </c>
      <c r="F120" s="141"/>
    </row>
    <row r="121" spans="1:6" ht="17.600000000000001" customHeight="1">
      <c r="A121" s="411"/>
      <c r="B121" s="408"/>
      <c r="C121" s="133" t="s">
        <v>100</v>
      </c>
      <c r="D121" s="122"/>
      <c r="E121" s="122"/>
    </row>
    <row r="122" spans="1:6" ht="70.95">
      <c r="A122" s="411"/>
      <c r="B122" s="408"/>
      <c r="C122" s="139" t="s">
        <v>126</v>
      </c>
      <c r="D122" s="122"/>
      <c r="E122" s="122"/>
    </row>
    <row r="123" spans="1:6" ht="17.600000000000001" customHeight="1">
      <c r="A123" s="411"/>
      <c r="B123" s="408"/>
      <c r="C123" s="133" t="s">
        <v>101</v>
      </c>
      <c r="D123" s="122"/>
      <c r="E123" s="122"/>
    </row>
    <row r="124" spans="1:6" ht="53.2">
      <c r="A124" s="412"/>
      <c r="B124" s="409"/>
      <c r="C124" s="139" t="s">
        <v>102</v>
      </c>
      <c r="D124" s="122"/>
      <c r="E124" s="122"/>
    </row>
    <row r="125" spans="1:6" ht="17.899999999999999" customHeight="1">
      <c r="A125" s="410">
        <v>1192</v>
      </c>
      <c r="B125" s="404"/>
      <c r="C125" s="133" t="s">
        <v>96</v>
      </c>
      <c r="D125" s="140"/>
      <c r="E125" s="140"/>
    </row>
    <row r="126" spans="1:6">
      <c r="A126" s="411"/>
      <c r="B126" s="405"/>
      <c r="C126" s="134" t="s">
        <v>455</v>
      </c>
      <c r="D126" s="123">
        <f t="shared" ref="D126:E126" si="10">+D133+D139</f>
        <v>153750.90000000002</v>
      </c>
      <c r="E126" s="123">
        <f t="shared" si="10"/>
        <v>236531.49999999994</v>
      </c>
      <c r="F126" s="141"/>
    </row>
    <row r="127" spans="1:6" ht="17.899999999999999" customHeight="1">
      <c r="A127" s="411"/>
      <c r="B127" s="405"/>
      <c r="C127" s="133" t="s">
        <v>97</v>
      </c>
      <c r="D127" s="142"/>
      <c r="E127" s="142"/>
    </row>
    <row r="128" spans="1:6" ht="88.7">
      <c r="A128" s="411"/>
      <c r="B128" s="405"/>
      <c r="C128" s="139" t="s">
        <v>497</v>
      </c>
      <c r="D128" s="142"/>
      <c r="E128" s="142"/>
    </row>
    <row r="129" spans="1:6" ht="17.899999999999999" customHeight="1">
      <c r="A129" s="411"/>
      <c r="B129" s="405"/>
      <c r="C129" s="133" t="s">
        <v>98</v>
      </c>
      <c r="D129" s="142"/>
      <c r="E129" s="142"/>
    </row>
    <row r="130" spans="1:6" ht="88.7">
      <c r="A130" s="411"/>
      <c r="B130" s="406"/>
      <c r="C130" s="139" t="s">
        <v>498</v>
      </c>
      <c r="D130" s="142"/>
      <c r="E130" s="142"/>
    </row>
    <row r="131" spans="1:6" ht="24.05" customHeight="1">
      <c r="A131" s="411"/>
      <c r="B131" s="154"/>
      <c r="C131" s="143" t="s">
        <v>103</v>
      </c>
      <c r="D131" s="136"/>
      <c r="E131" s="136"/>
    </row>
    <row r="132" spans="1:6" ht="17.899999999999999" customHeight="1">
      <c r="A132" s="411"/>
      <c r="B132" s="407">
        <v>11024</v>
      </c>
      <c r="C132" s="133" t="s">
        <v>99</v>
      </c>
      <c r="D132" s="144"/>
      <c r="E132" s="144"/>
    </row>
    <row r="133" spans="1:6" ht="66.650000000000006">
      <c r="A133" s="411"/>
      <c r="B133" s="408"/>
      <c r="C133" s="333" t="s">
        <v>456</v>
      </c>
      <c r="D133" s="135">
        <f>+'Հավելված N 2'!G124</f>
        <v>341815.9</v>
      </c>
      <c r="E133" s="135">
        <f>+'Հավելված N 2'!H124</f>
        <v>525862.19999999995</v>
      </c>
      <c r="F133" s="141"/>
    </row>
    <row r="134" spans="1:6" ht="17.600000000000001" customHeight="1">
      <c r="A134" s="411"/>
      <c r="B134" s="408"/>
      <c r="C134" s="133" t="s">
        <v>100</v>
      </c>
      <c r="D134" s="338"/>
      <c r="E134" s="338"/>
    </row>
    <row r="135" spans="1:6" ht="35.5">
      <c r="A135" s="411"/>
      <c r="B135" s="408"/>
      <c r="C135" s="139" t="s">
        <v>499</v>
      </c>
      <c r="D135" s="338"/>
      <c r="E135" s="338"/>
    </row>
    <row r="136" spans="1:6" ht="17.600000000000001" customHeight="1">
      <c r="A136" s="411"/>
      <c r="B136" s="408"/>
      <c r="C136" s="133" t="s">
        <v>101</v>
      </c>
      <c r="D136" s="338"/>
      <c r="E136" s="338"/>
    </row>
    <row r="137" spans="1:6">
      <c r="A137" s="411"/>
      <c r="B137" s="409"/>
      <c r="C137" s="139" t="s">
        <v>500</v>
      </c>
      <c r="D137" s="338"/>
      <c r="E137" s="338"/>
    </row>
    <row r="138" spans="1:6" ht="17.899999999999999" customHeight="1">
      <c r="A138" s="411"/>
      <c r="B138" s="407">
        <v>32007</v>
      </c>
      <c r="C138" s="133" t="s">
        <v>99</v>
      </c>
      <c r="D138" s="144"/>
      <c r="E138" s="144"/>
    </row>
    <row r="139" spans="1:6" ht="33.35">
      <c r="A139" s="411"/>
      <c r="B139" s="408"/>
      <c r="C139" s="333" t="s">
        <v>412</v>
      </c>
      <c r="D139" s="135">
        <f>+'Հավելված N 2'!G132</f>
        <v>-188065</v>
      </c>
      <c r="E139" s="135">
        <f>+'Հավելված N 2'!H132</f>
        <v>-289330.7</v>
      </c>
      <c r="F139" s="141"/>
    </row>
    <row r="140" spans="1:6" ht="17.600000000000001" customHeight="1">
      <c r="A140" s="411"/>
      <c r="B140" s="408"/>
      <c r="C140" s="133" t="s">
        <v>100</v>
      </c>
      <c r="D140" s="338"/>
      <c r="E140" s="338"/>
    </row>
    <row r="141" spans="1:6" ht="53.2">
      <c r="A141" s="411"/>
      <c r="B141" s="408"/>
      <c r="C141" s="139" t="s">
        <v>501</v>
      </c>
      <c r="D141" s="338"/>
      <c r="E141" s="338"/>
    </row>
    <row r="142" spans="1:6" ht="17.600000000000001" customHeight="1">
      <c r="A142" s="411"/>
      <c r="B142" s="408"/>
      <c r="C142" s="133" t="s">
        <v>101</v>
      </c>
      <c r="D142" s="338"/>
      <c r="E142" s="338"/>
    </row>
    <row r="143" spans="1:6" ht="53.2">
      <c r="A143" s="412"/>
      <c r="B143" s="409"/>
      <c r="C143" s="139" t="s">
        <v>102</v>
      </c>
      <c r="D143" s="338"/>
      <c r="E143" s="338"/>
    </row>
    <row r="144" spans="1:6" ht="17.899999999999999" customHeight="1">
      <c r="A144" s="410">
        <v>1236</v>
      </c>
      <c r="B144" s="404"/>
      <c r="C144" s="133" t="s">
        <v>96</v>
      </c>
      <c r="D144" s="140"/>
      <c r="E144" s="140"/>
    </row>
    <row r="145" spans="1:6" ht="33.35">
      <c r="A145" s="411"/>
      <c r="B145" s="405"/>
      <c r="C145" s="134" t="s">
        <v>86</v>
      </c>
      <c r="D145" s="123">
        <f t="shared" ref="D145:E145" si="11">+D152+D158</f>
        <v>-161171.5</v>
      </c>
      <c r="E145" s="123">
        <f t="shared" si="11"/>
        <v>-207150</v>
      </c>
      <c r="F145" s="141"/>
    </row>
    <row r="146" spans="1:6" ht="17.899999999999999" customHeight="1">
      <c r="A146" s="411"/>
      <c r="B146" s="405"/>
      <c r="C146" s="133" t="s">
        <v>97</v>
      </c>
      <c r="D146" s="142"/>
      <c r="E146" s="142"/>
    </row>
    <row r="147" spans="1:6" ht="53.2">
      <c r="A147" s="411"/>
      <c r="B147" s="405"/>
      <c r="C147" s="139" t="s">
        <v>104</v>
      </c>
      <c r="D147" s="142"/>
      <c r="E147" s="142"/>
    </row>
    <row r="148" spans="1:6" ht="17.899999999999999" customHeight="1">
      <c r="A148" s="411"/>
      <c r="B148" s="405"/>
      <c r="C148" s="133" t="s">
        <v>98</v>
      </c>
      <c r="D148" s="142"/>
      <c r="E148" s="142"/>
    </row>
    <row r="149" spans="1:6">
      <c r="A149" s="411"/>
      <c r="B149" s="406"/>
      <c r="C149" s="139" t="s">
        <v>105</v>
      </c>
      <c r="D149" s="142"/>
      <c r="E149" s="142"/>
    </row>
    <row r="150" spans="1:6" ht="24.05" customHeight="1">
      <c r="A150" s="411"/>
      <c r="B150" s="154"/>
      <c r="C150" s="143" t="s">
        <v>103</v>
      </c>
      <c r="D150" s="136"/>
      <c r="E150" s="136"/>
    </row>
    <row r="151" spans="1:6" ht="17.899999999999999" customHeight="1">
      <c r="A151" s="411"/>
      <c r="B151" s="407">
        <v>32004</v>
      </c>
      <c r="C151" s="137" t="s">
        <v>99</v>
      </c>
      <c r="D151" s="144"/>
      <c r="E151" s="144"/>
    </row>
    <row r="152" spans="1:6" ht="33.35">
      <c r="A152" s="411"/>
      <c r="B152" s="408"/>
      <c r="C152" s="145" t="s">
        <v>227</v>
      </c>
      <c r="D152" s="135">
        <f>+'Հավելված N 2'!G143</f>
        <v>29381.5</v>
      </c>
      <c r="E152" s="135">
        <f>+'Հավելված N 2'!H143</f>
        <v>29381.5</v>
      </c>
      <c r="F152" s="141"/>
    </row>
    <row r="153" spans="1:6" ht="17.600000000000001" customHeight="1">
      <c r="A153" s="411"/>
      <c r="B153" s="408"/>
      <c r="C153" s="137" t="s">
        <v>100</v>
      </c>
      <c r="D153" s="338"/>
      <c r="E153" s="338"/>
    </row>
    <row r="154" spans="1:6" ht="70.95">
      <c r="A154" s="411"/>
      <c r="B154" s="408"/>
      <c r="C154" s="138" t="s">
        <v>502</v>
      </c>
      <c r="D154" s="338"/>
      <c r="E154" s="338"/>
    </row>
    <row r="155" spans="1:6" ht="17.600000000000001" customHeight="1">
      <c r="A155" s="411"/>
      <c r="B155" s="408"/>
      <c r="C155" s="137" t="s">
        <v>101</v>
      </c>
      <c r="D155" s="338"/>
      <c r="E155" s="338"/>
    </row>
    <row r="156" spans="1:6" ht="53.2">
      <c r="A156" s="411"/>
      <c r="B156" s="409"/>
      <c r="C156" s="138" t="s">
        <v>102</v>
      </c>
      <c r="D156" s="338"/>
      <c r="E156" s="338"/>
    </row>
    <row r="157" spans="1:6" ht="17.899999999999999" customHeight="1">
      <c r="A157" s="411"/>
      <c r="B157" s="407">
        <v>32006</v>
      </c>
      <c r="C157" s="137" t="s">
        <v>99</v>
      </c>
      <c r="D157" s="144"/>
      <c r="E157" s="144"/>
    </row>
    <row r="158" spans="1:6" ht="33.35">
      <c r="A158" s="411"/>
      <c r="B158" s="408"/>
      <c r="C158" s="145" t="s">
        <v>110</v>
      </c>
      <c r="D158" s="135">
        <f>+'Հավելված N 2'!G152</f>
        <v>-190553</v>
      </c>
      <c r="E158" s="135">
        <f>+'Հավելված N 2'!H152</f>
        <v>-236531.5</v>
      </c>
      <c r="F158" s="141"/>
    </row>
    <row r="159" spans="1:6" ht="17.600000000000001" customHeight="1">
      <c r="A159" s="411"/>
      <c r="B159" s="408"/>
      <c r="C159" s="137" t="s">
        <v>100</v>
      </c>
      <c r="D159" s="122"/>
      <c r="E159" s="122"/>
    </row>
    <row r="160" spans="1:6" ht="88.7">
      <c r="A160" s="411"/>
      <c r="B160" s="408"/>
      <c r="C160" s="138" t="s">
        <v>111</v>
      </c>
      <c r="D160" s="122"/>
      <c r="E160" s="122"/>
    </row>
    <row r="161" spans="1:6" ht="17.600000000000001" customHeight="1">
      <c r="A161" s="411"/>
      <c r="B161" s="408"/>
      <c r="C161" s="137" t="s">
        <v>101</v>
      </c>
      <c r="D161" s="122"/>
      <c r="E161" s="122"/>
    </row>
    <row r="162" spans="1:6" ht="53.2">
      <c r="A162" s="412"/>
      <c r="B162" s="409"/>
      <c r="C162" s="138" t="s">
        <v>102</v>
      </c>
      <c r="D162" s="122"/>
      <c r="E162" s="122"/>
    </row>
    <row r="163" spans="1:6" ht="8.6" customHeight="1"/>
    <row r="164" spans="1:6" s="14" customFormat="1" ht="32.4" customHeight="1">
      <c r="A164" s="345"/>
      <c r="B164" s="132"/>
      <c r="C164" s="333" t="s">
        <v>503</v>
      </c>
      <c r="D164" s="354">
        <f t="shared" ref="D164" si="12">+D166</f>
        <v>3749.9999999999991</v>
      </c>
      <c r="E164" s="354">
        <f>+E166</f>
        <v>7918.5000000000864</v>
      </c>
    </row>
    <row r="165" spans="1:6" ht="17.899999999999999" customHeight="1">
      <c r="A165" s="421">
        <v>1139</v>
      </c>
      <c r="B165" s="422"/>
      <c r="C165" s="133" t="s">
        <v>96</v>
      </c>
      <c r="D165" s="140"/>
      <c r="E165" s="140"/>
    </row>
    <row r="166" spans="1:6" ht="19.350000000000001" customHeight="1">
      <c r="A166" s="421"/>
      <c r="B166" s="422"/>
      <c r="C166" s="134" t="s">
        <v>485</v>
      </c>
      <c r="D166" s="123">
        <f t="shared" ref="D166:E166" si="13">+D173+D179</f>
        <v>3749.9999999999991</v>
      </c>
      <c r="E166" s="123">
        <f t="shared" si="13"/>
        <v>7918.5000000000864</v>
      </c>
      <c r="F166" s="141"/>
    </row>
    <row r="167" spans="1:6" ht="17.899999999999999" customHeight="1">
      <c r="A167" s="421"/>
      <c r="B167" s="422"/>
      <c r="C167" s="133" t="s">
        <v>97</v>
      </c>
      <c r="D167" s="142"/>
      <c r="E167" s="142"/>
    </row>
    <row r="168" spans="1:6" ht="53.2">
      <c r="A168" s="421"/>
      <c r="B168" s="422"/>
      <c r="C168" s="139" t="s">
        <v>504</v>
      </c>
      <c r="D168" s="142"/>
      <c r="E168" s="142"/>
    </row>
    <row r="169" spans="1:6" ht="17.899999999999999" customHeight="1">
      <c r="A169" s="421"/>
      <c r="B169" s="422"/>
      <c r="C169" s="133" t="s">
        <v>98</v>
      </c>
      <c r="D169" s="142"/>
      <c r="E169" s="142"/>
    </row>
    <row r="170" spans="1:6" ht="35.5">
      <c r="A170" s="421"/>
      <c r="B170" s="422"/>
      <c r="C170" s="139" t="s">
        <v>505</v>
      </c>
      <c r="D170" s="142"/>
      <c r="E170" s="142"/>
    </row>
    <row r="171" spans="1:6" ht="24.05" customHeight="1">
      <c r="A171" s="421"/>
      <c r="B171" s="154"/>
      <c r="C171" s="143" t="s">
        <v>103</v>
      </c>
      <c r="D171" s="136"/>
      <c r="E171" s="136"/>
    </row>
    <row r="172" spans="1:6" ht="17.899999999999999" customHeight="1">
      <c r="A172" s="421"/>
      <c r="B172" s="423">
        <v>11001</v>
      </c>
      <c r="C172" s="137" t="s">
        <v>99</v>
      </c>
      <c r="D172" s="144"/>
      <c r="E172" s="144"/>
    </row>
    <row r="173" spans="1:6">
      <c r="A173" s="421"/>
      <c r="B173" s="423"/>
      <c r="C173" s="145" t="s">
        <v>485</v>
      </c>
      <c r="D173" s="135">
        <f>+'Հավելված N 2'!G216</f>
        <v>8802.7999999999993</v>
      </c>
      <c r="E173" s="135">
        <f>+'Հավելված N 2'!H216</f>
        <v>12971.300000000087</v>
      </c>
      <c r="F173" s="141"/>
    </row>
    <row r="174" spans="1:6" ht="17.600000000000001" customHeight="1">
      <c r="A174" s="421"/>
      <c r="B174" s="423"/>
      <c r="C174" s="137" t="s">
        <v>100</v>
      </c>
      <c r="D174" s="338"/>
      <c r="E174" s="338"/>
    </row>
    <row r="175" spans="1:6" ht="70.95">
      <c r="A175" s="421"/>
      <c r="B175" s="423"/>
      <c r="C175" s="138" t="s">
        <v>506</v>
      </c>
      <c r="D175" s="338"/>
      <c r="E175" s="338"/>
    </row>
    <row r="176" spans="1:6" ht="17.600000000000001" customHeight="1">
      <c r="A176" s="421"/>
      <c r="B176" s="423"/>
      <c r="C176" s="137" t="s">
        <v>101</v>
      </c>
      <c r="D176" s="338"/>
      <c r="E176" s="338"/>
    </row>
    <row r="177" spans="1:6">
      <c r="A177" s="421"/>
      <c r="B177" s="423"/>
      <c r="C177" s="138" t="s">
        <v>500</v>
      </c>
      <c r="D177" s="338"/>
      <c r="E177" s="338"/>
    </row>
    <row r="178" spans="1:6" ht="17.899999999999999" customHeight="1">
      <c r="A178" s="421"/>
      <c r="B178" s="423">
        <v>11001</v>
      </c>
      <c r="C178" s="137" t="s">
        <v>99</v>
      </c>
      <c r="D178" s="144"/>
      <c r="E178" s="144"/>
    </row>
    <row r="179" spans="1:6">
      <c r="A179" s="421"/>
      <c r="B179" s="423"/>
      <c r="C179" s="145" t="s">
        <v>485</v>
      </c>
      <c r="D179" s="135">
        <f>+'Հավելված N 2'!G224</f>
        <v>-5052.8</v>
      </c>
      <c r="E179" s="135">
        <f>+'Հավելված N 2'!H224</f>
        <v>-5052.8</v>
      </c>
      <c r="F179" s="141"/>
    </row>
    <row r="180" spans="1:6" ht="17.600000000000001" customHeight="1">
      <c r="A180" s="421"/>
      <c r="B180" s="423"/>
      <c r="C180" s="137" t="s">
        <v>100</v>
      </c>
      <c r="D180" s="338"/>
      <c r="E180" s="338"/>
    </row>
    <row r="181" spans="1:6" ht="70.95">
      <c r="A181" s="421"/>
      <c r="B181" s="423"/>
      <c r="C181" s="138" t="s">
        <v>506</v>
      </c>
      <c r="D181" s="338"/>
      <c r="E181" s="338"/>
    </row>
    <row r="182" spans="1:6" ht="17.600000000000001" customHeight="1">
      <c r="A182" s="421"/>
      <c r="B182" s="423"/>
      <c r="C182" s="137" t="s">
        <v>101</v>
      </c>
      <c r="D182" s="338"/>
      <c r="E182" s="338"/>
    </row>
    <row r="183" spans="1:6">
      <c r="A183" s="421"/>
      <c r="B183" s="423"/>
      <c r="C183" s="138" t="s">
        <v>500</v>
      </c>
      <c r="D183" s="338"/>
      <c r="E183" s="338"/>
    </row>
  </sheetData>
  <mergeCells count="44">
    <mergeCell ref="A99:A111"/>
    <mergeCell ref="B99:B104"/>
    <mergeCell ref="B106:B111"/>
    <mergeCell ref="A165:A183"/>
    <mergeCell ref="B165:B170"/>
    <mergeCell ref="B172:B177"/>
    <mergeCell ref="B178:B183"/>
    <mergeCell ref="A125:A143"/>
    <mergeCell ref="B125:B130"/>
    <mergeCell ref="B132:B137"/>
    <mergeCell ref="B138:B143"/>
    <mergeCell ref="B151:B156"/>
    <mergeCell ref="B144:B149"/>
    <mergeCell ref="A144:A162"/>
    <mergeCell ref="B157:B162"/>
    <mergeCell ref="A112:A124"/>
    <mergeCell ref="B73:B78"/>
    <mergeCell ref="B80:B85"/>
    <mergeCell ref="A86:A98"/>
    <mergeCell ref="B86:B91"/>
    <mergeCell ref="B93:B98"/>
    <mergeCell ref="C1:E1"/>
    <mergeCell ref="C2:E2"/>
    <mergeCell ref="C3:E3"/>
    <mergeCell ref="A6:E6"/>
    <mergeCell ref="A10:B10"/>
    <mergeCell ref="C10:C11"/>
    <mergeCell ref="D10:E10"/>
    <mergeCell ref="B112:B117"/>
    <mergeCell ref="B119:B124"/>
    <mergeCell ref="A15:A27"/>
    <mergeCell ref="B15:B20"/>
    <mergeCell ref="B22:B27"/>
    <mergeCell ref="A28:A40"/>
    <mergeCell ref="B28:B33"/>
    <mergeCell ref="B35:B40"/>
    <mergeCell ref="A41:A59"/>
    <mergeCell ref="B41:B46"/>
    <mergeCell ref="B54:B59"/>
    <mergeCell ref="B48:B53"/>
    <mergeCell ref="A60:A72"/>
    <mergeCell ref="B60:B65"/>
    <mergeCell ref="B67:B72"/>
    <mergeCell ref="A73:A85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1"/>
  <sheetViews>
    <sheetView zoomScale="74" zoomScaleNormal="74" zoomScaleSheetLayoutView="100" workbookViewId="0">
      <selection activeCell="F19" sqref="F19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8" width="22.09765625" style="3" customWidth="1"/>
    <col min="9" max="11" width="15" style="3" customWidth="1"/>
    <col min="12" max="16384" width="9.09765625" style="3"/>
  </cols>
  <sheetData>
    <row r="1" spans="1:8" s="39" customFormat="1" ht="37.5" customHeight="1">
      <c r="F1" s="413" t="s">
        <v>26</v>
      </c>
      <c r="G1" s="413"/>
      <c r="H1" s="413"/>
    </row>
    <row r="2" spans="1:8" s="37" customFormat="1" ht="17.5" customHeight="1">
      <c r="F2" s="414" t="s">
        <v>74</v>
      </c>
      <c r="G2" s="414"/>
      <c r="H2" s="414"/>
    </row>
    <row r="3" spans="1:8" s="37" customFormat="1" ht="17.5" customHeight="1">
      <c r="F3" s="414" t="s">
        <v>6</v>
      </c>
      <c r="G3" s="414"/>
      <c r="H3" s="414"/>
    </row>
    <row r="4" spans="1:8" ht="13.7" customHeight="1"/>
    <row r="5" spans="1:8" ht="13.7" customHeight="1"/>
    <row r="6" spans="1:8" ht="13.7" customHeight="1"/>
    <row r="7" spans="1:8" ht="52.55" customHeight="1">
      <c r="A7" s="434" t="s">
        <v>87</v>
      </c>
      <c r="B7" s="434"/>
      <c r="C7" s="434"/>
      <c r="D7" s="434"/>
      <c r="E7" s="434"/>
      <c r="F7" s="434"/>
      <c r="G7" s="434"/>
      <c r="H7" s="434"/>
    </row>
    <row r="8" spans="1:8">
      <c r="A8" s="99"/>
      <c r="B8" s="99"/>
      <c r="C8" s="99"/>
      <c r="D8" s="99"/>
      <c r="E8" s="99"/>
      <c r="F8" s="99"/>
      <c r="G8" s="99"/>
      <c r="H8" s="99"/>
    </row>
    <row r="10" spans="1:8">
      <c r="H10" s="37" t="s">
        <v>16</v>
      </c>
    </row>
    <row r="11" spans="1:8" s="14" customFormat="1" ht="73.099999999999994" customHeight="1">
      <c r="A11" s="435" t="s">
        <v>17</v>
      </c>
      <c r="B11" s="435"/>
      <c r="C11" s="435"/>
      <c r="D11" s="435" t="s">
        <v>8</v>
      </c>
      <c r="E11" s="435"/>
      <c r="F11" s="435" t="s">
        <v>12</v>
      </c>
      <c r="G11" s="416" t="s">
        <v>32</v>
      </c>
      <c r="H11" s="420"/>
    </row>
    <row r="12" spans="1:8" s="14" customFormat="1">
      <c r="A12" s="38" t="s">
        <v>30</v>
      </c>
      <c r="B12" s="38" t="s">
        <v>31</v>
      </c>
      <c r="C12" s="38" t="s">
        <v>18</v>
      </c>
      <c r="D12" s="38" t="s">
        <v>11</v>
      </c>
      <c r="E12" s="38" t="s">
        <v>22</v>
      </c>
      <c r="F12" s="435"/>
      <c r="G12" s="38" t="s">
        <v>9</v>
      </c>
      <c r="H12" s="38" t="s">
        <v>10</v>
      </c>
    </row>
    <row r="13" spans="1:8" s="14" customFormat="1" ht="34.950000000000003" customHeight="1">
      <c r="A13" s="13"/>
      <c r="B13" s="13"/>
      <c r="C13" s="13"/>
      <c r="D13" s="38"/>
      <c r="E13" s="38"/>
      <c r="F13" s="19" t="s">
        <v>15</v>
      </c>
      <c r="G13" s="12">
        <f>+G15+G205</f>
        <v>2.5465851649641991E-11</v>
      </c>
      <c r="H13" s="12">
        <f>+H15+H205</f>
        <v>3.5470293369144201E-11</v>
      </c>
    </row>
    <row r="14" spans="1:8" s="14" customFormat="1">
      <c r="A14" s="13"/>
      <c r="B14" s="13"/>
      <c r="C14" s="13"/>
      <c r="D14" s="38"/>
      <c r="E14" s="38"/>
      <c r="F14" s="13" t="s">
        <v>68</v>
      </c>
      <c r="G14" s="2"/>
      <c r="H14" s="2"/>
    </row>
    <row r="15" spans="1:8" s="14" customFormat="1" ht="33.35">
      <c r="A15" s="13"/>
      <c r="B15" s="13"/>
      <c r="C15" s="13"/>
      <c r="D15" s="38"/>
      <c r="E15" s="38"/>
      <c r="F15" s="4" t="s">
        <v>24</v>
      </c>
      <c r="G15" s="2">
        <f>+G16+G114</f>
        <v>-3749.9999999999745</v>
      </c>
      <c r="H15" s="2">
        <f>+H16+H114</f>
        <v>-7918.5000000000509</v>
      </c>
    </row>
    <row r="16" spans="1:8" s="14" customFormat="1" ht="17.5" customHeight="1">
      <c r="A16" s="424" t="s">
        <v>419</v>
      </c>
      <c r="B16" s="440"/>
      <c r="C16" s="404"/>
      <c r="D16" s="84"/>
      <c r="E16" s="61"/>
      <c r="F16" s="241" t="s">
        <v>420</v>
      </c>
      <c r="G16" s="348">
        <f>+G18+G46</f>
        <v>-27006</v>
      </c>
      <c r="H16" s="348">
        <f>+H18+H46</f>
        <v>-31913.899999999987</v>
      </c>
    </row>
    <row r="17" spans="1:16" s="14" customFormat="1" ht="16.95" customHeight="1">
      <c r="A17" s="425"/>
      <c r="B17" s="440"/>
      <c r="C17" s="405"/>
      <c r="D17" s="85"/>
      <c r="E17" s="62"/>
      <c r="F17" s="243" t="s">
        <v>13</v>
      </c>
      <c r="G17" s="6"/>
      <c r="H17" s="5"/>
    </row>
    <row r="18" spans="1:16" s="14" customFormat="1">
      <c r="A18" s="425"/>
      <c r="B18" s="424" t="s">
        <v>84</v>
      </c>
      <c r="C18" s="152"/>
      <c r="D18" s="151"/>
      <c r="E18" s="62"/>
      <c r="F18" s="329" t="s">
        <v>210</v>
      </c>
      <c r="G18" s="149">
        <f t="shared" ref="G18:H18" si="0">+G20</f>
        <v>-67903.7</v>
      </c>
      <c r="H18" s="149">
        <f t="shared" si="0"/>
        <v>-67903.7</v>
      </c>
    </row>
    <row r="19" spans="1:16" s="14" customFormat="1" ht="16.95" customHeight="1">
      <c r="A19" s="425"/>
      <c r="B19" s="425"/>
      <c r="C19" s="152"/>
      <c r="D19" s="151"/>
      <c r="E19" s="62"/>
      <c r="F19" s="213" t="s">
        <v>13</v>
      </c>
      <c r="G19" s="149"/>
      <c r="H19" s="149"/>
    </row>
    <row r="20" spans="1:16" s="14" customFormat="1">
      <c r="A20" s="425"/>
      <c r="B20" s="425"/>
      <c r="C20" s="424" t="s">
        <v>84</v>
      </c>
      <c r="D20" s="151"/>
      <c r="E20" s="62"/>
      <c r="F20" s="329" t="s">
        <v>210</v>
      </c>
      <c r="G20" s="149">
        <f t="shared" ref="G20:H20" si="1">+G22</f>
        <v>-67903.7</v>
      </c>
      <c r="H20" s="149">
        <f t="shared" si="1"/>
        <v>-67903.7</v>
      </c>
    </row>
    <row r="21" spans="1:16" s="14" customFormat="1" ht="16.95" customHeight="1">
      <c r="A21" s="425"/>
      <c r="B21" s="425"/>
      <c r="C21" s="425"/>
      <c r="D21" s="151"/>
      <c r="E21" s="62"/>
      <c r="F21" s="243" t="s">
        <v>13</v>
      </c>
      <c r="G21" s="149"/>
      <c r="H21" s="149"/>
    </row>
    <row r="22" spans="1:16" s="14" customFormat="1" ht="35.5">
      <c r="A22" s="425"/>
      <c r="B22" s="425"/>
      <c r="C22" s="425"/>
      <c r="D22" s="151"/>
      <c r="E22" s="62"/>
      <c r="F22" s="244" t="s">
        <v>19</v>
      </c>
      <c r="G22" s="149">
        <f>+G24+G35</f>
        <v>-67903.7</v>
      </c>
      <c r="H22" s="149">
        <f>+H24+H35</f>
        <v>-67903.7</v>
      </c>
    </row>
    <row r="23" spans="1:16" s="14" customFormat="1" ht="16.95" customHeight="1">
      <c r="A23" s="425"/>
      <c r="B23" s="425"/>
      <c r="C23" s="425"/>
      <c r="D23" s="151"/>
      <c r="E23" s="86"/>
      <c r="F23" s="243" t="s">
        <v>13</v>
      </c>
      <c r="G23" s="149"/>
      <c r="H23" s="149"/>
    </row>
    <row r="24" spans="1:16" s="14" customFormat="1">
      <c r="A24" s="425"/>
      <c r="B24" s="425"/>
      <c r="C24" s="425"/>
      <c r="D24" s="330">
        <v>1041</v>
      </c>
      <c r="E24" s="438" t="s">
        <v>435</v>
      </c>
      <c r="F24" s="438"/>
      <c r="G24" s="2">
        <f t="shared" ref="G24:H24" si="2">+G26</f>
        <v>-68503.7</v>
      </c>
      <c r="H24" s="2">
        <f t="shared" si="2"/>
        <v>-68503.7</v>
      </c>
      <c r="I24" s="15"/>
      <c r="J24" s="15"/>
      <c r="K24" s="15"/>
      <c r="L24" s="15"/>
      <c r="M24" s="15"/>
      <c r="N24" s="15"/>
      <c r="O24" s="15"/>
      <c r="P24" s="15"/>
    </row>
    <row r="25" spans="1:16" s="14" customFormat="1" ht="16.95" customHeight="1">
      <c r="A25" s="425"/>
      <c r="B25" s="425"/>
      <c r="C25" s="425"/>
      <c r="D25" s="240"/>
      <c r="E25" s="22"/>
      <c r="F25" s="246" t="s">
        <v>13</v>
      </c>
      <c r="G25" s="2"/>
      <c r="H25" s="2"/>
      <c r="I25" s="15"/>
      <c r="J25" s="15"/>
      <c r="K25" s="15"/>
      <c r="L25" s="15"/>
      <c r="M25" s="15"/>
      <c r="N25" s="15"/>
      <c r="O25" s="15"/>
      <c r="P25" s="15"/>
    </row>
    <row r="26" spans="1:16" s="14" customFormat="1" ht="66.650000000000006">
      <c r="A26" s="425"/>
      <c r="B26" s="425"/>
      <c r="C26" s="425"/>
      <c r="D26" s="418"/>
      <c r="E26" s="100">
        <v>32001</v>
      </c>
      <c r="F26" s="24" t="s">
        <v>586</v>
      </c>
      <c r="G26" s="16">
        <f t="shared" ref="G26:H26" si="3">+G28</f>
        <v>-68503.7</v>
      </c>
      <c r="H26" s="16">
        <f t="shared" si="3"/>
        <v>-68503.7</v>
      </c>
      <c r="I26" s="15"/>
      <c r="J26" s="15"/>
      <c r="K26" s="15"/>
      <c r="L26" s="15"/>
      <c r="M26" s="15"/>
      <c r="N26" s="15"/>
      <c r="O26" s="15"/>
      <c r="P26" s="15"/>
    </row>
    <row r="27" spans="1:16" s="14" customFormat="1">
      <c r="A27" s="425"/>
      <c r="B27" s="425"/>
      <c r="C27" s="425"/>
      <c r="D27" s="441"/>
      <c r="E27" s="418"/>
      <c r="F27" s="246" t="s">
        <v>23</v>
      </c>
      <c r="G27" s="6"/>
      <c r="H27" s="5"/>
    </row>
    <row r="28" spans="1:16" s="17" customFormat="1" ht="36.549999999999997" customHeight="1">
      <c r="A28" s="425"/>
      <c r="B28" s="425"/>
      <c r="C28" s="425"/>
      <c r="D28" s="441"/>
      <c r="E28" s="441"/>
      <c r="F28" s="23" t="s">
        <v>19</v>
      </c>
      <c r="G28" s="88">
        <f t="shared" ref="G28:H28" si="4">+G30</f>
        <v>-68503.7</v>
      </c>
      <c r="H28" s="88">
        <f t="shared" si="4"/>
        <v>-68503.7</v>
      </c>
    </row>
    <row r="29" spans="1:16" s="14" customFormat="1" ht="53.2">
      <c r="A29" s="425"/>
      <c r="B29" s="425"/>
      <c r="C29" s="425"/>
      <c r="D29" s="441"/>
      <c r="E29" s="441"/>
      <c r="F29" s="246" t="s">
        <v>20</v>
      </c>
      <c r="G29" s="89"/>
      <c r="H29" s="5"/>
    </row>
    <row r="30" spans="1:16" s="14" customFormat="1" ht="16.95" customHeight="1">
      <c r="A30" s="425"/>
      <c r="B30" s="425"/>
      <c r="C30" s="425"/>
      <c r="D30" s="441"/>
      <c r="E30" s="441"/>
      <c r="F30" s="155" t="s">
        <v>14</v>
      </c>
      <c r="G30" s="6">
        <f t="shared" ref="G30:H30" si="5">G31</f>
        <v>-68503.7</v>
      </c>
      <c r="H30" s="6">
        <f t="shared" si="5"/>
        <v>-68503.7</v>
      </c>
    </row>
    <row r="31" spans="1:16" s="14" customFormat="1" ht="16.95" customHeight="1">
      <c r="A31" s="425"/>
      <c r="B31" s="425"/>
      <c r="C31" s="425"/>
      <c r="D31" s="441"/>
      <c r="E31" s="441"/>
      <c r="F31" s="246" t="s">
        <v>436</v>
      </c>
      <c r="G31" s="89">
        <f t="shared" ref="G31:H33" si="6">+G32</f>
        <v>-68503.7</v>
      </c>
      <c r="H31" s="7">
        <f t="shared" si="6"/>
        <v>-68503.7</v>
      </c>
    </row>
    <row r="32" spans="1:16" s="14" customFormat="1">
      <c r="A32" s="425"/>
      <c r="B32" s="425"/>
      <c r="C32" s="425"/>
      <c r="D32" s="441"/>
      <c r="E32" s="441"/>
      <c r="F32" s="246" t="s">
        <v>437</v>
      </c>
      <c r="G32" s="7">
        <f t="shared" si="6"/>
        <v>-68503.7</v>
      </c>
      <c r="H32" s="7">
        <f t="shared" si="6"/>
        <v>-68503.7</v>
      </c>
    </row>
    <row r="33" spans="1:16" s="14" customFormat="1">
      <c r="A33" s="425"/>
      <c r="B33" s="425"/>
      <c r="C33" s="425"/>
      <c r="D33" s="441"/>
      <c r="E33" s="441"/>
      <c r="F33" s="117" t="s">
        <v>438</v>
      </c>
      <c r="G33" s="63">
        <f t="shared" si="6"/>
        <v>-68503.7</v>
      </c>
      <c r="H33" s="63">
        <f t="shared" si="6"/>
        <v>-68503.7</v>
      </c>
      <c r="I33" s="18"/>
    </row>
    <row r="34" spans="1:16" s="14" customFormat="1">
      <c r="A34" s="425"/>
      <c r="B34" s="425"/>
      <c r="C34" s="425"/>
      <c r="D34" s="419"/>
      <c r="E34" s="419"/>
      <c r="F34" s="117" t="s">
        <v>439</v>
      </c>
      <c r="G34" s="63">
        <f>+'Հավելված N 4'!E15</f>
        <v>-68503.7</v>
      </c>
      <c r="H34" s="63">
        <f>+'Հավելված N 4'!F15</f>
        <v>-68503.7</v>
      </c>
      <c r="I34" s="18"/>
    </row>
    <row r="35" spans="1:16" s="14" customFormat="1">
      <c r="A35" s="425"/>
      <c r="B35" s="425"/>
      <c r="C35" s="425"/>
      <c r="D35" s="330">
        <v>1163</v>
      </c>
      <c r="E35" s="438" t="s">
        <v>440</v>
      </c>
      <c r="F35" s="438"/>
      <c r="G35" s="2">
        <f t="shared" ref="G35:H35" si="7">+G37</f>
        <v>600</v>
      </c>
      <c r="H35" s="2">
        <f t="shared" si="7"/>
        <v>600</v>
      </c>
      <c r="I35" s="15"/>
      <c r="J35" s="15"/>
      <c r="K35" s="15"/>
      <c r="L35" s="15"/>
      <c r="M35" s="15"/>
      <c r="N35" s="15"/>
      <c r="O35" s="15"/>
      <c r="P35" s="15"/>
    </row>
    <row r="36" spans="1:16" s="14" customFormat="1" ht="16.95" customHeight="1">
      <c r="A36" s="425"/>
      <c r="B36" s="425"/>
      <c r="C36" s="425"/>
      <c r="D36" s="332"/>
      <c r="E36" s="22"/>
      <c r="F36" s="246" t="s">
        <v>13</v>
      </c>
      <c r="G36" s="2"/>
      <c r="H36" s="2"/>
      <c r="I36" s="15"/>
      <c r="J36" s="15"/>
      <c r="K36" s="15"/>
      <c r="L36" s="15"/>
      <c r="M36" s="15"/>
      <c r="N36" s="15"/>
      <c r="O36" s="15"/>
      <c r="P36" s="15"/>
    </row>
    <row r="37" spans="1:16" s="14" customFormat="1" ht="33.35">
      <c r="A37" s="425"/>
      <c r="B37" s="425"/>
      <c r="C37" s="425"/>
      <c r="D37" s="418"/>
      <c r="E37" s="100">
        <v>32003</v>
      </c>
      <c r="F37" s="24" t="s">
        <v>203</v>
      </c>
      <c r="G37" s="16">
        <f>+G39+G144</f>
        <v>600</v>
      </c>
      <c r="H37" s="16">
        <f>+H39+H144</f>
        <v>600</v>
      </c>
      <c r="I37" s="15"/>
      <c r="J37" s="15"/>
      <c r="K37" s="15"/>
      <c r="L37" s="15"/>
      <c r="M37" s="15"/>
      <c r="N37" s="15"/>
      <c r="O37" s="15"/>
      <c r="P37" s="15"/>
    </row>
    <row r="38" spans="1:16" s="14" customFormat="1">
      <c r="A38" s="425"/>
      <c r="B38" s="425"/>
      <c r="C38" s="425"/>
      <c r="D38" s="441"/>
      <c r="E38" s="418"/>
      <c r="F38" s="246" t="s">
        <v>23</v>
      </c>
      <c r="G38" s="6"/>
      <c r="H38" s="5"/>
    </row>
    <row r="39" spans="1:16" s="17" customFormat="1" ht="36.549999999999997" customHeight="1">
      <c r="A39" s="425"/>
      <c r="B39" s="425"/>
      <c r="C39" s="425"/>
      <c r="D39" s="441"/>
      <c r="E39" s="441"/>
      <c r="F39" s="23" t="s">
        <v>19</v>
      </c>
      <c r="G39" s="88">
        <f t="shared" ref="G39:H39" si="8">+G41</f>
        <v>600</v>
      </c>
      <c r="H39" s="88">
        <f t="shared" si="8"/>
        <v>600</v>
      </c>
    </row>
    <row r="40" spans="1:16" s="14" customFormat="1" ht="53.2">
      <c r="A40" s="425"/>
      <c r="B40" s="425"/>
      <c r="C40" s="425"/>
      <c r="D40" s="441"/>
      <c r="E40" s="441"/>
      <c r="F40" s="246" t="s">
        <v>20</v>
      </c>
      <c r="G40" s="89"/>
      <c r="H40" s="5"/>
    </row>
    <row r="41" spans="1:16" s="14" customFormat="1" ht="16.95" customHeight="1">
      <c r="A41" s="425"/>
      <c r="B41" s="425"/>
      <c r="C41" s="425"/>
      <c r="D41" s="441"/>
      <c r="E41" s="441"/>
      <c r="F41" s="155" t="s">
        <v>14</v>
      </c>
      <c r="G41" s="6">
        <f t="shared" ref="G41:H41" si="9">G42</f>
        <v>600</v>
      </c>
      <c r="H41" s="6">
        <f t="shared" si="9"/>
        <v>600</v>
      </c>
    </row>
    <row r="42" spans="1:16" s="14" customFormat="1" ht="16.95" customHeight="1">
      <c r="A42" s="425"/>
      <c r="B42" s="425"/>
      <c r="C42" s="425"/>
      <c r="D42" s="441"/>
      <c r="E42" s="441"/>
      <c r="F42" s="246" t="s">
        <v>436</v>
      </c>
      <c r="G42" s="89">
        <f t="shared" ref="G42:H44" si="10">+G43</f>
        <v>600</v>
      </c>
      <c r="H42" s="7">
        <f t="shared" si="10"/>
        <v>600</v>
      </c>
    </row>
    <row r="43" spans="1:16" s="14" customFormat="1">
      <c r="A43" s="425"/>
      <c r="B43" s="425"/>
      <c r="C43" s="425"/>
      <c r="D43" s="441"/>
      <c r="E43" s="441"/>
      <c r="F43" s="246" t="s">
        <v>437</v>
      </c>
      <c r="G43" s="7">
        <f t="shared" si="10"/>
        <v>600</v>
      </c>
      <c r="H43" s="7">
        <f t="shared" si="10"/>
        <v>600</v>
      </c>
    </row>
    <row r="44" spans="1:16" s="14" customFormat="1">
      <c r="A44" s="425"/>
      <c r="B44" s="425"/>
      <c r="C44" s="425"/>
      <c r="D44" s="441"/>
      <c r="E44" s="441"/>
      <c r="F44" s="117" t="s">
        <v>441</v>
      </c>
      <c r="G44" s="63">
        <f t="shared" si="10"/>
        <v>600</v>
      </c>
      <c r="H44" s="63">
        <f t="shared" si="10"/>
        <v>600</v>
      </c>
      <c r="I44" s="18"/>
    </row>
    <row r="45" spans="1:16" s="14" customFormat="1">
      <c r="A45" s="425"/>
      <c r="B45" s="426"/>
      <c r="C45" s="426"/>
      <c r="D45" s="419"/>
      <c r="E45" s="419"/>
      <c r="F45" s="117" t="s">
        <v>442</v>
      </c>
      <c r="G45" s="63">
        <f>+'Հավելված N 4'!E62</f>
        <v>600</v>
      </c>
      <c r="H45" s="63">
        <f>+'Հավելված N 4'!F62</f>
        <v>600</v>
      </c>
      <c r="I45" s="18"/>
    </row>
    <row r="46" spans="1:16" s="14" customFormat="1">
      <c r="A46" s="425"/>
      <c r="B46" s="424" t="s">
        <v>63</v>
      </c>
      <c r="C46" s="152"/>
      <c r="D46" s="151"/>
      <c r="E46" s="62"/>
      <c r="F46" s="329" t="s">
        <v>443</v>
      </c>
      <c r="G46" s="344">
        <f>+G48+G63+G78+G93</f>
        <v>40897.699999999997</v>
      </c>
      <c r="H46" s="344">
        <f>+H48+H63+H78+H93</f>
        <v>35989.80000000001</v>
      </c>
    </row>
    <row r="47" spans="1:16" s="14" customFormat="1" ht="16.95" customHeight="1">
      <c r="A47" s="425"/>
      <c r="B47" s="425"/>
      <c r="C47" s="152"/>
      <c r="D47" s="151"/>
      <c r="E47" s="62"/>
      <c r="F47" s="340" t="s">
        <v>13</v>
      </c>
      <c r="G47" s="149"/>
      <c r="H47" s="149"/>
    </row>
    <row r="48" spans="1:16" s="14" customFormat="1">
      <c r="A48" s="425"/>
      <c r="B48" s="425"/>
      <c r="C48" s="437" t="s">
        <v>84</v>
      </c>
      <c r="D48" s="151"/>
      <c r="E48" s="62"/>
      <c r="F48" s="329" t="s">
        <v>444</v>
      </c>
      <c r="G48" s="149">
        <f t="shared" ref="G48" si="11">+G50</f>
        <v>4452.8</v>
      </c>
      <c r="H48" s="149">
        <f>+H50</f>
        <v>4452.8</v>
      </c>
    </row>
    <row r="49" spans="1:16" s="14" customFormat="1" ht="16.95" customHeight="1">
      <c r="A49" s="425"/>
      <c r="B49" s="425"/>
      <c r="C49" s="437"/>
      <c r="D49" s="151"/>
      <c r="E49" s="62"/>
      <c r="F49" s="338" t="s">
        <v>13</v>
      </c>
      <c r="G49" s="149"/>
      <c r="H49" s="149"/>
    </row>
    <row r="50" spans="1:16" s="14" customFormat="1" ht="35.5">
      <c r="A50" s="425"/>
      <c r="B50" s="425"/>
      <c r="C50" s="437"/>
      <c r="D50" s="151"/>
      <c r="E50" s="62"/>
      <c r="F50" s="339" t="s">
        <v>19</v>
      </c>
      <c r="G50" s="149">
        <f t="shared" ref="G50:H50" si="12">+G52</f>
        <v>4452.8</v>
      </c>
      <c r="H50" s="149">
        <f t="shared" si="12"/>
        <v>4452.8</v>
      </c>
    </row>
    <row r="51" spans="1:16" s="14" customFormat="1" ht="16.95" customHeight="1">
      <c r="A51" s="425"/>
      <c r="B51" s="425"/>
      <c r="C51" s="437"/>
      <c r="D51" s="151"/>
      <c r="E51" s="86"/>
      <c r="F51" s="338" t="s">
        <v>13</v>
      </c>
      <c r="G51" s="149"/>
      <c r="H51" s="149"/>
    </row>
    <row r="52" spans="1:16" s="14" customFormat="1" ht="39.25" customHeight="1">
      <c r="A52" s="425"/>
      <c r="B52" s="425"/>
      <c r="C52" s="437"/>
      <c r="D52" s="330">
        <v>1124</v>
      </c>
      <c r="E52" s="438" t="s">
        <v>445</v>
      </c>
      <c r="F52" s="438"/>
      <c r="G52" s="2">
        <f t="shared" ref="G52:H52" si="13">+G54</f>
        <v>4452.8</v>
      </c>
      <c r="H52" s="2">
        <f t="shared" si="13"/>
        <v>4452.8</v>
      </c>
      <c r="I52" s="15"/>
      <c r="J52" s="15"/>
      <c r="K52" s="15"/>
      <c r="L52" s="15"/>
      <c r="M52" s="15"/>
      <c r="N52" s="15"/>
      <c r="O52" s="15"/>
      <c r="P52" s="15"/>
    </row>
    <row r="53" spans="1:16" s="14" customFormat="1" ht="16.95" customHeight="1">
      <c r="A53" s="425"/>
      <c r="B53" s="425"/>
      <c r="C53" s="437"/>
      <c r="D53" s="332"/>
      <c r="E53" s="22"/>
      <c r="F53" s="246" t="s">
        <v>13</v>
      </c>
      <c r="G53" s="2"/>
      <c r="H53" s="2"/>
      <c r="I53" s="15"/>
      <c r="J53" s="15"/>
      <c r="K53" s="15"/>
      <c r="L53" s="15"/>
      <c r="M53" s="15"/>
      <c r="N53" s="15"/>
      <c r="O53" s="15"/>
      <c r="P53" s="15"/>
    </row>
    <row r="54" spans="1:16" s="14" customFormat="1" ht="33.35">
      <c r="A54" s="425"/>
      <c r="B54" s="425"/>
      <c r="C54" s="437"/>
      <c r="D54" s="418"/>
      <c r="E54" s="100">
        <v>32002</v>
      </c>
      <c r="F54" s="333" t="s">
        <v>192</v>
      </c>
      <c r="G54" s="16">
        <f t="shared" ref="G54:H54" si="14">+G56</f>
        <v>4452.8</v>
      </c>
      <c r="H54" s="16">
        <f t="shared" si="14"/>
        <v>4452.8</v>
      </c>
      <c r="I54" s="15"/>
      <c r="J54" s="15"/>
      <c r="K54" s="15"/>
      <c r="L54" s="15"/>
      <c r="M54" s="15"/>
      <c r="N54" s="15"/>
      <c r="O54" s="15"/>
      <c r="P54" s="15"/>
    </row>
    <row r="55" spans="1:16" s="14" customFormat="1">
      <c r="A55" s="425"/>
      <c r="B55" s="425"/>
      <c r="C55" s="437"/>
      <c r="D55" s="441"/>
      <c r="E55" s="418"/>
      <c r="F55" s="246" t="s">
        <v>23</v>
      </c>
      <c r="G55" s="6"/>
      <c r="H55" s="5"/>
    </row>
    <row r="56" spans="1:16" s="17" customFormat="1" ht="36.549999999999997" customHeight="1">
      <c r="A56" s="425"/>
      <c r="B56" s="425"/>
      <c r="C56" s="437"/>
      <c r="D56" s="441"/>
      <c r="E56" s="441"/>
      <c r="F56" s="23" t="s">
        <v>19</v>
      </c>
      <c r="G56" s="88">
        <f t="shared" ref="G56:H56" si="15">+G58</f>
        <v>4452.8</v>
      </c>
      <c r="H56" s="88">
        <f t="shared" si="15"/>
        <v>4452.8</v>
      </c>
    </row>
    <row r="57" spans="1:16" s="14" customFormat="1" ht="53.2">
      <c r="A57" s="425"/>
      <c r="B57" s="425"/>
      <c r="C57" s="437"/>
      <c r="D57" s="441"/>
      <c r="E57" s="441"/>
      <c r="F57" s="246" t="s">
        <v>20</v>
      </c>
      <c r="G57" s="89"/>
      <c r="H57" s="5"/>
    </row>
    <row r="58" spans="1:16" s="14" customFormat="1" ht="16.95" customHeight="1">
      <c r="A58" s="425"/>
      <c r="B58" s="425"/>
      <c r="C58" s="437"/>
      <c r="D58" s="441"/>
      <c r="E58" s="441"/>
      <c r="F58" s="155" t="s">
        <v>14</v>
      </c>
      <c r="G58" s="6">
        <f t="shared" ref="G58:H58" si="16">G59</f>
        <v>4452.8</v>
      </c>
      <c r="H58" s="6">
        <f t="shared" si="16"/>
        <v>4452.8</v>
      </c>
    </row>
    <row r="59" spans="1:16" s="14" customFormat="1" ht="16.95" customHeight="1">
      <c r="A59" s="425"/>
      <c r="B59" s="425"/>
      <c r="C59" s="437"/>
      <c r="D59" s="441"/>
      <c r="E59" s="441"/>
      <c r="F59" s="246" t="s">
        <v>53</v>
      </c>
      <c r="G59" s="89">
        <f t="shared" ref="G59:H61" si="17">+G60</f>
        <v>4452.8</v>
      </c>
      <c r="H59" s="7">
        <f t="shared" si="17"/>
        <v>4452.8</v>
      </c>
    </row>
    <row r="60" spans="1:16" s="14" customFormat="1">
      <c r="A60" s="425"/>
      <c r="B60" s="425"/>
      <c r="C60" s="437"/>
      <c r="D60" s="441"/>
      <c r="E60" s="441"/>
      <c r="F60" s="246" t="s">
        <v>54</v>
      </c>
      <c r="G60" s="7">
        <f t="shared" si="17"/>
        <v>4452.8</v>
      </c>
      <c r="H60" s="7">
        <f t="shared" si="17"/>
        <v>4452.8</v>
      </c>
    </row>
    <row r="61" spans="1:16" s="14" customFormat="1">
      <c r="A61" s="425"/>
      <c r="B61" s="425"/>
      <c r="C61" s="437"/>
      <c r="D61" s="441"/>
      <c r="E61" s="441"/>
      <c r="F61" s="117" t="s">
        <v>55</v>
      </c>
      <c r="G61" s="63">
        <f t="shared" si="17"/>
        <v>4452.8</v>
      </c>
      <c r="H61" s="63">
        <f t="shared" si="17"/>
        <v>4452.8</v>
      </c>
      <c r="I61" s="18"/>
    </row>
    <row r="62" spans="1:16" s="14" customFormat="1">
      <c r="A62" s="425"/>
      <c r="B62" s="425"/>
      <c r="C62" s="437"/>
      <c r="D62" s="419"/>
      <c r="E62" s="419"/>
      <c r="F62" s="117" t="s">
        <v>446</v>
      </c>
      <c r="G62" s="63">
        <f>+'Հավելված N 4'!E56</f>
        <v>4452.8</v>
      </c>
      <c r="H62" s="63">
        <f>+'Հավելված N 4'!F56</f>
        <v>4452.8</v>
      </c>
      <c r="I62" s="18"/>
    </row>
    <row r="63" spans="1:16" s="14" customFormat="1">
      <c r="A63" s="425"/>
      <c r="B63" s="425"/>
      <c r="C63" s="437" t="s">
        <v>63</v>
      </c>
      <c r="D63" s="151"/>
      <c r="E63" s="62"/>
      <c r="F63" s="329" t="s">
        <v>216</v>
      </c>
      <c r="G63" s="149">
        <f t="shared" ref="G63:H63" si="18">+G65</f>
        <v>10745.599999999999</v>
      </c>
      <c r="H63" s="149">
        <f t="shared" si="18"/>
        <v>32801.9</v>
      </c>
    </row>
    <row r="64" spans="1:16" s="14" customFormat="1" ht="16.95" customHeight="1">
      <c r="A64" s="425"/>
      <c r="B64" s="425"/>
      <c r="C64" s="437"/>
      <c r="D64" s="151"/>
      <c r="E64" s="62"/>
      <c r="F64" s="338" t="s">
        <v>13</v>
      </c>
      <c r="G64" s="149"/>
      <c r="H64" s="149"/>
    </row>
    <row r="65" spans="1:16" s="14" customFormat="1" ht="35.5">
      <c r="A65" s="425"/>
      <c r="B65" s="425"/>
      <c r="C65" s="437"/>
      <c r="D65" s="151"/>
      <c r="E65" s="62"/>
      <c r="F65" s="339" t="s">
        <v>19</v>
      </c>
      <c r="G65" s="149">
        <f t="shared" ref="G65:H65" si="19">+G67</f>
        <v>10745.599999999999</v>
      </c>
      <c r="H65" s="149">
        <f t="shared" si="19"/>
        <v>32801.9</v>
      </c>
    </row>
    <row r="66" spans="1:16" s="14" customFormat="1" ht="16.95" customHeight="1">
      <c r="A66" s="425"/>
      <c r="B66" s="425"/>
      <c r="C66" s="437"/>
      <c r="D66" s="151"/>
      <c r="E66" s="86"/>
      <c r="F66" s="338" t="s">
        <v>13</v>
      </c>
      <c r="G66" s="149"/>
      <c r="H66" s="149"/>
    </row>
    <row r="67" spans="1:16" s="14" customFormat="1">
      <c r="A67" s="425"/>
      <c r="B67" s="425"/>
      <c r="C67" s="437"/>
      <c r="D67" s="330">
        <v>1075</v>
      </c>
      <c r="E67" s="438" t="s">
        <v>447</v>
      </c>
      <c r="F67" s="438"/>
      <c r="G67" s="2">
        <f t="shared" ref="G67:H67" si="20">+G69</f>
        <v>10745.599999999999</v>
      </c>
      <c r="H67" s="2">
        <f t="shared" si="20"/>
        <v>32801.9</v>
      </c>
      <c r="I67" s="15"/>
      <c r="J67" s="15"/>
      <c r="K67" s="15"/>
      <c r="L67" s="15"/>
      <c r="M67" s="15"/>
      <c r="N67" s="15"/>
      <c r="O67" s="15"/>
      <c r="P67" s="15"/>
    </row>
    <row r="68" spans="1:16" s="14" customFormat="1" ht="16.95" customHeight="1">
      <c r="A68" s="425"/>
      <c r="B68" s="425"/>
      <c r="C68" s="437"/>
      <c r="D68" s="332"/>
      <c r="E68" s="22"/>
      <c r="F68" s="246" t="s">
        <v>13</v>
      </c>
      <c r="G68" s="2"/>
      <c r="H68" s="2"/>
      <c r="I68" s="15"/>
      <c r="J68" s="15"/>
      <c r="K68" s="15"/>
      <c r="L68" s="15"/>
      <c r="M68" s="15"/>
      <c r="N68" s="15"/>
      <c r="O68" s="15"/>
      <c r="P68" s="15"/>
    </row>
    <row r="69" spans="1:16" s="14" customFormat="1" ht="33.35">
      <c r="A69" s="425"/>
      <c r="B69" s="425"/>
      <c r="C69" s="437"/>
      <c r="D69" s="439"/>
      <c r="E69" s="100">
        <v>32001</v>
      </c>
      <c r="F69" s="277" t="s">
        <v>213</v>
      </c>
      <c r="G69" s="16">
        <f t="shared" ref="G69:H69" si="21">+G71</f>
        <v>10745.599999999999</v>
      </c>
      <c r="H69" s="16">
        <f t="shared" si="21"/>
        <v>32801.9</v>
      </c>
      <c r="I69" s="15"/>
      <c r="J69" s="15"/>
      <c r="K69" s="15"/>
      <c r="L69" s="15"/>
      <c r="M69" s="15"/>
      <c r="N69" s="15"/>
      <c r="O69" s="15"/>
      <c r="P69" s="15"/>
    </row>
    <row r="70" spans="1:16" s="14" customFormat="1">
      <c r="A70" s="425"/>
      <c r="B70" s="425"/>
      <c r="C70" s="437"/>
      <c r="D70" s="439"/>
      <c r="E70" s="439"/>
      <c r="F70" s="246" t="s">
        <v>23</v>
      </c>
      <c r="G70" s="6"/>
      <c r="H70" s="5"/>
    </row>
    <row r="71" spans="1:16" s="17" customFormat="1" ht="36.549999999999997" customHeight="1">
      <c r="A71" s="425"/>
      <c r="B71" s="425"/>
      <c r="C71" s="437"/>
      <c r="D71" s="439"/>
      <c r="E71" s="439"/>
      <c r="F71" s="23" t="s">
        <v>19</v>
      </c>
      <c r="G71" s="88">
        <f t="shared" ref="G71:H71" si="22">+G73</f>
        <v>10745.599999999999</v>
      </c>
      <c r="H71" s="88">
        <f t="shared" si="22"/>
        <v>32801.9</v>
      </c>
    </row>
    <row r="72" spans="1:16" s="14" customFormat="1" ht="53.2">
      <c r="A72" s="425"/>
      <c r="B72" s="425"/>
      <c r="C72" s="437"/>
      <c r="D72" s="439"/>
      <c r="E72" s="439"/>
      <c r="F72" s="246" t="s">
        <v>20</v>
      </c>
      <c r="G72" s="89"/>
      <c r="H72" s="5"/>
    </row>
    <row r="73" spans="1:16" s="14" customFormat="1" ht="16.95" customHeight="1">
      <c r="A73" s="425"/>
      <c r="B73" s="425"/>
      <c r="C73" s="437"/>
      <c r="D73" s="439"/>
      <c r="E73" s="439"/>
      <c r="F73" s="155" t="s">
        <v>14</v>
      </c>
      <c r="G73" s="6">
        <f t="shared" ref="G73:H73" si="23">G74</f>
        <v>10745.599999999999</v>
      </c>
      <c r="H73" s="6">
        <f t="shared" si="23"/>
        <v>32801.9</v>
      </c>
    </row>
    <row r="74" spans="1:16" s="14" customFormat="1" ht="16.95" customHeight="1">
      <c r="A74" s="425"/>
      <c r="B74" s="425"/>
      <c r="C74" s="437"/>
      <c r="D74" s="439"/>
      <c r="E74" s="439"/>
      <c r="F74" s="246" t="s">
        <v>53</v>
      </c>
      <c r="G74" s="89">
        <f t="shared" ref="G74:H76" si="24">+G75</f>
        <v>10745.599999999999</v>
      </c>
      <c r="H74" s="7">
        <f t="shared" si="24"/>
        <v>32801.9</v>
      </c>
    </row>
    <row r="75" spans="1:16" s="14" customFormat="1">
      <c r="A75" s="425"/>
      <c r="B75" s="425"/>
      <c r="C75" s="437"/>
      <c r="D75" s="439"/>
      <c r="E75" s="439"/>
      <c r="F75" s="246" t="s">
        <v>54</v>
      </c>
      <c r="G75" s="7">
        <f t="shared" si="24"/>
        <v>10745.599999999999</v>
      </c>
      <c r="H75" s="7">
        <f t="shared" si="24"/>
        <v>32801.9</v>
      </c>
    </row>
    <row r="76" spans="1:16" s="14" customFormat="1">
      <c r="A76" s="425"/>
      <c r="B76" s="425"/>
      <c r="C76" s="437"/>
      <c r="D76" s="439"/>
      <c r="E76" s="439"/>
      <c r="F76" s="117" t="s">
        <v>55</v>
      </c>
      <c r="G76" s="63">
        <f t="shared" si="24"/>
        <v>10745.599999999999</v>
      </c>
      <c r="H76" s="63">
        <f t="shared" si="24"/>
        <v>32801.9</v>
      </c>
      <c r="I76" s="18"/>
    </row>
    <row r="77" spans="1:16" s="14" customFormat="1">
      <c r="A77" s="425"/>
      <c r="B77" s="425"/>
      <c r="C77" s="437"/>
      <c r="D77" s="439"/>
      <c r="E77" s="439"/>
      <c r="F77" s="117" t="s">
        <v>446</v>
      </c>
      <c r="G77" s="63">
        <f>+'Հավելված N 4'!E44</f>
        <v>10745.599999999999</v>
      </c>
      <c r="H77" s="63">
        <f>+'Հավելված N 4'!F44</f>
        <v>32801.9</v>
      </c>
      <c r="I77" s="18"/>
    </row>
    <row r="78" spans="1:16" s="14" customFormat="1">
      <c r="A78" s="425"/>
      <c r="B78" s="425"/>
      <c r="C78" s="437" t="s">
        <v>448</v>
      </c>
      <c r="D78" s="151"/>
      <c r="E78" s="62"/>
      <c r="F78" s="329" t="s">
        <v>207</v>
      </c>
      <c r="G78" s="149">
        <f t="shared" ref="G78:H78" si="25">+G80</f>
        <v>820</v>
      </c>
      <c r="H78" s="149">
        <f t="shared" si="25"/>
        <v>820</v>
      </c>
    </row>
    <row r="79" spans="1:16" s="14" customFormat="1" ht="16.95" customHeight="1">
      <c r="A79" s="425"/>
      <c r="B79" s="425"/>
      <c r="C79" s="437"/>
      <c r="D79" s="151"/>
      <c r="E79" s="62"/>
      <c r="F79" s="338" t="s">
        <v>13</v>
      </c>
      <c r="G79" s="149"/>
      <c r="H79" s="149"/>
    </row>
    <row r="80" spans="1:16" s="14" customFormat="1" ht="35.5">
      <c r="A80" s="425"/>
      <c r="B80" s="425"/>
      <c r="C80" s="437"/>
      <c r="D80" s="151"/>
      <c r="E80" s="62"/>
      <c r="F80" s="339" t="s">
        <v>19</v>
      </c>
      <c r="G80" s="149">
        <f t="shared" ref="G80" si="26">+G82</f>
        <v>820</v>
      </c>
      <c r="H80" s="149">
        <f>+H82</f>
        <v>820</v>
      </c>
    </row>
    <row r="81" spans="1:16" s="14" customFormat="1" ht="16.95" customHeight="1">
      <c r="A81" s="425"/>
      <c r="B81" s="425"/>
      <c r="C81" s="437"/>
      <c r="D81" s="151"/>
      <c r="E81" s="86"/>
      <c r="F81" s="338" t="s">
        <v>13</v>
      </c>
      <c r="G81" s="149"/>
      <c r="H81" s="149"/>
    </row>
    <row r="82" spans="1:16" s="14" customFormat="1">
      <c r="A82" s="425"/>
      <c r="B82" s="425"/>
      <c r="C82" s="437"/>
      <c r="D82" s="330">
        <v>1168</v>
      </c>
      <c r="E82" s="438" t="s">
        <v>449</v>
      </c>
      <c r="F82" s="438"/>
      <c r="G82" s="2">
        <f t="shared" ref="G82" si="27">+G84</f>
        <v>820</v>
      </c>
      <c r="H82" s="2">
        <f>+H84</f>
        <v>820</v>
      </c>
      <c r="I82" s="15"/>
      <c r="J82" s="15"/>
      <c r="K82" s="15"/>
      <c r="L82" s="15"/>
      <c r="M82" s="15"/>
      <c r="N82" s="15"/>
      <c r="O82" s="15"/>
      <c r="P82" s="15"/>
    </row>
    <row r="83" spans="1:16" s="14" customFormat="1" ht="16.95" customHeight="1">
      <c r="A83" s="425"/>
      <c r="B83" s="425"/>
      <c r="C83" s="437"/>
      <c r="D83" s="332"/>
      <c r="E83" s="22"/>
      <c r="F83" s="246" t="s">
        <v>13</v>
      </c>
      <c r="G83" s="2"/>
      <c r="H83" s="2"/>
      <c r="I83" s="15"/>
      <c r="J83" s="15"/>
      <c r="K83" s="15"/>
      <c r="L83" s="15"/>
      <c r="M83" s="15"/>
      <c r="N83" s="15"/>
      <c r="O83" s="15"/>
      <c r="P83" s="15"/>
    </row>
    <row r="84" spans="1:16" s="14" customFormat="1" ht="50">
      <c r="A84" s="425"/>
      <c r="B84" s="425"/>
      <c r="C84" s="437"/>
      <c r="D84" s="418"/>
      <c r="E84" s="100">
        <v>32001</v>
      </c>
      <c r="F84" s="277" t="s">
        <v>450</v>
      </c>
      <c r="G84" s="16">
        <f t="shared" ref="G84:H84" si="28">+G86</f>
        <v>820</v>
      </c>
      <c r="H84" s="16">
        <f t="shared" si="28"/>
        <v>820</v>
      </c>
      <c r="I84" s="15"/>
      <c r="J84" s="15"/>
      <c r="K84" s="15"/>
      <c r="L84" s="15"/>
      <c r="M84" s="15"/>
      <c r="N84" s="15"/>
      <c r="O84" s="15"/>
      <c r="P84" s="15"/>
    </row>
    <row r="85" spans="1:16" s="14" customFormat="1">
      <c r="A85" s="425"/>
      <c r="B85" s="425"/>
      <c r="C85" s="437"/>
      <c r="D85" s="441"/>
      <c r="E85" s="418"/>
      <c r="F85" s="246" t="s">
        <v>23</v>
      </c>
      <c r="G85" s="6"/>
      <c r="H85" s="5"/>
    </row>
    <row r="86" spans="1:16" s="17" customFormat="1" ht="36.549999999999997" customHeight="1">
      <c r="A86" s="425"/>
      <c r="B86" s="425"/>
      <c r="C86" s="437"/>
      <c r="D86" s="441"/>
      <c r="E86" s="441"/>
      <c r="F86" s="23" t="s">
        <v>19</v>
      </c>
      <c r="G86" s="88">
        <f t="shared" ref="G86:H86" si="29">+G88</f>
        <v>820</v>
      </c>
      <c r="H86" s="88">
        <f t="shared" si="29"/>
        <v>820</v>
      </c>
    </row>
    <row r="87" spans="1:16" s="14" customFormat="1" ht="53.2">
      <c r="A87" s="425"/>
      <c r="B87" s="425"/>
      <c r="C87" s="437"/>
      <c r="D87" s="441"/>
      <c r="E87" s="441"/>
      <c r="F87" s="246" t="s">
        <v>20</v>
      </c>
      <c r="G87" s="89"/>
      <c r="H87" s="5"/>
    </row>
    <row r="88" spans="1:16" s="14" customFormat="1" ht="16.95" customHeight="1">
      <c r="A88" s="425"/>
      <c r="B88" s="425"/>
      <c r="C88" s="437"/>
      <c r="D88" s="441"/>
      <c r="E88" s="441"/>
      <c r="F88" s="155" t="s">
        <v>14</v>
      </c>
      <c r="G88" s="6">
        <f t="shared" ref="G88:H88" si="30">G89</f>
        <v>820</v>
      </c>
      <c r="H88" s="6">
        <f t="shared" si="30"/>
        <v>820</v>
      </c>
    </row>
    <row r="89" spans="1:16" s="14" customFormat="1" ht="16.95" customHeight="1">
      <c r="A89" s="425"/>
      <c r="B89" s="425"/>
      <c r="C89" s="437"/>
      <c r="D89" s="441"/>
      <c r="E89" s="441"/>
      <c r="F89" s="246" t="s">
        <v>53</v>
      </c>
      <c r="G89" s="89">
        <f t="shared" ref="G89:H91" si="31">+G90</f>
        <v>820</v>
      </c>
      <c r="H89" s="7">
        <f t="shared" si="31"/>
        <v>820</v>
      </c>
    </row>
    <row r="90" spans="1:16" s="14" customFormat="1">
      <c r="A90" s="425"/>
      <c r="B90" s="425"/>
      <c r="C90" s="437"/>
      <c r="D90" s="441"/>
      <c r="E90" s="441"/>
      <c r="F90" s="246" t="s">
        <v>54</v>
      </c>
      <c r="G90" s="7">
        <f t="shared" si="31"/>
        <v>820</v>
      </c>
      <c r="H90" s="7">
        <f t="shared" si="31"/>
        <v>820</v>
      </c>
    </row>
    <row r="91" spans="1:16" s="14" customFormat="1">
      <c r="A91" s="425"/>
      <c r="B91" s="425"/>
      <c r="C91" s="437"/>
      <c r="D91" s="441"/>
      <c r="E91" s="441"/>
      <c r="F91" s="117" t="s">
        <v>441</v>
      </c>
      <c r="G91" s="63">
        <f t="shared" si="31"/>
        <v>820</v>
      </c>
      <c r="H91" s="63">
        <f t="shared" si="31"/>
        <v>820</v>
      </c>
      <c r="I91" s="18"/>
    </row>
    <row r="92" spans="1:16" s="14" customFormat="1">
      <c r="A92" s="425"/>
      <c r="B92" s="425"/>
      <c r="C92" s="437"/>
      <c r="D92" s="441"/>
      <c r="E92" s="441"/>
      <c r="F92" s="117" t="s">
        <v>442</v>
      </c>
      <c r="G92" s="63">
        <f>+'Հավելված N 4'!E68</f>
        <v>820</v>
      </c>
      <c r="H92" s="63">
        <f>+'Հավելված N 4'!F68</f>
        <v>820</v>
      </c>
      <c r="I92" s="18"/>
    </row>
    <row r="93" spans="1:16" s="14" customFormat="1" ht="33.35">
      <c r="A93" s="425"/>
      <c r="B93" s="425"/>
      <c r="C93" s="437" t="s">
        <v>452</v>
      </c>
      <c r="D93" s="421"/>
      <c r="E93" s="422"/>
      <c r="F93" s="329" t="s">
        <v>164</v>
      </c>
      <c r="G93" s="149">
        <f t="shared" ref="G93:H93" si="32">+G95</f>
        <v>24879.300000000003</v>
      </c>
      <c r="H93" s="149">
        <f t="shared" si="32"/>
        <v>-2084.8999999999942</v>
      </c>
    </row>
    <row r="94" spans="1:16" s="14" customFormat="1" ht="16.95" customHeight="1">
      <c r="A94" s="425"/>
      <c r="B94" s="425"/>
      <c r="C94" s="437"/>
      <c r="D94" s="421"/>
      <c r="E94" s="422"/>
      <c r="F94" s="338" t="s">
        <v>13</v>
      </c>
      <c r="G94" s="149"/>
      <c r="H94" s="149"/>
    </row>
    <row r="95" spans="1:16" s="14" customFormat="1" ht="35.5">
      <c r="A95" s="425"/>
      <c r="B95" s="425"/>
      <c r="C95" s="437"/>
      <c r="D95" s="421"/>
      <c r="E95" s="422"/>
      <c r="F95" s="339" t="s">
        <v>19</v>
      </c>
      <c r="G95" s="149">
        <f t="shared" ref="G95:H95" si="33">+G97</f>
        <v>24879.300000000003</v>
      </c>
      <c r="H95" s="149">
        <f t="shared" si="33"/>
        <v>-2084.8999999999942</v>
      </c>
    </row>
    <row r="96" spans="1:16" s="14" customFormat="1" ht="16.95" customHeight="1">
      <c r="A96" s="425"/>
      <c r="B96" s="425"/>
      <c r="C96" s="437"/>
      <c r="D96" s="421"/>
      <c r="E96" s="422"/>
      <c r="F96" s="338" t="s">
        <v>13</v>
      </c>
      <c r="G96" s="149"/>
      <c r="H96" s="149"/>
    </row>
    <row r="97" spans="1:16" s="14" customFormat="1">
      <c r="A97" s="425"/>
      <c r="B97" s="425"/>
      <c r="C97" s="437"/>
      <c r="D97" s="330">
        <v>1075</v>
      </c>
      <c r="E97" s="438" t="s">
        <v>447</v>
      </c>
      <c r="F97" s="438"/>
      <c r="G97" s="2">
        <f t="shared" ref="G97:H97" si="34">+G99</f>
        <v>24879.300000000003</v>
      </c>
      <c r="H97" s="2">
        <f t="shared" si="34"/>
        <v>-2084.8999999999942</v>
      </c>
      <c r="I97" s="15"/>
      <c r="J97" s="15"/>
      <c r="K97" s="15"/>
      <c r="L97" s="15"/>
      <c r="M97" s="15"/>
      <c r="N97" s="15"/>
      <c r="O97" s="15"/>
      <c r="P97" s="15"/>
    </row>
    <row r="98" spans="1:16" s="14" customFormat="1" ht="16.95" customHeight="1">
      <c r="A98" s="425"/>
      <c r="B98" s="425"/>
      <c r="C98" s="437"/>
      <c r="D98" s="332"/>
      <c r="E98" s="22"/>
      <c r="F98" s="246" t="s">
        <v>13</v>
      </c>
      <c r="G98" s="2"/>
      <c r="H98" s="2"/>
      <c r="I98" s="15"/>
      <c r="J98" s="15"/>
      <c r="K98" s="15"/>
      <c r="L98" s="15"/>
      <c r="M98" s="15"/>
      <c r="N98" s="15"/>
      <c r="O98" s="15"/>
      <c r="P98" s="15"/>
    </row>
    <row r="99" spans="1:16" s="14" customFormat="1" ht="33.35">
      <c r="A99" s="425"/>
      <c r="B99" s="425"/>
      <c r="C99" s="437"/>
      <c r="D99" s="418"/>
      <c r="E99" s="100">
        <v>21001</v>
      </c>
      <c r="F99" s="277" t="s">
        <v>149</v>
      </c>
      <c r="G99" s="16">
        <f t="shared" ref="G99" si="35">+G101</f>
        <v>24879.300000000003</v>
      </c>
      <c r="H99" s="16">
        <f>+H101</f>
        <v>-2084.8999999999942</v>
      </c>
      <c r="I99" s="15"/>
      <c r="J99" s="15"/>
      <c r="K99" s="15"/>
      <c r="L99" s="15"/>
      <c r="M99" s="15"/>
      <c r="N99" s="15"/>
      <c r="O99" s="15"/>
      <c r="P99" s="15"/>
    </row>
    <row r="100" spans="1:16" s="14" customFormat="1">
      <c r="A100" s="425"/>
      <c r="B100" s="425"/>
      <c r="C100" s="437"/>
      <c r="D100" s="441"/>
      <c r="E100" s="418"/>
      <c r="F100" s="246" t="s">
        <v>23</v>
      </c>
      <c r="G100" s="6"/>
      <c r="H100" s="5"/>
    </row>
    <row r="101" spans="1:16" s="17" customFormat="1" ht="36.549999999999997" customHeight="1">
      <c r="A101" s="425"/>
      <c r="B101" s="425"/>
      <c r="C101" s="437"/>
      <c r="D101" s="441"/>
      <c r="E101" s="441"/>
      <c r="F101" s="23" t="s">
        <v>19</v>
      </c>
      <c r="G101" s="88">
        <f t="shared" ref="G101" si="36">+G103</f>
        <v>24879.300000000003</v>
      </c>
      <c r="H101" s="88">
        <f>+H103</f>
        <v>-2084.8999999999942</v>
      </c>
    </row>
    <row r="102" spans="1:16" s="14" customFormat="1" ht="53.2">
      <c r="A102" s="425"/>
      <c r="B102" s="425"/>
      <c r="C102" s="437"/>
      <c r="D102" s="441"/>
      <c r="E102" s="441"/>
      <c r="F102" s="246" t="s">
        <v>20</v>
      </c>
      <c r="G102" s="89"/>
      <c r="H102" s="5"/>
    </row>
    <row r="103" spans="1:16" s="14" customFormat="1" ht="16.95" customHeight="1">
      <c r="A103" s="425"/>
      <c r="B103" s="425"/>
      <c r="C103" s="437"/>
      <c r="D103" s="441"/>
      <c r="E103" s="441"/>
      <c r="F103" s="155" t="s">
        <v>14</v>
      </c>
      <c r="G103" s="6">
        <f t="shared" ref="G103" si="37">+G104+G108</f>
        <v>24879.300000000003</v>
      </c>
      <c r="H103" s="6">
        <f>+H104+H108</f>
        <v>-2084.8999999999942</v>
      </c>
    </row>
    <row r="104" spans="1:16" s="14" customFormat="1" ht="16.95" customHeight="1">
      <c r="A104" s="425"/>
      <c r="B104" s="425"/>
      <c r="C104" s="437"/>
      <c r="D104" s="441"/>
      <c r="E104" s="441"/>
      <c r="F104" s="337" t="s">
        <v>64</v>
      </c>
      <c r="G104" s="89">
        <f t="shared" ref="G104:H106" si="38">+G105</f>
        <v>39787.200000000004</v>
      </c>
      <c r="H104" s="7">
        <f t="shared" si="38"/>
        <v>39787.200000000004</v>
      </c>
    </row>
    <row r="105" spans="1:16" s="14" customFormat="1">
      <c r="A105" s="425"/>
      <c r="B105" s="425"/>
      <c r="C105" s="437"/>
      <c r="D105" s="441"/>
      <c r="E105" s="441"/>
      <c r="F105" s="337" t="s">
        <v>65</v>
      </c>
      <c r="G105" s="7">
        <f t="shared" si="38"/>
        <v>39787.200000000004</v>
      </c>
      <c r="H105" s="7">
        <f t="shared" si="38"/>
        <v>39787.200000000004</v>
      </c>
    </row>
    <row r="106" spans="1:16" s="14" customFormat="1" ht="35.5">
      <c r="A106" s="425"/>
      <c r="B106" s="425"/>
      <c r="C106" s="437"/>
      <c r="D106" s="441"/>
      <c r="E106" s="441"/>
      <c r="F106" s="337" t="s">
        <v>453</v>
      </c>
      <c r="G106" s="63">
        <f t="shared" si="38"/>
        <v>39787.200000000004</v>
      </c>
      <c r="H106" s="63">
        <f t="shared" si="38"/>
        <v>39787.200000000004</v>
      </c>
      <c r="I106" s="18"/>
    </row>
    <row r="107" spans="1:16" s="14" customFormat="1" ht="35.5">
      <c r="A107" s="425"/>
      <c r="B107" s="425"/>
      <c r="C107" s="437"/>
      <c r="D107" s="441"/>
      <c r="E107" s="441"/>
      <c r="F107" s="337" t="s">
        <v>454</v>
      </c>
      <c r="G107" s="63">
        <f>+H107</f>
        <v>39787.200000000004</v>
      </c>
      <c r="H107" s="63">
        <f>+'Հավելված N 5'!G14</f>
        <v>39787.200000000004</v>
      </c>
      <c r="I107" s="18"/>
    </row>
    <row r="108" spans="1:16" s="14" customFormat="1" ht="16.95" customHeight="1">
      <c r="A108" s="425"/>
      <c r="B108" s="425"/>
      <c r="C108" s="437"/>
      <c r="D108" s="441"/>
      <c r="E108" s="441"/>
      <c r="F108" s="246" t="s">
        <v>53</v>
      </c>
      <c r="G108" s="7">
        <f t="shared" ref="G108:H112" si="39">+G109</f>
        <v>-14907.900000000001</v>
      </c>
      <c r="H108" s="7">
        <f t="shared" si="39"/>
        <v>-41872.1</v>
      </c>
    </row>
    <row r="109" spans="1:16" s="14" customFormat="1">
      <c r="A109" s="425"/>
      <c r="B109" s="425"/>
      <c r="C109" s="437"/>
      <c r="D109" s="441"/>
      <c r="E109" s="441"/>
      <c r="F109" s="246" t="s">
        <v>54</v>
      </c>
      <c r="G109" s="7">
        <f t="shared" ref="G109:H109" si="40">+G110+G112</f>
        <v>-14907.900000000001</v>
      </c>
      <c r="H109" s="7">
        <f t="shared" si="40"/>
        <v>-41872.1</v>
      </c>
    </row>
    <row r="110" spans="1:16" s="14" customFormat="1">
      <c r="A110" s="425"/>
      <c r="B110" s="425"/>
      <c r="C110" s="437"/>
      <c r="D110" s="441"/>
      <c r="E110" s="441"/>
      <c r="F110" s="117" t="s">
        <v>55</v>
      </c>
      <c r="G110" s="63">
        <f t="shared" si="39"/>
        <v>-14907.900000000001</v>
      </c>
      <c r="H110" s="63">
        <f t="shared" si="39"/>
        <v>-9023.8000000000029</v>
      </c>
      <c r="I110" s="18"/>
    </row>
    <row r="111" spans="1:16" s="14" customFormat="1">
      <c r="A111" s="425"/>
      <c r="B111" s="425"/>
      <c r="C111" s="437"/>
      <c r="D111" s="441"/>
      <c r="E111" s="441"/>
      <c r="F111" s="117" t="s">
        <v>446</v>
      </c>
      <c r="G111" s="63">
        <f>+'Հավելված N 4'!E26</f>
        <v>-14907.900000000001</v>
      </c>
      <c r="H111" s="63">
        <f>+'Հավելված N 4'!F26</f>
        <v>-9023.8000000000029</v>
      </c>
      <c r="I111" s="18"/>
    </row>
    <row r="112" spans="1:16" s="14" customFormat="1">
      <c r="A112" s="425"/>
      <c r="B112" s="425"/>
      <c r="C112" s="437"/>
      <c r="D112" s="441"/>
      <c r="E112" s="441"/>
      <c r="F112" s="117" t="s">
        <v>441</v>
      </c>
      <c r="G112" s="63">
        <f t="shared" si="39"/>
        <v>0</v>
      </c>
      <c r="H112" s="63">
        <f t="shared" si="39"/>
        <v>-32848.299999999996</v>
      </c>
      <c r="I112" s="18"/>
    </row>
    <row r="113" spans="1:16" s="14" customFormat="1">
      <c r="A113" s="426"/>
      <c r="B113" s="426"/>
      <c r="C113" s="437"/>
      <c r="D113" s="441"/>
      <c r="E113" s="441"/>
      <c r="F113" s="117" t="s">
        <v>442</v>
      </c>
      <c r="G113" s="63">
        <f>+'Հավելված N 4'!E32</f>
        <v>0</v>
      </c>
      <c r="H113" s="63">
        <f>+'Հավելված N 4'!F32</f>
        <v>-32848.299999999996</v>
      </c>
      <c r="I113" s="18"/>
    </row>
    <row r="114" spans="1:16" s="14" customFormat="1" ht="17.5" customHeight="1">
      <c r="A114" s="424" t="s">
        <v>83</v>
      </c>
      <c r="B114" s="436"/>
      <c r="C114" s="404"/>
      <c r="D114" s="84"/>
      <c r="E114" s="61"/>
      <c r="F114" s="398" t="s">
        <v>85</v>
      </c>
      <c r="G114" s="2">
        <f>+G116+G161</f>
        <v>23256.000000000025</v>
      </c>
      <c r="H114" s="2">
        <f>+H116+H161</f>
        <v>23995.399999999936</v>
      </c>
    </row>
    <row r="115" spans="1:16" s="14" customFormat="1" ht="16.95" customHeight="1">
      <c r="A115" s="425"/>
      <c r="B115" s="436"/>
      <c r="C115" s="405"/>
      <c r="D115" s="85"/>
      <c r="E115" s="62"/>
      <c r="F115" s="399" t="s">
        <v>13</v>
      </c>
      <c r="G115" s="6"/>
      <c r="H115" s="5"/>
    </row>
    <row r="116" spans="1:16" s="14" customFormat="1">
      <c r="A116" s="425"/>
      <c r="B116" s="437" t="s">
        <v>63</v>
      </c>
      <c r="C116" s="152"/>
      <c r="D116" s="151"/>
      <c r="E116" s="62"/>
      <c r="F116" s="398" t="s">
        <v>107</v>
      </c>
      <c r="G116" s="149">
        <f t="shared" ref="G116:H116" si="41">+G118</f>
        <v>-7420.5999999999767</v>
      </c>
      <c r="H116" s="149">
        <f t="shared" si="41"/>
        <v>29381.499999999942</v>
      </c>
    </row>
    <row r="117" spans="1:16" s="14" customFormat="1" ht="16.95" customHeight="1">
      <c r="A117" s="425"/>
      <c r="B117" s="437"/>
      <c r="C117" s="152"/>
      <c r="D117" s="151"/>
      <c r="E117" s="62"/>
      <c r="F117" s="399" t="s">
        <v>13</v>
      </c>
      <c r="G117" s="149"/>
      <c r="H117" s="149"/>
    </row>
    <row r="118" spans="1:16" s="14" customFormat="1">
      <c r="A118" s="425"/>
      <c r="B118" s="437"/>
      <c r="C118" s="437" t="s">
        <v>84</v>
      </c>
      <c r="D118" s="151"/>
      <c r="E118" s="62"/>
      <c r="F118" s="398" t="s">
        <v>106</v>
      </c>
      <c r="G118" s="149">
        <f t="shared" ref="G118:H118" si="42">+G120</f>
        <v>-7420.5999999999767</v>
      </c>
      <c r="H118" s="149">
        <f t="shared" si="42"/>
        <v>29381.499999999942</v>
      </c>
    </row>
    <row r="119" spans="1:16" s="14" customFormat="1" ht="16.95" customHeight="1">
      <c r="A119" s="425"/>
      <c r="B119" s="437"/>
      <c r="C119" s="437"/>
      <c r="D119" s="151"/>
      <c r="E119" s="62"/>
      <c r="F119" s="399" t="s">
        <v>13</v>
      </c>
      <c r="G119" s="149"/>
      <c r="H119" s="149"/>
    </row>
    <row r="120" spans="1:16" s="14" customFormat="1" ht="35.5">
      <c r="A120" s="425"/>
      <c r="B120" s="437"/>
      <c r="C120" s="437"/>
      <c r="D120" s="151"/>
      <c r="E120" s="62"/>
      <c r="F120" s="400" t="s">
        <v>19</v>
      </c>
      <c r="G120" s="149">
        <f>+G122+G141</f>
        <v>-7420.5999999999767</v>
      </c>
      <c r="H120" s="149">
        <f>+H122+H141</f>
        <v>29381.499999999942</v>
      </c>
    </row>
    <row r="121" spans="1:16" s="14" customFormat="1" ht="16.95" customHeight="1">
      <c r="A121" s="425"/>
      <c r="B121" s="437"/>
      <c r="C121" s="437"/>
      <c r="D121" s="151"/>
      <c r="E121" s="86"/>
      <c r="F121" s="399" t="s">
        <v>13</v>
      </c>
      <c r="G121" s="149"/>
      <c r="H121" s="149"/>
    </row>
    <row r="122" spans="1:16" s="14" customFormat="1">
      <c r="A122" s="425"/>
      <c r="B122" s="437"/>
      <c r="C122" s="437"/>
      <c r="D122" s="150">
        <v>1192</v>
      </c>
      <c r="E122" s="429" t="s">
        <v>455</v>
      </c>
      <c r="F122" s="429"/>
      <c r="G122" s="2">
        <f t="shared" ref="G122" si="43">+G124+G132</f>
        <v>153750.90000000002</v>
      </c>
      <c r="H122" s="2">
        <f>+H124+H132</f>
        <v>236531.49999999994</v>
      </c>
      <c r="I122" s="15"/>
      <c r="J122" s="15"/>
      <c r="K122" s="15"/>
      <c r="L122" s="15"/>
      <c r="M122" s="15"/>
      <c r="N122" s="15"/>
      <c r="O122" s="15"/>
      <c r="P122" s="15"/>
    </row>
    <row r="123" spans="1:16" s="14" customFormat="1" ht="16.95" customHeight="1">
      <c r="A123" s="425"/>
      <c r="B123" s="437"/>
      <c r="C123" s="437"/>
      <c r="D123" s="345"/>
      <c r="E123" s="160"/>
      <c r="F123" s="399" t="s">
        <v>13</v>
      </c>
      <c r="G123" s="2"/>
      <c r="H123" s="2"/>
      <c r="I123" s="15"/>
      <c r="J123" s="15"/>
      <c r="K123" s="15"/>
      <c r="L123" s="15"/>
      <c r="M123" s="15"/>
      <c r="N123" s="15"/>
      <c r="O123" s="15"/>
      <c r="P123" s="15"/>
    </row>
    <row r="124" spans="1:16" s="14" customFormat="1" ht="66.650000000000006">
      <c r="A124" s="425"/>
      <c r="B124" s="437"/>
      <c r="C124" s="437"/>
      <c r="D124" s="410"/>
      <c r="E124" s="150">
        <v>11024</v>
      </c>
      <c r="F124" s="401" t="s">
        <v>456</v>
      </c>
      <c r="G124" s="16">
        <f t="shared" ref="G124:H124" si="44">+G126</f>
        <v>341815.9</v>
      </c>
      <c r="H124" s="16">
        <f t="shared" si="44"/>
        <v>525862.19999999995</v>
      </c>
      <c r="I124" s="15"/>
      <c r="J124" s="15"/>
      <c r="K124" s="15"/>
      <c r="L124" s="15"/>
      <c r="M124" s="15"/>
      <c r="N124" s="15"/>
      <c r="O124" s="15"/>
      <c r="P124" s="15"/>
    </row>
    <row r="125" spans="1:16" s="14" customFormat="1">
      <c r="A125" s="425"/>
      <c r="B125" s="437"/>
      <c r="C125" s="437"/>
      <c r="D125" s="411"/>
      <c r="E125" s="86"/>
      <c r="F125" s="399" t="s">
        <v>23</v>
      </c>
      <c r="G125" s="6"/>
      <c r="H125" s="5"/>
    </row>
    <row r="126" spans="1:16" s="17" customFormat="1" ht="36.549999999999997" customHeight="1">
      <c r="A126" s="425"/>
      <c r="B126" s="437"/>
      <c r="C126" s="437"/>
      <c r="D126" s="411"/>
      <c r="E126" s="404"/>
      <c r="F126" s="161" t="s">
        <v>19</v>
      </c>
      <c r="G126" s="88">
        <f t="shared" ref="G126:H126" si="45">+G128</f>
        <v>341815.9</v>
      </c>
      <c r="H126" s="88">
        <f t="shared" si="45"/>
        <v>525862.19999999995</v>
      </c>
    </row>
    <row r="127" spans="1:16" s="14" customFormat="1" ht="53.2">
      <c r="A127" s="425"/>
      <c r="B127" s="437"/>
      <c r="C127" s="437"/>
      <c r="D127" s="411"/>
      <c r="E127" s="405"/>
      <c r="F127" s="399" t="s">
        <v>20</v>
      </c>
      <c r="G127" s="89"/>
      <c r="H127" s="5"/>
    </row>
    <row r="128" spans="1:16" s="14" customFormat="1" ht="16.95" customHeight="1">
      <c r="A128" s="425"/>
      <c r="B128" s="437"/>
      <c r="C128" s="437"/>
      <c r="D128" s="411"/>
      <c r="E128" s="405"/>
      <c r="F128" s="397" t="s">
        <v>14</v>
      </c>
      <c r="G128" s="6">
        <f t="shared" ref="G128:H128" si="46">+G129</f>
        <v>341815.9</v>
      </c>
      <c r="H128" s="6">
        <f t="shared" si="46"/>
        <v>525862.19999999995</v>
      </c>
    </row>
    <row r="129" spans="1:16" s="14" customFormat="1" ht="16.95" customHeight="1">
      <c r="A129" s="425"/>
      <c r="B129" s="437"/>
      <c r="C129" s="437"/>
      <c r="D129" s="411"/>
      <c r="E129" s="405"/>
      <c r="F129" s="399" t="s">
        <v>64</v>
      </c>
      <c r="G129" s="89">
        <f t="shared" ref="G129:H130" si="47">+G130</f>
        <v>341815.9</v>
      </c>
      <c r="H129" s="7">
        <f t="shared" si="47"/>
        <v>525862.19999999995</v>
      </c>
    </row>
    <row r="130" spans="1:16" s="14" customFormat="1">
      <c r="A130" s="425"/>
      <c r="B130" s="437"/>
      <c r="C130" s="437"/>
      <c r="D130" s="411"/>
      <c r="E130" s="405"/>
      <c r="F130" s="399" t="s">
        <v>457</v>
      </c>
      <c r="G130" s="7">
        <f t="shared" si="47"/>
        <v>341815.9</v>
      </c>
      <c r="H130" s="7">
        <f t="shared" si="47"/>
        <v>525862.19999999995</v>
      </c>
    </row>
    <row r="131" spans="1:16" s="14" customFormat="1">
      <c r="A131" s="425"/>
      <c r="B131" s="437"/>
      <c r="C131" s="437"/>
      <c r="D131" s="411"/>
      <c r="E131" s="406"/>
      <c r="F131" s="402" t="s">
        <v>458</v>
      </c>
      <c r="G131" s="63">
        <f>188064.9+75224.1+78526.9</f>
        <v>341815.9</v>
      </c>
      <c r="H131" s="63">
        <f>289330.7+115720.9+120810.6</f>
        <v>525862.19999999995</v>
      </c>
      <c r="I131" s="18"/>
    </row>
    <row r="132" spans="1:16" s="14" customFormat="1" ht="33.35">
      <c r="A132" s="425"/>
      <c r="B132" s="437"/>
      <c r="C132" s="437"/>
      <c r="D132" s="411"/>
      <c r="E132" s="150">
        <v>32007</v>
      </c>
      <c r="F132" s="248" t="s">
        <v>412</v>
      </c>
      <c r="G132" s="16">
        <f t="shared" ref="G132:H132" si="48">+G134</f>
        <v>-188065</v>
      </c>
      <c r="H132" s="16">
        <f t="shared" si="48"/>
        <v>-289330.7</v>
      </c>
      <c r="I132" s="15"/>
      <c r="J132" s="15"/>
      <c r="K132" s="15"/>
      <c r="L132" s="15"/>
      <c r="M132" s="15"/>
      <c r="N132" s="15"/>
      <c r="O132" s="15"/>
      <c r="P132" s="15"/>
    </row>
    <row r="133" spans="1:16" s="14" customFormat="1">
      <c r="A133" s="425"/>
      <c r="B133" s="437"/>
      <c r="C133" s="437"/>
      <c r="D133" s="411"/>
      <c r="E133" s="86"/>
      <c r="F133" s="399" t="s">
        <v>23</v>
      </c>
      <c r="G133" s="6"/>
      <c r="H133" s="5"/>
    </row>
    <row r="134" spans="1:16" s="17" customFormat="1" ht="36.549999999999997" customHeight="1">
      <c r="A134" s="425"/>
      <c r="B134" s="437"/>
      <c r="C134" s="437"/>
      <c r="D134" s="411"/>
      <c r="E134" s="404"/>
      <c r="F134" s="161" t="s">
        <v>19</v>
      </c>
      <c r="G134" s="88">
        <f t="shared" ref="G134:H134" si="49">+G136</f>
        <v>-188065</v>
      </c>
      <c r="H134" s="88">
        <f t="shared" si="49"/>
        <v>-289330.7</v>
      </c>
    </row>
    <row r="135" spans="1:16" s="14" customFormat="1" ht="53.2">
      <c r="A135" s="425"/>
      <c r="B135" s="437"/>
      <c r="C135" s="437"/>
      <c r="D135" s="411"/>
      <c r="E135" s="405"/>
      <c r="F135" s="399" t="s">
        <v>20</v>
      </c>
      <c r="G135" s="89"/>
      <c r="H135" s="5"/>
    </row>
    <row r="136" spans="1:16" s="14" customFormat="1" ht="16.95" customHeight="1">
      <c r="A136" s="425"/>
      <c r="B136" s="437"/>
      <c r="C136" s="437"/>
      <c r="D136" s="411"/>
      <c r="E136" s="405"/>
      <c r="F136" s="397" t="s">
        <v>14</v>
      </c>
      <c r="G136" s="6">
        <f t="shared" ref="G136:H136" si="50">+G137</f>
        <v>-188065</v>
      </c>
      <c r="H136" s="6">
        <f t="shared" si="50"/>
        <v>-289330.7</v>
      </c>
    </row>
    <row r="137" spans="1:16" s="14" customFormat="1" ht="16.95" customHeight="1">
      <c r="A137" s="425"/>
      <c r="B137" s="437"/>
      <c r="C137" s="437"/>
      <c r="D137" s="411"/>
      <c r="E137" s="405"/>
      <c r="F137" s="399" t="s">
        <v>436</v>
      </c>
      <c r="G137" s="89">
        <f t="shared" ref="G137:H139" si="51">+G138</f>
        <v>-188065</v>
      </c>
      <c r="H137" s="7">
        <f t="shared" si="51"/>
        <v>-289330.7</v>
      </c>
    </row>
    <row r="138" spans="1:16" s="14" customFormat="1">
      <c r="A138" s="425"/>
      <c r="B138" s="437"/>
      <c r="C138" s="437"/>
      <c r="D138" s="411"/>
      <c r="E138" s="405"/>
      <c r="F138" s="399" t="s">
        <v>437</v>
      </c>
      <c r="G138" s="7">
        <f t="shared" si="51"/>
        <v>-188065</v>
      </c>
      <c r="H138" s="7">
        <f t="shared" si="51"/>
        <v>-289330.7</v>
      </c>
    </row>
    <row r="139" spans="1:16" s="14" customFormat="1">
      <c r="A139" s="425"/>
      <c r="B139" s="437"/>
      <c r="C139" s="437"/>
      <c r="D139" s="411"/>
      <c r="E139" s="405"/>
      <c r="F139" s="402" t="s">
        <v>438</v>
      </c>
      <c r="G139" s="63">
        <f t="shared" si="51"/>
        <v>-188065</v>
      </c>
      <c r="H139" s="63">
        <f t="shared" si="51"/>
        <v>-289330.7</v>
      </c>
      <c r="I139" s="18"/>
    </row>
    <row r="140" spans="1:16" s="14" customFormat="1">
      <c r="A140" s="425"/>
      <c r="B140" s="437"/>
      <c r="C140" s="437"/>
      <c r="D140" s="412"/>
      <c r="E140" s="405"/>
      <c r="F140" s="402" t="s">
        <v>439</v>
      </c>
      <c r="G140" s="63">
        <f>+'Հավելված N 4'!E80</f>
        <v>-188065</v>
      </c>
      <c r="H140" s="63">
        <f>+'Հավելված N 4'!F80</f>
        <v>-289330.7</v>
      </c>
      <c r="I140" s="18"/>
    </row>
    <row r="141" spans="1:16" s="14" customFormat="1" ht="39.25" customHeight="1">
      <c r="A141" s="425"/>
      <c r="B141" s="437"/>
      <c r="C141" s="437"/>
      <c r="D141" s="396">
        <v>1236</v>
      </c>
      <c r="E141" s="429" t="s">
        <v>86</v>
      </c>
      <c r="F141" s="429"/>
      <c r="G141" s="2">
        <f>+G143+G152</f>
        <v>-161171.5</v>
      </c>
      <c r="H141" s="2">
        <f>+H143+H152</f>
        <v>-207150</v>
      </c>
      <c r="I141" s="15"/>
      <c r="J141" s="15"/>
      <c r="K141" s="15"/>
      <c r="L141" s="15"/>
      <c r="M141" s="15"/>
      <c r="N141" s="15"/>
      <c r="O141" s="15"/>
      <c r="P141" s="15"/>
    </row>
    <row r="142" spans="1:16" s="14" customFormat="1" ht="16.95" customHeight="1">
      <c r="A142" s="425"/>
      <c r="B142" s="437"/>
      <c r="C142" s="437"/>
      <c r="D142" s="345"/>
      <c r="E142" s="160"/>
      <c r="F142" s="399" t="s">
        <v>13</v>
      </c>
      <c r="G142" s="2"/>
      <c r="H142" s="2"/>
      <c r="I142" s="15"/>
      <c r="J142" s="15"/>
      <c r="K142" s="15"/>
      <c r="L142" s="15"/>
      <c r="M142" s="15"/>
      <c r="N142" s="15"/>
      <c r="O142" s="15"/>
      <c r="P142" s="15"/>
    </row>
    <row r="143" spans="1:16" s="14" customFormat="1" ht="33.35">
      <c r="A143" s="425"/>
      <c r="B143" s="437"/>
      <c r="C143" s="437"/>
      <c r="D143" s="410"/>
      <c r="E143" s="150">
        <v>32004</v>
      </c>
      <c r="F143" s="248" t="s">
        <v>225</v>
      </c>
      <c r="G143" s="16">
        <f t="shared" ref="G143:H143" si="52">+G145</f>
        <v>29381.5</v>
      </c>
      <c r="H143" s="16">
        <f t="shared" si="52"/>
        <v>29381.5</v>
      </c>
      <c r="I143" s="15"/>
      <c r="J143" s="15"/>
      <c r="K143" s="15"/>
      <c r="L143" s="15"/>
      <c r="M143" s="15"/>
      <c r="N143" s="15"/>
      <c r="O143" s="15"/>
      <c r="P143" s="15"/>
    </row>
    <row r="144" spans="1:16" s="14" customFormat="1">
      <c r="A144" s="425"/>
      <c r="B144" s="437"/>
      <c r="C144" s="437"/>
      <c r="D144" s="411"/>
      <c r="E144" s="427"/>
      <c r="F144" s="399" t="s">
        <v>23</v>
      </c>
      <c r="G144" s="6"/>
      <c r="H144" s="5"/>
    </row>
    <row r="145" spans="1:16" s="17" customFormat="1" ht="36.549999999999997" customHeight="1">
      <c r="A145" s="425"/>
      <c r="B145" s="437"/>
      <c r="C145" s="437"/>
      <c r="D145" s="411"/>
      <c r="E145" s="428"/>
      <c r="F145" s="161" t="s">
        <v>19</v>
      </c>
      <c r="G145" s="88">
        <f t="shared" ref="G145:H145" si="53">+G147</f>
        <v>29381.5</v>
      </c>
      <c r="H145" s="88">
        <f t="shared" si="53"/>
        <v>29381.5</v>
      </c>
    </row>
    <row r="146" spans="1:16" s="14" customFormat="1" ht="53.2">
      <c r="A146" s="425"/>
      <c r="B146" s="437"/>
      <c r="C146" s="437"/>
      <c r="D146" s="411"/>
      <c r="E146" s="428"/>
      <c r="F146" s="399" t="s">
        <v>20</v>
      </c>
      <c r="G146" s="89"/>
      <c r="H146" s="5"/>
    </row>
    <row r="147" spans="1:16" s="14" customFormat="1" ht="16.95" customHeight="1">
      <c r="A147" s="425"/>
      <c r="B147" s="437"/>
      <c r="C147" s="437"/>
      <c r="D147" s="411"/>
      <c r="E147" s="428"/>
      <c r="F147" s="397" t="s">
        <v>14</v>
      </c>
      <c r="G147" s="6">
        <f t="shared" ref="G147" si="54">G148</f>
        <v>29381.5</v>
      </c>
      <c r="H147" s="6">
        <f t="shared" ref="H147" si="55">H148</f>
        <v>29381.5</v>
      </c>
    </row>
    <row r="148" spans="1:16" s="14" customFormat="1" ht="16.95" customHeight="1">
      <c r="A148" s="425"/>
      <c r="B148" s="437"/>
      <c r="C148" s="437"/>
      <c r="D148" s="411"/>
      <c r="E148" s="428"/>
      <c r="F148" s="399" t="s">
        <v>53</v>
      </c>
      <c r="G148" s="89">
        <f t="shared" ref="G148:H150" si="56">+G149</f>
        <v>29381.5</v>
      </c>
      <c r="H148" s="7">
        <f t="shared" si="56"/>
        <v>29381.5</v>
      </c>
    </row>
    <row r="149" spans="1:16" s="14" customFormat="1">
      <c r="A149" s="425"/>
      <c r="B149" s="437"/>
      <c r="C149" s="437"/>
      <c r="D149" s="411"/>
      <c r="E149" s="428"/>
      <c r="F149" s="399" t="s">
        <v>54</v>
      </c>
      <c r="G149" s="7">
        <f t="shared" si="56"/>
        <v>29381.5</v>
      </c>
      <c r="H149" s="7">
        <f t="shared" si="56"/>
        <v>29381.5</v>
      </c>
    </row>
    <row r="150" spans="1:16" s="14" customFormat="1">
      <c r="A150" s="425"/>
      <c r="B150" s="437"/>
      <c r="C150" s="437"/>
      <c r="D150" s="411"/>
      <c r="E150" s="428"/>
      <c r="F150" s="402" t="s">
        <v>55</v>
      </c>
      <c r="G150" s="63">
        <f t="shared" si="56"/>
        <v>29381.5</v>
      </c>
      <c r="H150" s="63">
        <f t="shared" si="56"/>
        <v>29381.5</v>
      </c>
      <c r="I150" s="18"/>
    </row>
    <row r="151" spans="1:16" s="14" customFormat="1">
      <c r="A151" s="425"/>
      <c r="B151" s="437"/>
      <c r="C151" s="437"/>
      <c r="D151" s="411"/>
      <c r="E151" s="428"/>
      <c r="F151" s="402" t="s">
        <v>446</v>
      </c>
      <c r="G151" s="63">
        <f>+'Հավելված N 4'!E83</f>
        <v>29381.5</v>
      </c>
      <c r="H151" s="63">
        <f>+'Հավելված N 4'!F83</f>
        <v>29381.5</v>
      </c>
      <c r="I151" s="18"/>
    </row>
    <row r="152" spans="1:16" s="14" customFormat="1" ht="50">
      <c r="A152" s="425"/>
      <c r="B152" s="437"/>
      <c r="C152" s="437"/>
      <c r="D152" s="411"/>
      <c r="E152" s="150">
        <v>32006</v>
      </c>
      <c r="F152" s="401" t="s">
        <v>110</v>
      </c>
      <c r="G152" s="16">
        <f t="shared" ref="G152:H152" si="57">+G154</f>
        <v>-190553</v>
      </c>
      <c r="H152" s="16">
        <f t="shared" si="57"/>
        <v>-236531.5</v>
      </c>
      <c r="I152" s="15"/>
      <c r="J152" s="15"/>
      <c r="K152" s="15"/>
      <c r="L152" s="15"/>
      <c r="M152" s="15"/>
      <c r="N152" s="15"/>
      <c r="O152" s="15"/>
      <c r="P152" s="15"/>
    </row>
    <row r="153" spans="1:16" s="14" customFormat="1">
      <c r="A153" s="425"/>
      <c r="B153" s="437"/>
      <c r="C153" s="437"/>
      <c r="D153" s="411"/>
      <c r="E153" s="427"/>
      <c r="F153" s="399" t="s">
        <v>23</v>
      </c>
      <c r="G153" s="6"/>
      <c r="H153" s="5"/>
    </row>
    <row r="154" spans="1:16" s="17" customFormat="1" ht="36.549999999999997" customHeight="1">
      <c r="A154" s="425"/>
      <c r="B154" s="437"/>
      <c r="C154" s="437"/>
      <c r="D154" s="411"/>
      <c r="E154" s="428"/>
      <c r="F154" s="161" t="s">
        <v>19</v>
      </c>
      <c r="G154" s="88">
        <f t="shared" ref="G154:H154" si="58">+G156</f>
        <v>-190553</v>
      </c>
      <c r="H154" s="88">
        <f t="shared" si="58"/>
        <v>-236531.5</v>
      </c>
    </row>
    <row r="155" spans="1:16" s="14" customFormat="1" ht="53.2">
      <c r="A155" s="425"/>
      <c r="B155" s="437"/>
      <c r="C155" s="437"/>
      <c r="D155" s="411"/>
      <c r="E155" s="428"/>
      <c r="F155" s="399" t="s">
        <v>20</v>
      </c>
      <c r="G155" s="89"/>
      <c r="H155" s="5"/>
    </row>
    <row r="156" spans="1:16" s="14" customFormat="1" ht="16.95" customHeight="1">
      <c r="A156" s="425"/>
      <c r="B156" s="437"/>
      <c r="C156" s="437"/>
      <c r="D156" s="411"/>
      <c r="E156" s="428"/>
      <c r="F156" s="397" t="s">
        <v>14</v>
      </c>
      <c r="G156" s="6">
        <f>+G157</f>
        <v>-190553</v>
      </c>
      <c r="H156" s="6">
        <f>+H157</f>
        <v>-236531.5</v>
      </c>
    </row>
    <row r="157" spans="1:16" s="14" customFormat="1" ht="16.95" customHeight="1">
      <c r="A157" s="425"/>
      <c r="B157" s="437"/>
      <c r="C157" s="437"/>
      <c r="D157" s="411"/>
      <c r="E157" s="428"/>
      <c r="F157" s="399" t="s">
        <v>436</v>
      </c>
      <c r="G157" s="89">
        <f t="shared" ref="G157:H159" si="59">+G158</f>
        <v>-190553</v>
      </c>
      <c r="H157" s="7">
        <f t="shared" si="59"/>
        <v>-236531.5</v>
      </c>
    </row>
    <row r="158" spans="1:16" s="14" customFormat="1">
      <c r="A158" s="425"/>
      <c r="B158" s="437"/>
      <c r="C158" s="437"/>
      <c r="D158" s="411"/>
      <c r="E158" s="428"/>
      <c r="F158" s="399" t="s">
        <v>437</v>
      </c>
      <c r="G158" s="7">
        <f t="shared" si="59"/>
        <v>-190553</v>
      </c>
      <c r="H158" s="7">
        <f t="shared" si="59"/>
        <v>-236531.5</v>
      </c>
    </row>
    <row r="159" spans="1:16" s="14" customFormat="1">
      <c r="A159" s="425"/>
      <c r="B159" s="437"/>
      <c r="C159" s="437"/>
      <c r="D159" s="411"/>
      <c r="E159" s="428"/>
      <c r="F159" s="402" t="s">
        <v>438</v>
      </c>
      <c r="G159" s="63">
        <f t="shared" si="59"/>
        <v>-190553</v>
      </c>
      <c r="H159" s="63">
        <f t="shared" si="59"/>
        <v>-236531.5</v>
      </c>
      <c r="I159" s="18"/>
    </row>
    <row r="160" spans="1:16" s="14" customFormat="1">
      <c r="A160" s="425"/>
      <c r="B160" s="437"/>
      <c r="C160" s="437"/>
      <c r="D160" s="412"/>
      <c r="E160" s="430"/>
      <c r="F160" s="402" t="s">
        <v>439</v>
      </c>
      <c r="G160" s="63">
        <f>+'Հավելված N 4'!E89</f>
        <v>-190553</v>
      </c>
      <c r="H160" s="63">
        <f>+'Հավելված N 4'!F89</f>
        <v>-236531.5</v>
      </c>
      <c r="I160" s="18"/>
    </row>
    <row r="161" spans="1:16" s="14" customFormat="1" ht="33.35">
      <c r="A161" s="425"/>
      <c r="B161" s="424" t="s">
        <v>121</v>
      </c>
      <c r="C161" s="424"/>
      <c r="D161" s="410"/>
      <c r="E161" s="404"/>
      <c r="F161" s="398" t="s">
        <v>122</v>
      </c>
      <c r="G161" s="149">
        <f t="shared" ref="G161" si="60">+G163</f>
        <v>30676.600000000002</v>
      </c>
      <c r="H161" s="149">
        <f>+H163</f>
        <v>-5386.100000000004</v>
      </c>
    </row>
    <row r="162" spans="1:16" s="14" customFormat="1" ht="16.95" customHeight="1">
      <c r="A162" s="425"/>
      <c r="B162" s="425"/>
      <c r="C162" s="426"/>
      <c r="D162" s="411"/>
      <c r="E162" s="405"/>
      <c r="F162" s="399" t="s">
        <v>13</v>
      </c>
      <c r="G162" s="149"/>
      <c r="H162" s="149"/>
    </row>
    <row r="163" spans="1:16" s="14" customFormat="1" ht="33.35">
      <c r="A163" s="425"/>
      <c r="B163" s="425"/>
      <c r="C163" s="424" t="s">
        <v>84</v>
      </c>
      <c r="D163" s="411"/>
      <c r="E163" s="405"/>
      <c r="F163" s="398" t="s">
        <v>122</v>
      </c>
      <c r="G163" s="149">
        <f t="shared" ref="G163:H163" si="61">+G165</f>
        <v>30676.600000000002</v>
      </c>
      <c r="H163" s="149">
        <f t="shared" si="61"/>
        <v>-5386.100000000004</v>
      </c>
    </row>
    <row r="164" spans="1:16" s="14" customFormat="1" ht="16.95" customHeight="1">
      <c r="A164" s="425"/>
      <c r="B164" s="425"/>
      <c r="C164" s="425"/>
      <c r="D164" s="411"/>
      <c r="E164" s="405"/>
      <c r="F164" s="399" t="s">
        <v>13</v>
      </c>
      <c r="G164" s="149"/>
      <c r="H164" s="149"/>
    </row>
    <row r="165" spans="1:16" s="14" customFormat="1" ht="35.5">
      <c r="A165" s="425"/>
      <c r="B165" s="425"/>
      <c r="C165" s="425"/>
      <c r="D165" s="411"/>
      <c r="E165" s="405"/>
      <c r="F165" s="400" t="s">
        <v>19</v>
      </c>
      <c r="G165" s="149">
        <f t="shared" ref="G165" si="62">+G167+G178+G189</f>
        <v>30676.600000000002</v>
      </c>
      <c r="H165" s="149">
        <f>+H167+H178+H189</f>
        <v>-5386.100000000004</v>
      </c>
    </row>
    <row r="166" spans="1:16" s="14" customFormat="1" ht="16.95" customHeight="1">
      <c r="A166" s="425"/>
      <c r="B166" s="425"/>
      <c r="C166" s="425"/>
      <c r="D166" s="412"/>
      <c r="E166" s="406"/>
      <c r="F166" s="399" t="s">
        <v>13</v>
      </c>
      <c r="G166" s="149"/>
      <c r="H166" s="149"/>
    </row>
    <row r="167" spans="1:16" s="14" customFormat="1" ht="34.950000000000003" customHeight="1">
      <c r="A167" s="425"/>
      <c r="B167" s="425"/>
      <c r="C167" s="425"/>
      <c r="D167" s="346">
        <v>1045</v>
      </c>
      <c r="E167" s="429" t="s">
        <v>459</v>
      </c>
      <c r="F167" s="429"/>
      <c r="G167" s="2">
        <f t="shared" ref="G167:H167" si="63">+G169</f>
        <v>27536.7</v>
      </c>
      <c r="H167" s="2">
        <f t="shared" si="63"/>
        <v>27536.7</v>
      </c>
      <c r="I167" s="15"/>
      <c r="J167" s="15"/>
      <c r="K167" s="15"/>
      <c r="L167" s="15"/>
      <c r="M167" s="15"/>
      <c r="N167" s="15"/>
      <c r="O167" s="15"/>
      <c r="P167" s="15"/>
    </row>
    <row r="168" spans="1:16" s="14" customFormat="1" ht="16.95" customHeight="1">
      <c r="A168" s="425"/>
      <c r="B168" s="425"/>
      <c r="C168" s="425"/>
      <c r="D168" s="346"/>
      <c r="E168" s="160"/>
      <c r="F168" s="399" t="s">
        <v>13</v>
      </c>
      <c r="G168" s="2"/>
      <c r="H168" s="2"/>
      <c r="I168" s="15"/>
      <c r="J168" s="15"/>
      <c r="K168" s="15"/>
      <c r="L168" s="15"/>
      <c r="M168" s="15"/>
      <c r="N168" s="15"/>
      <c r="O168" s="15"/>
      <c r="P168" s="15"/>
    </row>
    <row r="169" spans="1:16" s="14" customFormat="1" ht="66.650000000000006">
      <c r="A169" s="425"/>
      <c r="B169" s="425"/>
      <c r="C169" s="425"/>
      <c r="D169" s="431"/>
      <c r="E169" s="150">
        <v>32001</v>
      </c>
      <c r="F169" s="403" t="s">
        <v>194</v>
      </c>
      <c r="G169" s="16">
        <f t="shared" ref="G169" si="64">+G171</f>
        <v>27536.7</v>
      </c>
      <c r="H169" s="16">
        <f>+H171</f>
        <v>27536.7</v>
      </c>
      <c r="I169" s="15"/>
      <c r="J169" s="15"/>
      <c r="K169" s="15"/>
      <c r="L169" s="15"/>
      <c r="M169" s="15"/>
      <c r="N169" s="15"/>
      <c r="O169" s="15"/>
      <c r="P169" s="15"/>
    </row>
    <row r="170" spans="1:16" s="14" customFormat="1">
      <c r="A170" s="425"/>
      <c r="B170" s="425"/>
      <c r="C170" s="425"/>
      <c r="D170" s="432"/>
      <c r="E170" s="427"/>
      <c r="F170" s="399" t="s">
        <v>23</v>
      </c>
      <c r="G170" s="6"/>
      <c r="H170" s="5"/>
    </row>
    <row r="171" spans="1:16" s="17" customFormat="1" ht="36.549999999999997" customHeight="1">
      <c r="A171" s="425"/>
      <c r="B171" s="425"/>
      <c r="C171" s="425"/>
      <c r="D171" s="432"/>
      <c r="E171" s="428"/>
      <c r="F171" s="161" t="s">
        <v>19</v>
      </c>
      <c r="G171" s="88">
        <f t="shared" ref="G171:H171" si="65">+G173</f>
        <v>27536.7</v>
      </c>
      <c r="H171" s="88">
        <f t="shared" si="65"/>
        <v>27536.7</v>
      </c>
    </row>
    <row r="172" spans="1:16" s="14" customFormat="1" ht="53.2">
      <c r="A172" s="425"/>
      <c r="B172" s="425"/>
      <c r="C172" s="425"/>
      <c r="D172" s="432"/>
      <c r="E172" s="428"/>
      <c r="F172" s="399" t="s">
        <v>20</v>
      </c>
      <c r="G172" s="89"/>
      <c r="H172" s="5"/>
    </row>
    <row r="173" spans="1:16" s="14" customFormat="1" ht="16.95" customHeight="1">
      <c r="A173" s="425"/>
      <c r="B173" s="425"/>
      <c r="C173" s="425"/>
      <c r="D173" s="432"/>
      <c r="E173" s="428"/>
      <c r="F173" s="397" t="s">
        <v>14</v>
      </c>
      <c r="G173" s="6">
        <f t="shared" ref="G173:H173" si="66">G174</f>
        <v>27536.7</v>
      </c>
      <c r="H173" s="6">
        <f t="shared" si="66"/>
        <v>27536.7</v>
      </c>
    </row>
    <row r="174" spans="1:16" s="14" customFormat="1" ht="16.95" customHeight="1">
      <c r="A174" s="425"/>
      <c r="B174" s="425"/>
      <c r="C174" s="425"/>
      <c r="D174" s="432"/>
      <c r="E174" s="428"/>
      <c r="F174" s="399" t="s">
        <v>53</v>
      </c>
      <c r="G174" s="89">
        <f t="shared" ref="G174:H176" si="67">+G175</f>
        <v>27536.7</v>
      </c>
      <c r="H174" s="7">
        <f t="shared" si="67"/>
        <v>27536.7</v>
      </c>
    </row>
    <row r="175" spans="1:16" s="14" customFormat="1">
      <c r="A175" s="425"/>
      <c r="B175" s="425"/>
      <c r="C175" s="425"/>
      <c r="D175" s="432"/>
      <c r="E175" s="428"/>
      <c r="F175" s="399" t="s">
        <v>54</v>
      </c>
      <c r="G175" s="7">
        <f t="shared" si="67"/>
        <v>27536.7</v>
      </c>
      <c r="H175" s="7">
        <f t="shared" si="67"/>
        <v>27536.7</v>
      </c>
    </row>
    <row r="176" spans="1:16" s="14" customFormat="1">
      <c r="A176" s="425"/>
      <c r="B176" s="425"/>
      <c r="C176" s="425"/>
      <c r="D176" s="432"/>
      <c r="E176" s="428"/>
      <c r="F176" s="402" t="s">
        <v>55</v>
      </c>
      <c r="G176" s="63">
        <f t="shared" si="67"/>
        <v>27536.7</v>
      </c>
      <c r="H176" s="63">
        <f t="shared" si="67"/>
        <v>27536.7</v>
      </c>
      <c r="I176" s="18"/>
    </row>
    <row r="177" spans="1:16" s="14" customFormat="1">
      <c r="A177" s="425"/>
      <c r="B177" s="425"/>
      <c r="C177" s="425"/>
      <c r="D177" s="433"/>
      <c r="E177" s="430"/>
      <c r="F177" s="402" t="s">
        <v>446</v>
      </c>
      <c r="G177" s="63">
        <f>+'Հավելված N 4'!E18</f>
        <v>27536.7</v>
      </c>
      <c r="H177" s="63">
        <f>+'Հավելված N 4'!F18</f>
        <v>27536.7</v>
      </c>
      <c r="I177" s="18"/>
    </row>
    <row r="178" spans="1:16" s="14" customFormat="1" ht="34.950000000000003" customHeight="1">
      <c r="A178" s="425"/>
      <c r="B178" s="425"/>
      <c r="C178" s="425"/>
      <c r="D178" s="346">
        <v>1111</v>
      </c>
      <c r="E178" s="429" t="s">
        <v>460</v>
      </c>
      <c r="F178" s="429"/>
      <c r="G178" s="2">
        <f>+G180+G211</f>
        <v>0</v>
      </c>
      <c r="H178" s="2">
        <f>+H180+H211</f>
        <v>-36062.700000000004</v>
      </c>
      <c r="I178" s="15"/>
      <c r="J178" s="15"/>
      <c r="K178" s="15"/>
      <c r="L178" s="15"/>
      <c r="M178" s="15"/>
      <c r="N178" s="15"/>
      <c r="O178" s="15"/>
      <c r="P178" s="15"/>
    </row>
    <row r="179" spans="1:16" s="14" customFormat="1" ht="16.95" customHeight="1">
      <c r="A179" s="425"/>
      <c r="B179" s="425"/>
      <c r="C179" s="425"/>
      <c r="D179" s="346"/>
      <c r="E179" s="160"/>
      <c r="F179" s="399" t="s">
        <v>13</v>
      </c>
      <c r="G179" s="2"/>
      <c r="H179" s="2"/>
      <c r="I179" s="15"/>
      <c r="J179" s="15"/>
      <c r="K179" s="15"/>
      <c r="L179" s="15"/>
      <c r="M179" s="15"/>
      <c r="N179" s="15"/>
      <c r="O179" s="15"/>
      <c r="P179" s="15"/>
    </row>
    <row r="180" spans="1:16" s="14" customFormat="1" ht="50">
      <c r="A180" s="425"/>
      <c r="B180" s="425"/>
      <c r="C180" s="425"/>
      <c r="D180" s="431"/>
      <c r="E180" s="150">
        <v>32001</v>
      </c>
      <c r="F180" s="403" t="s">
        <v>236</v>
      </c>
      <c r="G180" s="16">
        <f t="shared" ref="G180:H180" si="68">+G182</f>
        <v>0</v>
      </c>
      <c r="H180" s="16">
        <f t="shared" si="68"/>
        <v>-36062.700000000004</v>
      </c>
      <c r="I180" s="15"/>
      <c r="J180" s="15"/>
      <c r="K180" s="15"/>
      <c r="L180" s="15"/>
      <c r="M180" s="15"/>
      <c r="N180" s="15"/>
      <c r="O180" s="15"/>
      <c r="P180" s="15"/>
    </row>
    <row r="181" spans="1:16" s="14" customFormat="1">
      <c r="A181" s="425"/>
      <c r="B181" s="425"/>
      <c r="C181" s="425"/>
      <c r="D181" s="432"/>
      <c r="E181" s="427"/>
      <c r="F181" s="399" t="s">
        <v>23</v>
      </c>
      <c r="G181" s="6"/>
      <c r="H181" s="5"/>
    </row>
    <row r="182" spans="1:16" s="17" customFormat="1" ht="36.549999999999997" customHeight="1">
      <c r="A182" s="425"/>
      <c r="B182" s="425"/>
      <c r="C182" s="425"/>
      <c r="D182" s="432"/>
      <c r="E182" s="428"/>
      <c r="F182" s="161" t="s">
        <v>19</v>
      </c>
      <c r="G182" s="88">
        <f t="shared" ref="G182:H182" si="69">+G184</f>
        <v>0</v>
      </c>
      <c r="H182" s="88">
        <f t="shared" si="69"/>
        <v>-36062.700000000004</v>
      </c>
    </row>
    <row r="183" spans="1:16" s="14" customFormat="1" ht="53.2">
      <c r="A183" s="425"/>
      <c r="B183" s="425"/>
      <c r="C183" s="425"/>
      <c r="D183" s="432"/>
      <c r="E183" s="428"/>
      <c r="F183" s="399" t="s">
        <v>20</v>
      </c>
      <c r="G183" s="89"/>
      <c r="H183" s="5"/>
    </row>
    <row r="184" spans="1:16" s="14" customFormat="1" ht="16.95" customHeight="1">
      <c r="A184" s="425"/>
      <c r="B184" s="425"/>
      <c r="C184" s="425"/>
      <c r="D184" s="432"/>
      <c r="E184" s="428"/>
      <c r="F184" s="397" t="s">
        <v>14</v>
      </c>
      <c r="G184" s="6">
        <f t="shared" ref="G184:H184" si="70">G185</f>
        <v>0</v>
      </c>
      <c r="H184" s="6">
        <f t="shared" si="70"/>
        <v>-36062.700000000004</v>
      </c>
    </row>
    <row r="185" spans="1:16" s="14" customFormat="1" ht="16.95" customHeight="1">
      <c r="A185" s="425"/>
      <c r="B185" s="425"/>
      <c r="C185" s="425"/>
      <c r="D185" s="432"/>
      <c r="E185" s="428"/>
      <c r="F185" s="399" t="s">
        <v>53</v>
      </c>
      <c r="G185" s="89">
        <f t="shared" ref="G185:H187" si="71">+G186</f>
        <v>0</v>
      </c>
      <c r="H185" s="7">
        <f t="shared" si="71"/>
        <v>-36062.700000000004</v>
      </c>
    </row>
    <row r="186" spans="1:16" s="14" customFormat="1">
      <c r="A186" s="425"/>
      <c r="B186" s="425"/>
      <c r="C186" s="425"/>
      <c r="D186" s="432"/>
      <c r="E186" s="428"/>
      <c r="F186" s="399" t="s">
        <v>54</v>
      </c>
      <c r="G186" s="7">
        <f t="shared" si="71"/>
        <v>0</v>
      </c>
      <c r="H186" s="7">
        <f t="shared" si="71"/>
        <v>-36062.700000000004</v>
      </c>
    </row>
    <row r="187" spans="1:16" s="14" customFormat="1">
      <c r="A187" s="425"/>
      <c r="B187" s="425"/>
      <c r="C187" s="425"/>
      <c r="D187" s="432"/>
      <c r="E187" s="428"/>
      <c r="F187" s="402" t="s">
        <v>55</v>
      </c>
      <c r="G187" s="63">
        <f t="shared" si="71"/>
        <v>0</v>
      </c>
      <c r="H187" s="63">
        <f t="shared" si="71"/>
        <v>-36062.700000000004</v>
      </c>
      <c r="I187" s="18"/>
    </row>
    <row r="188" spans="1:16" s="14" customFormat="1">
      <c r="A188" s="425"/>
      <c r="B188" s="425"/>
      <c r="C188" s="425"/>
      <c r="D188" s="433"/>
      <c r="E188" s="430"/>
      <c r="F188" s="402" t="s">
        <v>446</v>
      </c>
      <c r="G188" s="63">
        <f>+'Հավելված N 4'!E50</f>
        <v>0</v>
      </c>
      <c r="H188" s="63">
        <f>+'Հավելված N 4'!F50</f>
        <v>-36062.700000000004</v>
      </c>
      <c r="I188" s="18"/>
    </row>
    <row r="189" spans="1:16" s="14" customFormat="1">
      <c r="A189" s="425"/>
      <c r="B189" s="425"/>
      <c r="C189" s="425"/>
      <c r="D189" s="346">
        <v>1183</v>
      </c>
      <c r="E189" s="429" t="s">
        <v>119</v>
      </c>
      <c r="F189" s="429"/>
      <c r="G189" s="2">
        <f>+G191+G211</f>
        <v>3139.9</v>
      </c>
      <c r="H189" s="2">
        <f>+H191+H211</f>
        <v>3139.9</v>
      </c>
      <c r="I189" s="15"/>
      <c r="J189" s="15"/>
      <c r="K189" s="15"/>
      <c r="L189" s="15"/>
      <c r="M189" s="15"/>
      <c r="N189" s="15"/>
      <c r="O189" s="15"/>
      <c r="P189" s="15"/>
    </row>
    <row r="190" spans="1:16" s="14" customFormat="1" ht="16.95" customHeight="1">
      <c r="A190" s="425"/>
      <c r="B190" s="425"/>
      <c r="C190" s="425"/>
      <c r="D190" s="346"/>
      <c r="E190" s="160"/>
      <c r="F190" s="399" t="s">
        <v>13</v>
      </c>
      <c r="G190" s="2"/>
      <c r="H190" s="2"/>
      <c r="I190" s="15"/>
      <c r="J190" s="15"/>
      <c r="K190" s="15"/>
      <c r="L190" s="15"/>
      <c r="M190" s="15"/>
      <c r="N190" s="15"/>
      <c r="O190" s="15"/>
      <c r="P190" s="15"/>
    </row>
    <row r="191" spans="1:16" s="14" customFormat="1" ht="33.35">
      <c r="A191" s="425"/>
      <c r="B191" s="425"/>
      <c r="C191" s="425"/>
      <c r="D191" s="431"/>
      <c r="E191" s="150">
        <v>32001</v>
      </c>
      <c r="F191" s="401" t="s">
        <v>120</v>
      </c>
      <c r="G191" s="16">
        <f>+G193</f>
        <v>3139.9</v>
      </c>
      <c r="H191" s="16">
        <f>+H193</f>
        <v>3139.9</v>
      </c>
      <c r="I191" s="15"/>
      <c r="J191" s="15"/>
      <c r="K191" s="15"/>
      <c r="L191" s="15"/>
      <c r="M191" s="15"/>
      <c r="N191" s="15"/>
      <c r="O191" s="15"/>
      <c r="P191" s="15"/>
    </row>
    <row r="192" spans="1:16" s="14" customFormat="1">
      <c r="A192" s="425"/>
      <c r="B192" s="425"/>
      <c r="C192" s="425"/>
      <c r="D192" s="432"/>
      <c r="E192" s="427"/>
      <c r="F192" s="399" t="s">
        <v>23</v>
      </c>
      <c r="G192" s="6"/>
      <c r="H192" s="5"/>
    </row>
    <row r="193" spans="1:9" s="17" customFormat="1" ht="36.549999999999997" customHeight="1">
      <c r="A193" s="425"/>
      <c r="B193" s="425"/>
      <c r="C193" s="425"/>
      <c r="D193" s="432"/>
      <c r="E193" s="428"/>
      <c r="F193" s="161" t="s">
        <v>19</v>
      </c>
      <c r="G193" s="88">
        <f t="shared" ref="G193:H193" si="72">+G195</f>
        <v>3139.9</v>
      </c>
      <c r="H193" s="88">
        <f t="shared" si="72"/>
        <v>3139.9</v>
      </c>
    </row>
    <row r="194" spans="1:9" s="14" customFormat="1" ht="53.2">
      <c r="A194" s="425"/>
      <c r="B194" s="425"/>
      <c r="C194" s="425"/>
      <c r="D194" s="432"/>
      <c r="E194" s="428"/>
      <c r="F194" s="399" t="s">
        <v>20</v>
      </c>
      <c r="G194" s="89"/>
      <c r="H194" s="5"/>
    </row>
    <row r="195" spans="1:9" s="14" customFormat="1" ht="16.95" customHeight="1">
      <c r="A195" s="425"/>
      <c r="B195" s="425"/>
      <c r="C195" s="425"/>
      <c r="D195" s="432"/>
      <c r="E195" s="428"/>
      <c r="F195" s="397" t="s">
        <v>14</v>
      </c>
      <c r="G195" s="6">
        <f t="shared" ref="G195" si="73">+G196+G200</f>
        <v>3139.9</v>
      </c>
      <c r="H195" s="6">
        <f>+H196+H200</f>
        <v>3139.9</v>
      </c>
    </row>
    <row r="196" spans="1:9" s="14" customFormat="1" ht="16.95" customHeight="1">
      <c r="A196" s="425"/>
      <c r="B196" s="425"/>
      <c r="C196" s="425"/>
      <c r="D196" s="432"/>
      <c r="E196" s="428"/>
      <c r="F196" s="399" t="s">
        <v>64</v>
      </c>
      <c r="G196" s="89">
        <f t="shared" ref="G196:H202" si="74">+G197</f>
        <v>2157.4</v>
      </c>
      <c r="H196" s="7">
        <f t="shared" si="74"/>
        <v>2157.4</v>
      </c>
    </row>
    <row r="197" spans="1:9" s="14" customFormat="1">
      <c r="A197" s="425"/>
      <c r="B197" s="425"/>
      <c r="C197" s="425"/>
      <c r="D197" s="432"/>
      <c r="E197" s="428"/>
      <c r="F197" s="399" t="s">
        <v>65</v>
      </c>
      <c r="G197" s="7">
        <f t="shared" si="74"/>
        <v>2157.4</v>
      </c>
      <c r="H197" s="7">
        <f t="shared" si="74"/>
        <v>2157.4</v>
      </c>
    </row>
    <row r="198" spans="1:9" s="14" customFormat="1" ht="35.5">
      <c r="A198" s="425"/>
      <c r="B198" s="425"/>
      <c r="C198" s="425"/>
      <c r="D198" s="432"/>
      <c r="E198" s="428"/>
      <c r="F198" s="399" t="s">
        <v>66</v>
      </c>
      <c r="G198" s="63">
        <f t="shared" si="74"/>
        <v>2157.4</v>
      </c>
      <c r="H198" s="63">
        <f t="shared" si="74"/>
        <v>2157.4</v>
      </c>
      <c r="I198" s="18"/>
    </row>
    <row r="199" spans="1:9" s="14" customFormat="1" ht="35.5">
      <c r="A199" s="425"/>
      <c r="B199" s="425"/>
      <c r="C199" s="425"/>
      <c r="D199" s="432"/>
      <c r="E199" s="428"/>
      <c r="F199" s="399" t="s">
        <v>67</v>
      </c>
      <c r="G199" s="63">
        <f>+H199</f>
        <v>2157.4</v>
      </c>
      <c r="H199" s="63">
        <f>+'Հավելված N 5'!G22</f>
        <v>2157.4</v>
      </c>
      <c r="I199" s="18"/>
    </row>
    <row r="200" spans="1:9" s="14" customFormat="1" ht="16.95" customHeight="1">
      <c r="A200" s="425"/>
      <c r="B200" s="425"/>
      <c r="C200" s="425"/>
      <c r="D200" s="432"/>
      <c r="E200" s="428"/>
      <c r="F200" s="399" t="s">
        <v>436</v>
      </c>
      <c r="G200" s="89">
        <f t="shared" si="74"/>
        <v>982.5</v>
      </c>
      <c r="H200" s="7">
        <f t="shared" si="74"/>
        <v>982.5</v>
      </c>
    </row>
    <row r="201" spans="1:9" s="14" customFormat="1">
      <c r="A201" s="425"/>
      <c r="B201" s="425"/>
      <c r="C201" s="425"/>
      <c r="D201" s="432"/>
      <c r="E201" s="428"/>
      <c r="F201" s="399" t="s">
        <v>437</v>
      </c>
      <c r="G201" s="7">
        <f t="shared" si="74"/>
        <v>982.5</v>
      </c>
      <c r="H201" s="7">
        <f t="shared" si="74"/>
        <v>982.5</v>
      </c>
    </row>
    <row r="202" spans="1:9" s="14" customFormat="1">
      <c r="A202" s="425"/>
      <c r="B202" s="425"/>
      <c r="C202" s="425"/>
      <c r="D202" s="432"/>
      <c r="E202" s="428"/>
      <c r="F202" s="402" t="s">
        <v>55</v>
      </c>
      <c r="G202" s="63">
        <f t="shared" si="74"/>
        <v>982.5</v>
      </c>
      <c r="H202" s="63">
        <f t="shared" si="74"/>
        <v>982.5</v>
      </c>
      <c r="I202" s="18"/>
    </row>
    <row r="203" spans="1:9" s="14" customFormat="1">
      <c r="A203" s="426"/>
      <c r="B203" s="426"/>
      <c r="C203" s="426"/>
      <c r="D203" s="433"/>
      <c r="E203" s="430"/>
      <c r="F203" s="402" t="s">
        <v>446</v>
      </c>
      <c r="G203" s="63">
        <f>+'Հավելված N 4'!E74</f>
        <v>982.5</v>
      </c>
      <c r="H203" s="63">
        <f>+'Հավելված N 4'!F74</f>
        <v>982.5</v>
      </c>
      <c r="I203" s="18"/>
    </row>
    <row r="204" spans="1:9" ht="8.1" customHeight="1"/>
    <row r="205" spans="1:9" s="14" customFormat="1" ht="32.4" customHeight="1">
      <c r="A205" s="338"/>
      <c r="B205" s="338"/>
      <c r="C205" s="338"/>
      <c r="D205" s="121"/>
      <c r="E205" s="121"/>
      <c r="F205" s="333" t="s">
        <v>481</v>
      </c>
      <c r="G205" s="123">
        <f>+ROUND(G206+H244,1)</f>
        <v>3750</v>
      </c>
      <c r="H205" s="123">
        <f>+H206+I244</f>
        <v>7918.5000000000864</v>
      </c>
    </row>
    <row r="206" spans="1:9" s="14" customFormat="1" ht="17.600000000000001" customHeight="1">
      <c r="A206" s="442" t="s">
        <v>482</v>
      </c>
      <c r="B206" s="422"/>
      <c r="C206" s="422"/>
      <c r="D206" s="443"/>
      <c r="E206" s="61"/>
      <c r="F206" s="333" t="s">
        <v>483</v>
      </c>
      <c r="G206" s="123">
        <f t="shared" ref="G206:H206" si="75">+G208</f>
        <v>3749.9999999999991</v>
      </c>
      <c r="H206" s="123">
        <f t="shared" si="75"/>
        <v>7918.5000000000864</v>
      </c>
    </row>
    <row r="207" spans="1:9" s="14" customFormat="1" ht="16.95" customHeight="1">
      <c r="A207" s="442"/>
      <c r="B207" s="422"/>
      <c r="C207" s="422"/>
      <c r="D207" s="444"/>
      <c r="E207" s="62"/>
      <c r="F207" s="338" t="s">
        <v>13</v>
      </c>
      <c r="G207" s="149"/>
      <c r="H207" s="342"/>
    </row>
    <row r="208" spans="1:9" s="14" customFormat="1" ht="33.35">
      <c r="A208" s="442"/>
      <c r="B208" s="437" t="s">
        <v>84</v>
      </c>
      <c r="C208" s="422"/>
      <c r="D208" s="444"/>
      <c r="E208" s="62"/>
      <c r="F208" s="333" t="s">
        <v>484</v>
      </c>
      <c r="G208" s="149">
        <f t="shared" ref="G208:H208" si="76">+G210</f>
        <v>3749.9999999999991</v>
      </c>
      <c r="H208" s="149">
        <f t="shared" si="76"/>
        <v>7918.5000000000864</v>
      </c>
    </row>
    <row r="209" spans="1:9" s="14" customFormat="1" ht="16.95" customHeight="1">
      <c r="A209" s="442"/>
      <c r="B209" s="437"/>
      <c r="C209" s="422"/>
      <c r="D209" s="444"/>
      <c r="E209" s="62"/>
      <c r="F209" s="338" t="s">
        <v>13</v>
      </c>
      <c r="G209" s="149"/>
      <c r="H209" s="342"/>
    </row>
    <row r="210" spans="1:9" s="14" customFormat="1">
      <c r="A210" s="442"/>
      <c r="B210" s="437"/>
      <c r="C210" s="437" t="s">
        <v>84</v>
      </c>
      <c r="D210" s="444"/>
      <c r="E210" s="62"/>
      <c r="F210" s="333" t="s">
        <v>485</v>
      </c>
      <c r="G210" s="149">
        <f t="shared" ref="G210:H210" si="77">+G212</f>
        <v>3749.9999999999991</v>
      </c>
      <c r="H210" s="149">
        <f t="shared" si="77"/>
        <v>7918.5000000000864</v>
      </c>
    </row>
    <row r="211" spans="1:9" s="14" customFormat="1" ht="16.95" customHeight="1">
      <c r="A211" s="442"/>
      <c r="B211" s="437"/>
      <c r="C211" s="437"/>
      <c r="D211" s="444"/>
      <c r="E211" s="62"/>
      <c r="F211" s="338" t="s">
        <v>13</v>
      </c>
      <c r="G211" s="149"/>
      <c r="H211" s="349"/>
    </row>
    <row r="212" spans="1:9" s="14" customFormat="1" ht="35.5">
      <c r="A212" s="442"/>
      <c r="B212" s="437"/>
      <c r="C212" s="437"/>
      <c r="D212" s="444"/>
      <c r="E212" s="62"/>
      <c r="F212" s="339" t="s">
        <v>19</v>
      </c>
      <c r="G212" s="149">
        <f t="shared" ref="G212:H212" si="78">+G214</f>
        <v>3749.9999999999991</v>
      </c>
      <c r="H212" s="149">
        <f t="shared" si="78"/>
        <v>7918.5000000000864</v>
      </c>
    </row>
    <row r="213" spans="1:9" s="14" customFormat="1" ht="16.95" customHeight="1">
      <c r="A213" s="442"/>
      <c r="B213" s="437"/>
      <c r="C213" s="437"/>
      <c r="D213" s="445"/>
      <c r="E213" s="86"/>
      <c r="F213" s="338" t="s">
        <v>13</v>
      </c>
      <c r="G213" s="149"/>
      <c r="H213" s="349"/>
    </row>
    <row r="214" spans="1:9" s="14" customFormat="1" ht="18" customHeight="1">
      <c r="A214" s="442"/>
      <c r="B214" s="437"/>
      <c r="C214" s="437"/>
      <c r="D214" s="421">
        <v>1139</v>
      </c>
      <c r="E214" s="429" t="s">
        <v>485</v>
      </c>
      <c r="F214" s="429"/>
      <c r="G214" s="123">
        <f>+G216+G224</f>
        <v>3749.9999999999991</v>
      </c>
      <c r="H214" s="123">
        <f>+H216+H224</f>
        <v>7918.5000000000864</v>
      </c>
    </row>
    <row r="215" spans="1:9" s="14" customFormat="1" ht="16.95" customHeight="1">
      <c r="A215" s="442"/>
      <c r="B215" s="437"/>
      <c r="C215" s="437"/>
      <c r="D215" s="421"/>
      <c r="E215" s="160"/>
      <c r="F215" s="338" t="s">
        <v>13</v>
      </c>
      <c r="G215" s="123"/>
      <c r="H215" s="123"/>
    </row>
    <row r="216" spans="1:9" s="14" customFormat="1">
      <c r="A216" s="442"/>
      <c r="B216" s="437"/>
      <c r="C216" s="437"/>
      <c r="D216" s="421"/>
      <c r="E216" s="150">
        <v>11001</v>
      </c>
      <c r="F216" s="134" t="s">
        <v>485</v>
      </c>
      <c r="G216" s="135">
        <f t="shared" ref="G216:H216" si="79">+G218</f>
        <v>8802.7999999999993</v>
      </c>
      <c r="H216" s="135">
        <f t="shared" si="79"/>
        <v>12971.300000000087</v>
      </c>
    </row>
    <row r="217" spans="1:9" s="14" customFormat="1" ht="15.6" customHeight="1">
      <c r="A217" s="442"/>
      <c r="B217" s="437"/>
      <c r="C217" s="437"/>
      <c r="D217" s="421"/>
      <c r="E217" s="427"/>
      <c r="F217" s="338" t="s">
        <v>23</v>
      </c>
      <c r="G217" s="149"/>
      <c r="H217" s="342"/>
    </row>
    <row r="218" spans="1:9" s="17" customFormat="1" ht="36.549999999999997" customHeight="1">
      <c r="A218" s="442"/>
      <c r="B218" s="437"/>
      <c r="C218" s="437"/>
      <c r="D218" s="421"/>
      <c r="E218" s="428"/>
      <c r="F218" s="350" t="s">
        <v>486</v>
      </c>
      <c r="G218" s="351">
        <f t="shared" ref="G218:H218" si="80">+G220</f>
        <v>8802.7999999999993</v>
      </c>
      <c r="H218" s="351">
        <f t="shared" si="80"/>
        <v>12971.300000000087</v>
      </c>
    </row>
    <row r="219" spans="1:9" s="14" customFormat="1" ht="53.2">
      <c r="A219" s="442"/>
      <c r="B219" s="437"/>
      <c r="C219" s="437"/>
      <c r="D219" s="421"/>
      <c r="E219" s="428"/>
      <c r="F219" s="338" t="s">
        <v>20</v>
      </c>
      <c r="G219" s="352"/>
      <c r="H219" s="342"/>
    </row>
    <row r="220" spans="1:9" s="14" customFormat="1" ht="16.95" customHeight="1">
      <c r="A220" s="442"/>
      <c r="B220" s="437"/>
      <c r="C220" s="437"/>
      <c r="D220" s="421"/>
      <c r="E220" s="428"/>
      <c r="F220" s="154" t="s">
        <v>14</v>
      </c>
      <c r="G220" s="149">
        <f t="shared" ref="G220:H222" si="81">+G221</f>
        <v>8802.7999999999993</v>
      </c>
      <c r="H220" s="149">
        <f t="shared" si="81"/>
        <v>12971.300000000087</v>
      </c>
    </row>
    <row r="221" spans="1:9" s="14" customFormat="1" ht="16.95" customHeight="1">
      <c r="A221" s="442"/>
      <c r="B221" s="437"/>
      <c r="C221" s="437"/>
      <c r="D221" s="421"/>
      <c r="E221" s="428"/>
      <c r="F221" s="338" t="s">
        <v>64</v>
      </c>
      <c r="G221" s="352">
        <f>+G222</f>
        <v>8802.7999999999993</v>
      </c>
      <c r="H221" s="352">
        <f>+H222</f>
        <v>12971.300000000087</v>
      </c>
    </row>
    <row r="222" spans="1:9" s="14" customFormat="1" ht="15.6" customHeight="1">
      <c r="A222" s="442"/>
      <c r="B222" s="437"/>
      <c r="C222" s="437"/>
      <c r="D222" s="421"/>
      <c r="E222" s="428"/>
      <c r="F222" s="353" t="s">
        <v>457</v>
      </c>
      <c r="G222" s="352">
        <f t="shared" si="81"/>
        <v>8802.7999999999993</v>
      </c>
      <c r="H222" s="341">
        <f t="shared" si="81"/>
        <v>12971.300000000087</v>
      </c>
      <c r="I222" s="18"/>
    </row>
    <row r="223" spans="1:9" s="14" customFormat="1" ht="15.6" customHeight="1">
      <c r="A223" s="442"/>
      <c r="B223" s="437"/>
      <c r="C223" s="437"/>
      <c r="D223" s="421"/>
      <c r="E223" s="430"/>
      <c r="F223" s="353" t="s">
        <v>584</v>
      </c>
      <c r="G223" s="341">
        <f>-G231+3750</f>
        <v>8802.7999999999993</v>
      </c>
      <c r="H223" s="341">
        <f>-H231-('Հավելված N 4'!F11+H124+'Հավելված N 5'!G10)</f>
        <v>12971.300000000087</v>
      </c>
      <c r="I223" s="18"/>
    </row>
    <row r="224" spans="1:9" s="14" customFormat="1">
      <c r="A224" s="442"/>
      <c r="B224" s="437"/>
      <c r="C224" s="437"/>
      <c r="D224" s="421"/>
      <c r="E224" s="150">
        <v>11001</v>
      </c>
      <c r="F224" s="134" t="s">
        <v>485</v>
      </c>
      <c r="G224" s="135">
        <f t="shared" ref="G224:H224" si="82">+G226</f>
        <v>-5052.8</v>
      </c>
      <c r="H224" s="135">
        <f t="shared" si="82"/>
        <v>-5052.8</v>
      </c>
    </row>
    <row r="225" spans="1:9" s="14" customFormat="1">
      <c r="A225" s="442"/>
      <c r="B225" s="437"/>
      <c r="C225" s="437"/>
      <c r="D225" s="421"/>
      <c r="E225" s="427"/>
      <c r="F225" s="338" t="s">
        <v>23</v>
      </c>
      <c r="G225" s="149"/>
      <c r="H225" s="342"/>
    </row>
    <row r="226" spans="1:9" s="17" customFormat="1" ht="36.549999999999997" customHeight="1">
      <c r="A226" s="442"/>
      <c r="B226" s="437"/>
      <c r="C226" s="437"/>
      <c r="D226" s="421"/>
      <c r="E226" s="428"/>
      <c r="F226" s="350" t="s">
        <v>486</v>
      </c>
      <c r="G226" s="351">
        <f t="shared" ref="G226:H226" si="83">+G228</f>
        <v>-5052.8</v>
      </c>
      <c r="H226" s="351">
        <f t="shared" si="83"/>
        <v>-5052.8</v>
      </c>
    </row>
    <row r="227" spans="1:9" s="14" customFormat="1" ht="53.2">
      <c r="A227" s="442"/>
      <c r="B227" s="437"/>
      <c r="C227" s="437"/>
      <c r="D227" s="421"/>
      <c r="E227" s="428"/>
      <c r="F227" s="338" t="s">
        <v>20</v>
      </c>
      <c r="G227" s="352"/>
      <c r="H227" s="342"/>
    </row>
    <row r="228" spans="1:9" s="14" customFormat="1" ht="16.95" customHeight="1">
      <c r="A228" s="442"/>
      <c r="B228" s="437"/>
      <c r="C228" s="437"/>
      <c r="D228" s="421"/>
      <c r="E228" s="428"/>
      <c r="F228" s="154" t="s">
        <v>14</v>
      </c>
      <c r="G228" s="149">
        <f t="shared" ref="G228:H230" si="84">+G229</f>
        <v>-5052.8</v>
      </c>
      <c r="H228" s="149">
        <f t="shared" si="84"/>
        <v>-5052.8</v>
      </c>
    </row>
    <row r="229" spans="1:9" s="14" customFormat="1" ht="16.95" customHeight="1">
      <c r="A229" s="442"/>
      <c r="B229" s="437"/>
      <c r="C229" s="437"/>
      <c r="D229" s="421"/>
      <c r="E229" s="428"/>
      <c r="F229" s="395" t="s">
        <v>64</v>
      </c>
      <c r="G229" s="352">
        <f>+G230</f>
        <v>-5052.8</v>
      </c>
      <c r="H229" s="352">
        <f>+H230</f>
        <v>-5052.8</v>
      </c>
    </row>
    <row r="230" spans="1:9" s="14" customFormat="1">
      <c r="A230" s="442"/>
      <c r="B230" s="437"/>
      <c r="C230" s="437"/>
      <c r="D230" s="421"/>
      <c r="E230" s="428"/>
      <c r="F230" s="353" t="s">
        <v>457</v>
      </c>
      <c r="G230" s="352">
        <f t="shared" si="84"/>
        <v>-5052.8</v>
      </c>
      <c r="H230" s="341">
        <f t="shared" si="84"/>
        <v>-5052.8</v>
      </c>
      <c r="I230" s="18"/>
    </row>
    <row r="231" spans="1:9" s="14" customFormat="1">
      <c r="A231" s="442"/>
      <c r="B231" s="437"/>
      <c r="C231" s="437"/>
      <c r="D231" s="421"/>
      <c r="E231" s="430"/>
      <c r="F231" s="353" t="s">
        <v>584</v>
      </c>
      <c r="G231" s="341">
        <f t="shared" ref="G231:H231" si="85">-G37-G54</f>
        <v>-5052.8</v>
      </c>
      <c r="H231" s="341">
        <f t="shared" si="85"/>
        <v>-5052.8</v>
      </c>
      <c r="I231" s="18"/>
    </row>
  </sheetData>
  <mergeCells count="75">
    <mergeCell ref="E214:F214"/>
    <mergeCell ref="E217:E223"/>
    <mergeCell ref="E225:E231"/>
    <mergeCell ref="A206:A231"/>
    <mergeCell ref="B206:B207"/>
    <mergeCell ref="C206:C209"/>
    <mergeCell ref="D206:D213"/>
    <mergeCell ref="B208:B231"/>
    <mergeCell ref="C210:C231"/>
    <mergeCell ref="D214:D231"/>
    <mergeCell ref="C78:C92"/>
    <mergeCell ref="E82:F82"/>
    <mergeCell ref="D84:D92"/>
    <mergeCell ref="E85:E92"/>
    <mergeCell ref="A16:A113"/>
    <mergeCell ref="E93:E96"/>
    <mergeCell ref="D93:D96"/>
    <mergeCell ref="C93:C113"/>
    <mergeCell ref="E97:F97"/>
    <mergeCell ref="D99:D113"/>
    <mergeCell ref="E100:E113"/>
    <mergeCell ref="B46:B113"/>
    <mergeCell ref="E52:F52"/>
    <mergeCell ref="D54:D62"/>
    <mergeCell ref="E55:E62"/>
    <mergeCell ref="C63:C77"/>
    <mergeCell ref="E67:F67"/>
    <mergeCell ref="D69:D77"/>
    <mergeCell ref="E70:E77"/>
    <mergeCell ref="B16:B17"/>
    <mergeCell ref="C16:C17"/>
    <mergeCell ref="E24:F24"/>
    <mergeCell ref="D26:D34"/>
    <mergeCell ref="E27:E34"/>
    <mergeCell ref="E35:F35"/>
    <mergeCell ref="B18:B45"/>
    <mergeCell ref="C20:C45"/>
    <mergeCell ref="C48:C62"/>
    <mergeCell ref="D37:D45"/>
    <mergeCell ref="E38:E45"/>
    <mergeCell ref="E189:F189"/>
    <mergeCell ref="E192:E203"/>
    <mergeCell ref="B114:B115"/>
    <mergeCell ref="B161:B203"/>
    <mergeCell ref="C163:C203"/>
    <mergeCell ref="E134:E140"/>
    <mergeCell ref="E153:E160"/>
    <mergeCell ref="B116:B160"/>
    <mergeCell ref="C118:C160"/>
    <mergeCell ref="D143:D160"/>
    <mergeCell ref="D124:D140"/>
    <mergeCell ref="F1:H1"/>
    <mergeCell ref="F3:H3"/>
    <mergeCell ref="A7:H7"/>
    <mergeCell ref="A11:C11"/>
    <mergeCell ref="D11:E11"/>
    <mergeCell ref="F2:H2"/>
    <mergeCell ref="F11:F12"/>
    <mergeCell ref="G11:H11"/>
    <mergeCell ref="A114:A203"/>
    <mergeCell ref="E161:E166"/>
    <mergeCell ref="D161:D166"/>
    <mergeCell ref="C161:C162"/>
    <mergeCell ref="E144:E151"/>
    <mergeCell ref="E141:F141"/>
    <mergeCell ref="C114:C115"/>
    <mergeCell ref="E167:F167"/>
    <mergeCell ref="E170:E177"/>
    <mergeCell ref="D169:D177"/>
    <mergeCell ref="E178:F178"/>
    <mergeCell ref="D180:D188"/>
    <mergeCell ref="E181:E188"/>
    <mergeCell ref="D191:D203"/>
    <mergeCell ref="E122:F122"/>
    <mergeCell ref="E126:E13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zoomScale="85" zoomScaleNormal="85" workbookViewId="0">
      <selection activeCell="D12" sqref="D12"/>
    </sheetView>
  </sheetViews>
  <sheetFormatPr defaultColWidth="9.09765625" defaultRowHeight="17.75"/>
  <cols>
    <col min="1" max="1" width="9.09765625" style="172"/>
    <col min="2" max="2" width="9.09765625" style="172" customWidth="1"/>
    <col min="3" max="3" width="54.19921875" style="172" customWidth="1"/>
    <col min="4" max="4" width="16.3984375" style="172" customWidth="1"/>
    <col min="5" max="8" width="20.3984375" style="172" customWidth="1"/>
    <col min="9" max="9" width="17.5" style="172" bestFit="1" customWidth="1"/>
    <col min="10" max="10" width="17.69921875" style="172" customWidth="1"/>
    <col min="11" max="16384" width="9.09765625" style="172"/>
  </cols>
  <sheetData>
    <row r="1" spans="1:10" s="169" customFormat="1" ht="26.6" customHeight="1">
      <c r="A1" s="167"/>
      <c r="B1" s="168"/>
      <c r="C1" s="168"/>
      <c r="D1" s="168"/>
      <c r="E1" s="167"/>
      <c r="F1" s="453" t="s">
        <v>118</v>
      </c>
      <c r="G1" s="453"/>
      <c r="H1" s="453"/>
    </row>
    <row r="2" spans="1:10">
      <c r="A2" s="170"/>
      <c r="B2" s="170"/>
      <c r="C2" s="170"/>
      <c r="D2" s="170"/>
      <c r="E2" s="171"/>
      <c r="F2" s="454" t="s">
        <v>81</v>
      </c>
      <c r="G2" s="454"/>
      <c r="H2" s="454"/>
    </row>
    <row r="3" spans="1:10">
      <c r="A3" s="170"/>
      <c r="B3" s="170"/>
      <c r="C3" s="170"/>
      <c r="D3" s="170"/>
      <c r="E3" s="171"/>
      <c r="F3" s="454" t="s">
        <v>27</v>
      </c>
      <c r="G3" s="454"/>
      <c r="H3" s="454"/>
    </row>
    <row r="4" spans="1:10">
      <c r="A4" s="173"/>
      <c r="B4" s="173"/>
      <c r="C4" s="174"/>
      <c r="D4" s="171"/>
      <c r="E4" s="171"/>
      <c r="F4" s="171"/>
      <c r="G4" s="171"/>
      <c r="H4" s="171"/>
    </row>
    <row r="5" spans="1:10" ht="37.5" customHeight="1">
      <c r="A5" s="455" t="s">
        <v>146</v>
      </c>
      <c r="B5" s="456"/>
      <c r="C5" s="456"/>
      <c r="D5" s="456"/>
      <c r="E5" s="456"/>
      <c r="F5" s="456"/>
      <c r="G5" s="456"/>
      <c r="H5" s="456"/>
    </row>
    <row r="6" spans="1:10" ht="37.5" customHeight="1">
      <c r="A6" s="456"/>
      <c r="B6" s="456"/>
      <c r="C6" s="456"/>
      <c r="D6" s="456"/>
      <c r="E6" s="456"/>
      <c r="F6" s="456"/>
      <c r="G6" s="456"/>
      <c r="H6" s="456"/>
    </row>
    <row r="7" spans="1:10">
      <c r="E7" s="171"/>
      <c r="F7" s="171"/>
      <c r="G7" s="171"/>
    </row>
    <row r="8" spans="1:10">
      <c r="A8" s="175"/>
      <c r="B8" s="175"/>
      <c r="C8" s="175"/>
      <c r="D8" s="327"/>
      <c r="E8" s="171"/>
      <c r="F8" s="171"/>
      <c r="G8" s="457" t="s">
        <v>16</v>
      </c>
      <c r="H8" s="457"/>
    </row>
    <row r="9" spans="1:10" ht="45" customHeight="1">
      <c r="A9" s="462" t="s">
        <v>44</v>
      </c>
      <c r="B9" s="463"/>
      <c r="C9" s="446" t="s">
        <v>45</v>
      </c>
      <c r="D9" s="448" t="s">
        <v>112</v>
      </c>
      <c r="E9" s="450" t="s">
        <v>52</v>
      </c>
      <c r="F9" s="451"/>
      <c r="G9" s="451"/>
      <c r="H9" s="452"/>
    </row>
    <row r="10" spans="1:10" ht="99.95">
      <c r="A10" s="176" t="s">
        <v>21</v>
      </c>
      <c r="B10" s="176" t="s">
        <v>22</v>
      </c>
      <c r="C10" s="447"/>
      <c r="D10" s="449"/>
      <c r="E10" s="177" t="s">
        <v>139</v>
      </c>
      <c r="F10" s="177" t="s">
        <v>140</v>
      </c>
      <c r="G10" s="177" t="s">
        <v>141</v>
      </c>
      <c r="H10" s="177" t="s">
        <v>142</v>
      </c>
    </row>
    <row r="11" spans="1:10">
      <c r="A11" s="176"/>
      <c r="B11" s="176"/>
      <c r="C11" s="178" t="s">
        <v>143</v>
      </c>
      <c r="D11" s="183">
        <f>SUM(E11:H11)</f>
        <v>-575725.30000000005</v>
      </c>
      <c r="E11" s="179">
        <f>+E13</f>
        <v>0</v>
      </c>
      <c r="F11" s="179">
        <f>+F13</f>
        <v>50068.899999999994</v>
      </c>
      <c r="G11" s="179">
        <f>+G13</f>
        <v>-31428.299999999996</v>
      </c>
      <c r="H11" s="179">
        <f>+H13</f>
        <v>-594365.9</v>
      </c>
      <c r="I11" s="180"/>
      <c r="J11" s="180"/>
    </row>
    <row r="12" spans="1:10">
      <c r="A12" s="176"/>
      <c r="B12" s="176"/>
      <c r="C12" s="178" t="s">
        <v>144</v>
      </c>
      <c r="D12" s="183"/>
      <c r="E12" s="179"/>
      <c r="F12" s="179"/>
      <c r="G12" s="179"/>
      <c r="H12" s="179"/>
      <c r="I12" s="180"/>
      <c r="J12" s="181"/>
    </row>
    <row r="13" spans="1:10" ht="33.35">
      <c r="A13" s="164"/>
      <c r="B13" s="182"/>
      <c r="C13" s="182" t="s">
        <v>24</v>
      </c>
      <c r="D13" s="183">
        <f>SUM(E13:H13)</f>
        <v>-575725.30000000005</v>
      </c>
      <c r="E13" s="183">
        <f>+E15+E16+E20+E38+E42+E46+E50+E54+E58+E62+E63+E67</f>
        <v>0</v>
      </c>
      <c r="F13" s="183">
        <f>+F15+F16+F20+F38+F42+F46+F50+F54+F58+F62+F63+F67</f>
        <v>50068.899999999994</v>
      </c>
      <c r="G13" s="183">
        <f>+G15+G16+G20+G38+G42+G46+G50+G54+G58+G62+G63+G67</f>
        <v>-31428.299999999996</v>
      </c>
      <c r="H13" s="183">
        <f>+H15+H16+H20+H38+H42+H46+H50+H54+H58+H62+H63+H67</f>
        <v>-594365.9</v>
      </c>
      <c r="I13" s="180"/>
    </row>
    <row r="14" spans="1:10">
      <c r="A14" s="164"/>
      <c r="B14" s="164"/>
      <c r="C14" s="164" t="s">
        <v>145</v>
      </c>
      <c r="D14" s="316"/>
      <c r="E14" s="316"/>
      <c r="F14" s="184"/>
      <c r="G14" s="184"/>
      <c r="H14" s="184"/>
    </row>
    <row r="15" spans="1:10" s="251" customFormat="1" ht="71.5" customHeight="1">
      <c r="A15" s="247">
        <v>1041</v>
      </c>
      <c r="B15" s="247">
        <v>32001</v>
      </c>
      <c r="C15" s="277" t="s">
        <v>410</v>
      </c>
      <c r="D15" s="249">
        <f>SUM(E15:H15)</f>
        <v>-68503.7</v>
      </c>
      <c r="E15" s="249">
        <v>0</v>
      </c>
      <c r="F15" s="249">
        <v>0</v>
      </c>
      <c r="G15" s="249">
        <v>0</v>
      </c>
      <c r="H15" s="249">
        <f>+'Հավելված N 8'!I15</f>
        <v>-68503.7</v>
      </c>
      <c r="I15" s="250"/>
    </row>
    <row r="16" spans="1:10" s="251" customFormat="1" ht="71.5" customHeight="1">
      <c r="A16" s="247">
        <v>1045</v>
      </c>
      <c r="B16" s="247">
        <v>32001</v>
      </c>
      <c r="C16" s="277" t="s">
        <v>194</v>
      </c>
      <c r="D16" s="249">
        <f>SUM(E16:H16)</f>
        <v>27536.7</v>
      </c>
      <c r="E16" s="249">
        <f>+E18</f>
        <v>0</v>
      </c>
      <c r="F16" s="249">
        <f t="shared" ref="F16:H16" si="0">+F18</f>
        <v>27536.7</v>
      </c>
      <c r="G16" s="249">
        <f t="shared" si="0"/>
        <v>0</v>
      </c>
      <c r="H16" s="249">
        <f t="shared" si="0"/>
        <v>0</v>
      </c>
      <c r="I16" s="250"/>
    </row>
    <row r="17" spans="1:9" s="256" customFormat="1">
      <c r="A17" s="252"/>
      <c r="B17" s="252"/>
      <c r="C17" s="270" t="s">
        <v>13</v>
      </c>
      <c r="D17" s="254"/>
      <c r="E17" s="255"/>
      <c r="F17" s="255"/>
      <c r="G17" s="255"/>
      <c r="H17" s="255"/>
    </row>
    <row r="18" spans="1:9" s="260" customFormat="1" ht="16.95" customHeight="1">
      <c r="A18" s="314"/>
      <c r="B18" s="314"/>
      <c r="C18" s="274" t="s">
        <v>134</v>
      </c>
      <c r="D18" s="258">
        <f>SUM(E18:H18)</f>
        <v>27536.7</v>
      </c>
      <c r="E18" s="258">
        <f>+E19</f>
        <v>0</v>
      </c>
      <c r="F18" s="258">
        <f t="shared" ref="F18" si="1">+F19</f>
        <v>27536.7</v>
      </c>
      <c r="G18" s="258">
        <f t="shared" ref="G18" si="2">+G19</f>
        <v>0</v>
      </c>
      <c r="H18" s="258">
        <f t="shared" ref="H18" si="3">+H19</f>
        <v>0</v>
      </c>
      <c r="I18" s="259"/>
    </row>
    <row r="19" spans="1:9" s="263" customFormat="1">
      <c r="A19" s="314"/>
      <c r="B19" s="314"/>
      <c r="C19" s="278" t="s">
        <v>195</v>
      </c>
      <c r="D19" s="262">
        <f t="shared" ref="D19" si="4">+E19+F19+G19+H19</f>
        <v>27536.7</v>
      </c>
      <c r="E19" s="262"/>
      <c r="F19" s="262">
        <f>+'Հավելված N 8'!I196+'Հավելված N 8'!I198+'Հավելված N 8'!I199</f>
        <v>27536.7</v>
      </c>
      <c r="G19" s="262"/>
      <c r="H19" s="262"/>
    </row>
    <row r="20" spans="1:9" ht="33.35">
      <c r="A20" s="178">
        <v>1075</v>
      </c>
      <c r="B20" s="150">
        <v>21001</v>
      </c>
      <c r="C20" s="185" t="s">
        <v>149</v>
      </c>
      <c r="D20" s="196">
        <f>SUM(E20:H20)</f>
        <v>-41872.1</v>
      </c>
      <c r="E20" s="196">
        <f>+E22+E28</f>
        <v>0</v>
      </c>
      <c r="F20" s="196">
        <f t="shared" ref="F20:H20" si="5">+F22+F28</f>
        <v>-9023.8000000000029</v>
      </c>
      <c r="G20" s="196">
        <f t="shared" si="5"/>
        <v>-32848.299999999996</v>
      </c>
      <c r="H20" s="196">
        <f t="shared" si="5"/>
        <v>0</v>
      </c>
      <c r="I20" s="214"/>
    </row>
    <row r="21" spans="1:9" s="1" customFormat="1">
      <c r="A21" s="197"/>
      <c r="B21" s="197"/>
      <c r="C21" s="198" t="s">
        <v>13</v>
      </c>
      <c r="D21" s="199"/>
      <c r="E21" s="200"/>
      <c r="F21" s="201"/>
      <c r="G21" s="199"/>
      <c r="H21" s="199"/>
    </row>
    <row r="22" spans="1:9" s="205" customFormat="1">
      <c r="A22" s="202"/>
      <c r="B22" s="202"/>
      <c r="C22" s="165" t="s">
        <v>183</v>
      </c>
      <c r="D22" s="203">
        <f>SUM(E22:H22)</f>
        <v>-9023.8000000000029</v>
      </c>
      <c r="E22" s="203">
        <f>+E24+E26</f>
        <v>0</v>
      </c>
      <c r="F22" s="203">
        <f t="shared" ref="F22:H22" si="6">+F24+F26</f>
        <v>-9023.8000000000029</v>
      </c>
      <c r="G22" s="203">
        <f t="shared" si="6"/>
        <v>0</v>
      </c>
      <c r="H22" s="203">
        <f t="shared" si="6"/>
        <v>0</v>
      </c>
      <c r="I22" s="204"/>
    </row>
    <row r="23" spans="1:9" s="1" customFormat="1">
      <c r="A23" s="197"/>
      <c r="B23" s="197"/>
      <c r="C23" s="164" t="s">
        <v>160</v>
      </c>
      <c r="D23" s="199"/>
      <c r="E23" s="200"/>
      <c r="F23" s="201"/>
      <c r="G23" s="199"/>
      <c r="H23" s="199"/>
    </row>
    <row r="24" spans="1:9" s="205" customFormat="1" ht="16.95" customHeight="1">
      <c r="A24" s="202"/>
      <c r="B24" s="202"/>
      <c r="C24" s="186" t="s">
        <v>60</v>
      </c>
      <c r="D24" s="206">
        <f>SUM(E24:H24)</f>
        <v>42956.2</v>
      </c>
      <c r="E24" s="206">
        <f>+E25</f>
        <v>0</v>
      </c>
      <c r="F24" s="206">
        <f t="shared" ref="F24" si="7">+F25</f>
        <v>42956.2</v>
      </c>
      <c r="G24" s="206">
        <f t="shared" ref="G24" si="8">+G25</f>
        <v>0</v>
      </c>
      <c r="H24" s="206">
        <f t="shared" ref="H24" si="9">+H25</f>
        <v>0</v>
      </c>
      <c r="I24" s="204"/>
    </row>
    <row r="25" spans="1:9" s="209" customFormat="1" ht="53.2">
      <c r="A25" s="207"/>
      <c r="B25" s="207"/>
      <c r="C25" s="187" t="s">
        <v>191</v>
      </c>
      <c r="D25" s="208">
        <f t="shared" ref="D25" si="10">+E25+F25+G25+H25</f>
        <v>42956.2</v>
      </c>
      <c r="E25" s="208"/>
      <c r="F25" s="208">
        <f>+'Հավելված N 8'!I140+'Հավելված N 8'!I143+'Հավելված N 8'!I146</f>
        <v>42956.2</v>
      </c>
      <c r="G25" s="208"/>
      <c r="H25" s="208"/>
    </row>
    <row r="26" spans="1:9" s="205" customFormat="1" ht="16.95" customHeight="1">
      <c r="A26" s="202"/>
      <c r="B26" s="202"/>
      <c r="C26" s="186" t="s">
        <v>137</v>
      </c>
      <c r="D26" s="206">
        <f>SUM(E26:H26)</f>
        <v>-51980</v>
      </c>
      <c r="E26" s="206">
        <f>+E27</f>
        <v>0</v>
      </c>
      <c r="F26" s="206">
        <f t="shared" ref="F26" si="11">+F27</f>
        <v>-51980</v>
      </c>
      <c r="G26" s="206">
        <f t="shared" ref="G26" si="12">+G27</f>
        <v>0</v>
      </c>
      <c r="H26" s="206">
        <f t="shared" ref="H26" si="13">+H27</f>
        <v>0</v>
      </c>
      <c r="I26" s="204"/>
    </row>
    <row r="27" spans="1:9" s="209" customFormat="1" ht="53.2">
      <c r="A27" s="207"/>
      <c r="B27" s="207"/>
      <c r="C27" s="187" t="s">
        <v>184</v>
      </c>
      <c r="D27" s="208">
        <f t="shared" ref="D27" si="14">+E27+F27+G27+H27</f>
        <v>-51980</v>
      </c>
      <c r="E27" s="208"/>
      <c r="F27" s="208">
        <f>+'Հավելված N 8'!I141+'Հավելված N 8'!I144+'Հավելված N 8'!I145+'Հավելված N 8'!I147-0.2</f>
        <v>-51980</v>
      </c>
      <c r="G27" s="208"/>
      <c r="H27" s="208"/>
    </row>
    <row r="28" spans="1:9" s="205" customFormat="1" ht="66.650000000000006">
      <c r="A28" s="202"/>
      <c r="B28" s="202"/>
      <c r="C28" s="165" t="s">
        <v>159</v>
      </c>
      <c r="D28" s="203">
        <f>SUM(E28:H28)</f>
        <v>-32848.299999999996</v>
      </c>
      <c r="E28" s="203">
        <f>+E30+E32+E34+E36</f>
        <v>0</v>
      </c>
      <c r="F28" s="203">
        <f t="shared" ref="F28:H28" si="15">+F30+F32+F34+F36</f>
        <v>0</v>
      </c>
      <c r="G28" s="203">
        <f t="shared" si="15"/>
        <v>-32848.299999999996</v>
      </c>
      <c r="H28" s="203">
        <f t="shared" si="15"/>
        <v>0</v>
      </c>
      <c r="I28" s="204"/>
    </row>
    <row r="29" spans="1:9" s="1" customFormat="1">
      <c r="A29" s="197"/>
      <c r="B29" s="197"/>
      <c r="C29" s="164" t="s">
        <v>160</v>
      </c>
      <c r="D29" s="199"/>
      <c r="E29" s="200"/>
      <c r="F29" s="201"/>
      <c r="G29" s="199"/>
      <c r="H29" s="199"/>
    </row>
    <row r="30" spans="1:9" s="205" customFormat="1" ht="16.95" customHeight="1">
      <c r="A30" s="202"/>
      <c r="B30" s="202"/>
      <c r="C30" s="186" t="s">
        <v>73</v>
      </c>
      <c r="D30" s="206">
        <f>SUM(E30:H30)</f>
        <v>-9810</v>
      </c>
      <c r="E30" s="206">
        <f>+E31</f>
        <v>0</v>
      </c>
      <c r="F30" s="206">
        <f t="shared" ref="F30" si="16">+F31</f>
        <v>0</v>
      </c>
      <c r="G30" s="206">
        <f t="shared" ref="G30" si="17">+G31</f>
        <v>-9810</v>
      </c>
      <c r="H30" s="206">
        <f t="shared" ref="H30" si="18">+H31</f>
        <v>0</v>
      </c>
      <c r="I30" s="204"/>
    </row>
    <row r="31" spans="1:9" s="209" customFormat="1" ht="70.95">
      <c r="A31" s="207"/>
      <c r="B31" s="207"/>
      <c r="C31" s="187" t="s">
        <v>161</v>
      </c>
      <c r="D31" s="208">
        <f t="shared" ref="D31" si="19">+E31+F31+G31+H31</f>
        <v>-9810</v>
      </c>
      <c r="E31" s="208"/>
      <c r="F31" s="208"/>
      <c r="G31" s="208">
        <f>+'Հավելված N 8'!I148+'Հավելված N 8'!I152+'Հավելված N 8'!I156</f>
        <v>-9810</v>
      </c>
      <c r="H31" s="208"/>
    </row>
    <row r="32" spans="1:9" s="205" customFormat="1" ht="16.95" customHeight="1">
      <c r="A32" s="202"/>
      <c r="B32" s="202"/>
      <c r="C32" s="186" t="s">
        <v>135</v>
      </c>
      <c r="D32" s="206">
        <f>SUM(E32:H32)</f>
        <v>-4950</v>
      </c>
      <c r="E32" s="206">
        <f>+E33</f>
        <v>0</v>
      </c>
      <c r="F32" s="206">
        <f t="shared" ref="F32" si="20">+F33</f>
        <v>0</v>
      </c>
      <c r="G32" s="206">
        <f t="shared" ref="G32" si="21">+G33</f>
        <v>-4950</v>
      </c>
      <c r="H32" s="206">
        <f t="shared" ref="H32" si="22">+H33</f>
        <v>0</v>
      </c>
      <c r="I32" s="204"/>
    </row>
    <row r="33" spans="1:9" s="209" customFormat="1" ht="70.95">
      <c r="A33" s="210"/>
      <c r="B33" s="210"/>
      <c r="C33" s="187" t="s">
        <v>171</v>
      </c>
      <c r="D33" s="208">
        <f t="shared" ref="D33" si="23">+E33+F33+G33+H33</f>
        <v>-4950</v>
      </c>
      <c r="E33" s="208"/>
      <c r="F33" s="208"/>
      <c r="G33" s="208">
        <f>+'Հավելված N 8'!I149+'Հավելված N 8'!I153+'Հավելված N 8'!I157</f>
        <v>-4950</v>
      </c>
      <c r="H33" s="208"/>
    </row>
    <row r="34" spans="1:9" s="205" customFormat="1" ht="16.95" customHeight="1">
      <c r="A34" s="202"/>
      <c r="B34" s="202"/>
      <c r="C34" s="186" t="s">
        <v>108</v>
      </c>
      <c r="D34" s="206">
        <f>SUM(E34:H34)</f>
        <v>-12597.1</v>
      </c>
      <c r="E34" s="206">
        <f>+E35</f>
        <v>0</v>
      </c>
      <c r="F34" s="206">
        <f t="shared" ref="F34" si="24">+F35</f>
        <v>0</v>
      </c>
      <c r="G34" s="206">
        <f t="shared" ref="G34" si="25">+G35</f>
        <v>-12597.1</v>
      </c>
      <c r="H34" s="206">
        <f t="shared" ref="H34" si="26">+H35</f>
        <v>0</v>
      </c>
      <c r="I34" s="204"/>
    </row>
    <row r="35" spans="1:9" s="209" customFormat="1" ht="53.2">
      <c r="A35" s="210"/>
      <c r="B35" s="210"/>
      <c r="C35" s="187" t="s">
        <v>175</v>
      </c>
      <c r="D35" s="208">
        <f t="shared" ref="D35" si="27">+E35+F35+G35+H35</f>
        <v>-12597.1</v>
      </c>
      <c r="E35" s="208"/>
      <c r="F35" s="208"/>
      <c r="G35" s="208">
        <f>+'Հավելված N 8'!I151+'Հավելված N 8'!I155+'Հավելված N 8'!I159</f>
        <v>-12597.1</v>
      </c>
      <c r="H35" s="208"/>
    </row>
    <row r="36" spans="1:9" s="205" customFormat="1" ht="16.95" customHeight="1">
      <c r="A36" s="202"/>
      <c r="B36" s="202"/>
      <c r="C36" s="186" t="s">
        <v>137</v>
      </c>
      <c r="D36" s="206">
        <f>SUM(E36:H36)</f>
        <v>-5491.2</v>
      </c>
      <c r="E36" s="206">
        <f>+E37</f>
        <v>0</v>
      </c>
      <c r="F36" s="206">
        <f t="shared" ref="F36:H36" si="28">+F37</f>
        <v>0</v>
      </c>
      <c r="G36" s="206">
        <f t="shared" si="28"/>
        <v>-5491.2</v>
      </c>
      <c r="H36" s="206">
        <f t="shared" si="28"/>
        <v>0</v>
      </c>
      <c r="I36" s="204"/>
    </row>
    <row r="37" spans="1:9" s="209" customFormat="1" ht="88.7">
      <c r="A37" s="210"/>
      <c r="B37" s="210"/>
      <c r="C37" s="187" t="s">
        <v>179</v>
      </c>
      <c r="D37" s="208">
        <f>+E37+F37+G37+H37</f>
        <v>-5491.2</v>
      </c>
      <c r="E37" s="208"/>
      <c r="F37" s="208"/>
      <c r="G37" s="208">
        <f>+'Հավելված N 8'!I150+'Հավելված N 8'!I154+'Հավելված N 8'!I158</f>
        <v>-5491.2</v>
      </c>
      <c r="H37" s="208"/>
    </row>
    <row r="38" spans="1:9" s="251" customFormat="1" ht="33.35">
      <c r="A38" s="247">
        <v>1075</v>
      </c>
      <c r="B38" s="247">
        <v>32001</v>
      </c>
      <c r="C38" s="277" t="s">
        <v>213</v>
      </c>
      <c r="D38" s="249">
        <f>SUM(E38:H38)</f>
        <v>32801.9</v>
      </c>
      <c r="E38" s="249">
        <f>+E40</f>
        <v>0</v>
      </c>
      <c r="F38" s="249">
        <f>+F40</f>
        <v>32801.9</v>
      </c>
      <c r="G38" s="249">
        <f t="shared" ref="G38:H38" si="29">+G40</f>
        <v>0</v>
      </c>
      <c r="H38" s="249">
        <f t="shared" si="29"/>
        <v>0</v>
      </c>
      <c r="I38" s="250"/>
    </row>
    <row r="39" spans="1:9" s="256" customFormat="1">
      <c r="A39" s="252"/>
      <c r="B39" s="252"/>
      <c r="C39" s="270" t="s">
        <v>13</v>
      </c>
      <c r="D39" s="254"/>
      <c r="E39" s="255"/>
      <c r="F39" s="255"/>
      <c r="G39" s="255"/>
      <c r="H39" s="255"/>
    </row>
    <row r="40" spans="1:9" s="260" customFormat="1" ht="16.95" customHeight="1">
      <c r="A40" s="313"/>
      <c r="B40" s="313"/>
      <c r="C40" s="274" t="s">
        <v>134</v>
      </c>
      <c r="D40" s="258">
        <f>SUM(E40:H40)</f>
        <v>32801.9</v>
      </c>
      <c r="E40" s="258">
        <f>+E41</f>
        <v>0</v>
      </c>
      <c r="F40" s="258">
        <f t="shared" ref="F40:H40" si="30">+F41</f>
        <v>32801.9</v>
      </c>
      <c r="G40" s="258">
        <f t="shared" si="30"/>
        <v>0</v>
      </c>
      <c r="H40" s="258">
        <f t="shared" si="30"/>
        <v>0</v>
      </c>
      <c r="I40" s="259"/>
    </row>
    <row r="41" spans="1:9" s="263" customFormat="1">
      <c r="A41" s="335"/>
      <c r="B41" s="335"/>
      <c r="C41" s="278" t="s">
        <v>214</v>
      </c>
      <c r="D41" s="262">
        <f t="shared" ref="D41" si="31">+E41+F41+G41+H41</f>
        <v>32801.9</v>
      </c>
      <c r="E41" s="262"/>
      <c r="F41" s="262">
        <f>+'Հավելված N 8'!I129+'Հավելված N 8'!I131+'Հավելված N 8'!I132</f>
        <v>32801.9</v>
      </c>
      <c r="G41" s="262"/>
      <c r="H41" s="262"/>
    </row>
    <row r="42" spans="1:9" ht="52.15" customHeight="1">
      <c r="A42" s="178">
        <v>1111</v>
      </c>
      <c r="B42" s="150">
        <v>32001</v>
      </c>
      <c r="C42" s="241" t="s">
        <v>236</v>
      </c>
      <c r="D42" s="196">
        <f>SUM(E42:H42)</f>
        <v>-36062.700000000004</v>
      </c>
      <c r="E42" s="196">
        <f>+E44</f>
        <v>0</v>
      </c>
      <c r="F42" s="196">
        <f t="shared" ref="F42:H42" si="32">+F44</f>
        <v>-36062.700000000004</v>
      </c>
      <c r="G42" s="196">
        <f t="shared" si="32"/>
        <v>0</v>
      </c>
      <c r="H42" s="196">
        <f t="shared" si="32"/>
        <v>0</v>
      </c>
    </row>
    <row r="43" spans="1:9" s="1" customFormat="1">
      <c r="A43" s="197"/>
      <c r="B43" s="197"/>
      <c r="C43" s="198" t="s">
        <v>13</v>
      </c>
      <c r="D43" s="199"/>
      <c r="E43" s="200"/>
      <c r="F43" s="201"/>
      <c r="G43" s="199"/>
      <c r="H43" s="199"/>
    </row>
    <row r="44" spans="1:9" s="307" customFormat="1" ht="16.7">
      <c r="A44" s="197"/>
      <c r="B44" s="197"/>
      <c r="C44" s="186" t="s">
        <v>134</v>
      </c>
      <c r="D44" s="305">
        <f t="shared" ref="D44:D45" si="33">SUM(E44:H44)</f>
        <v>-36062.700000000004</v>
      </c>
      <c r="E44" s="306">
        <f>+E45</f>
        <v>0</v>
      </c>
      <c r="F44" s="306">
        <f t="shared" ref="F44:H44" si="34">+F45</f>
        <v>-36062.700000000004</v>
      </c>
      <c r="G44" s="306">
        <f t="shared" si="34"/>
        <v>0</v>
      </c>
      <c r="H44" s="306">
        <f t="shared" si="34"/>
        <v>0</v>
      </c>
    </row>
    <row r="45" spans="1:9" s="312" customFormat="1">
      <c r="A45" s="308"/>
      <c r="B45" s="308"/>
      <c r="C45" s="309" t="s">
        <v>237</v>
      </c>
      <c r="D45" s="310">
        <f t="shared" si="33"/>
        <v>-36062.700000000004</v>
      </c>
      <c r="E45" s="311"/>
      <c r="F45" s="311">
        <f>+'Հավելված N 8'!I202+'Հավելված N 8'!I204+'Հավելված N 8'!I205+'Հավելված N 8'!I206</f>
        <v>-36062.700000000004</v>
      </c>
      <c r="G45" s="311"/>
      <c r="H45" s="311"/>
    </row>
    <row r="46" spans="1:9" s="251" customFormat="1" ht="33.35">
      <c r="A46" s="247">
        <v>1124</v>
      </c>
      <c r="B46" s="247">
        <v>32002</v>
      </c>
      <c r="C46" s="248" t="s">
        <v>192</v>
      </c>
      <c r="D46" s="249">
        <f>SUM(E46:H46)</f>
        <v>4452.8</v>
      </c>
      <c r="E46" s="249">
        <f>+E48</f>
        <v>0</v>
      </c>
      <c r="F46" s="249">
        <f t="shared" ref="F46:H46" si="35">+F48</f>
        <v>4452.8</v>
      </c>
      <c r="G46" s="249">
        <f t="shared" si="35"/>
        <v>0</v>
      </c>
      <c r="H46" s="249">
        <f t="shared" si="35"/>
        <v>0</v>
      </c>
      <c r="I46" s="250"/>
    </row>
    <row r="47" spans="1:9" s="256" customFormat="1">
      <c r="A47" s="252"/>
      <c r="B47" s="252"/>
      <c r="C47" s="253" t="s">
        <v>13</v>
      </c>
      <c r="D47" s="254"/>
      <c r="E47" s="255"/>
      <c r="F47" s="255"/>
      <c r="G47" s="255"/>
      <c r="H47" s="255"/>
    </row>
    <row r="48" spans="1:9" s="260" customFormat="1" ht="16.95" customHeight="1">
      <c r="A48" s="460"/>
      <c r="B48" s="460"/>
      <c r="C48" s="257" t="s">
        <v>134</v>
      </c>
      <c r="D48" s="258">
        <f>SUM(E48:H48)</f>
        <v>4452.8</v>
      </c>
      <c r="E48" s="258">
        <f>+E49</f>
        <v>0</v>
      </c>
      <c r="F48" s="258">
        <f t="shared" ref="F48:H48" si="36">+F49</f>
        <v>4452.8</v>
      </c>
      <c r="G48" s="258">
        <f t="shared" si="36"/>
        <v>0</v>
      </c>
      <c r="H48" s="258">
        <f t="shared" si="36"/>
        <v>0</v>
      </c>
      <c r="I48" s="259"/>
    </row>
    <row r="49" spans="1:9" s="263" customFormat="1">
      <c r="A49" s="461"/>
      <c r="B49" s="461"/>
      <c r="C49" s="261" t="s">
        <v>193</v>
      </c>
      <c r="D49" s="262">
        <f t="shared" ref="D49" si="37">+E49+F49+G49+H49</f>
        <v>4452.8</v>
      </c>
      <c r="E49" s="262"/>
      <c r="F49" s="262">
        <f>3771+541.2+50+90.6</f>
        <v>4452.8</v>
      </c>
      <c r="G49" s="262"/>
      <c r="H49" s="262"/>
    </row>
    <row r="50" spans="1:9" s="3" customFormat="1" ht="33.35">
      <c r="A50" s="222">
        <v>1163</v>
      </c>
      <c r="B50" s="222">
        <v>32003</v>
      </c>
      <c r="C50" s="232" t="s">
        <v>203</v>
      </c>
      <c r="D50" s="196">
        <f>+E50+F50+G50+H50</f>
        <v>600</v>
      </c>
      <c r="E50" s="179">
        <f>+E52</f>
        <v>0</v>
      </c>
      <c r="F50" s="179">
        <f t="shared" ref="F50:H50" si="38">+F52</f>
        <v>0</v>
      </c>
      <c r="G50" s="179">
        <f t="shared" si="38"/>
        <v>600</v>
      </c>
      <c r="H50" s="179">
        <f t="shared" si="38"/>
        <v>0</v>
      </c>
      <c r="I50" s="235"/>
    </row>
    <row r="51" spans="1:9" s="3" customFormat="1">
      <c r="A51" s="178"/>
      <c r="B51" s="178"/>
      <c r="C51" s="233" t="s">
        <v>13</v>
      </c>
      <c r="D51" s="136"/>
      <c r="E51" s="136"/>
      <c r="F51" s="136"/>
      <c r="G51" s="136"/>
      <c r="H51" s="136"/>
      <c r="I51" s="236"/>
    </row>
    <row r="52" spans="1:9" s="3" customFormat="1">
      <c r="A52" s="164"/>
      <c r="B52" s="164"/>
      <c r="C52" s="234" t="s">
        <v>136</v>
      </c>
      <c r="D52" s="237">
        <f>SUM(E52:H52)</f>
        <v>600</v>
      </c>
      <c r="E52" s="237">
        <f>+E53</f>
        <v>0</v>
      </c>
      <c r="F52" s="237">
        <f t="shared" ref="F52:H52" si="39">+F53</f>
        <v>0</v>
      </c>
      <c r="G52" s="237">
        <f t="shared" si="39"/>
        <v>600</v>
      </c>
      <c r="H52" s="237">
        <f t="shared" si="39"/>
        <v>0</v>
      </c>
      <c r="I52" s="235"/>
    </row>
    <row r="53" spans="1:9" s="3" customFormat="1" ht="53.5" customHeight="1">
      <c r="A53" s="164"/>
      <c r="B53" s="164"/>
      <c r="C53" s="159" t="s">
        <v>204</v>
      </c>
      <c r="D53" s="238">
        <f t="shared" ref="D53" si="40">+E53+F53+G53+H53</f>
        <v>600</v>
      </c>
      <c r="E53" s="238"/>
      <c r="F53" s="238"/>
      <c r="G53" s="239">
        <f>+'Հավելված N 8'!I125</f>
        <v>600</v>
      </c>
      <c r="H53" s="136"/>
    </row>
    <row r="54" spans="1:9" s="3" customFormat="1" ht="50">
      <c r="A54" s="222">
        <v>1168</v>
      </c>
      <c r="B54" s="222">
        <v>32001</v>
      </c>
      <c r="C54" s="232" t="s">
        <v>450</v>
      </c>
      <c r="D54" s="196">
        <f>+E54+F54+G54+H54</f>
        <v>820</v>
      </c>
      <c r="E54" s="179">
        <f>+E56</f>
        <v>0</v>
      </c>
      <c r="F54" s="179">
        <f t="shared" ref="F54:H54" si="41">+F56</f>
        <v>0</v>
      </c>
      <c r="G54" s="179">
        <f t="shared" si="41"/>
        <v>820</v>
      </c>
      <c r="H54" s="179">
        <f t="shared" si="41"/>
        <v>0</v>
      </c>
      <c r="I54" s="235"/>
    </row>
    <row r="55" spans="1:9" s="3" customFormat="1">
      <c r="A55" s="178"/>
      <c r="B55" s="178"/>
      <c r="C55" s="233" t="s">
        <v>13</v>
      </c>
      <c r="D55" s="136"/>
      <c r="E55" s="136"/>
      <c r="F55" s="136"/>
      <c r="G55" s="136"/>
      <c r="H55" s="136"/>
      <c r="I55" s="236"/>
    </row>
    <row r="56" spans="1:9" s="3" customFormat="1">
      <c r="A56" s="164"/>
      <c r="B56" s="164"/>
      <c r="C56" s="234" t="s">
        <v>134</v>
      </c>
      <c r="D56" s="237">
        <f>SUM(E56:H56)</f>
        <v>820</v>
      </c>
      <c r="E56" s="237">
        <f>+E57</f>
        <v>0</v>
      </c>
      <c r="F56" s="237">
        <f t="shared" ref="F56:H56" si="42">+F57</f>
        <v>0</v>
      </c>
      <c r="G56" s="237">
        <f t="shared" si="42"/>
        <v>820</v>
      </c>
      <c r="H56" s="237">
        <f t="shared" si="42"/>
        <v>0</v>
      </c>
      <c r="I56" s="235"/>
    </row>
    <row r="57" spans="1:9" s="3" customFormat="1" ht="35.5">
      <c r="A57" s="164"/>
      <c r="B57" s="164"/>
      <c r="C57" s="159" t="s">
        <v>205</v>
      </c>
      <c r="D57" s="238">
        <f t="shared" ref="D57" si="43">+E57+F57+G57+H57</f>
        <v>820</v>
      </c>
      <c r="E57" s="238"/>
      <c r="F57" s="238"/>
      <c r="G57" s="239">
        <f>+'Հավելված N 8'!I136</f>
        <v>820</v>
      </c>
      <c r="H57" s="136"/>
    </row>
    <row r="58" spans="1:9" s="268" customFormat="1" ht="33.35">
      <c r="A58" s="252">
        <v>1183</v>
      </c>
      <c r="B58" s="252">
        <v>32001</v>
      </c>
      <c r="C58" s="248" t="s">
        <v>125</v>
      </c>
      <c r="D58" s="249">
        <f>+E58+F58+G58+H58</f>
        <v>982.5</v>
      </c>
      <c r="E58" s="266">
        <f>+E60</f>
        <v>0</v>
      </c>
      <c r="F58" s="266">
        <f t="shared" ref="F58:H58" si="44">+F60</f>
        <v>982.5</v>
      </c>
      <c r="G58" s="266">
        <f t="shared" si="44"/>
        <v>0</v>
      </c>
      <c r="H58" s="266">
        <f t="shared" si="44"/>
        <v>0</v>
      </c>
      <c r="I58" s="267"/>
    </row>
    <row r="59" spans="1:9" s="268" customFormat="1">
      <c r="A59" s="269"/>
      <c r="B59" s="269"/>
      <c r="C59" s="270" t="s">
        <v>13</v>
      </c>
      <c r="D59" s="271"/>
      <c r="E59" s="271"/>
      <c r="F59" s="271"/>
      <c r="G59" s="271"/>
      <c r="H59" s="271"/>
      <c r="I59" s="272"/>
    </row>
    <row r="60" spans="1:9" s="268" customFormat="1">
      <c r="A60" s="273"/>
      <c r="B60" s="273"/>
      <c r="C60" s="274" t="s">
        <v>134</v>
      </c>
      <c r="D60" s="275">
        <f>SUM(E60:H60)</f>
        <v>982.5</v>
      </c>
      <c r="E60" s="275">
        <f>+E61</f>
        <v>0</v>
      </c>
      <c r="F60" s="275">
        <f t="shared" ref="F60:H60" si="45">+F61</f>
        <v>982.5</v>
      </c>
      <c r="G60" s="275">
        <f t="shared" si="45"/>
        <v>0</v>
      </c>
      <c r="H60" s="275">
        <f t="shared" si="45"/>
        <v>0</v>
      </c>
      <c r="I60" s="267"/>
    </row>
    <row r="61" spans="1:9" s="268" customFormat="1" ht="35.5">
      <c r="A61" s="276"/>
      <c r="B61" s="276"/>
      <c r="C61" s="261" t="s">
        <v>199</v>
      </c>
      <c r="D61" s="239">
        <f t="shared" ref="D61" si="46">+E61+F61+G61+H61</f>
        <v>982.5</v>
      </c>
      <c r="E61" s="239"/>
      <c r="F61" s="239">
        <f>+'Հավելված N 8'!I209</f>
        <v>982.5</v>
      </c>
      <c r="G61" s="239"/>
      <c r="H61" s="271"/>
    </row>
    <row r="62" spans="1:9" s="268" customFormat="1" ht="33.35">
      <c r="A62" s="247">
        <v>1192</v>
      </c>
      <c r="B62" s="247">
        <v>32007</v>
      </c>
      <c r="C62" s="248" t="s">
        <v>412</v>
      </c>
      <c r="D62" s="249">
        <f>+E62+F62+G62+H62</f>
        <v>-289330.7</v>
      </c>
      <c r="E62" s="266">
        <v>0</v>
      </c>
      <c r="F62" s="266">
        <v>0</v>
      </c>
      <c r="G62" s="266">
        <v>0</v>
      </c>
      <c r="H62" s="266">
        <v>-289330.7</v>
      </c>
      <c r="I62" s="267"/>
    </row>
    <row r="63" spans="1:9" s="268" customFormat="1" ht="33.35">
      <c r="A63" s="252">
        <v>1236</v>
      </c>
      <c r="B63" s="252">
        <v>32004</v>
      </c>
      <c r="C63" s="248" t="s">
        <v>225</v>
      </c>
      <c r="D63" s="249">
        <f>+E63+F63+G63+H63</f>
        <v>29381.5</v>
      </c>
      <c r="E63" s="266">
        <f>+E65</f>
        <v>0</v>
      </c>
      <c r="F63" s="266">
        <f t="shared" ref="F63:H63" si="47">+F65</f>
        <v>29381.5</v>
      </c>
      <c r="G63" s="266">
        <f t="shared" si="47"/>
        <v>0</v>
      </c>
      <c r="H63" s="266">
        <f t="shared" si="47"/>
        <v>0</v>
      </c>
      <c r="I63" s="267"/>
    </row>
    <row r="64" spans="1:9" s="268" customFormat="1">
      <c r="A64" s="269"/>
      <c r="B64" s="269"/>
      <c r="C64" s="270" t="s">
        <v>13</v>
      </c>
      <c r="D64" s="271"/>
      <c r="E64" s="271"/>
      <c r="F64" s="271"/>
      <c r="G64" s="271"/>
      <c r="H64" s="271"/>
      <c r="I64" s="272"/>
    </row>
    <row r="65" spans="1:10" s="268" customFormat="1">
      <c r="A65" s="273"/>
      <c r="B65" s="273"/>
      <c r="C65" s="274" t="s">
        <v>135</v>
      </c>
      <c r="D65" s="275">
        <f>SUM(E65:H65)</f>
        <v>29381.5</v>
      </c>
      <c r="E65" s="275">
        <f>+E66</f>
        <v>0</v>
      </c>
      <c r="F65" s="275">
        <f t="shared" ref="F65:H65" si="48">+F66</f>
        <v>29381.5</v>
      </c>
      <c r="G65" s="275">
        <f t="shared" si="48"/>
        <v>0</v>
      </c>
      <c r="H65" s="275">
        <f t="shared" si="48"/>
        <v>0</v>
      </c>
      <c r="I65" s="267"/>
    </row>
    <row r="66" spans="1:10" s="268" customFormat="1">
      <c r="A66" s="276"/>
      <c r="B66" s="276"/>
      <c r="C66" s="159" t="s">
        <v>224</v>
      </c>
      <c r="D66" s="239">
        <f t="shared" ref="D66" si="49">+E66+F66+G66+H66</f>
        <v>29381.5</v>
      </c>
      <c r="E66" s="239"/>
      <c r="F66" s="239">
        <f>+'Հավելված N 8'!I175+'Հավելված N 8'!I177+'Հավելված N 8'!I178</f>
        <v>29381.5</v>
      </c>
      <c r="G66" s="239"/>
      <c r="H66" s="271"/>
    </row>
    <row r="67" spans="1:10" s="268" customFormat="1" ht="50">
      <c r="A67" s="252">
        <v>1236</v>
      </c>
      <c r="B67" s="252">
        <v>32006</v>
      </c>
      <c r="C67" s="248" t="s">
        <v>109</v>
      </c>
      <c r="D67" s="249">
        <f>+E67+F67+G67+H67</f>
        <v>-236531.5</v>
      </c>
      <c r="E67" s="266">
        <f>+E69+E72+E73</f>
        <v>0</v>
      </c>
      <c r="F67" s="266">
        <f t="shared" ref="F67:H67" si="50">+F69+F72+F73</f>
        <v>0</v>
      </c>
      <c r="G67" s="266">
        <f t="shared" si="50"/>
        <v>0</v>
      </c>
      <c r="H67" s="266">
        <f t="shared" si="50"/>
        <v>-236531.5</v>
      </c>
      <c r="I67" s="267"/>
    </row>
    <row r="68" spans="1:10" s="268" customFormat="1">
      <c r="A68" s="269"/>
      <c r="B68" s="269"/>
      <c r="C68" s="270" t="s">
        <v>13</v>
      </c>
      <c r="D68" s="271"/>
      <c r="E68" s="271"/>
      <c r="F68" s="271"/>
      <c r="G68" s="271"/>
      <c r="H68" s="271"/>
      <c r="I68" s="272"/>
    </row>
    <row r="69" spans="1:10" s="268" customFormat="1">
      <c r="A69" s="273"/>
      <c r="B69" s="273"/>
      <c r="C69" s="274" t="s">
        <v>73</v>
      </c>
      <c r="D69" s="275">
        <f>SUM(E69:H69)</f>
        <v>0</v>
      </c>
      <c r="E69" s="275">
        <f>+E70+E71</f>
        <v>0</v>
      </c>
      <c r="F69" s="275">
        <f t="shared" ref="F69:H69" si="51">+F70+F71</f>
        <v>0</v>
      </c>
      <c r="G69" s="275">
        <f t="shared" si="51"/>
        <v>0</v>
      </c>
      <c r="H69" s="275">
        <f t="shared" si="51"/>
        <v>0</v>
      </c>
      <c r="I69" s="267"/>
    </row>
    <row r="70" spans="1:10" s="268" customFormat="1" ht="35.5">
      <c r="A70" s="458"/>
      <c r="B70" s="458"/>
      <c r="C70" s="159" t="s">
        <v>576</v>
      </c>
      <c r="D70" s="239">
        <f t="shared" ref="D70" si="52">+E70+F70+G70+H70</f>
        <v>-37585.599999999999</v>
      </c>
      <c r="E70" s="239"/>
      <c r="F70" s="239"/>
      <c r="G70" s="239"/>
      <c r="H70" s="239">
        <v>-37585.599999999999</v>
      </c>
    </row>
    <row r="71" spans="1:10" s="268" customFormat="1" ht="35.5">
      <c r="A71" s="459"/>
      <c r="B71" s="459"/>
      <c r="C71" s="159" t="s">
        <v>577</v>
      </c>
      <c r="D71" s="239">
        <f t="shared" ref="D71" si="53">+E71+F71+G71+H71</f>
        <v>37585.599999999999</v>
      </c>
      <c r="E71" s="239"/>
      <c r="F71" s="239"/>
      <c r="G71" s="239"/>
      <c r="H71" s="239">
        <v>37585.599999999999</v>
      </c>
    </row>
    <row r="72" spans="1:10" s="268" customFormat="1" ht="33.35">
      <c r="A72" s="273"/>
      <c r="B72" s="273"/>
      <c r="C72" s="274" t="s">
        <v>138</v>
      </c>
      <c r="D72" s="315">
        <f>SUM(E72:H72)</f>
        <v>-115720.9</v>
      </c>
      <c r="E72" s="315">
        <v>0</v>
      </c>
      <c r="F72" s="315">
        <v>0</v>
      </c>
      <c r="G72" s="315">
        <v>0</v>
      </c>
      <c r="H72" s="315">
        <v>-115720.9</v>
      </c>
      <c r="I72" s="272"/>
      <c r="J72" s="267"/>
    </row>
    <row r="73" spans="1:10" s="268" customFormat="1" ht="33.35">
      <c r="A73" s="273"/>
      <c r="B73" s="273"/>
      <c r="C73" s="274" t="s">
        <v>413</v>
      </c>
      <c r="D73" s="315">
        <f>SUM(E73:H73)</f>
        <v>-120810.6</v>
      </c>
      <c r="E73" s="315">
        <v>0</v>
      </c>
      <c r="F73" s="315">
        <v>0</v>
      </c>
      <c r="G73" s="315">
        <v>0</v>
      </c>
      <c r="H73" s="315">
        <v>-120810.6</v>
      </c>
      <c r="I73" s="272"/>
      <c r="J73" s="267"/>
    </row>
  </sheetData>
  <mergeCells count="13">
    <mergeCell ref="B70:B71"/>
    <mergeCell ref="A70:A71"/>
    <mergeCell ref="A48:A49"/>
    <mergeCell ref="B48:B49"/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25" right="0.25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97"/>
  <sheetViews>
    <sheetView topLeftCell="A52" zoomScale="85" zoomScaleNormal="85" workbookViewId="0">
      <selection activeCell="B6" sqref="B6:F6"/>
    </sheetView>
  </sheetViews>
  <sheetFormatPr defaultColWidth="9.09765625" defaultRowHeight="17.75"/>
  <cols>
    <col min="1" max="3" width="9.09765625" style="47"/>
    <col min="4" max="4" width="54.19921875" style="47" customWidth="1"/>
    <col min="5" max="6" width="22" style="47" customWidth="1"/>
    <col min="7" max="7" width="33.69921875" style="47" customWidth="1"/>
    <col min="8" max="8" width="18" style="47" customWidth="1"/>
    <col min="9" max="9" width="9.09765625" style="47"/>
    <col min="10" max="10" width="12.19921875" style="47" customWidth="1"/>
    <col min="11" max="16384" width="9.09765625" style="47"/>
  </cols>
  <sheetData>
    <row r="1" spans="2:7" s="46" customFormat="1" ht="25.55" customHeight="1">
      <c r="E1" s="466" t="s">
        <v>91</v>
      </c>
      <c r="F1" s="466"/>
    </row>
    <row r="2" spans="2:7" ht="17.899999999999999" customHeight="1">
      <c r="D2" s="454" t="s">
        <v>81</v>
      </c>
      <c r="E2" s="454"/>
      <c r="F2" s="454"/>
    </row>
    <row r="3" spans="2:7">
      <c r="D3" s="48"/>
      <c r="E3" s="467" t="s">
        <v>27</v>
      </c>
      <c r="F3" s="467"/>
    </row>
    <row r="4" spans="2:7" ht="13.7" customHeight="1">
      <c r="D4" s="48"/>
      <c r="E4" s="48"/>
      <c r="F4" s="48"/>
    </row>
    <row r="5" spans="2:7" ht="13.7" customHeight="1">
      <c r="D5" s="48"/>
      <c r="E5" s="48"/>
      <c r="F5" s="48"/>
    </row>
    <row r="6" spans="2:7" ht="85.7" customHeight="1">
      <c r="B6" s="468" t="s">
        <v>82</v>
      </c>
      <c r="C6" s="468"/>
      <c r="D6" s="468"/>
      <c r="E6" s="468"/>
      <c r="F6" s="468"/>
      <c r="G6" s="49"/>
    </row>
    <row r="8" spans="2:7">
      <c r="E8" s="50"/>
      <c r="F8" s="50" t="s">
        <v>16</v>
      </c>
    </row>
    <row r="9" spans="2:7" ht="81.7" customHeight="1">
      <c r="B9" s="469" t="s">
        <v>44</v>
      </c>
      <c r="C9" s="470"/>
      <c r="D9" s="471" t="s">
        <v>45</v>
      </c>
      <c r="E9" s="473" t="s">
        <v>52</v>
      </c>
      <c r="F9" s="474"/>
    </row>
    <row r="10" spans="2:7" ht="88.55" customHeight="1">
      <c r="B10" s="41" t="s">
        <v>21</v>
      </c>
      <c r="C10" s="41" t="s">
        <v>22</v>
      </c>
      <c r="D10" s="472"/>
      <c r="E10" s="58" t="s">
        <v>9</v>
      </c>
      <c r="F10" s="58" t="s">
        <v>10</v>
      </c>
      <c r="G10" s="166"/>
    </row>
    <row r="11" spans="2:7" ht="33.35">
      <c r="B11" s="41"/>
      <c r="C11" s="41"/>
      <c r="D11" s="51" t="s">
        <v>24</v>
      </c>
      <c r="E11" s="43">
        <f>+E13+E16+E22+E42+E48+E54+E60+E66+E72+E78+E81+E87</f>
        <v>-387510.5</v>
      </c>
      <c r="F11" s="43">
        <f>+F13+F16+F22+F42+F48+F54+F60+F66+F72+F78+F81+F87</f>
        <v>-575725.30000000005</v>
      </c>
      <c r="G11" s="87"/>
    </row>
    <row r="12" spans="2:7">
      <c r="B12" s="41"/>
      <c r="C12" s="41"/>
      <c r="D12" s="53" t="s">
        <v>46</v>
      </c>
      <c r="E12" s="52"/>
      <c r="F12" s="52"/>
    </row>
    <row r="13" spans="2:7" ht="66.650000000000006">
      <c r="B13" s="44">
        <v>1041</v>
      </c>
      <c r="C13" s="44">
        <v>32001</v>
      </c>
      <c r="D13" s="60" t="s">
        <v>410</v>
      </c>
      <c r="E13" s="43">
        <f t="shared" ref="E13:F13" si="0">+E15</f>
        <v>-68503.7</v>
      </c>
      <c r="F13" s="43">
        <f t="shared" si="0"/>
        <v>-68503.7</v>
      </c>
    </row>
    <row r="14" spans="2:7">
      <c r="B14" s="111"/>
      <c r="C14" s="111"/>
      <c r="D14" s="45" t="s">
        <v>23</v>
      </c>
      <c r="E14" s="54"/>
      <c r="F14" s="54"/>
    </row>
    <row r="15" spans="2:7" ht="33.35">
      <c r="B15" s="113"/>
      <c r="C15" s="113"/>
      <c r="D15" s="55" t="s">
        <v>19</v>
      </c>
      <c r="E15" s="56">
        <f>+F15</f>
        <v>-68503.7</v>
      </c>
      <c r="F15" s="56">
        <f>+'Հավելված N 3'!D15</f>
        <v>-68503.7</v>
      </c>
    </row>
    <row r="16" spans="2:7" ht="83.3">
      <c r="B16" s="44">
        <v>1045</v>
      </c>
      <c r="C16" s="44">
        <v>32001</v>
      </c>
      <c r="D16" s="60" t="s">
        <v>194</v>
      </c>
      <c r="E16" s="43">
        <f t="shared" ref="E16:F16" si="1">+E18</f>
        <v>27536.7</v>
      </c>
      <c r="F16" s="43">
        <f t="shared" si="1"/>
        <v>27536.7</v>
      </c>
    </row>
    <row r="17" spans="2:6">
      <c r="B17" s="111"/>
      <c r="C17" s="111"/>
      <c r="D17" s="45" t="s">
        <v>23</v>
      </c>
      <c r="E17" s="54"/>
      <c r="F17" s="54"/>
    </row>
    <row r="18" spans="2:6" ht="33.35">
      <c r="B18" s="113"/>
      <c r="C18" s="113"/>
      <c r="D18" s="55" t="s">
        <v>19</v>
      </c>
      <c r="E18" s="56">
        <f>+F18</f>
        <v>27536.7</v>
      </c>
      <c r="F18" s="56">
        <f>+'Հավելված N 3'!D18</f>
        <v>27536.7</v>
      </c>
    </row>
    <row r="19" spans="2:6">
      <c r="B19" s="317"/>
      <c r="C19" s="317"/>
      <c r="D19" s="164" t="s">
        <v>133</v>
      </c>
      <c r="E19" s="320"/>
      <c r="F19" s="321"/>
    </row>
    <row r="20" spans="2:6">
      <c r="B20" s="113"/>
      <c r="C20" s="113"/>
      <c r="D20" s="274" t="s">
        <v>134</v>
      </c>
      <c r="E20" s="83">
        <f t="shared" ref="E20:F20" si="2">+E21</f>
        <v>27536.7</v>
      </c>
      <c r="F20" s="83">
        <f t="shared" si="2"/>
        <v>27536.7</v>
      </c>
    </row>
    <row r="21" spans="2:6">
      <c r="B21" s="112"/>
      <c r="C21" s="112"/>
      <c r="D21" s="278" t="str">
        <f>+'Հավելված N 3'!C19</f>
        <v>«Երևանի պետական հումանիտար քոլեջ» ՊՈԱԿ</v>
      </c>
      <c r="E21" s="57">
        <f>+F21</f>
        <v>27536.7</v>
      </c>
      <c r="F21" s="57">
        <f>+'Հավելված N 3'!D19</f>
        <v>27536.7</v>
      </c>
    </row>
    <row r="22" spans="2:6" ht="33.35">
      <c r="B22" s="44">
        <v>1075</v>
      </c>
      <c r="C22" s="44">
        <v>21001</v>
      </c>
      <c r="D22" s="185" t="s">
        <v>149</v>
      </c>
      <c r="E22" s="43">
        <f t="shared" ref="E22:F22" si="3">+E24</f>
        <v>-14907.900000000001</v>
      </c>
      <c r="F22" s="43">
        <f t="shared" si="3"/>
        <v>-41872.1</v>
      </c>
    </row>
    <row r="23" spans="2:6">
      <c r="B23" s="111"/>
      <c r="C23" s="111"/>
      <c r="D23" s="45" t="s">
        <v>23</v>
      </c>
      <c r="E23" s="54"/>
      <c r="F23" s="54"/>
    </row>
    <row r="24" spans="2:6" ht="33.35">
      <c r="B24" s="318"/>
      <c r="C24" s="318"/>
      <c r="D24" s="165" t="s">
        <v>19</v>
      </c>
      <c r="E24" s="319">
        <f t="shared" ref="E24:F24" si="4">+E26+E32</f>
        <v>-14907.900000000001</v>
      </c>
      <c r="F24" s="319">
        <f t="shared" si="4"/>
        <v>-41872.1</v>
      </c>
    </row>
    <row r="25" spans="2:6">
      <c r="B25" s="317"/>
      <c r="C25" s="317"/>
      <c r="D25" s="164" t="s">
        <v>133</v>
      </c>
      <c r="E25" s="320"/>
      <c r="F25" s="321"/>
    </row>
    <row r="26" spans="2:6">
      <c r="B26" s="317"/>
      <c r="C26" s="317"/>
      <c r="D26" s="178" t="s">
        <v>183</v>
      </c>
      <c r="E26" s="322">
        <f t="shared" ref="E26:F26" si="5">+E28+E30</f>
        <v>-14907.900000000001</v>
      </c>
      <c r="F26" s="322">
        <f t="shared" si="5"/>
        <v>-9023.8000000000029</v>
      </c>
    </row>
    <row r="27" spans="2:6">
      <c r="B27" s="317"/>
      <c r="C27" s="317"/>
      <c r="D27" s="164" t="s">
        <v>160</v>
      </c>
      <c r="E27" s="320"/>
      <c r="F27" s="321"/>
    </row>
    <row r="28" spans="2:6">
      <c r="B28" s="317"/>
      <c r="C28" s="317"/>
      <c r="D28" s="186" t="s">
        <v>60</v>
      </c>
      <c r="E28" s="323">
        <f>+E29</f>
        <v>21478.1</v>
      </c>
      <c r="F28" s="324">
        <f>+F29</f>
        <v>42956.2</v>
      </c>
    </row>
    <row r="29" spans="2:6" ht="53.2">
      <c r="B29" s="317"/>
      <c r="C29" s="317"/>
      <c r="D29" s="261" t="str">
        <f>+'Հավելված N 3'!C25</f>
        <v>Քոբայրավանք համալիրի գլխավոր եկեղեցու, նրան կից եկեղեցու և Մարիամաշեն եկեղեցու տանիքների վերականգնում</v>
      </c>
      <c r="E29" s="325">
        <f>+ROUND(F29/2,1)</f>
        <v>21478.1</v>
      </c>
      <c r="F29" s="326">
        <f>+'Հավելված N 3'!D25</f>
        <v>42956.2</v>
      </c>
    </row>
    <row r="30" spans="2:6">
      <c r="B30" s="317"/>
      <c r="C30" s="317"/>
      <c r="D30" s="186" t="s">
        <v>137</v>
      </c>
      <c r="E30" s="323">
        <f>+E31</f>
        <v>-36386</v>
      </c>
      <c r="F30" s="324">
        <f>+F31</f>
        <v>-51980</v>
      </c>
    </row>
    <row r="31" spans="2:6" ht="53.2">
      <c r="B31" s="317"/>
      <c r="C31" s="317"/>
      <c r="D31" s="261" t="str">
        <f>+'Հավելված N 3'!C27</f>
        <v xml:space="preserve">Շատիվանքի վանական համալիրի ամրակայում, մասնակի վերականգնում և տարածքի բարեկարգում </v>
      </c>
      <c r="E31" s="325">
        <v>-36386</v>
      </c>
      <c r="F31" s="326">
        <f>+'Հավելված N 3'!D27</f>
        <v>-51980</v>
      </c>
    </row>
    <row r="32" spans="2:6" ht="66.650000000000006">
      <c r="B32" s="317"/>
      <c r="C32" s="317"/>
      <c r="D32" s="165" t="s">
        <v>159</v>
      </c>
      <c r="E32" s="322">
        <f t="shared" ref="E32:F32" si="6">+E34+E36+E38+E40</f>
        <v>0</v>
      </c>
      <c r="F32" s="322">
        <f t="shared" si="6"/>
        <v>-32848.299999999996</v>
      </c>
    </row>
    <row r="33" spans="2:6">
      <c r="B33" s="317"/>
      <c r="C33" s="317"/>
      <c r="D33" s="164" t="s">
        <v>160</v>
      </c>
      <c r="E33" s="320"/>
      <c r="F33" s="321"/>
    </row>
    <row r="34" spans="2:6">
      <c r="B34" s="317"/>
      <c r="C34" s="317"/>
      <c r="D34" s="186" t="s">
        <v>73</v>
      </c>
      <c r="E34" s="323">
        <f>+E35</f>
        <v>0</v>
      </c>
      <c r="F34" s="324">
        <f>+F35</f>
        <v>-9810</v>
      </c>
    </row>
    <row r="35" spans="2:6" ht="53.2">
      <c r="B35" s="317"/>
      <c r="C35" s="317"/>
      <c r="D35" s="261" t="str">
        <f>+'Հավելված N 3'!C31</f>
        <v>Աղձք Հայոց արքաների դամբարանի և հնավայրի ամրակայման, վերականգնման և տարածքի բարեկարգման գիտանախագծային փաստաթղթեր</v>
      </c>
      <c r="E35" s="325">
        <v>0</v>
      </c>
      <c r="F35" s="326">
        <f>+'Հավելված N 3'!D31</f>
        <v>-9810</v>
      </c>
    </row>
    <row r="36" spans="2:6">
      <c r="B36" s="317"/>
      <c r="C36" s="317"/>
      <c r="D36" s="186" t="s">
        <v>135</v>
      </c>
      <c r="E36" s="323">
        <f>+E37</f>
        <v>0</v>
      </c>
      <c r="F36" s="324">
        <f>+F37</f>
        <v>-4950</v>
      </c>
    </row>
    <row r="37" spans="2:6" ht="70.95">
      <c r="B37" s="317"/>
      <c r="C37" s="317"/>
      <c r="D37" s="261" t="str">
        <f>+'Հավելված N 3'!C33</f>
        <v>Տափի բերդի պարիսպներին կից օժանդակ շինությունների վերականգնման, ավտոկայանատեղի կառուցման գիտանախագծային փաստաթղթեր</v>
      </c>
      <c r="E37" s="325">
        <v>0</v>
      </c>
      <c r="F37" s="326">
        <f>+'Հավելված N 3'!D33</f>
        <v>-4950</v>
      </c>
    </row>
    <row r="38" spans="2:6">
      <c r="B38" s="317"/>
      <c r="C38" s="317"/>
      <c r="D38" s="186" t="s">
        <v>108</v>
      </c>
      <c r="E38" s="323">
        <f>+E39</f>
        <v>0</v>
      </c>
      <c r="F38" s="324">
        <f>+F39</f>
        <v>-12597.1</v>
      </c>
    </row>
    <row r="39" spans="2:6" ht="53.2">
      <c r="B39" s="317"/>
      <c r="C39" s="317"/>
      <c r="D39" s="261" t="str">
        <f>+'Հավելված N 3'!C35</f>
        <v>Բաղաբերդ ամրոցի ամրակայման, նորոգման, վերականգնման գիտանախագծային փաստաթղթեր</v>
      </c>
      <c r="E39" s="325">
        <v>0</v>
      </c>
      <c r="F39" s="326">
        <f>+'Հավելված N 3'!D35</f>
        <v>-12597.1</v>
      </c>
    </row>
    <row r="40" spans="2:6">
      <c r="B40" s="317"/>
      <c r="C40" s="317"/>
      <c r="D40" s="186" t="s">
        <v>137</v>
      </c>
      <c r="E40" s="323">
        <f>+E41</f>
        <v>0</v>
      </c>
      <c r="F40" s="324">
        <f>+F41</f>
        <v>-5491.2</v>
      </c>
    </row>
    <row r="41" spans="2:6" ht="88.7">
      <c r="B41" s="317"/>
      <c r="C41" s="317"/>
      <c r="D41" s="261" t="str">
        <f>+'Հավելված N 3'!C37</f>
        <v>Սմբատաբերդի պարիսպների վթարային հատվածների և կից կառույցների ամրակայման, նորոգման, վերականգնման և տարածքի բարեկարգման գիտանախագծային փաստաթղթերի կազմում</v>
      </c>
      <c r="E41" s="325">
        <v>0</v>
      </c>
      <c r="F41" s="326">
        <f>+'Հավելված N 3'!D37</f>
        <v>-5491.2</v>
      </c>
    </row>
    <row r="42" spans="2:6" ht="33.35">
      <c r="B42" s="44">
        <v>1075</v>
      </c>
      <c r="C42" s="44">
        <v>32001</v>
      </c>
      <c r="D42" s="277" t="s">
        <v>213</v>
      </c>
      <c r="E42" s="43">
        <f t="shared" ref="E42:F42" si="7">+E44</f>
        <v>10745.599999999999</v>
      </c>
      <c r="F42" s="43">
        <f t="shared" si="7"/>
        <v>32801.9</v>
      </c>
    </row>
    <row r="43" spans="2:6">
      <c r="B43" s="111"/>
      <c r="C43" s="111"/>
      <c r="D43" s="45" t="s">
        <v>23</v>
      </c>
      <c r="E43" s="54"/>
      <c r="F43" s="54"/>
    </row>
    <row r="44" spans="2:6" ht="33.35">
      <c r="B44" s="113"/>
      <c r="C44" s="113"/>
      <c r="D44" s="55" t="s">
        <v>19</v>
      </c>
      <c r="E44" s="56">
        <f t="shared" ref="E44:F44" si="8">+E46</f>
        <v>10745.599999999999</v>
      </c>
      <c r="F44" s="56">
        <f t="shared" si="8"/>
        <v>32801.9</v>
      </c>
    </row>
    <row r="45" spans="2:6">
      <c r="B45" s="317"/>
      <c r="C45" s="317"/>
      <c r="D45" s="164" t="s">
        <v>133</v>
      </c>
      <c r="E45" s="320"/>
      <c r="F45" s="320"/>
    </row>
    <row r="46" spans="2:6">
      <c r="B46" s="113"/>
      <c r="C46" s="113"/>
      <c r="D46" s="274" t="s">
        <v>134</v>
      </c>
      <c r="E46" s="83">
        <f t="shared" ref="E46:F46" si="9">+E47</f>
        <v>10745.599999999999</v>
      </c>
      <c r="F46" s="83">
        <f t="shared" si="9"/>
        <v>32801.9</v>
      </c>
    </row>
    <row r="47" spans="2:6">
      <c r="B47" s="112"/>
      <c r="C47" s="112"/>
      <c r="D47" s="278" t="str">
        <f>+'Հավելված N 3'!C41</f>
        <v>«Հայաստանի ազգային պատկերասրահ» ՊՈԱԿ</v>
      </c>
      <c r="E47" s="57">
        <f>10366.8+378.8</f>
        <v>10745.599999999999</v>
      </c>
      <c r="F47" s="57">
        <f>+'Հավելված N 3'!D41</f>
        <v>32801.9</v>
      </c>
    </row>
    <row r="48" spans="2:6" ht="53.75" customHeight="1">
      <c r="B48" s="44">
        <v>1111</v>
      </c>
      <c r="C48" s="44">
        <v>32001</v>
      </c>
      <c r="D48" s="241" t="s">
        <v>236</v>
      </c>
      <c r="E48" s="43">
        <f t="shared" ref="E48:F48" si="10">+E50</f>
        <v>0</v>
      </c>
      <c r="F48" s="43">
        <f t="shared" si="10"/>
        <v>-36062.700000000004</v>
      </c>
    </row>
    <row r="49" spans="2:6">
      <c r="B49" s="111"/>
      <c r="C49" s="111"/>
      <c r="D49" s="45" t="s">
        <v>23</v>
      </c>
      <c r="E49" s="54"/>
      <c r="F49" s="54"/>
    </row>
    <row r="50" spans="2:6" ht="33.35">
      <c r="B50" s="113"/>
      <c r="C50" s="113"/>
      <c r="D50" s="55" t="s">
        <v>19</v>
      </c>
      <c r="E50" s="56">
        <f t="shared" ref="E50:F50" si="11">+E52</f>
        <v>0</v>
      </c>
      <c r="F50" s="56">
        <f t="shared" si="11"/>
        <v>-36062.700000000004</v>
      </c>
    </row>
    <row r="51" spans="2:6">
      <c r="B51" s="317"/>
      <c r="C51" s="317"/>
      <c r="D51" s="164" t="s">
        <v>133</v>
      </c>
      <c r="E51" s="320"/>
      <c r="F51" s="320"/>
    </row>
    <row r="52" spans="2:6">
      <c r="B52" s="113"/>
      <c r="C52" s="113"/>
      <c r="D52" s="274" t="s">
        <v>134</v>
      </c>
      <c r="E52" s="83">
        <f t="shared" ref="E52" si="12">+E53</f>
        <v>0</v>
      </c>
      <c r="F52" s="83">
        <f t="shared" ref="F52" si="13">+F53</f>
        <v>-36062.700000000004</v>
      </c>
    </row>
    <row r="53" spans="2:6">
      <c r="B53" s="112"/>
      <c r="C53" s="112"/>
      <c r="D53" s="278" t="str">
        <f>+'Հավելված N 3'!C45</f>
        <v xml:space="preserve">«Զեյթուն» ուսանողական ավան» հիմնադրամ </v>
      </c>
      <c r="E53" s="57">
        <v>0</v>
      </c>
      <c r="F53" s="57">
        <f>+'Հավելված N 3'!D45</f>
        <v>-36062.700000000004</v>
      </c>
    </row>
    <row r="54" spans="2:6" ht="33.35">
      <c r="B54" s="44">
        <v>1124</v>
      </c>
      <c r="C54" s="44">
        <v>32002</v>
      </c>
      <c r="D54" s="241" t="s">
        <v>192</v>
      </c>
      <c r="E54" s="43">
        <f t="shared" ref="E54:F54" si="14">+E56</f>
        <v>4452.8</v>
      </c>
      <c r="F54" s="43">
        <f t="shared" si="14"/>
        <v>4452.8</v>
      </c>
    </row>
    <row r="55" spans="2:6">
      <c r="B55" s="111"/>
      <c r="C55" s="111"/>
      <c r="D55" s="45" t="s">
        <v>23</v>
      </c>
      <c r="E55" s="54"/>
      <c r="F55" s="54"/>
    </row>
    <row r="56" spans="2:6" ht="33.35">
      <c r="B56" s="113"/>
      <c r="C56" s="113"/>
      <c r="D56" s="55" t="s">
        <v>19</v>
      </c>
      <c r="E56" s="56">
        <f t="shared" ref="E56:F56" si="15">+E58</f>
        <v>4452.8</v>
      </c>
      <c r="F56" s="56">
        <f t="shared" si="15"/>
        <v>4452.8</v>
      </c>
    </row>
    <row r="57" spans="2:6">
      <c r="B57" s="317"/>
      <c r="C57" s="317"/>
      <c r="D57" s="164" t="s">
        <v>133</v>
      </c>
      <c r="E57" s="320"/>
      <c r="F57" s="320"/>
    </row>
    <row r="58" spans="2:6">
      <c r="B58" s="113"/>
      <c r="C58" s="113"/>
      <c r="D58" s="274" t="s">
        <v>134</v>
      </c>
      <c r="E58" s="83">
        <f t="shared" ref="E58" si="16">+E59</f>
        <v>4452.8</v>
      </c>
      <c r="F58" s="83">
        <f t="shared" ref="F58" si="17">+F59</f>
        <v>4452.8</v>
      </c>
    </row>
    <row r="59" spans="2:6">
      <c r="B59" s="112"/>
      <c r="C59" s="112"/>
      <c r="D59" s="278" t="str">
        <f>+'Հավելված N 3'!C49</f>
        <v>«Հայաստանի ազգային գրադարան» ՊՈԱԿ</v>
      </c>
      <c r="E59" s="57">
        <f>+F59</f>
        <v>4452.8</v>
      </c>
      <c r="F59" s="57">
        <f>+'Հավելված N 3'!D49</f>
        <v>4452.8</v>
      </c>
    </row>
    <row r="60" spans="2:6" ht="33.35">
      <c r="B60" s="44">
        <v>1163</v>
      </c>
      <c r="C60" s="44">
        <v>32003</v>
      </c>
      <c r="D60" s="232" t="s">
        <v>240</v>
      </c>
      <c r="E60" s="43">
        <f t="shared" ref="E60:F60" si="18">+E62</f>
        <v>600</v>
      </c>
      <c r="F60" s="43">
        <f t="shared" si="18"/>
        <v>600</v>
      </c>
    </row>
    <row r="61" spans="2:6">
      <c r="B61" s="111"/>
      <c r="C61" s="111"/>
      <c r="D61" s="45" t="s">
        <v>23</v>
      </c>
      <c r="E61" s="54"/>
      <c r="F61" s="54"/>
    </row>
    <row r="62" spans="2:6" ht="33.35">
      <c r="B62" s="113"/>
      <c r="C62" s="113"/>
      <c r="D62" s="55" t="s">
        <v>19</v>
      </c>
      <c r="E62" s="56">
        <f t="shared" ref="E62:F62" si="19">+E64</f>
        <v>600</v>
      </c>
      <c r="F62" s="56">
        <f t="shared" si="19"/>
        <v>600</v>
      </c>
    </row>
    <row r="63" spans="2:6">
      <c r="B63" s="317"/>
      <c r="C63" s="317"/>
      <c r="D63" s="164" t="s">
        <v>133</v>
      </c>
      <c r="E63" s="320"/>
      <c r="F63" s="320"/>
    </row>
    <row r="64" spans="2:6">
      <c r="B64" s="113"/>
      <c r="C64" s="113"/>
      <c r="D64" s="274" t="s">
        <v>136</v>
      </c>
      <c r="E64" s="83">
        <f t="shared" ref="E64" si="20">+E65</f>
        <v>600</v>
      </c>
      <c r="F64" s="83">
        <f t="shared" ref="F64" si="21">+F65</f>
        <v>600</v>
      </c>
    </row>
    <row r="65" spans="2:8" ht="35.5">
      <c r="B65" s="112"/>
      <c r="C65" s="112"/>
      <c r="D65" s="278" t="str">
        <f>+'Հավելված N 3'!C53</f>
        <v>ՀՀ Կոտայքի մարզի Նաիրի համայնքի Զովունի գյուղում թեթև կոնստրուկցիաներով մարզադահլիճ</v>
      </c>
      <c r="E65" s="57">
        <f>+F65</f>
        <v>600</v>
      </c>
      <c r="F65" s="57">
        <f>+'Հավելված N 3'!D53</f>
        <v>600</v>
      </c>
    </row>
    <row r="66" spans="2:8" ht="50">
      <c r="B66" s="44">
        <v>1168</v>
      </c>
      <c r="C66" s="44">
        <v>32001</v>
      </c>
      <c r="D66" s="232" t="s">
        <v>450</v>
      </c>
      <c r="E66" s="43">
        <f t="shared" ref="E66:F66" si="22">+E68</f>
        <v>820</v>
      </c>
      <c r="F66" s="43">
        <f t="shared" si="22"/>
        <v>820</v>
      </c>
    </row>
    <row r="67" spans="2:8">
      <c r="B67" s="111"/>
      <c r="C67" s="111"/>
      <c r="D67" s="45" t="s">
        <v>23</v>
      </c>
      <c r="E67" s="54"/>
      <c r="F67" s="54"/>
    </row>
    <row r="68" spans="2:8" ht="33.35">
      <c r="B68" s="113"/>
      <c r="C68" s="113"/>
      <c r="D68" s="55" t="s">
        <v>19</v>
      </c>
      <c r="E68" s="56">
        <f t="shared" ref="E68:F68" si="23">+E70</f>
        <v>820</v>
      </c>
      <c r="F68" s="56">
        <f t="shared" si="23"/>
        <v>820</v>
      </c>
    </row>
    <row r="69" spans="2:8">
      <c r="B69" s="317"/>
      <c r="C69" s="317"/>
      <c r="D69" s="164" t="s">
        <v>133</v>
      </c>
      <c r="E69" s="320"/>
      <c r="F69" s="320"/>
    </row>
    <row r="70" spans="2:8">
      <c r="B70" s="113"/>
      <c r="C70" s="113"/>
      <c r="D70" s="274" t="s">
        <v>134</v>
      </c>
      <c r="E70" s="83">
        <f t="shared" ref="E70" si="24">+E71</f>
        <v>820</v>
      </c>
      <c r="F70" s="83">
        <f t="shared" ref="F70" si="25">+F71</f>
        <v>820</v>
      </c>
    </row>
    <row r="71" spans="2:8" ht="35.5">
      <c r="B71" s="112"/>
      <c r="C71" s="112"/>
      <c r="D71" s="278" t="str">
        <f>+'Հավելված N 3'!C57</f>
        <v>«Հայաստանի պետական սիմֆոնիկ նվագախումբ» ՊՈԱԿ</v>
      </c>
      <c r="E71" s="57">
        <f>+F71</f>
        <v>820</v>
      </c>
      <c r="F71" s="57">
        <f>+'Հավելված N 3'!D57</f>
        <v>820</v>
      </c>
    </row>
    <row r="72" spans="2:8" ht="33.35">
      <c r="B72" s="44">
        <v>1183</v>
      </c>
      <c r="C72" s="44">
        <v>32001</v>
      </c>
      <c r="D72" s="248" t="s">
        <v>125</v>
      </c>
      <c r="E72" s="43">
        <f t="shared" ref="E72:F72" si="26">+E74</f>
        <v>982.5</v>
      </c>
      <c r="F72" s="43">
        <f t="shared" si="26"/>
        <v>982.5</v>
      </c>
    </row>
    <row r="73" spans="2:8">
      <c r="B73" s="111"/>
      <c r="C73" s="111"/>
      <c r="D73" s="45" t="s">
        <v>23</v>
      </c>
      <c r="E73" s="54"/>
      <c r="F73" s="54"/>
    </row>
    <row r="74" spans="2:8" ht="33.35">
      <c r="B74" s="113"/>
      <c r="C74" s="113"/>
      <c r="D74" s="55" t="s">
        <v>19</v>
      </c>
      <c r="E74" s="56">
        <f t="shared" ref="E74:F74" si="27">+E76</f>
        <v>982.5</v>
      </c>
      <c r="F74" s="56">
        <f t="shared" si="27"/>
        <v>982.5</v>
      </c>
    </row>
    <row r="75" spans="2:8">
      <c r="B75" s="317"/>
      <c r="C75" s="317"/>
      <c r="D75" s="164" t="s">
        <v>133</v>
      </c>
      <c r="E75" s="320"/>
      <c r="F75" s="320"/>
    </row>
    <row r="76" spans="2:8">
      <c r="B76" s="113"/>
      <c r="C76" s="113"/>
      <c r="D76" s="274" t="s">
        <v>134</v>
      </c>
      <c r="E76" s="83">
        <f t="shared" ref="E76" si="28">+E77</f>
        <v>982.5</v>
      </c>
      <c r="F76" s="83">
        <f t="shared" ref="F76" si="29">+F77</f>
        <v>982.5</v>
      </c>
    </row>
    <row r="77" spans="2:8" ht="35.5">
      <c r="B77" s="112"/>
      <c r="C77" s="112"/>
      <c r="D77" s="278" t="str">
        <f>+'Հավելված N 3'!C61</f>
        <v>«Երևանի Վ.Համբարձումյանի անվան հ.12 հիմնական դպրոց» ՊՈԱԿ</v>
      </c>
      <c r="E77" s="57">
        <f>+F77</f>
        <v>982.5</v>
      </c>
      <c r="F77" s="57">
        <f>+'Հավելված N 3'!D61</f>
        <v>982.5</v>
      </c>
    </row>
    <row r="78" spans="2:8" ht="33.35">
      <c r="B78" s="44">
        <v>1192</v>
      </c>
      <c r="C78" s="44">
        <v>32007</v>
      </c>
      <c r="D78" s="248" t="s">
        <v>412</v>
      </c>
      <c r="E78" s="43">
        <f t="shared" ref="E78:F78" si="30">+E80</f>
        <v>-188065</v>
      </c>
      <c r="F78" s="43">
        <f t="shared" si="30"/>
        <v>-289330.7</v>
      </c>
      <c r="G78" s="347"/>
      <c r="H78" s="347"/>
    </row>
    <row r="79" spans="2:8">
      <c r="B79" s="111"/>
      <c r="C79" s="111"/>
      <c r="D79" s="45" t="s">
        <v>23</v>
      </c>
      <c r="E79" s="54"/>
      <c r="F79" s="54"/>
    </row>
    <row r="80" spans="2:8" ht="33.35">
      <c r="B80" s="113"/>
      <c r="C80" s="113"/>
      <c r="D80" s="55" t="s">
        <v>19</v>
      </c>
      <c r="E80" s="56">
        <v>-188065</v>
      </c>
      <c r="F80" s="56">
        <f>+'Հավելված N 3'!D62</f>
        <v>-289330.7</v>
      </c>
    </row>
    <row r="81" spans="2:6" ht="33.35">
      <c r="B81" s="44">
        <v>1236</v>
      </c>
      <c r="C81" s="44">
        <v>32004</v>
      </c>
      <c r="D81" s="248" t="s">
        <v>225</v>
      </c>
      <c r="E81" s="43">
        <f t="shared" ref="E81:F81" si="31">+E83</f>
        <v>29381.5</v>
      </c>
      <c r="F81" s="43">
        <f t="shared" si="31"/>
        <v>29381.5</v>
      </c>
    </row>
    <row r="82" spans="2:6">
      <c r="B82" s="111"/>
      <c r="C82" s="111"/>
      <c r="D82" s="45" t="s">
        <v>23</v>
      </c>
      <c r="E82" s="54"/>
      <c r="F82" s="54"/>
    </row>
    <row r="83" spans="2:6" ht="33.35">
      <c r="B83" s="113"/>
      <c r="C83" s="113"/>
      <c r="D83" s="55" t="s">
        <v>19</v>
      </c>
      <c r="E83" s="56">
        <f t="shared" ref="E83:F83" si="32">+E85</f>
        <v>29381.5</v>
      </c>
      <c r="F83" s="56">
        <f t="shared" si="32"/>
        <v>29381.5</v>
      </c>
    </row>
    <row r="84" spans="2:6">
      <c r="B84" s="317"/>
      <c r="C84" s="317"/>
      <c r="D84" s="164" t="s">
        <v>133</v>
      </c>
      <c r="E84" s="320"/>
      <c r="F84" s="320"/>
    </row>
    <row r="85" spans="2:6">
      <c r="B85" s="113"/>
      <c r="C85" s="113"/>
      <c r="D85" s="274" t="s">
        <v>135</v>
      </c>
      <c r="E85" s="83">
        <f t="shared" ref="E85" si="33">+E86</f>
        <v>29381.5</v>
      </c>
      <c r="F85" s="83">
        <f t="shared" ref="F85" si="34">+F86</f>
        <v>29381.5</v>
      </c>
    </row>
    <row r="86" spans="2:6">
      <c r="B86" s="112"/>
      <c r="C86" s="112"/>
      <c r="D86" s="278" t="str">
        <f>+'Հավելված N 3'!C66</f>
        <v>«Արտաշատի ավագ դպրոց» ՊՈԱԿ</v>
      </c>
      <c r="E86" s="57">
        <f>+F86</f>
        <v>29381.5</v>
      </c>
      <c r="F86" s="57">
        <f>+'Հավելված N 3'!D66</f>
        <v>29381.5</v>
      </c>
    </row>
    <row r="87" spans="2:6" ht="50">
      <c r="B87" s="44">
        <v>1236</v>
      </c>
      <c r="C87" s="44">
        <v>32006</v>
      </c>
      <c r="D87" s="248" t="s">
        <v>109</v>
      </c>
      <c r="E87" s="43">
        <f>+E89+E93</f>
        <v>-190553</v>
      </c>
      <c r="F87" s="43">
        <f>+F89+F93</f>
        <v>-236531.5</v>
      </c>
    </row>
    <row r="88" spans="2:6">
      <c r="B88" s="111"/>
      <c r="C88" s="111"/>
      <c r="D88" s="45" t="s">
        <v>23</v>
      </c>
      <c r="E88" s="54"/>
      <c r="F88" s="54"/>
    </row>
    <row r="89" spans="2:6" ht="33.35">
      <c r="B89" s="113"/>
      <c r="C89" s="113"/>
      <c r="D89" s="55" t="s">
        <v>19</v>
      </c>
      <c r="E89" s="56">
        <f>+E91+E92</f>
        <v>-190553</v>
      </c>
      <c r="F89" s="56">
        <f t="shared" ref="F89" si="35">+F91+F92</f>
        <v>-236531.5</v>
      </c>
    </row>
    <row r="90" spans="2:6">
      <c r="B90" s="317"/>
      <c r="C90" s="317"/>
      <c r="D90" s="164" t="s">
        <v>133</v>
      </c>
      <c r="E90" s="320"/>
      <c r="F90" s="320"/>
    </row>
    <row r="91" spans="2:6" ht="33.35">
      <c r="B91" s="113"/>
      <c r="C91" s="113"/>
      <c r="D91" s="274" t="str">
        <f>+'Հավելված N 3'!C72</f>
        <v>Լոռու մարզի դպրոցների լաբորատոր գույքով և սարքավորումներով ապահովում</v>
      </c>
      <c r="E91" s="83">
        <f>-75224.1-36802.1</f>
        <v>-112026.20000000001</v>
      </c>
      <c r="F91" s="83">
        <f>+'Հավելված N 3'!D72</f>
        <v>-115720.9</v>
      </c>
    </row>
    <row r="92" spans="2:6" ht="33.35">
      <c r="B92" s="113"/>
      <c r="C92" s="113"/>
      <c r="D92" s="274" t="str">
        <f>+'Հավելված N 3'!C73</f>
        <v>Շիրակի մարզի դպրոցների լաբորատոր գույքով և սարքավորումներով ապահովում</v>
      </c>
      <c r="E92" s="83">
        <v>-78526.8</v>
      </c>
      <c r="F92" s="83">
        <f>+'Հավելված N 3'!D73</f>
        <v>-120810.6</v>
      </c>
    </row>
    <row r="93" spans="2:6">
      <c r="B93" s="113"/>
      <c r="C93" s="113"/>
      <c r="D93" s="55" t="s">
        <v>578</v>
      </c>
      <c r="E93" s="56">
        <f>+E95</f>
        <v>0</v>
      </c>
      <c r="F93" s="56">
        <f>+F95</f>
        <v>0</v>
      </c>
    </row>
    <row r="94" spans="2:6">
      <c r="B94" s="317"/>
      <c r="C94" s="317"/>
      <c r="D94" s="164" t="s">
        <v>133</v>
      </c>
      <c r="E94" s="320"/>
      <c r="F94" s="320"/>
    </row>
    <row r="95" spans="2:6">
      <c r="B95" s="113"/>
      <c r="C95" s="113"/>
      <c r="D95" s="274" t="s">
        <v>73</v>
      </c>
      <c r="E95" s="83">
        <f>SUM(E96:E97)</f>
        <v>0</v>
      </c>
      <c r="F95" s="83">
        <f>SUM(F96:F97)</f>
        <v>0</v>
      </c>
    </row>
    <row r="96" spans="2:6" ht="35.5">
      <c r="B96" s="464"/>
      <c r="C96" s="464"/>
      <c r="D96" s="278" t="str">
        <f>+'Հավելված N 3'!C70</f>
        <v>Ապարան համայնքի Արագածի Գուսան Աշխույժի անվան մանկապարտեզ</v>
      </c>
      <c r="E96" s="57">
        <f>+F96</f>
        <v>-37585.599999999999</v>
      </c>
      <c r="F96" s="57">
        <f>+'Հավելված N 3'!D70</f>
        <v>-37585.599999999999</v>
      </c>
    </row>
    <row r="97" spans="2:6" ht="35.5">
      <c r="B97" s="465"/>
      <c r="C97" s="465"/>
      <c r="D97" s="278" t="str">
        <f>+'Հավելված N 3'!C71</f>
        <v>Ապարան համայնքի Արագածի Լիա Տեր–Ղևոնդյանի անվան մանկապարտեզ</v>
      </c>
      <c r="E97" s="57">
        <f>+F97</f>
        <v>37585.599999999999</v>
      </c>
      <c r="F97" s="57">
        <f>+'Հավելված N 3'!D71</f>
        <v>37585.599999999999</v>
      </c>
    </row>
  </sheetData>
  <mergeCells count="9">
    <mergeCell ref="C96:C97"/>
    <mergeCell ref="B96:B97"/>
    <mergeCell ref="E1:F1"/>
    <mergeCell ref="E3:F3"/>
    <mergeCell ref="B6:F6"/>
    <mergeCell ref="B9:C9"/>
    <mergeCell ref="D9:D10"/>
    <mergeCell ref="E9:F9"/>
    <mergeCell ref="D2:F2"/>
  </mergeCells>
  <pageMargins left="0.25" right="0.25" top="0.75" bottom="0.75" header="0.3" footer="0.3"/>
  <pageSetup paperSize="9" scale="5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3"/>
  <sheetViews>
    <sheetView zoomScale="70" zoomScaleNormal="70" workbookViewId="0">
      <selection activeCell="H6" sqref="H6"/>
    </sheetView>
  </sheetViews>
  <sheetFormatPr defaultColWidth="9.09765625" defaultRowHeight="17.75"/>
  <cols>
    <col min="1" max="1" width="9.8984375" style="71" customWidth="1"/>
    <col min="2" max="2" width="13.09765625" style="71" customWidth="1"/>
    <col min="3" max="3" width="8" style="71" customWidth="1"/>
    <col min="4" max="4" width="7.69921875" style="82" customWidth="1"/>
    <col min="5" max="5" width="39.09765625" style="82" customWidth="1"/>
    <col min="6" max="6" width="50.09765625" style="82" customWidth="1"/>
    <col min="7" max="7" width="35" style="71" customWidth="1"/>
    <col min="8" max="8" width="12.3984375" style="71" bestFit="1" customWidth="1"/>
    <col min="9" max="10" width="9.09765625" style="71"/>
    <col min="11" max="11" width="12.09765625" style="71" customWidth="1"/>
    <col min="12" max="16384" width="9.09765625" style="71"/>
  </cols>
  <sheetData>
    <row r="1" spans="1:43" s="116" customFormat="1" ht="25.4" customHeight="1">
      <c r="F1" s="503" t="s">
        <v>587</v>
      </c>
      <c r="G1" s="503"/>
      <c r="AB1" s="503"/>
      <c r="AC1" s="503"/>
      <c r="AD1" s="503"/>
    </row>
    <row r="2" spans="1:43" s="1" customFormat="1">
      <c r="A2" s="76"/>
      <c r="B2" s="76"/>
      <c r="C2" s="76"/>
      <c r="D2" s="76"/>
      <c r="E2" s="76"/>
      <c r="F2" s="504" t="s">
        <v>74</v>
      </c>
      <c r="G2" s="504"/>
      <c r="Y2" s="76"/>
      <c r="Z2" s="76"/>
      <c r="AA2" s="504"/>
      <c r="AB2" s="504"/>
      <c r="AC2" s="504"/>
      <c r="AD2" s="504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</row>
    <row r="3" spans="1:43" s="1" customFormat="1" ht="16" customHeight="1">
      <c r="A3" s="76"/>
      <c r="B3" s="76"/>
      <c r="C3" s="76"/>
      <c r="D3" s="76"/>
      <c r="E3" s="76"/>
      <c r="F3" s="504" t="s">
        <v>6</v>
      </c>
      <c r="G3" s="504"/>
      <c r="Y3" s="504"/>
      <c r="Z3" s="504"/>
      <c r="AA3" s="504"/>
      <c r="AB3" s="504"/>
      <c r="AC3" s="504"/>
      <c r="AD3" s="504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 s="1" customFormat="1">
      <c r="F4" s="64"/>
      <c r="G4" s="64"/>
      <c r="H4" s="64"/>
    </row>
    <row r="5" spans="1:43" s="1" customFormat="1" ht="16" customHeight="1">
      <c r="F5" s="64"/>
      <c r="G5" s="64"/>
      <c r="H5" s="64"/>
    </row>
    <row r="6" spans="1:43" s="1" customFormat="1" ht="67.7" customHeight="1">
      <c r="A6" s="475" t="s">
        <v>575</v>
      </c>
      <c r="B6" s="475"/>
      <c r="C6" s="475"/>
      <c r="D6" s="475"/>
      <c r="E6" s="475"/>
      <c r="F6" s="475"/>
      <c r="G6" s="475"/>
      <c r="H6" s="67"/>
    </row>
    <row r="7" spans="1:43" s="1" customFormat="1" ht="20.95" customHeight="1">
      <c r="A7" s="476" t="s">
        <v>61</v>
      </c>
      <c r="B7" s="476"/>
      <c r="C7" s="476"/>
      <c r="D7" s="476"/>
      <c r="E7" s="476"/>
      <c r="F7" s="476"/>
      <c r="G7" s="476"/>
      <c r="H7" s="67"/>
    </row>
    <row r="8" spans="1:43" ht="53.2">
      <c r="A8" s="477" t="s">
        <v>8</v>
      </c>
      <c r="B8" s="477"/>
      <c r="C8" s="65"/>
      <c r="D8" s="478" t="s">
        <v>12</v>
      </c>
      <c r="E8" s="479"/>
      <c r="F8" s="482" t="s">
        <v>62</v>
      </c>
      <c r="G8" s="65" t="s">
        <v>28</v>
      </c>
    </row>
    <row r="9" spans="1:43" s="75" customFormat="1" ht="35.5">
      <c r="A9" s="65" t="s">
        <v>11</v>
      </c>
      <c r="B9" s="65" t="s">
        <v>22</v>
      </c>
      <c r="C9" s="65"/>
      <c r="D9" s="480"/>
      <c r="E9" s="481"/>
      <c r="F9" s="483"/>
      <c r="G9" s="65" t="s">
        <v>10</v>
      </c>
    </row>
    <row r="10" spans="1:43" s="75" customFormat="1" ht="31.7" customHeight="1">
      <c r="A10" s="484" t="s">
        <v>19</v>
      </c>
      <c r="B10" s="485"/>
      <c r="C10" s="485"/>
      <c r="D10" s="485"/>
      <c r="E10" s="485"/>
      <c r="F10" s="486"/>
      <c r="G10" s="42">
        <f>+G11+G20</f>
        <v>41944.600000000006</v>
      </c>
      <c r="H10" s="77"/>
    </row>
    <row r="11" spans="1:43" ht="24.05" customHeight="1">
      <c r="A11" s="188">
        <v>1075</v>
      </c>
      <c r="B11" s="495" t="s">
        <v>148</v>
      </c>
      <c r="C11" s="496"/>
      <c r="D11" s="496"/>
      <c r="E11" s="496"/>
      <c r="F11" s="497"/>
      <c r="G11" s="189">
        <f>+G12</f>
        <v>39787.200000000004</v>
      </c>
    </row>
    <row r="12" spans="1:43" ht="54.55" customHeight="1">
      <c r="A12" s="139"/>
      <c r="B12" s="188">
        <v>21001</v>
      </c>
      <c r="C12" s="498" t="s">
        <v>149</v>
      </c>
      <c r="D12" s="499"/>
      <c r="E12" s="500"/>
      <c r="F12" s="190" t="s">
        <v>19</v>
      </c>
      <c r="G12" s="191">
        <f>+G14</f>
        <v>39787.200000000004</v>
      </c>
      <c r="H12" s="80"/>
    </row>
    <row r="13" spans="1:43" ht="36" customHeight="1">
      <c r="A13" s="139"/>
      <c r="B13" s="188"/>
      <c r="C13" s="192"/>
      <c r="D13" s="501" t="s">
        <v>150</v>
      </c>
      <c r="E13" s="502"/>
      <c r="F13" s="190"/>
      <c r="G13" s="191"/>
    </row>
    <row r="14" spans="1:43" ht="106" customHeight="1">
      <c r="A14" s="139"/>
      <c r="B14" s="139"/>
      <c r="C14" s="139"/>
      <c r="D14" s="193"/>
      <c r="E14" s="150" t="s">
        <v>151</v>
      </c>
      <c r="F14" s="74"/>
      <c r="G14" s="195">
        <f>+G15+G16+G17+G18+G19</f>
        <v>39787.200000000004</v>
      </c>
    </row>
    <row r="15" spans="1:43" ht="106.4">
      <c r="A15" s="139"/>
      <c r="B15" s="139"/>
      <c r="C15" s="139"/>
      <c r="D15" s="193"/>
      <c r="E15" s="146" t="s">
        <v>158</v>
      </c>
      <c r="F15" s="74" t="s">
        <v>155</v>
      </c>
      <c r="G15" s="194">
        <f>+ROUNDUP(9000*1.2,1)</f>
        <v>10800</v>
      </c>
    </row>
    <row r="16" spans="1:43" ht="106.4">
      <c r="A16" s="139"/>
      <c r="B16" s="139"/>
      <c r="C16" s="139"/>
      <c r="D16" s="193"/>
      <c r="E16" s="146" t="s">
        <v>153</v>
      </c>
      <c r="F16" s="74" t="s">
        <v>155</v>
      </c>
      <c r="G16" s="194">
        <f>+ROUNDUP(4500*1.2,1)</f>
        <v>5400</v>
      </c>
    </row>
    <row r="17" spans="1:8" s="221" customFormat="1" ht="106.4">
      <c r="A17" s="216"/>
      <c r="B17" s="216"/>
      <c r="C17" s="216"/>
      <c r="D17" s="217"/>
      <c r="E17" s="218" t="s">
        <v>157</v>
      </c>
      <c r="F17" s="219" t="s">
        <v>155</v>
      </c>
      <c r="G17" s="220">
        <f>+ROUNDUP(3000*1.2,1)</f>
        <v>3600</v>
      </c>
    </row>
    <row r="18" spans="1:8" s="221" customFormat="1" ht="70.95">
      <c r="A18" s="216"/>
      <c r="B18" s="216"/>
      <c r="C18" s="216"/>
      <c r="D18" s="217"/>
      <c r="E18" s="218" t="s">
        <v>156</v>
      </c>
      <c r="F18" s="219" t="s">
        <v>152</v>
      </c>
      <c r="G18" s="220">
        <f>+ROUNDUP(11664*1.2,1)</f>
        <v>13996.8</v>
      </c>
    </row>
    <row r="19" spans="1:8" ht="141.85">
      <c r="A19" s="139"/>
      <c r="B19" s="139"/>
      <c r="C19" s="139"/>
      <c r="D19" s="193"/>
      <c r="E19" s="146" t="s">
        <v>154</v>
      </c>
      <c r="F19" s="74" t="s">
        <v>155</v>
      </c>
      <c r="G19" s="194">
        <f>+ROUNDUP(4992*1.2,1)</f>
        <v>5990.4</v>
      </c>
    </row>
    <row r="20" spans="1:8" ht="24.05" customHeight="1">
      <c r="A20" s="78">
        <v>1183</v>
      </c>
      <c r="B20" s="487" t="s">
        <v>127</v>
      </c>
      <c r="C20" s="488"/>
      <c r="D20" s="488"/>
      <c r="E20" s="488"/>
      <c r="F20" s="489"/>
      <c r="G20" s="114">
        <f>+G21</f>
        <v>2157.4</v>
      </c>
    </row>
    <row r="21" spans="1:8" ht="54.55" customHeight="1">
      <c r="A21" s="72"/>
      <c r="B21" s="78">
        <v>32001</v>
      </c>
      <c r="C21" s="490" t="s">
        <v>125</v>
      </c>
      <c r="D21" s="491"/>
      <c r="E21" s="492"/>
      <c r="F21" s="73"/>
      <c r="G21" s="115">
        <f>+G22</f>
        <v>2157.4</v>
      </c>
      <c r="H21" s="80"/>
    </row>
    <row r="22" spans="1:8" ht="36" customHeight="1">
      <c r="A22" s="72"/>
      <c r="B22" s="78"/>
      <c r="C22" s="242"/>
      <c r="D22" s="493"/>
      <c r="E22" s="494"/>
      <c r="F22" s="73" t="s">
        <v>19</v>
      </c>
      <c r="G22" s="115">
        <f>+G23</f>
        <v>2157.4</v>
      </c>
    </row>
    <row r="23" spans="1:8" ht="35.5">
      <c r="A23" s="72"/>
      <c r="B23" s="72"/>
      <c r="C23" s="72"/>
      <c r="D23" s="79"/>
      <c r="E23" s="245"/>
      <c r="F23" s="74" t="s">
        <v>411</v>
      </c>
      <c r="G23" s="81">
        <v>2157.4</v>
      </c>
    </row>
  </sheetData>
  <mergeCells count="18">
    <mergeCell ref="AB1:AD1"/>
    <mergeCell ref="F2:G2"/>
    <mergeCell ref="AA2:AD2"/>
    <mergeCell ref="F3:G3"/>
    <mergeCell ref="Y3:AD3"/>
    <mergeCell ref="F1:G1"/>
    <mergeCell ref="A10:F10"/>
    <mergeCell ref="B20:F20"/>
    <mergeCell ref="C21:E21"/>
    <mergeCell ref="D22:E22"/>
    <mergeCell ref="B11:F11"/>
    <mergeCell ref="C12:E12"/>
    <mergeCell ref="D13:E13"/>
    <mergeCell ref="A6:G6"/>
    <mergeCell ref="A7:G7"/>
    <mergeCell ref="A8:B8"/>
    <mergeCell ref="D8:E9"/>
    <mergeCell ref="F8:F9"/>
  </mergeCells>
  <pageMargins left="0.25" right="0.25" top="0.75" bottom="0.75" header="0.3" footer="0.3"/>
  <pageSetup paperSize="9" scale="2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opLeftCell="A199" zoomScale="85" zoomScaleNormal="85" zoomScaleSheetLayoutView="100" workbookViewId="0">
      <selection activeCell="D169" sqref="D169:E169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5" width="22.19921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453" t="s">
        <v>147</v>
      </c>
      <c r="D1" s="453"/>
      <c r="E1" s="453"/>
    </row>
    <row r="2" spans="1:5" ht="17.5" customHeight="1">
      <c r="C2" s="454" t="s">
        <v>81</v>
      </c>
      <c r="D2" s="454"/>
      <c r="E2" s="454"/>
    </row>
    <row r="3" spans="1:5" ht="17.5" customHeight="1">
      <c r="C3" s="454" t="s">
        <v>27</v>
      </c>
      <c r="D3" s="454"/>
      <c r="E3" s="454"/>
    </row>
    <row r="6" spans="1:5" ht="59.55" customHeight="1">
      <c r="A6" s="31"/>
      <c r="B6" s="509" t="s">
        <v>558</v>
      </c>
      <c r="C6" s="509"/>
      <c r="D6" s="509"/>
      <c r="E6" s="509"/>
    </row>
    <row r="7" spans="1:5" ht="23.55" customHeight="1"/>
    <row r="8" spans="1:5" ht="21.9" customHeight="1">
      <c r="A8" s="508" t="s">
        <v>35</v>
      </c>
      <c r="B8" s="508"/>
      <c r="C8" s="508"/>
      <c r="D8" s="508"/>
      <c r="E8" s="508"/>
    </row>
    <row r="9" spans="1:5" ht="38.700000000000003" customHeight="1">
      <c r="C9" s="510" t="s">
        <v>29</v>
      </c>
      <c r="D9" s="510"/>
      <c r="E9" s="8"/>
    </row>
    <row r="10" spans="1:5">
      <c r="B10" s="505" t="s">
        <v>7</v>
      </c>
      <c r="C10" s="506"/>
      <c r="D10" s="506"/>
      <c r="E10" s="507"/>
    </row>
    <row r="11" spans="1:5" s="20" customFormat="1">
      <c r="B11" s="32"/>
      <c r="C11" s="32"/>
      <c r="D11" s="33"/>
      <c r="E11" s="33"/>
    </row>
    <row r="12" spans="1:5" s="20" customFormat="1">
      <c r="B12" s="32"/>
      <c r="C12" s="32"/>
    </row>
    <row r="13" spans="1:5" s="3" customFormat="1">
      <c r="B13" s="27" t="s">
        <v>36</v>
      </c>
      <c r="C13" s="27" t="s">
        <v>1</v>
      </c>
      <c r="D13" s="26"/>
      <c r="E13" s="26"/>
    </row>
    <row r="14" spans="1:5" s="3" customFormat="1">
      <c r="B14" s="28">
        <v>1041</v>
      </c>
      <c r="C14" s="21" t="s">
        <v>520</v>
      </c>
      <c r="D14" s="27"/>
      <c r="E14" s="27"/>
    </row>
    <row r="15" spans="1:5" s="3" customFormat="1"/>
    <row r="16" spans="1:5" s="3" customFormat="1">
      <c r="B16" s="511" t="s">
        <v>2</v>
      </c>
      <c r="C16" s="512"/>
      <c r="D16" s="34"/>
      <c r="E16" s="34"/>
    </row>
    <row r="17" spans="2:6" s="3" customFormat="1" ht="70.400000000000006" customHeight="1">
      <c r="B17" s="21" t="s">
        <v>3</v>
      </c>
      <c r="C17" s="25">
        <v>1041</v>
      </c>
      <c r="D17" s="416" t="s">
        <v>33</v>
      </c>
      <c r="E17" s="420"/>
    </row>
    <row r="18" spans="2:6" s="3" customFormat="1">
      <c r="B18" s="21" t="s">
        <v>4</v>
      </c>
      <c r="C18" s="25">
        <v>32001</v>
      </c>
      <c r="D18" s="9" t="s">
        <v>9</v>
      </c>
      <c r="E18" s="9" t="s">
        <v>10</v>
      </c>
    </row>
    <row r="19" spans="2:6" s="3" customFormat="1" ht="53.2">
      <c r="B19" s="338" t="s">
        <v>69</v>
      </c>
      <c r="C19" s="162" t="s">
        <v>521</v>
      </c>
      <c r="D19" s="404"/>
      <c r="E19" s="404"/>
    </row>
    <row r="20" spans="2:6" s="3" customFormat="1" ht="70.95">
      <c r="B20" s="338" t="s">
        <v>70</v>
      </c>
      <c r="C20" s="162" t="s">
        <v>522</v>
      </c>
      <c r="D20" s="405"/>
      <c r="E20" s="405"/>
    </row>
    <row r="21" spans="2:6" s="3" customFormat="1" ht="35.5">
      <c r="B21" s="338" t="s">
        <v>71</v>
      </c>
      <c r="C21" s="336" t="s">
        <v>89</v>
      </c>
      <c r="D21" s="405"/>
      <c r="E21" s="405"/>
    </row>
    <row r="22" spans="2:6" s="3" customFormat="1" ht="53.2">
      <c r="B22" s="338" t="s">
        <v>523</v>
      </c>
      <c r="C22" s="374" t="s">
        <v>524</v>
      </c>
      <c r="D22" s="405"/>
      <c r="E22" s="405"/>
    </row>
    <row r="23" spans="2:6" s="3" customFormat="1">
      <c r="B23" s="513" t="s">
        <v>0</v>
      </c>
      <c r="C23" s="514"/>
      <c r="D23" s="406"/>
      <c r="E23" s="406"/>
    </row>
    <row r="24" spans="2:6" s="35" customFormat="1">
      <c r="B24" s="11" t="s">
        <v>5</v>
      </c>
      <c r="C24" s="11"/>
      <c r="D24" s="118">
        <f>+'Հավելված N 1'!D23</f>
        <v>-68503.7</v>
      </c>
      <c r="E24" s="118">
        <f>+'Հավելված N 1'!E23</f>
        <v>-68503.7</v>
      </c>
      <c r="F24" s="36"/>
    </row>
    <row r="26" spans="2:6" s="3" customFormat="1">
      <c r="B26" s="27" t="s">
        <v>36</v>
      </c>
      <c r="C26" s="27" t="s">
        <v>1</v>
      </c>
      <c r="D26" s="26"/>
      <c r="E26" s="26"/>
    </row>
    <row r="27" spans="2:6" s="3" customFormat="1" ht="35.5">
      <c r="B27" s="28">
        <v>1045</v>
      </c>
      <c r="C27" s="21" t="s">
        <v>525</v>
      </c>
      <c r="D27" s="27"/>
      <c r="E27" s="27"/>
    </row>
    <row r="28" spans="2:6" s="3" customFormat="1"/>
    <row r="29" spans="2:6" s="3" customFormat="1">
      <c r="B29" s="511" t="s">
        <v>2</v>
      </c>
      <c r="C29" s="512"/>
      <c r="D29" s="34"/>
      <c r="E29" s="34"/>
    </row>
    <row r="30" spans="2:6" s="3" customFormat="1" ht="70.400000000000006" customHeight="1">
      <c r="B30" s="21" t="s">
        <v>3</v>
      </c>
      <c r="C30" s="25">
        <v>1045</v>
      </c>
      <c r="D30" s="416" t="s">
        <v>28</v>
      </c>
      <c r="E30" s="420"/>
    </row>
    <row r="31" spans="2:6" s="3" customFormat="1">
      <c r="B31" s="21" t="s">
        <v>4</v>
      </c>
      <c r="C31" s="25">
        <v>32001</v>
      </c>
      <c r="D31" s="9" t="s">
        <v>9</v>
      </c>
      <c r="E31" s="9" t="s">
        <v>10</v>
      </c>
    </row>
    <row r="32" spans="2:6" s="3" customFormat="1" ht="53.2">
      <c r="B32" s="338" t="s">
        <v>69</v>
      </c>
      <c r="C32" s="162" t="s">
        <v>526</v>
      </c>
      <c r="D32" s="404"/>
      <c r="E32" s="404"/>
    </row>
    <row r="33" spans="2:6" s="3" customFormat="1" ht="70.95">
      <c r="B33" s="338" t="s">
        <v>70</v>
      </c>
      <c r="C33" s="162" t="s">
        <v>527</v>
      </c>
      <c r="D33" s="405"/>
      <c r="E33" s="405"/>
    </row>
    <row r="34" spans="2:6" s="3" customFormat="1" ht="35.5">
      <c r="B34" s="338" t="s">
        <v>71</v>
      </c>
      <c r="C34" s="336" t="s">
        <v>89</v>
      </c>
      <c r="D34" s="405"/>
      <c r="E34" s="405"/>
    </row>
    <row r="35" spans="2:6" s="3" customFormat="1" ht="53.2">
      <c r="B35" s="338" t="s">
        <v>130</v>
      </c>
      <c r="C35" s="374" t="s">
        <v>528</v>
      </c>
      <c r="D35" s="405"/>
      <c r="E35" s="405"/>
    </row>
    <row r="36" spans="2:6" s="3" customFormat="1">
      <c r="B36" s="513" t="s">
        <v>0</v>
      </c>
      <c r="C36" s="514"/>
      <c r="D36" s="406"/>
      <c r="E36" s="406"/>
    </row>
    <row r="37" spans="2:6" s="3" customFormat="1" ht="36" customHeight="1">
      <c r="B37" s="515" t="s">
        <v>529</v>
      </c>
      <c r="C37" s="516"/>
      <c r="D37" s="375"/>
      <c r="E37" s="375">
        <v>1</v>
      </c>
    </row>
    <row r="38" spans="2:6" s="35" customFormat="1">
      <c r="B38" s="11" t="s">
        <v>5</v>
      </c>
      <c r="C38" s="11"/>
      <c r="D38" s="118">
        <f>+'Հավելված N 1'!D36</f>
        <v>27536.7</v>
      </c>
      <c r="E38" s="118">
        <f>+'Հավելված N 1'!E36</f>
        <v>27536.7</v>
      </c>
      <c r="F38" s="36"/>
    </row>
    <row r="40" spans="2:6" s="3" customFormat="1">
      <c r="B40" s="27" t="s">
        <v>36</v>
      </c>
      <c r="C40" s="27" t="s">
        <v>1</v>
      </c>
      <c r="D40" s="26"/>
      <c r="E40" s="26"/>
    </row>
    <row r="41" spans="2:6" s="3" customFormat="1">
      <c r="B41" s="28">
        <v>1075</v>
      </c>
      <c r="C41" s="21" t="s">
        <v>148</v>
      </c>
      <c r="D41" s="27"/>
      <c r="E41" s="27"/>
    </row>
    <row r="42" spans="2:6" s="3" customFormat="1"/>
    <row r="43" spans="2:6" s="3" customFormat="1">
      <c r="B43" s="511" t="s">
        <v>2</v>
      </c>
      <c r="C43" s="512"/>
      <c r="D43" s="34"/>
      <c r="E43" s="34"/>
    </row>
    <row r="44" spans="2:6" s="3" customFormat="1" ht="70.400000000000006" customHeight="1">
      <c r="B44" s="21" t="s">
        <v>3</v>
      </c>
      <c r="C44" s="25">
        <v>1075</v>
      </c>
      <c r="D44" s="416" t="s">
        <v>52</v>
      </c>
      <c r="E44" s="420"/>
    </row>
    <row r="45" spans="2:6" s="3" customFormat="1">
      <c r="B45" s="21" t="s">
        <v>4</v>
      </c>
      <c r="C45" s="25">
        <v>21001</v>
      </c>
      <c r="D45" s="9" t="s">
        <v>9</v>
      </c>
      <c r="E45" s="9" t="s">
        <v>10</v>
      </c>
    </row>
    <row r="46" spans="2:6" s="3" customFormat="1" ht="35.5">
      <c r="B46" s="338" t="s">
        <v>69</v>
      </c>
      <c r="C46" s="162" t="s">
        <v>530</v>
      </c>
      <c r="D46" s="404"/>
      <c r="E46" s="404"/>
    </row>
    <row r="47" spans="2:6" s="3" customFormat="1" ht="70.95">
      <c r="B47" s="338" t="s">
        <v>70</v>
      </c>
      <c r="C47" s="162" t="s">
        <v>531</v>
      </c>
      <c r="D47" s="405"/>
      <c r="E47" s="405"/>
    </row>
    <row r="48" spans="2:6" s="3" customFormat="1" ht="35.5">
      <c r="B48" s="338" t="s">
        <v>71</v>
      </c>
      <c r="C48" s="336" t="s">
        <v>532</v>
      </c>
      <c r="D48" s="405"/>
      <c r="E48" s="405"/>
    </row>
    <row r="49" spans="2:6" s="3" customFormat="1" ht="53.2">
      <c r="B49" s="338" t="s">
        <v>130</v>
      </c>
      <c r="C49" s="374" t="s">
        <v>533</v>
      </c>
      <c r="D49" s="405"/>
      <c r="E49" s="405"/>
    </row>
    <row r="50" spans="2:6" s="3" customFormat="1">
      <c r="B50" s="513" t="s">
        <v>0</v>
      </c>
      <c r="C50" s="514"/>
      <c r="D50" s="406"/>
      <c r="E50" s="406"/>
    </row>
    <row r="51" spans="2:6" s="3" customFormat="1" ht="33.85" customHeight="1">
      <c r="B51" s="517" t="s">
        <v>535</v>
      </c>
      <c r="C51" s="517"/>
      <c r="D51" s="375"/>
      <c r="E51" s="375"/>
    </row>
    <row r="52" spans="2:6" s="3" customFormat="1">
      <c r="B52" s="517" t="s">
        <v>534</v>
      </c>
      <c r="C52" s="517"/>
      <c r="D52" s="375"/>
      <c r="E52" s="375">
        <v>1</v>
      </c>
    </row>
    <row r="53" spans="2:6" s="35" customFormat="1">
      <c r="B53" s="11" t="s">
        <v>5</v>
      </c>
      <c r="C53" s="11"/>
      <c r="D53" s="118">
        <f>+'Հավելված N 1'!D49</f>
        <v>24879.300000000003</v>
      </c>
      <c r="E53" s="118">
        <f>+'Հավելված N 1'!E49</f>
        <v>-2084.8999999999942</v>
      </c>
      <c r="F53" s="36"/>
    </row>
    <row r="54" spans="2:6" s="3" customFormat="1" ht="7.55" customHeight="1"/>
    <row r="55" spans="2:6" s="3" customFormat="1">
      <c r="B55" s="511" t="s">
        <v>2</v>
      </c>
      <c r="C55" s="512"/>
      <c r="D55" s="34"/>
      <c r="E55" s="34"/>
    </row>
    <row r="56" spans="2:6" s="3" customFormat="1" ht="70.400000000000006" customHeight="1">
      <c r="B56" s="21" t="s">
        <v>3</v>
      </c>
      <c r="C56" s="25">
        <v>1075</v>
      </c>
      <c r="D56" s="416" t="s">
        <v>28</v>
      </c>
      <c r="E56" s="420"/>
    </row>
    <row r="57" spans="2:6" s="3" customFormat="1">
      <c r="B57" s="21" t="s">
        <v>4</v>
      </c>
      <c r="C57" s="25">
        <v>32001</v>
      </c>
      <c r="D57" s="9" t="s">
        <v>9</v>
      </c>
      <c r="E57" s="9" t="s">
        <v>10</v>
      </c>
    </row>
    <row r="58" spans="2:6" s="3" customFormat="1" ht="35.5">
      <c r="B58" s="338" t="s">
        <v>69</v>
      </c>
      <c r="C58" s="162" t="s">
        <v>536</v>
      </c>
      <c r="D58" s="404"/>
      <c r="E58" s="404"/>
    </row>
    <row r="59" spans="2:6" s="3" customFormat="1" ht="70.95">
      <c r="B59" s="338" t="s">
        <v>70</v>
      </c>
      <c r="C59" s="162" t="s">
        <v>537</v>
      </c>
      <c r="D59" s="405"/>
      <c r="E59" s="405"/>
    </row>
    <row r="60" spans="2:6" s="3" customFormat="1" ht="35.5">
      <c r="B60" s="338" t="s">
        <v>71</v>
      </c>
      <c r="C60" s="336" t="s">
        <v>89</v>
      </c>
      <c r="D60" s="405"/>
      <c r="E60" s="405"/>
    </row>
    <row r="61" spans="2:6" s="3" customFormat="1" ht="53.2">
      <c r="B61" s="338" t="s">
        <v>130</v>
      </c>
      <c r="C61" s="374" t="s">
        <v>538</v>
      </c>
      <c r="D61" s="405"/>
      <c r="E61" s="405"/>
    </row>
    <row r="62" spans="2:6" s="3" customFormat="1">
      <c r="B62" s="513" t="s">
        <v>0</v>
      </c>
      <c r="C62" s="514"/>
      <c r="D62" s="406"/>
      <c r="E62" s="406"/>
    </row>
    <row r="63" spans="2:6" s="35" customFormat="1">
      <c r="B63" s="11" t="s">
        <v>5</v>
      </c>
      <c r="C63" s="11"/>
      <c r="D63" s="118">
        <f>+'Հավելված N 1'!D55</f>
        <v>10745.599999999999</v>
      </c>
      <c r="E63" s="118">
        <f>+'Հավելված N 1'!E55</f>
        <v>32801.9</v>
      </c>
      <c r="F63" s="36"/>
    </row>
    <row r="65" spans="2:6" s="3" customFormat="1">
      <c r="B65" s="27" t="s">
        <v>36</v>
      </c>
      <c r="C65" s="27" t="s">
        <v>1</v>
      </c>
      <c r="D65" s="26"/>
      <c r="E65" s="26"/>
    </row>
    <row r="66" spans="2:6" s="3" customFormat="1" ht="35.5">
      <c r="B66" s="28">
        <v>1111</v>
      </c>
      <c r="C66" s="21" t="s">
        <v>539</v>
      </c>
      <c r="D66" s="27"/>
      <c r="E66" s="27"/>
    </row>
    <row r="67" spans="2:6" s="3" customFormat="1"/>
    <row r="68" spans="2:6" s="3" customFormat="1">
      <c r="B68" s="511" t="s">
        <v>2</v>
      </c>
      <c r="C68" s="512"/>
      <c r="D68" s="34"/>
      <c r="E68" s="34"/>
    </row>
    <row r="69" spans="2:6" s="3" customFormat="1" ht="70.400000000000006" customHeight="1">
      <c r="B69" s="21" t="s">
        <v>3</v>
      </c>
      <c r="C69" s="25">
        <v>1111</v>
      </c>
      <c r="D69" s="416" t="s">
        <v>33</v>
      </c>
      <c r="E69" s="420"/>
    </row>
    <row r="70" spans="2:6" s="3" customFormat="1">
      <c r="B70" s="21" t="s">
        <v>4</v>
      </c>
      <c r="C70" s="25">
        <v>32001</v>
      </c>
      <c r="D70" s="9" t="s">
        <v>9</v>
      </c>
      <c r="E70" s="9" t="s">
        <v>10</v>
      </c>
    </row>
    <row r="71" spans="2:6" s="3" customFormat="1" ht="53.2">
      <c r="B71" s="338" t="s">
        <v>69</v>
      </c>
      <c r="C71" s="162" t="s">
        <v>540</v>
      </c>
      <c r="D71" s="404"/>
      <c r="E71" s="404"/>
    </row>
    <row r="72" spans="2:6" s="3" customFormat="1" ht="53.2">
      <c r="B72" s="338" t="s">
        <v>70</v>
      </c>
      <c r="C72" s="162" t="s">
        <v>541</v>
      </c>
      <c r="D72" s="405"/>
      <c r="E72" s="405"/>
    </row>
    <row r="73" spans="2:6" s="3" customFormat="1" ht="35.5">
      <c r="B73" s="338" t="s">
        <v>71</v>
      </c>
      <c r="C73" s="336" t="s">
        <v>89</v>
      </c>
      <c r="D73" s="405"/>
      <c r="E73" s="405"/>
    </row>
    <row r="74" spans="2:6" s="3" customFormat="1" ht="53.2">
      <c r="B74" s="338" t="s">
        <v>130</v>
      </c>
      <c r="C74" s="374" t="s">
        <v>528</v>
      </c>
      <c r="D74" s="405"/>
      <c r="E74" s="405"/>
    </row>
    <row r="75" spans="2:6" s="3" customFormat="1">
      <c r="B75" s="513" t="s">
        <v>0</v>
      </c>
      <c r="C75" s="514"/>
      <c r="D75" s="406"/>
      <c r="E75" s="406"/>
    </row>
    <row r="76" spans="2:6" s="3" customFormat="1">
      <c r="B76" s="517" t="s">
        <v>542</v>
      </c>
      <c r="C76" s="517"/>
      <c r="D76" s="375"/>
      <c r="E76" s="376">
        <v>-1</v>
      </c>
    </row>
    <row r="77" spans="2:6" s="35" customFormat="1">
      <c r="B77" s="11" t="s">
        <v>5</v>
      </c>
      <c r="C77" s="11"/>
      <c r="D77" s="118">
        <f>+'Հավելված N 1'!D61</f>
        <v>0</v>
      </c>
      <c r="E77" s="118">
        <f>+'Հավելված N 1'!E61</f>
        <v>-36062.700000000004</v>
      </c>
      <c r="F77" s="36"/>
    </row>
    <row r="79" spans="2:6" s="3" customFormat="1">
      <c r="B79" s="27" t="s">
        <v>36</v>
      </c>
      <c r="C79" s="27" t="s">
        <v>1</v>
      </c>
      <c r="D79" s="26"/>
      <c r="E79" s="26"/>
    </row>
    <row r="80" spans="2:6" s="3" customFormat="1">
      <c r="B80" s="28">
        <v>1124</v>
      </c>
      <c r="C80" s="224" t="s">
        <v>445</v>
      </c>
      <c r="D80" s="27"/>
      <c r="E80" s="27"/>
    </row>
    <row r="81" spans="2:6" s="3" customFormat="1"/>
    <row r="82" spans="2:6" s="3" customFormat="1">
      <c r="B82" s="511" t="s">
        <v>2</v>
      </c>
      <c r="C82" s="512"/>
      <c r="D82" s="34"/>
      <c r="E82" s="34"/>
    </row>
    <row r="83" spans="2:6" s="3" customFormat="1" ht="70.400000000000006" customHeight="1">
      <c r="B83" s="21" t="s">
        <v>3</v>
      </c>
      <c r="C83" s="25">
        <v>1124</v>
      </c>
      <c r="D83" s="416" t="s">
        <v>28</v>
      </c>
      <c r="E83" s="420"/>
    </row>
    <row r="84" spans="2:6" s="3" customFormat="1">
      <c r="B84" s="224" t="s">
        <v>4</v>
      </c>
      <c r="C84" s="133">
        <v>32002</v>
      </c>
      <c r="D84" s="9" t="s">
        <v>9</v>
      </c>
      <c r="E84" s="9" t="s">
        <v>10</v>
      </c>
    </row>
    <row r="85" spans="2:6" s="3" customFormat="1" ht="35.5">
      <c r="B85" s="377" t="s">
        <v>489</v>
      </c>
      <c r="C85" s="162" t="s">
        <v>543</v>
      </c>
      <c r="D85" s="404"/>
      <c r="E85" s="404"/>
    </row>
    <row r="86" spans="2:6" s="3" customFormat="1" ht="70.95">
      <c r="B86" s="224" t="s">
        <v>544</v>
      </c>
      <c r="C86" s="162" t="s">
        <v>545</v>
      </c>
      <c r="D86" s="405"/>
      <c r="E86" s="405"/>
    </row>
    <row r="87" spans="2:6" s="3" customFormat="1" ht="35.5">
      <c r="B87" s="378" t="s">
        <v>546</v>
      </c>
      <c r="C87" s="162" t="s">
        <v>493</v>
      </c>
      <c r="D87" s="405"/>
      <c r="E87" s="405"/>
    </row>
    <row r="88" spans="2:6" s="3" customFormat="1" ht="53.2">
      <c r="B88" s="338" t="s">
        <v>130</v>
      </c>
      <c r="C88" s="133" t="s">
        <v>547</v>
      </c>
      <c r="D88" s="405"/>
      <c r="E88" s="405"/>
    </row>
    <row r="89" spans="2:6" s="3" customFormat="1">
      <c r="B89" s="513" t="s">
        <v>0</v>
      </c>
      <c r="C89" s="514"/>
      <c r="D89" s="406"/>
      <c r="E89" s="406"/>
    </row>
    <row r="90" spans="2:6" s="35" customFormat="1">
      <c r="B90" s="11" t="s">
        <v>5</v>
      </c>
      <c r="C90" s="11"/>
      <c r="D90" s="118">
        <f>+'Հավելված N 1'!D81</f>
        <v>4452.8</v>
      </c>
      <c r="E90" s="118">
        <f>+'Հավելված N 1'!E81</f>
        <v>4452.8</v>
      </c>
      <c r="F90" s="36"/>
    </row>
    <row r="92" spans="2:6" s="3" customFormat="1">
      <c r="B92" s="27" t="s">
        <v>36</v>
      </c>
      <c r="C92" s="27" t="s">
        <v>1</v>
      </c>
      <c r="D92" s="26"/>
      <c r="E92" s="26"/>
    </row>
    <row r="93" spans="2:6" s="3" customFormat="1">
      <c r="B93" s="28">
        <v>1163</v>
      </c>
      <c r="C93" s="224" t="s">
        <v>440</v>
      </c>
      <c r="D93" s="27"/>
      <c r="E93" s="27"/>
    </row>
    <row r="94" spans="2:6" s="3" customFormat="1"/>
    <row r="95" spans="2:6" s="3" customFormat="1">
      <c r="B95" s="511" t="s">
        <v>2</v>
      </c>
      <c r="C95" s="512"/>
      <c r="D95" s="34"/>
      <c r="E95" s="34"/>
    </row>
    <row r="96" spans="2:6" s="3" customFormat="1" ht="70.400000000000006" customHeight="1">
      <c r="B96" s="21" t="s">
        <v>3</v>
      </c>
      <c r="C96" s="25">
        <v>1163</v>
      </c>
      <c r="D96" s="416" t="s">
        <v>28</v>
      </c>
      <c r="E96" s="420"/>
    </row>
    <row r="97" spans="2:6" s="3" customFormat="1">
      <c r="B97" s="224" t="s">
        <v>4</v>
      </c>
      <c r="C97" s="133">
        <v>32003</v>
      </c>
      <c r="D97" s="9" t="s">
        <v>9</v>
      </c>
      <c r="E97" s="9" t="s">
        <v>10</v>
      </c>
    </row>
    <row r="98" spans="2:6" s="3" customFormat="1" ht="35.5">
      <c r="B98" s="380" t="s">
        <v>69</v>
      </c>
      <c r="C98" s="374" t="s">
        <v>203</v>
      </c>
      <c r="D98" s="404"/>
      <c r="E98" s="404"/>
    </row>
    <row r="99" spans="2:6" s="3" customFormat="1" ht="88.7">
      <c r="B99" s="381" t="s">
        <v>70</v>
      </c>
      <c r="C99" s="374" t="s">
        <v>491</v>
      </c>
      <c r="D99" s="405"/>
      <c r="E99" s="405"/>
    </row>
    <row r="100" spans="2:6" s="3" customFormat="1" ht="35.5">
      <c r="B100" s="380" t="s">
        <v>71</v>
      </c>
      <c r="C100" s="374" t="s">
        <v>493</v>
      </c>
      <c r="D100" s="405"/>
      <c r="E100" s="405"/>
    </row>
    <row r="101" spans="2:6" s="3" customFormat="1" ht="53.2">
      <c r="B101" s="382" t="s">
        <v>130</v>
      </c>
      <c r="C101" s="374" t="s">
        <v>524</v>
      </c>
      <c r="D101" s="405"/>
      <c r="E101" s="405"/>
    </row>
    <row r="102" spans="2:6" s="3" customFormat="1">
      <c r="B102" s="513" t="s">
        <v>0</v>
      </c>
      <c r="C102" s="514"/>
      <c r="D102" s="406"/>
      <c r="E102" s="406"/>
    </row>
    <row r="103" spans="2:6" s="35" customFormat="1">
      <c r="B103" s="11" t="s">
        <v>5</v>
      </c>
      <c r="C103" s="11"/>
      <c r="D103" s="118">
        <f>+'Հավելված N 1'!D94</f>
        <v>600</v>
      </c>
      <c r="E103" s="118">
        <f>+'Հավելված N 1'!E94</f>
        <v>600</v>
      </c>
      <c r="F103" s="36"/>
    </row>
    <row r="105" spans="2:6" s="3" customFormat="1">
      <c r="B105" s="27" t="s">
        <v>36</v>
      </c>
      <c r="C105" s="27" t="s">
        <v>1</v>
      </c>
      <c r="D105" s="26"/>
      <c r="E105" s="26"/>
    </row>
    <row r="106" spans="2:6" s="3" customFormat="1">
      <c r="B106" s="28">
        <v>1168</v>
      </c>
      <c r="C106" s="224" t="s">
        <v>449</v>
      </c>
      <c r="D106" s="27"/>
      <c r="E106" s="27"/>
    </row>
    <row r="107" spans="2:6" s="3" customFormat="1"/>
    <row r="108" spans="2:6" s="3" customFormat="1">
      <c r="B108" s="511" t="s">
        <v>2</v>
      </c>
      <c r="C108" s="512"/>
      <c r="D108" s="34"/>
      <c r="E108" s="34"/>
    </row>
    <row r="109" spans="2:6" s="3" customFormat="1" ht="70.400000000000006" customHeight="1">
      <c r="B109" s="21" t="s">
        <v>3</v>
      </c>
      <c r="C109" s="25">
        <v>1168</v>
      </c>
      <c r="D109" s="416" t="s">
        <v>28</v>
      </c>
      <c r="E109" s="420"/>
    </row>
    <row r="110" spans="2:6" s="3" customFormat="1">
      <c r="B110" s="224" t="s">
        <v>4</v>
      </c>
      <c r="C110" s="133">
        <v>32001</v>
      </c>
      <c r="D110" s="9" t="s">
        <v>9</v>
      </c>
      <c r="E110" s="9" t="s">
        <v>10</v>
      </c>
    </row>
    <row r="111" spans="2:6" s="3" customFormat="1" ht="53.2">
      <c r="B111" s="378" t="s">
        <v>69</v>
      </c>
      <c r="C111" s="162" t="s">
        <v>548</v>
      </c>
      <c r="D111" s="404"/>
      <c r="E111" s="404"/>
    </row>
    <row r="112" spans="2:6" s="3" customFormat="1" ht="70.95">
      <c r="B112" s="224" t="s">
        <v>70</v>
      </c>
      <c r="C112" s="162" t="s">
        <v>549</v>
      </c>
      <c r="D112" s="405"/>
      <c r="E112" s="405"/>
    </row>
    <row r="113" spans="2:6" s="3" customFormat="1" ht="35.5">
      <c r="B113" s="378" t="s">
        <v>71</v>
      </c>
      <c r="C113" s="162" t="s">
        <v>89</v>
      </c>
      <c r="D113" s="405"/>
      <c r="E113" s="405"/>
    </row>
    <row r="114" spans="2:6" s="3" customFormat="1" ht="53.2">
      <c r="B114" s="338" t="s">
        <v>130</v>
      </c>
      <c r="C114" s="379" t="s">
        <v>550</v>
      </c>
      <c r="D114" s="405"/>
      <c r="E114" s="405"/>
    </row>
    <row r="115" spans="2:6" s="3" customFormat="1">
      <c r="B115" s="513" t="s">
        <v>0</v>
      </c>
      <c r="C115" s="514"/>
      <c r="D115" s="406"/>
      <c r="E115" s="406"/>
    </row>
    <row r="116" spans="2:6" s="35" customFormat="1">
      <c r="B116" s="11" t="s">
        <v>5</v>
      </c>
      <c r="C116" s="11"/>
      <c r="D116" s="118">
        <f>+'Հավելված N 1'!D100</f>
        <v>820</v>
      </c>
      <c r="E116" s="118">
        <f>+'Հավելված N 1'!E100</f>
        <v>820</v>
      </c>
      <c r="F116" s="36"/>
    </row>
    <row r="118" spans="2:6" s="3" customFormat="1">
      <c r="B118" s="27" t="s">
        <v>36</v>
      </c>
      <c r="C118" s="27" t="s">
        <v>1</v>
      </c>
      <c r="D118" s="26"/>
      <c r="E118" s="26"/>
    </row>
    <row r="119" spans="2:6" s="3" customFormat="1">
      <c r="B119" s="28">
        <v>1183</v>
      </c>
      <c r="C119" s="21" t="s">
        <v>119</v>
      </c>
      <c r="D119" s="27"/>
      <c r="E119" s="27"/>
    </row>
    <row r="120" spans="2:6" s="3" customFormat="1"/>
    <row r="121" spans="2:6" s="3" customFormat="1">
      <c r="B121" s="511" t="s">
        <v>2</v>
      </c>
      <c r="C121" s="512"/>
      <c r="D121" s="34"/>
      <c r="E121" s="34"/>
    </row>
    <row r="122" spans="2:6" s="3" customFormat="1" ht="70.400000000000006" customHeight="1">
      <c r="B122" s="21" t="s">
        <v>3</v>
      </c>
      <c r="C122" s="25">
        <v>1183</v>
      </c>
      <c r="D122" s="416" t="s">
        <v>28</v>
      </c>
      <c r="E122" s="420"/>
    </row>
    <row r="123" spans="2:6" s="3" customFormat="1">
      <c r="B123" s="21" t="s">
        <v>4</v>
      </c>
      <c r="C123" s="25">
        <v>32001</v>
      </c>
      <c r="D123" s="9" t="s">
        <v>9</v>
      </c>
      <c r="E123" s="9" t="s">
        <v>10</v>
      </c>
    </row>
    <row r="124" spans="2:6" s="3" customFormat="1" ht="35.5">
      <c r="B124" s="122" t="s">
        <v>69</v>
      </c>
      <c r="C124" s="162" t="s">
        <v>128</v>
      </c>
      <c r="D124" s="404"/>
      <c r="E124" s="404"/>
    </row>
    <row r="125" spans="2:6" s="3" customFormat="1" ht="70.95">
      <c r="B125" s="122" t="s">
        <v>70</v>
      </c>
      <c r="C125" s="162" t="s">
        <v>129</v>
      </c>
      <c r="D125" s="405"/>
      <c r="E125" s="405"/>
    </row>
    <row r="126" spans="2:6" s="3" customFormat="1" ht="35.5">
      <c r="B126" s="122" t="s">
        <v>71</v>
      </c>
      <c r="C126" s="163" t="s">
        <v>89</v>
      </c>
      <c r="D126" s="405"/>
      <c r="E126" s="405"/>
    </row>
    <row r="127" spans="2:6" s="3" customFormat="1" ht="53.2">
      <c r="B127" s="122" t="s">
        <v>130</v>
      </c>
      <c r="C127" s="163" t="s">
        <v>131</v>
      </c>
      <c r="D127" s="405"/>
      <c r="E127" s="405"/>
    </row>
    <row r="128" spans="2:6" s="3" customFormat="1">
      <c r="B128" s="513" t="s">
        <v>0</v>
      </c>
      <c r="C128" s="514"/>
      <c r="D128" s="406"/>
      <c r="E128" s="406"/>
    </row>
    <row r="129" spans="2:6" s="3" customFormat="1" ht="17.75" customHeight="1">
      <c r="B129" s="515" t="s">
        <v>132</v>
      </c>
      <c r="C129" s="516"/>
      <c r="D129" s="10"/>
      <c r="E129" s="10">
        <v>1</v>
      </c>
    </row>
    <row r="130" spans="2:6" s="35" customFormat="1">
      <c r="B130" s="11" t="s">
        <v>5</v>
      </c>
      <c r="C130" s="11"/>
      <c r="D130" s="118">
        <f>+'Հավելված N 1'!D120</f>
        <v>3139.9</v>
      </c>
      <c r="E130" s="118">
        <f>+'Հավելված N 1'!E120</f>
        <v>3139.9</v>
      </c>
      <c r="F130" s="36"/>
    </row>
    <row r="132" spans="2:6" s="3" customFormat="1">
      <c r="B132" s="27" t="s">
        <v>36</v>
      </c>
      <c r="C132" s="27" t="s">
        <v>1</v>
      </c>
      <c r="D132" s="26"/>
      <c r="E132" s="26"/>
    </row>
    <row r="133" spans="2:6" s="3" customFormat="1">
      <c r="B133" s="28">
        <v>1192</v>
      </c>
      <c r="C133" s="21" t="s">
        <v>455</v>
      </c>
      <c r="D133" s="27"/>
      <c r="E133" s="27"/>
    </row>
    <row r="134" spans="2:6" s="3" customFormat="1"/>
    <row r="135" spans="2:6" s="3" customFormat="1">
      <c r="B135" s="511" t="s">
        <v>2</v>
      </c>
      <c r="C135" s="512"/>
      <c r="D135" s="34"/>
      <c r="E135" s="34"/>
    </row>
    <row r="136" spans="2:6" s="3" customFormat="1" ht="70.400000000000006" customHeight="1">
      <c r="B136" s="21" t="s">
        <v>3</v>
      </c>
      <c r="C136" s="25">
        <v>1192</v>
      </c>
      <c r="D136" s="416" t="s">
        <v>28</v>
      </c>
      <c r="E136" s="420"/>
    </row>
    <row r="137" spans="2:6" s="3" customFormat="1">
      <c r="B137" s="21" t="s">
        <v>4</v>
      </c>
      <c r="C137" s="25">
        <v>11024</v>
      </c>
      <c r="D137" s="9" t="s">
        <v>9</v>
      </c>
      <c r="E137" s="9" t="s">
        <v>10</v>
      </c>
    </row>
    <row r="138" spans="2:6" s="3" customFormat="1" ht="53.2">
      <c r="B138" s="338" t="s">
        <v>69</v>
      </c>
      <c r="C138" s="162" t="s">
        <v>456</v>
      </c>
      <c r="D138" s="404"/>
      <c r="E138" s="404"/>
    </row>
    <row r="139" spans="2:6" s="3" customFormat="1" ht="35.5">
      <c r="B139" s="338" t="s">
        <v>70</v>
      </c>
      <c r="C139" s="162" t="s">
        <v>551</v>
      </c>
      <c r="D139" s="405"/>
      <c r="E139" s="405"/>
    </row>
    <row r="140" spans="2:6" s="3" customFormat="1" ht="35.5">
      <c r="B140" s="338" t="s">
        <v>71</v>
      </c>
      <c r="C140" s="336" t="s">
        <v>552</v>
      </c>
      <c r="D140" s="405"/>
      <c r="E140" s="405"/>
    </row>
    <row r="141" spans="2:6" s="3" customFormat="1" ht="70.95">
      <c r="B141" s="338" t="s">
        <v>90</v>
      </c>
      <c r="C141" s="336" t="s">
        <v>553</v>
      </c>
      <c r="D141" s="405"/>
      <c r="E141" s="405"/>
    </row>
    <row r="142" spans="2:6" s="3" customFormat="1">
      <c r="B142" s="513" t="s">
        <v>0</v>
      </c>
      <c r="C142" s="514"/>
      <c r="D142" s="406"/>
      <c r="E142" s="406"/>
    </row>
    <row r="143" spans="2:6" s="35" customFormat="1">
      <c r="B143" s="11" t="s">
        <v>5</v>
      </c>
      <c r="C143" s="11"/>
      <c r="D143" s="118">
        <f>+'Հավելված N 1'!D133</f>
        <v>341815.9</v>
      </c>
      <c r="E143" s="118">
        <f>+'Հավելված N 1'!E133</f>
        <v>525862.19999999995</v>
      </c>
      <c r="F143" s="36"/>
    </row>
    <row r="144" spans="2:6" s="3" customFormat="1" ht="7.55" customHeight="1"/>
    <row r="145" spans="2:6" s="3" customFormat="1">
      <c r="B145" s="511" t="s">
        <v>2</v>
      </c>
      <c r="C145" s="512"/>
      <c r="D145" s="34"/>
      <c r="E145" s="34"/>
    </row>
    <row r="146" spans="2:6" s="3" customFormat="1" ht="70.400000000000006" customHeight="1">
      <c r="B146" s="21" t="s">
        <v>3</v>
      </c>
      <c r="C146" s="25">
        <v>1192</v>
      </c>
      <c r="D146" s="416" t="s">
        <v>33</v>
      </c>
      <c r="E146" s="420"/>
    </row>
    <row r="147" spans="2:6" s="3" customFormat="1">
      <c r="B147" s="21" t="s">
        <v>4</v>
      </c>
      <c r="C147" s="25">
        <v>32007</v>
      </c>
      <c r="D147" s="9" t="s">
        <v>9</v>
      </c>
      <c r="E147" s="9" t="s">
        <v>10</v>
      </c>
    </row>
    <row r="148" spans="2:6" s="3" customFormat="1" ht="35.5">
      <c r="B148" s="338" t="s">
        <v>69</v>
      </c>
      <c r="C148" s="162" t="s">
        <v>412</v>
      </c>
      <c r="D148" s="404"/>
      <c r="E148" s="404"/>
    </row>
    <row r="149" spans="2:6" s="3" customFormat="1" ht="53.2">
      <c r="B149" s="338" t="s">
        <v>70</v>
      </c>
      <c r="C149" s="162" t="s">
        <v>554</v>
      </c>
      <c r="D149" s="405"/>
      <c r="E149" s="405"/>
    </row>
    <row r="150" spans="2:6" s="3" customFormat="1" ht="35.5">
      <c r="B150" s="338" t="s">
        <v>71</v>
      </c>
      <c r="C150" s="336" t="s">
        <v>89</v>
      </c>
      <c r="D150" s="405"/>
      <c r="E150" s="405"/>
    </row>
    <row r="151" spans="2:6" s="3" customFormat="1" ht="70.95">
      <c r="B151" s="338" t="s">
        <v>90</v>
      </c>
      <c r="C151" s="336" t="s">
        <v>553</v>
      </c>
      <c r="D151" s="405"/>
      <c r="E151" s="405"/>
    </row>
    <row r="152" spans="2:6" s="3" customFormat="1">
      <c r="B152" s="513" t="s">
        <v>0</v>
      </c>
      <c r="C152" s="514"/>
      <c r="D152" s="406"/>
      <c r="E152" s="406"/>
    </row>
    <row r="153" spans="2:6" s="35" customFormat="1">
      <c r="B153" s="11" t="s">
        <v>5</v>
      </c>
      <c r="C153" s="11"/>
      <c r="D153" s="118">
        <f>+'Հավելված N 1'!D139</f>
        <v>-188065</v>
      </c>
      <c r="E153" s="118">
        <f>+'Հավելված N 1'!E139</f>
        <v>-289330.7</v>
      </c>
      <c r="F153" s="36"/>
    </row>
    <row r="155" spans="2:6" s="3" customFormat="1">
      <c r="B155" s="27" t="s">
        <v>36</v>
      </c>
      <c r="C155" s="27" t="s">
        <v>1</v>
      </c>
      <c r="D155" s="26"/>
      <c r="E155" s="26"/>
    </row>
    <row r="156" spans="2:6" s="3" customFormat="1" ht="35.5">
      <c r="B156" s="28">
        <v>1236</v>
      </c>
      <c r="C156" s="21" t="s">
        <v>88</v>
      </c>
      <c r="D156" s="27"/>
      <c r="E156" s="27"/>
    </row>
    <row r="157" spans="2:6" s="3" customFormat="1"/>
    <row r="158" spans="2:6" s="3" customFormat="1">
      <c r="B158" s="511" t="s">
        <v>2</v>
      </c>
      <c r="C158" s="512"/>
      <c r="D158" s="34"/>
      <c r="E158" s="34"/>
    </row>
    <row r="159" spans="2:6" s="3" customFormat="1" ht="70.400000000000006" customHeight="1">
      <c r="B159" s="21" t="s">
        <v>3</v>
      </c>
      <c r="C159" s="25">
        <v>1236</v>
      </c>
      <c r="D159" s="416" t="s">
        <v>28</v>
      </c>
      <c r="E159" s="420"/>
    </row>
    <row r="160" spans="2:6" s="3" customFormat="1">
      <c r="B160" s="21" t="s">
        <v>4</v>
      </c>
      <c r="C160" s="25">
        <v>32004</v>
      </c>
      <c r="D160" s="9" t="s">
        <v>9</v>
      </c>
      <c r="E160" s="9" t="s">
        <v>10</v>
      </c>
    </row>
    <row r="161" spans="2:6" s="3" customFormat="1" ht="35.5">
      <c r="B161" s="66" t="s">
        <v>69</v>
      </c>
      <c r="C161" s="30" t="s">
        <v>555</v>
      </c>
      <c r="D161" s="404"/>
      <c r="E161" s="404"/>
    </row>
    <row r="162" spans="2:6" s="3" customFormat="1" ht="70.95">
      <c r="B162" s="21" t="s">
        <v>70</v>
      </c>
      <c r="C162" s="30" t="s">
        <v>556</v>
      </c>
      <c r="D162" s="405"/>
      <c r="E162" s="405"/>
    </row>
    <row r="163" spans="2:6" s="3" customFormat="1" ht="35.5">
      <c r="B163" s="29" t="s">
        <v>71</v>
      </c>
      <c r="C163" s="30" t="s">
        <v>89</v>
      </c>
      <c r="D163" s="405"/>
      <c r="E163" s="405"/>
    </row>
    <row r="164" spans="2:6" s="3" customFormat="1" ht="70.95">
      <c r="B164" s="246" t="s">
        <v>90</v>
      </c>
      <c r="C164" s="30" t="s">
        <v>557</v>
      </c>
      <c r="D164" s="405"/>
      <c r="E164" s="405"/>
    </row>
    <row r="165" spans="2:6" s="3" customFormat="1">
      <c r="B165" s="513" t="s">
        <v>0</v>
      </c>
      <c r="C165" s="514"/>
      <c r="D165" s="406"/>
      <c r="E165" s="406"/>
    </row>
    <row r="166" spans="2:6" s="35" customFormat="1">
      <c r="B166" s="11" t="s">
        <v>5</v>
      </c>
      <c r="C166" s="11"/>
      <c r="D166" s="118">
        <f>+'Հավելված N 1'!D152</f>
        <v>29381.5</v>
      </c>
      <c r="E166" s="118">
        <f>+'Հավելված N 1'!E152</f>
        <v>29381.5</v>
      </c>
      <c r="F166" s="36"/>
    </row>
    <row r="167" spans="2:6" ht="7.55" customHeight="1"/>
    <row r="168" spans="2:6" s="3" customFormat="1">
      <c r="B168" s="511" t="s">
        <v>2</v>
      </c>
      <c r="C168" s="512"/>
      <c r="D168" s="34"/>
      <c r="E168" s="34"/>
    </row>
    <row r="169" spans="2:6" s="3" customFormat="1" ht="70.400000000000006" customHeight="1">
      <c r="B169" s="21" t="s">
        <v>3</v>
      </c>
      <c r="C169" s="25">
        <v>1236</v>
      </c>
      <c r="D169" s="416" t="s">
        <v>33</v>
      </c>
      <c r="E169" s="420"/>
    </row>
    <row r="170" spans="2:6" s="3" customFormat="1">
      <c r="B170" s="21" t="s">
        <v>4</v>
      </c>
      <c r="C170" s="25">
        <v>32006</v>
      </c>
      <c r="D170" s="9" t="s">
        <v>9</v>
      </c>
      <c r="E170" s="9" t="s">
        <v>10</v>
      </c>
    </row>
    <row r="171" spans="2:6" s="3" customFormat="1" ht="35.5">
      <c r="B171" s="66" t="s">
        <v>69</v>
      </c>
      <c r="C171" s="30" t="s">
        <v>114</v>
      </c>
      <c r="D171" s="404"/>
      <c r="E171" s="404"/>
    </row>
    <row r="172" spans="2:6" s="3" customFormat="1" ht="88.7">
      <c r="B172" s="21" t="s">
        <v>70</v>
      </c>
      <c r="C172" s="30" t="s">
        <v>115</v>
      </c>
      <c r="D172" s="405"/>
      <c r="E172" s="405"/>
    </row>
    <row r="173" spans="2:6" s="3" customFormat="1" ht="35.5">
      <c r="B173" s="29" t="s">
        <v>71</v>
      </c>
      <c r="C173" s="30" t="s">
        <v>89</v>
      </c>
      <c r="D173" s="405"/>
      <c r="E173" s="405"/>
    </row>
    <row r="174" spans="2:6" s="3" customFormat="1" ht="70.95">
      <c r="B174" s="156" t="s">
        <v>90</v>
      </c>
      <c r="C174" s="30" t="s">
        <v>116</v>
      </c>
      <c r="D174" s="405"/>
      <c r="E174" s="405"/>
    </row>
    <row r="175" spans="2:6" s="3" customFormat="1">
      <c r="B175" s="513" t="s">
        <v>0</v>
      </c>
      <c r="C175" s="514"/>
      <c r="D175" s="406"/>
      <c r="E175" s="406"/>
    </row>
    <row r="176" spans="2:6" s="35" customFormat="1">
      <c r="B176" s="11" t="s">
        <v>5</v>
      </c>
      <c r="C176" s="11"/>
      <c r="D176" s="118">
        <f>+'Հավելված N 1'!D158</f>
        <v>-190553</v>
      </c>
      <c r="E176" s="118">
        <f>+'Հավելված N 1'!E158</f>
        <v>-236531.5</v>
      </c>
      <c r="F176" s="36"/>
    </row>
    <row r="182" spans="1:5" ht="21.9" customHeight="1">
      <c r="A182" s="520" t="s">
        <v>559</v>
      </c>
      <c r="B182" s="520"/>
      <c r="C182" s="520"/>
      <c r="D182" s="520"/>
      <c r="E182" s="520"/>
    </row>
    <row r="183" spans="1:5" ht="38.700000000000003" customHeight="1">
      <c r="C183" s="390" t="s">
        <v>486</v>
      </c>
      <c r="D183" s="383"/>
      <c r="E183" s="383"/>
    </row>
    <row r="184" spans="1:5">
      <c r="B184" s="521" t="s">
        <v>7</v>
      </c>
      <c r="C184" s="521"/>
      <c r="D184" s="521"/>
      <c r="E184" s="521"/>
    </row>
    <row r="185" spans="1:5">
      <c r="B185" s="3"/>
      <c r="C185" s="3"/>
      <c r="D185" s="384"/>
      <c r="E185" s="384"/>
    </row>
    <row r="186" spans="1:5">
      <c r="B186" s="3"/>
      <c r="C186" s="3"/>
    </row>
    <row r="187" spans="1:5" s="3" customFormat="1">
      <c r="B187" s="345" t="s">
        <v>36</v>
      </c>
      <c r="C187" s="345" t="s">
        <v>1</v>
      </c>
      <c r="D187" s="136"/>
      <c r="E187" s="136"/>
    </row>
    <row r="188" spans="1:5" s="3" customFormat="1">
      <c r="B188" s="385">
        <v>1139</v>
      </c>
      <c r="C188" s="224" t="s">
        <v>560</v>
      </c>
      <c r="D188" s="345"/>
      <c r="E188" s="345"/>
    </row>
    <row r="189" spans="1:5" s="3" customFormat="1"/>
    <row r="190" spans="1:5" s="3" customFormat="1">
      <c r="B190" s="498" t="s">
        <v>2</v>
      </c>
      <c r="C190" s="519"/>
      <c r="D190" s="345"/>
      <c r="E190" s="345"/>
    </row>
    <row r="191" spans="1:5" s="3" customFormat="1" ht="70.400000000000006" customHeight="1">
      <c r="B191" s="21" t="s">
        <v>3</v>
      </c>
      <c r="C191" s="25">
        <v>1139</v>
      </c>
      <c r="D191" s="416" t="s">
        <v>28</v>
      </c>
      <c r="E191" s="420"/>
    </row>
    <row r="192" spans="1:5" s="3" customFormat="1">
      <c r="B192" s="224" t="s">
        <v>4</v>
      </c>
      <c r="C192" s="133">
        <v>11001</v>
      </c>
      <c r="D192" s="154" t="s">
        <v>9</v>
      </c>
      <c r="E192" s="154" t="s">
        <v>10</v>
      </c>
    </row>
    <row r="193" spans="2:5" s="3" customFormat="1" ht="35.5">
      <c r="B193" s="377" t="s">
        <v>69</v>
      </c>
      <c r="C193" s="162" t="s">
        <v>560</v>
      </c>
      <c r="D193" s="404"/>
      <c r="E193" s="404"/>
    </row>
    <row r="194" spans="2:5" s="3" customFormat="1" ht="70.95">
      <c r="B194" s="224" t="s">
        <v>70</v>
      </c>
      <c r="C194" s="162" t="s">
        <v>561</v>
      </c>
      <c r="D194" s="405"/>
      <c r="E194" s="405"/>
    </row>
    <row r="195" spans="2:5" s="3" customFormat="1" ht="35.5">
      <c r="B195" s="378" t="s">
        <v>71</v>
      </c>
      <c r="C195" s="162" t="s">
        <v>552</v>
      </c>
      <c r="D195" s="405"/>
      <c r="E195" s="405"/>
    </row>
    <row r="196" spans="2:5" s="3" customFormat="1" ht="53.2">
      <c r="B196" s="338" t="s">
        <v>562</v>
      </c>
      <c r="C196" s="162" t="s">
        <v>563</v>
      </c>
      <c r="D196" s="405"/>
      <c r="E196" s="405"/>
    </row>
    <row r="197" spans="2:5" s="3" customFormat="1">
      <c r="B197" s="518" t="s">
        <v>0</v>
      </c>
      <c r="C197" s="514"/>
      <c r="D197" s="406"/>
      <c r="E197" s="406"/>
    </row>
    <row r="198" spans="2:5" s="35" customFormat="1">
      <c r="B198" s="386" t="s">
        <v>5</v>
      </c>
      <c r="C198" s="386"/>
      <c r="D198" s="387">
        <f>+'Հավելված N 1'!D173</f>
        <v>8802.7999999999993</v>
      </c>
      <c r="E198" s="387">
        <f>+'Հավելված N 1'!E173</f>
        <v>12971.300000000087</v>
      </c>
    </row>
    <row r="199" spans="2:5" ht="8.1" customHeight="1"/>
    <row r="200" spans="2:5" s="3" customFormat="1">
      <c r="B200" s="498" t="s">
        <v>2</v>
      </c>
      <c r="C200" s="519"/>
      <c r="D200" s="345"/>
      <c r="E200" s="345"/>
    </row>
    <row r="201" spans="2:5" s="3" customFormat="1" ht="70.400000000000006" customHeight="1">
      <c r="B201" s="21" t="s">
        <v>3</v>
      </c>
      <c r="C201" s="25">
        <v>1139</v>
      </c>
      <c r="D201" s="416" t="s">
        <v>33</v>
      </c>
      <c r="E201" s="420"/>
    </row>
    <row r="202" spans="2:5" s="3" customFormat="1">
      <c r="B202" s="224" t="s">
        <v>4</v>
      </c>
      <c r="C202" s="133">
        <v>11001</v>
      </c>
      <c r="D202" s="154" t="s">
        <v>9</v>
      </c>
      <c r="E202" s="154" t="s">
        <v>10</v>
      </c>
    </row>
    <row r="203" spans="2:5" s="3" customFormat="1" ht="35.5">
      <c r="B203" s="377" t="s">
        <v>69</v>
      </c>
      <c r="C203" s="162" t="s">
        <v>560</v>
      </c>
      <c r="D203" s="404"/>
      <c r="E203" s="404"/>
    </row>
    <row r="204" spans="2:5" s="3" customFormat="1" ht="70.95">
      <c r="B204" s="224" t="s">
        <v>70</v>
      </c>
      <c r="C204" s="162" t="s">
        <v>561</v>
      </c>
      <c r="D204" s="405"/>
      <c r="E204" s="405"/>
    </row>
    <row r="205" spans="2:5" s="3" customFormat="1" ht="35.5">
      <c r="B205" s="378" t="s">
        <v>71</v>
      </c>
      <c r="C205" s="162" t="s">
        <v>552</v>
      </c>
      <c r="D205" s="405"/>
      <c r="E205" s="405"/>
    </row>
    <row r="206" spans="2:5" s="3" customFormat="1" ht="53.2">
      <c r="B206" s="338" t="s">
        <v>562</v>
      </c>
      <c r="C206" s="162" t="s">
        <v>563</v>
      </c>
      <c r="D206" s="405"/>
      <c r="E206" s="405"/>
    </row>
    <row r="207" spans="2:5" s="3" customFormat="1">
      <c r="B207" s="518" t="s">
        <v>0</v>
      </c>
      <c r="C207" s="514"/>
      <c r="D207" s="406"/>
      <c r="E207" s="406"/>
    </row>
    <row r="208" spans="2:5" s="35" customFormat="1">
      <c r="B208" s="386" t="s">
        <v>5</v>
      </c>
      <c r="C208" s="386"/>
      <c r="D208" s="387">
        <f>+'Հավելված N 1'!D179</f>
        <v>-5052.8</v>
      </c>
      <c r="E208" s="387">
        <f>+'Հավելված N 1'!E179</f>
        <v>-5052.8</v>
      </c>
    </row>
  </sheetData>
  <mergeCells count="89">
    <mergeCell ref="D146:E146"/>
    <mergeCell ref="D138:D142"/>
    <mergeCell ref="D191:E191"/>
    <mergeCell ref="D201:E201"/>
    <mergeCell ref="A182:E182"/>
    <mergeCell ref="B184:E184"/>
    <mergeCell ref="B190:C190"/>
    <mergeCell ref="D203:D207"/>
    <mergeCell ref="E203:E207"/>
    <mergeCell ref="B207:C207"/>
    <mergeCell ref="D193:D197"/>
    <mergeCell ref="E193:E197"/>
    <mergeCell ref="B197:C197"/>
    <mergeCell ref="B200:C200"/>
    <mergeCell ref="D96:E96"/>
    <mergeCell ref="D109:E109"/>
    <mergeCell ref="D122:E122"/>
    <mergeCell ref="E124:E128"/>
    <mergeCell ref="E138:E142"/>
    <mergeCell ref="D136:E136"/>
    <mergeCell ref="D98:D102"/>
    <mergeCell ref="E98:E102"/>
    <mergeCell ref="B102:C102"/>
    <mergeCell ref="B135:C135"/>
    <mergeCell ref="B108:C108"/>
    <mergeCell ref="D111:D115"/>
    <mergeCell ref="E111:E115"/>
    <mergeCell ref="B115:C115"/>
    <mergeCell ref="D124:D128"/>
    <mergeCell ref="B128:C128"/>
    <mergeCell ref="D85:D89"/>
    <mergeCell ref="E85:E89"/>
    <mergeCell ref="B89:C89"/>
    <mergeCell ref="D83:E83"/>
    <mergeCell ref="B95:C95"/>
    <mergeCell ref="B52:C52"/>
    <mergeCell ref="D56:E56"/>
    <mergeCell ref="D69:E69"/>
    <mergeCell ref="B76:C76"/>
    <mergeCell ref="B82:C82"/>
    <mergeCell ref="B62:C62"/>
    <mergeCell ref="B68:C68"/>
    <mergeCell ref="D71:D75"/>
    <mergeCell ref="E71:E75"/>
    <mergeCell ref="B75:C75"/>
    <mergeCell ref="B16:C16"/>
    <mergeCell ref="D19:D23"/>
    <mergeCell ref="E19:E23"/>
    <mergeCell ref="B23:C23"/>
    <mergeCell ref="D17:E17"/>
    <mergeCell ref="B121:C121"/>
    <mergeCell ref="B29:C29"/>
    <mergeCell ref="D32:D36"/>
    <mergeCell ref="E32:E36"/>
    <mergeCell ref="B36:C36"/>
    <mergeCell ref="D30:E30"/>
    <mergeCell ref="B37:C37"/>
    <mergeCell ref="B43:C43"/>
    <mergeCell ref="D46:D50"/>
    <mergeCell ref="E46:E50"/>
    <mergeCell ref="B50:C50"/>
    <mergeCell ref="D44:E44"/>
    <mergeCell ref="B51:C51"/>
    <mergeCell ref="B55:C55"/>
    <mergeCell ref="D58:D62"/>
    <mergeCell ref="E58:E62"/>
    <mergeCell ref="B168:C168"/>
    <mergeCell ref="D171:D175"/>
    <mergeCell ref="E171:E175"/>
    <mergeCell ref="B175:C175"/>
    <mergeCell ref="B129:C129"/>
    <mergeCell ref="B142:C142"/>
    <mergeCell ref="B145:C145"/>
    <mergeCell ref="D161:D165"/>
    <mergeCell ref="E161:E165"/>
    <mergeCell ref="B165:C165"/>
    <mergeCell ref="D148:D152"/>
    <mergeCell ref="E148:E152"/>
    <mergeCell ref="B152:C152"/>
    <mergeCell ref="B158:C158"/>
    <mergeCell ref="D159:E159"/>
    <mergeCell ref="D169:E169"/>
    <mergeCell ref="C1:E1"/>
    <mergeCell ref="C2:E2"/>
    <mergeCell ref="C3:E3"/>
    <mergeCell ref="B10:E10"/>
    <mergeCell ref="A8:E8"/>
    <mergeCell ref="B6:E6"/>
    <mergeCell ref="C9:D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opLeftCell="A190" zoomScale="85" zoomScaleNormal="85" zoomScaleSheetLayoutView="100" workbookViewId="0">
      <selection activeCell="G8" sqref="G8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5" width="22.199218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453" t="s">
        <v>589</v>
      </c>
      <c r="D1" s="453"/>
      <c r="E1" s="453"/>
    </row>
    <row r="2" spans="1:5" ht="17.5" customHeight="1">
      <c r="C2" s="454" t="s">
        <v>81</v>
      </c>
      <c r="D2" s="454"/>
      <c r="E2" s="454"/>
    </row>
    <row r="3" spans="1:5" ht="17.5" customHeight="1">
      <c r="C3" s="454" t="s">
        <v>27</v>
      </c>
      <c r="D3" s="454"/>
      <c r="E3" s="454"/>
    </row>
    <row r="6" spans="1:5" ht="59.55" customHeight="1">
      <c r="A6" s="31"/>
      <c r="B6" s="522" t="s">
        <v>588</v>
      </c>
      <c r="C6" s="522"/>
      <c r="D6" s="522"/>
      <c r="E6" s="522"/>
    </row>
    <row r="7" spans="1:5" ht="23.55" customHeight="1"/>
    <row r="8" spans="1:5" ht="21.9" customHeight="1">
      <c r="A8" s="508" t="s">
        <v>56</v>
      </c>
      <c r="B8" s="508"/>
      <c r="C8" s="508"/>
      <c r="D8" s="508"/>
      <c r="E8" s="508"/>
    </row>
    <row r="9" spans="1:5" ht="38.700000000000003" customHeight="1">
      <c r="C9" s="510" t="s">
        <v>29</v>
      </c>
      <c r="D9" s="510"/>
      <c r="E9" s="8"/>
    </row>
    <row r="10" spans="1:5">
      <c r="B10" s="505" t="s">
        <v>34</v>
      </c>
      <c r="C10" s="506"/>
      <c r="D10" s="506"/>
      <c r="E10" s="507"/>
    </row>
    <row r="11" spans="1:5" s="20" customFormat="1">
      <c r="B11" s="32"/>
      <c r="C11" s="32"/>
      <c r="D11" s="33"/>
      <c r="E11" s="33"/>
    </row>
    <row r="12" spans="1:5" s="20" customFormat="1">
      <c r="B12" s="32"/>
      <c r="C12" s="32"/>
    </row>
    <row r="13" spans="1:5" s="3" customFormat="1">
      <c r="B13" s="27" t="s">
        <v>36</v>
      </c>
      <c r="C13" s="27" t="s">
        <v>1</v>
      </c>
      <c r="D13" s="26"/>
      <c r="E13" s="26"/>
    </row>
    <row r="14" spans="1:5" s="3" customFormat="1">
      <c r="B14" s="28">
        <v>1041</v>
      </c>
      <c r="C14" s="21" t="s">
        <v>520</v>
      </c>
      <c r="D14" s="27"/>
      <c r="E14" s="27"/>
    </row>
    <row r="15" spans="1:5" s="3" customFormat="1"/>
    <row r="16" spans="1:5" s="3" customFormat="1">
      <c r="B16" s="511" t="s">
        <v>2</v>
      </c>
      <c r="C16" s="512"/>
      <c r="D16" s="34"/>
      <c r="E16" s="34"/>
    </row>
    <row r="17" spans="2:6" s="3" customFormat="1" ht="70.400000000000006" customHeight="1">
      <c r="B17" s="21" t="s">
        <v>3</v>
      </c>
      <c r="C17" s="25">
        <v>1041</v>
      </c>
      <c r="D17" s="416" t="s">
        <v>33</v>
      </c>
      <c r="E17" s="420"/>
    </row>
    <row r="18" spans="2:6" s="3" customFormat="1">
      <c r="B18" s="21" t="s">
        <v>4</v>
      </c>
      <c r="C18" s="25">
        <v>32001</v>
      </c>
      <c r="D18" s="9" t="s">
        <v>9</v>
      </c>
      <c r="E18" s="9" t="s">
        <v>10</v>
      </c>
    </row>
    <row r="19" spans="2:6" s="3" customFormat="1" ht="53.2">
      <c r="B19" s="338" t="s">
        <v>69</v>
      </c>
      <c r="C19" s="162" t="s">
        <v>521</v>
      </c>
      <c r="D19" s="404"/>
      <c r="E19" s="404"/>
    </row>
    <row r="20" spans="2:6" s="3" customFormat="1" ht="70.95">
      <c r="B20" s="338" t="s">
        <v>70</v>
      </c>
      <c r="C20" s="162" t="s">
        <v>522</v>
      </c>
      <c r="D20" s="405"/>
      <c r="E20" s="405"/>
    </row>
    <row r="21" spans="2:6" s="3" customFormat="1" ht="35.5">
      <c r="B21" s="338" t="s">
        <v>71</v>
      </c>
      <c r="C21" s="336" t="s">
        <v>89</v>
      </c>
      <c r="D21" s="405"/>
      <c r="E21" s="405"/>
    </row>
    <row r="22" spans="2:6" s="3" customFormat="1" ht="53.2">
      <c r="B22" s="338" t="s">
        <v>523</v>
      </c>
      <c r="C22" s="374" t="s">
        <v>524</v>
      </c>
      <c r="D22" s="405"/>
      <c r="E22" s="405"/>
    </row>
    <row r="23" spans="2:6" s="3" customFormat="1">
      <c r="B23" s="513" t="s">
        <v>0</v>
      </c>
      <c r="C23" s="514"/>
      <c r="D23" s="406"/>
      <c r="E23" s="406"/>
    </row>
    <row r="24" spans="2:6" s="35" customFormat="1">
      <c r="B24" s="11" t="s">
        <v>5</v>
      </c>
      <c r="C24" s="11"/>
      <c r="D24" s="118">
        <f>+'Հավելված N 2'!G28</f>
        <v>-68503.7</v>
      </c>
      <c r="E24" s="118">
        <f>+'Հավելված N 2'!H28</f>
        <v>-68503.7</v>
      </c>
      <c r="F24" s="36"/>
    </row>
    <row r="26" spans="2:6" s="3" customFormat="1">
      <c r="B26" s="27" t="s">
        <v>36</v>
      </c>
      <c r="C26" s="27" t="s">
        <v>1</v>
      </c>
      <c r="D26" s="26"/>
      <c r="E26" s="26"/>
    </row>
    <row r="27" spans="2:6" s="3" customFormat="1" ht="35.5">
      <c r="B27" s="28">
        <v>1045</v>
      </c>
      <c r="C27" s="21" t="s">
        <v>525</v>
      </c>
      <c r="D27" s="27"/>
      <c r="E27" s="27"/>
    </row>
    <row r="28" spans="2:6" s="3" customFormat="1"/>
    <row r="29" spans="2:6" s="3" customFormat="1">
      <c r="B29" s="511" t="s">
        <v>2</v>
      </c>
      <c r="C29" s="512"/>
      <c r="D29" s="34"/>
      <c r="E29" s="34"/>
    </row>
    <row r="30" spans="2:6" s="3" customFormat="1" ht="70.400000000000006" customHeight="1">
      <c r="B30" s="21" t="s">
        <v>3</v>
      </c>
      <c r="C30" s="25">
        <v>1045</v>
      </c>
      <c r="D30" s="416" t="s">
        <v>28</v>
      </c>
      <c r="E30" s="420"/>
    </row>
    <row r="31" spans="2:6" s="3" customFormat="1">
      <c r="B31" s="21" t="s">
        <v>4</v>
      </c>
      <c r="C31" s="25">
        <v>32001</v>
      </c>
      <c r="D31" s="9" t="s">
        <v>9</v>
      </c>
      <c r="E31" s="9" t="s">
        <v>10</v>
      </c>
    </row>
    <row r="32" spans="2:6" s="3" customFormat="1" ht="53.2">
      <c r="B32" s="338" t="s">
        <v>69</v>
      </c>
      <c r="C32" s="162" t="s">
        <v>526</v>
      </c>
      <c r="D32" s="404"/>
      <c r="E32" s="404"/>
    </row>
    <row r="33" spans="2:6" s="3" customFormat="1" ht="70.95">
      <c r="B33" s="338" t="s">
        <v>70</v>
      </c>
      <c r="C33" s="162" t="s">
        <v>527</v>
      </c>
      <c r="D33" s="405"/>
      <c r="E33" s="405"/>
    </row>
    <row r="34" spans="2:6" s="3" customFormat="1" ht="35.5">
      <c r="B34" s="338" t="s">
        <v>71</v>
      </c>
      <c r="C34" s="336" t="s">
        <v>89</v>
      </c>
      <c r="D34" s="405"/>
      <c r="E34" s="405"/>
    </row>
    <row r="35" spans="2:6" s="3" customFormat="1" ht="53.2">
      <c r="B35" s="338" t="s">
        <v>130</v>
      </c>
      <c r="C35" s="374" t="s">
        <v>528</v>
      </c>
      <c r="D35" s="405"/>
      <c r="E35" s="405"/>
    </row>
    <row r="36" spans="2:6" s="3" customFormat="1">
      <c r="B36" s="513" t="s">
        <v>0</v>
      </c>
      <c r="C36" s="514"/>
      <c r="D36" s="406"/>
      <c r="E36" s="406"/>
    </row>
    <row r="37" spans="2:6" s="3" customFormat="1" ht="36" customHeight="1">
      <c r="B37" s="515" t="s">
        <v>529</v>
      </c>
      <c r="C37" s="516"/>
      <c r="D37" s="375"/>
      <c r="E37" s="375">
        <v>1</v>
      </c>
    </row>
    <row r="38" spans="2:6" s="35" customFormat="1">
      <c r="B38" s="11" t="s">
        <v>5</v>
      </c>
      <c r="C38" s="11"/>
      <c r="D38" s="118">
        <f>+'Հավելված N 2'!G171</f>
        <v>27536.7</v>
      </c>
      <c r="E38" s="118">
        <f>+'Հավելված N 2'!H171</f>
        <v>27536.7</v>
      </c>
      <c r="F38" s="36"/>
    </row>
    <row r="40" spans="2:6" s="3" customFormat="1">
      <c r="B40" s="27" t="s">
        <v>36</v>
      </c>
      <c r="C40" s="27" t="s">
        <v>1</v>
      </c>
      <c r="D40" s="26"/>
      <c r="E40" s="26"/>
    </row>
    <row r="41" spans="2:6" s="3" customFormat="1">
      <c r="B41" s="28">
        <v>1075</v>
      </c>
      <c r="C41" s="21" t="s">
        <v>148</v>
      </c>
      <c r="D41" s="27"/>
      <c r="E41" s="27"/>
    </row>
    <row r="42" spans="2:6" s="3" customFormat="1"/>
    <row r="43" spans="2:6" s="3" customFormat="1">
      <c r="B43" s="511" t="s">
        <v>2</v>
      </c>
      <c r="C43" s="512"/>
      <c r="D43" s="34"/>
      <c r="E43" s="34"/>
    </row>
    <row r="44" spans="2:6" s="3" customFormat="1" ht="70.400000000000006" customHeight="1">
      <c r="B44" s="21" t="s">
        <v>3</v>
      </c>
      <c r="C44" s="25">
        <v>1075</v>
      </c>
      <c r="D44" s="416" t="s">
        <v>52</v>
      </c>
      <c r="E44" s="420"/>
    </row>
    <row r="45" spans="2:6" s="3" customFormat="1">
      <c r="B45" s="21" t="s">
        <v>4</v>
      </c>
      <c r="C45" s="25">
        <v>21001</v>
      </c>
      <c r="D45" s="9" t="s">
        <v>9</v>
      </c>
      <c r="E45" s="9" t="s">
        <v>10</v>
      </c>
    </row>
    <row r="46" spans="2:6" s="3" customFormat="1" ht="35.5">
      <c r="B46" s="338" t="s">
        <v>69</v>
      </c>
      <c r="C46" s="162" t="s">
        <v>530</v>
      </c>
      <c r="D46" s="404"/>
      <c r="E46" s="404"/>
    </row>
    <row r="47" spans="2:6" s="3" customFormat="1" ht="70.95">
      <c r="B47" s="338" t="s">
        <v>70</v>
      </c>
      <c r="C47" s="162" t="s">
        <v>531</v>
      </c>
      <c r="D47" s="405"/>
      <c r="E47" s="405"/>
    </row>
    <row r="48" spans="2:6" s="3" customFormat="1" ht="35.5">
      <c r="B48" s="338" t="s">
        <v>71</v>
      </c>
      <c r="C48" s="336" t="s">
        <v>532</v>
      </c>
      <c r="D48" s="405"/>
      <c r="E48" s="405"/>
    </row>
    <row r="49" spans="2:6" s="3" customFormat="1" ht="53.2">
      <c r="B49" s="338" t="s">
        <v>130</v>
      </c>
      <c r="C49" s="374" t="s">
        <v>533</v>
      </c>
      <c r="D49" s="405"/>
      <c r="E49" s="405"/>
    </row>
    <row r="50" spans="2:6" s="3" customFormat="1">
      <c r="B50" s="513" t="s">
        <v>0</v>
      </c>
      <c r="C50" s="514"/>
      <c r="D50" s="406"/>
      <c r="E50" s="406"/>
    </row>
    <row r="51" spans="2:6" s="3" customFormat="1" ht="33.85" customHeight="1">
      <c r="B51" s="517" t="s">
        <v>535</v>
      </c>
      <c r="C51" s="517"/>
      <c r="D51" s="375"/>
      <c r="E51" s="375"/>
    </row>
    <row r="52" spans="2:6" s="3" customFormat="1">
      <c r="B52" s="517" t="s">
        <v>534</v>
      </c>
      <c r="C52" s="517"/>
      <c r="D52" s="375"/>
      <c r="E52" s="375">
        <v>1</v>
      </c>
    </row>
    <row r="53" spans="2:6" s="35" customFormat="1">
      <c r="B53" s="11" t="s">
        <v>5</v>
      </c>
      <c r="C53" s="11"/>
      <c r="D53" s="118">
        <f>+'Հավելված N 2'!G101</f>
        <v>24879.300000000003</v>
      </c>
      <c r="E53" s="118">
        <f>+'Հավելված N 2'!H101</f>
        <v>-2084.8999999999942</v>
      </c>
      <c r="F53" s="36"/>
    </row>
    <row r="54" spans="2:6" s="3" customFormat="1" ht="7.55" customHeight="1"/>
    <row r="55" spans="2:6" s="3" customFormat="1">
      <c r="B55" s="511" t="s">
        <v>2</v>
      </c>
      <c r="C55" s="512"/>
      <c r="D55" s="34"/>
      <c r="E55" s="34"/>
    </row>
    <row r="56" spans="2:6" s="3" customFormat="1" ht="70.400000000000006" customHeight="1">
      <c r="B56" s="21" t="s">
        <v>3</v>
      </c>
      <c r="C56" s="25">
        <v>1075</v>
      </c>
      <c r="D56" s="416" t="s">
        <v>28</v>
      </c>
      <c r="E56" s="420"/>
    </row>
    <row r="57" spans="2:6" s="3" customFormat="1">
      <c r="B57" s="21" t="s">
        <v>4</v>
      </c>
      <c r="C57" s="25">
        <v>32001</v>
      </c>
      <c r="D57" s="9" t="s">
        <v>9</v>
      </c>
      <c r="E57" s="9" t="s">
        <v>10</v>
      </c>
    </row>
    <row r="58" spans="2:6" s="3" customFormat="1" ht="35.5">
      <c r="B58" s="338" t="s">
        <v>69</v>
      </c>
      <c r="C58" s="162" t="s">
        <v>536</v>
      </c>
      <c r="D58" s="404"/>
      <c r="E58" s="404"/>
    </row>
    <row r="59" spans="2:6" s="3" customFormat="1" ht="70.95">
      <c r="B59" s="338" t="s">
        <v>70</v>
      </c>
      <c r="C59" s="162" t="s">
        <v>537</v>
      </c>
      <c r="D59" s="405"/>
      <c r="E59" s="405"/>
    </row>
    <row r="60" spans="2:6" s="3" customFormat="1" ht="35.5">
      <c r="B60" s="338" t="s">
        <v>71</v>
      </c>
      <c r="C60" s="336" t="s">
        <v>89</v>
      </c>
      <c r="D60" s="405"/>
      <c r="E60" s="405"/>
    </row>
    <row r="61" spans="2:6" s="3" customFormat="1" ht="53.2">
      <c r="B61" s="338" t="s">
        <v>130</v>
      </c>
      <c r="C61" s="374" t="s">
        <v>538</v>
      </c>
      <c r="D61" s="405"/>
      <c r="E61" s="405"/>
    </row>
    <row r="62" spans="2:6" s="3" customFormat="1">
      <c r="B62" s="513" t="s">
        <v>0</v>
      </c>
      <c r="C62" s="514"/>
      <c r="D62" s="406"/>
      <c r="E62" s="406"/>
    </row>
    <row r="63" spans="2:6" s="35" customFormat="1">
      <c r="B63" s="11" t="s">
        <v>5</v>
      </c>
      <c r="C63" s="11"/>
      <c r="D63" s="118">
        <f>+'Հավելված N 2'!G71</f>
        <v>10745.599999999999</v>
      </c>
      <c r="E63" s="118">
        <f>+'Հավելված N 2'!H71</f>
        <v>32801.9</v>
      </c>
      <c r="F63" s="36"/>
    </row>
    <row r="65" spans="2:6" s="3" customFormat="1">
      <c r="B65" s="27" t="s">
        <v>36</v>
      </c>
      <c r="C65" s="27" t="s">
        <v>1</v>
      </c>
      <c r="D65" s="26"/>
      <c r="E65" s="26"/>
    </row>
    <row r="66" spans="2:6" s="3" customFormat="1" ht="35.5">
      <c r="B66" s="28">
        <v>1111</v>
      </c>
      <c r="C66" s="21" t="s">
        <v>539</v>
      </c>
      <c r="D66" s="27"/>
      <c r="E66" s="27"/>
    </row>
    <row r="67" spans="2:6" s="3" customFormat="1"/>
    <row r="68" spans="2:6" s="3" customFormat="1">
      <c r="B68" s="511" t="s">
        <v>2</v>
      </c>
      <c r="C68" s="512"/>
      <c r="D68" s="34"/>
      <c r="E68" s="34"/>
    </row>
    <row r="69" spans="2:6" s="3" customFormat="1" ht="70.400000000000006" customHeight="1">
      <c r="B69" s="21" t="s">
        <v>3</v>
      </c>
      <c r="C69" s="25">
        <v>1111</v>
      </c>
      <c r="D69" s="416" t="s">
        <v>33</v>
      </c>
      <c r="E69" s="420"/>
    </row>
    <row r="70" spans="2:6" s="3" customFormat="1">
      <c r="B70" s="21" t="s">
        <v>4</v>
      </c>
      <c r="C70" s="25">
        <v>32001</v>
      </c>
      <c r="D70" s="9" t="s">
        <v>9</v>
      </c>
      <c r="E70" s="9" t="s">
        <v>10</v>
      </c>
    </row>
    <row r="71" spans="2:6" s="3" customFormat="1" ht="53.2">
      <c r="B71" s="338" t="s">
        <v>69</v>
      </c>
      <c r="C71" s="162" t="s">
        <v>540</v>
      </c>
      <c r="D71" s="404"/>
      <c r="E71" s="404"/>
    </row>
    <row r="72" spans="2:6" s="3" customFormat="1" ht="53.2">
      <c r="B72" s="338" t="s">
        <v>70</v>
      </c>
      <c r="C72" s="162" t="s">
        <v>541</v>
      </c>
      <c r="D72" s="405"/>
      <c r="E72" s="405"/>
    </row>
    <row r="73" spans="2:6" s="3" customFormat="1" ht="35.5">
      <c r="B73" s="338" t="s">
        <v>71</v>
      </c>
      <c r="C73" s="336" t="s">
        <v>89</v>
      </c>
      <c r="D73" s="405"/>
      <c r="E73" s="405"/>
    </row>
    <row r="74" spans="2:6" s="3" customFormat="1" ht="53.2">
      <c r="B74" s="338" t="s">
        <v>130</v>
      </c>
      <c r="C74" s="374" t="s">
        <v>528</v>
      </c>
      <c r="D74" s="405"/>
      <c r="E74" s="405"/>
    </row>
    <row r="75" spans="2:6" s="3" customFormat="1">
      <c r="B75" s="513" t="s">
        <v>0</v>
      </c>
      <c r="C75" s="514"/>
      <c r="D75" s="406"/>
      <c r="E75" s="406"/>
    </row>
    <row r="76" spans="2:6" s="3" customFormat="1">
      <c r="B76" s="517" t="s">
        <v>542</v>
      </c>
      <c r="C76" s="517"/>
      <c r="D76" s="375"/>
      <c r="E76" s="376">
        <v>-1</v>
      </c>
    </row>
    <row r="77" spans="2:6" s="35" customFormat="1">
      <c r="B77" s="11" t="s">
        <v>5</v>
      </c>
      <c r="C77" s="11"/>
      <c r="D77" s="118">
        <f>+'Հավելված N 2'!G182</f>
        <v>0</v>
      </c>
      <c r="E77" s="118">
        <f>+'Հավելված N 2'!H182</f>
        <v>-36062.700000000004</v>
      </c>
      <c r="F77" s="36"/>
    </row>
    <row r="79" spans="2:6" s="3" customFormat="1">
      <c r="B79" s="27" t="s">
        <v>36</v>
      </c>
      <c r="C79" s="27" t="s">
        <v>1</v>
      </c>
      <c r="D79" s="26"/>
      <c r="E79" s="26"/>
    </row>
    <row r="80" spans="2:6" s="3" customFormat="1">
      <c r="B80" s="28">
        <v>1124</v>
      </c>
      <c r="C80" s="224" t="s">
        <v>445</v>
      </c>
      <c r="D80" s="27"/>
      <c r="E80" s="27"/>
    </row>
    <row r="81" spans="2:6" s="3" customFormat="1"/>
    <row r="82" spans="2:6" s="3" customFormat="1">
      <c r="B82" s="511" t="s">
        <v>2</v>
      </c>
      <c r="C82" s="512"/>
      <c r="D82" s="34"/>
      <c r="E82" s="34"/>
    </row>
    <row r="83" spans="2:6" s="3" customFormat="1" ht="70.400000000000006" customHeight="1">
      <c r="B83" s="21" t="s">
        <v>3</v>
      </c>
      <c r="C83" s="25">
        <v>1124</v>
      </c>
      <c r="D83" s="416" t="s">
        <v>28</v>
      </c>
      <c r="E83" s="420"/>
    </row>
    <row r="84" spans="2:6" s="3" customFormat="1">
      <c r="B84" s="224" t="s">
        <v>4</v>
      </c>
      <c r="C84" s="133">
        <v>32002</v>
      </c>
      <c r="D84" s="9" t="s">
        <v>9</v>
      </c>
      <c r="E84" s="9" t="s">
        <v>10</v>
      </c>
    </row>
    <row r="85" spans="2:6" s="3" customFormat="1" ht="35.5">
      <c r="B85" s="377" t="s">
        <v>489</v>
      </c>
      <c r="C85" s="162" t="s">
        <v>543</v>
      </c>
      <c r="D85" s="404"/>
      <c r="E85" s="404"/>
    </row>
    <row r="86" spans="2:6" s="3" customFormat="1" ht="70.95">
      <c r="B86" s="224" t="s">
        <v>544</v>
      </c>
      <c r="C86" s="162" t="s">
        <v>545</v>
      </c>
      <c r="D86" s="405"/>
      <c r="E86" s="405"/>
    </row>
    <row r="87" spans="2:6" s="3" customFormat="1" ht="35.5">
      <c r="B87" s="378" t="s">
        <v>546</v>
      </c>
      <c r="C87" s="162" t="s">
        <v>493</v>
      </c>
      <c r="D87" s="405"/>
      <c r="E87" s="405"/>
    </row>
    <row r="88" spans="2:6" s="3" customFormat="1" ht="53.2">
      <c r="B88" s="338" t="s">
        <v>130</v>
      </c>
      <c r="C88" s="133" t="s">
        <v>547</v>
      </c>
      <c r="D88" s="405"/>
      <c r="E88" s="405"/>
    </row>
    <row r="89" spans="2:6" s="3" customFormat="1">
      <c r="B89" s="513" t="s">
        <v>0</v>
      </c>
      <c r="C89" s="514"/>
      <c r="D89" s="406"/>
      <c r="E89" s="406"/>
    </row>
    <row r="90" spans="2:6" s="35" customFormat="1">
      <c r="B90" s="11" t="s">
        <v>5</v>
      </c>
      <c r="C90" s="11"/>
      <c r="D90" s="118">
        <f>+'Հավելված N 2'!G56</f>
        <v>4452.8</v>
      </c>
      <c r="E90" s="118">
        <f>+'Հավելված N 2'!H56</f>
        <v>4452.8</v>
      </c>
      <c r="F90" s="36"/>
    </row>
    <row r="92" spans="2:6" s="3" customFormat="1">
      <c r="B92" s="27" t="s">
        <v>36</v>
      </c>
      <c r="C92" s="27" t="s">
        <v>1</v>
      </c>
      <c r="D92" s="26"/>
      <c r="E92" s="26"/>
    </row>
    <row r="93" spans="2:6" s="3" customFormat="1">
      <c r="B93" s="28">
        <v>1163</v>
      </c>
      <c r="C93" s="224" t="s">
        <v>440</v>
      </c>
      <c r="D93" s="27"/>
      <c r="E93" s="27"/>
    </row>
    <row r="94" spans="2:6" s="3" customFormat="1"/>
    <row r="95" spans="2:6" s="3" customFormat="1">
      <c r="B95" s="511" t="s">
        <v>2</v>
      </c>
      <c r="C95" s="512"/>
      <c r="D95" s="34"/>
      <c r="E95" s="34"/>
    </row>
    <row r="96" spans="2:6" s="3" customFormat="1" ht="70.400000000000006" customHeight="1">
      <c r="B96" s="21" t="s">
        <v>3</v>
      </c>
      <c r="C96" s="25">
        <v>1163</v>
      </c>
      <c r="D96" s="416" t="s">
        <v>28</v>
      </c>
      <c r="E96" s="420"/>
    </row>
    <row r="97" spans="2:6" s="3" customFormat="1">
      <c r="B97" s="224" t="s">
        <v>4</v>
      </c>
      <c r="C97" s="133">
        <v>32003</v>
      </c>
      <c r="D97" s="9" t="s">
        <v>9</v>
      </c>
      <c r="E97" s="9" t="s">
        <v>10</v>
      </c>
    </row>
    <row r="98" spans="2:6" s="3" customFormat="1" ht="35.5">
      <c r="B98" s="380" t="s">
        <v>69</v>
      </c>
      <c r="C98" s="374" t="s">
        <v>203</v>
      </c>
      <c r="D98" s="404"/>
      <c r="E98" s="404"/>
    </row>
    <row r="99" spans="2:6" s="3" customFormat="1" ht="88.7">
      <c r="B99" s="381" t="s">
        <v>70</v>
      </c>
      <c r="C99" s="374" t="s">
        <v>491</v>
      </c>
      <c r="D99" s="405"/>
      <c r="E99" s="405"/>
    </row>
    <row r="100" spans="2:6" s="3" customFormat="1" ht="35.5">
      <c r="B100" s="380" t="s">
        <v>71</v>
      </c>
      <c r="C100" s="374" t="s">
        <v>493</v>
      </c>
      <c r="D100" s="405"/>
      <c r="E100" s="405"/>
    </row>
    <row r="101" spans="2:6" s="3" customFormat="1" ht="53.2">
      <c r="B101" s="382" t="s">
        <v>130</v>
      </c>
      <c r="C101" s="374" t="s">
        <v>524</v>
      </c>
      <c r="D101" s="405"/>
      <c r="E101" s="405"/>
    </row>
    <row r="102" spans="2:6" s="3" customFormat="1">
      <c r="B102" s="513" t="s">
        <v>0</v>
      </c>
      <c r="C102" s="514"/>
      <c r="D102" s="406"/>
      <c r="E102" s="406"/>
    </row>
    <row r="103" spans="2:6" s="35" customFormat="1">
      <c r="B103" s="11" t="s">
        <v>5</v>
      </c>
      <c r="C103" s="11"/>
      <c r="D103" s="118">
        <f>+'Հավելված N 2'!G39</f>
        <v>600</v>
      </c>
      <c r="E103" s="118">
        <f>+'Հավելված N 2'!H39</f>
        <v>600</v>
      </c>
      <c r="F103" s="36"/>
    </row>
    <row r="105" spans="2:6" s="3" customFormat="1">
      <c r="B105" s="27" t="s">
        <v>36</v>
      </c>
      <c r="C105" s="27" t="s">
        <v>1</v>
      </c>
      <c r="D105" s="26"/>
      <c r="E105" s="26"/>
    </row>
    <row r="106" spans="2:6" s="3" customFormat="1">
      <c r="B106" s="28">
        <v>1168</v>
      </c>
      <c r="C106" s="224" t="s">
        <v>449</v>
      </c>
      <c r="D106" s="27"/>
      <c r="E106" s="27"/>
    </row>
    <row r="107" spans="2:6" s="3" customFormat="1"/>
    <row r="108" spans="2:6" s="3" customFormat="1">
      <c r="B108" s="511" t="s">
        <v>2</v>
      </c>
      <c r="C108" s="512"/>
      <c r="D108" s="34"/>
      <c r="E108" s="34"/>
    </row>
    <row r="109" spans="2:6" s="3" customFormat="1" ht="70.400000000000006" customHeight="1">
      <c r="B109" s="21" t="s">
        <v>3</v>
      </c>
      <c r="C109" s="25">
        <v>1168</v>
      </c>
      <c r="D109" s="416" t="s">
        <v>28</v>
      </c>
      <c r="E109" s="420"/>
    </row>
    <row r="110" spans="2:6" s="3" customFormat="1">
      <c r="B110" s="224" t="s">
        <v>4</v>
      </c>
      <c r="C110" s="133">
        <v>32001</v>
      </c>
      <c r="D110" s="9" t="s">
        <v>9</v>
      </c>
      <c r="E110" s="9" t="s">
        <v>10</v>
      </c>
    </row>
    <row r="111" spans="2:6" s="3" customFormat="1" ht="53.2">
      <c r="B111" s="378" t="s">
        <v>69</v>
      </c>
      <c r="C111" s="162" t="s">
        <v>548</v>
      </c>
      <c r="D111" s="404"/>
      <c r="E111" s="404"/>
    </row>
    <row r="112" spans="2:6" s="3" customFormat="1" ht="70.95">
      <c r="B112" s="224" t="s">
        <v>70</v>
      </c>
      <c r="C112" s="162" t="s">
        <v>549</v>
      </c>
      <c r="D112" s="405"/>
      <c r="E112" s="405"/>
    </row>
    <row r="113" spans="2:6" s="3" customFormat="1" ht="35.5">
      <c r="B113" s="378" t="s">
        <v>71</v>
      </c>
      <c r="C113" s="162" t="s">
        <v>89</v>
      </c>
      <c r="D113" s="405"/>
      <c r="E113" s="405"/>
    </row>
    <row r="114" spans="2:6" s="3" customFormat="1" ht="53.2">
      <c r="B114" s="338" t="s">
        <v>130</v>
      </c>
      <c r="C114" s="379" t="s">
        <v>550</v>
      </c>
      <c r="D114" s="405"/>
      <c r="E114" s="405"/>
    </row>
    <row r="115" spans="2:6" s="3" customFormat="1">
      <c r="B115" s="513" t="s">
        <v>0</v>
      </c>
      <c r="C115" s="514"/>
      <c r="D115" s="406"/>
      <c r="E115" s="406"/>
    </row>
    <row r="116" spans="2:6" s="35" customFormat="1">
      <c r="B116" s="11" t="s">
        <v>5</v>
      </c>
      <c r="C116" s="11"/>
      <c r="D116" s="118">
        <f>+'Հավելված N 2'!G86</f>
        <v>820</v>
      </c>
      <c r="E116" s="118">
        <f>+'Հավելված N 2'!H86</f>
        <v>820</v>
      </c>
      <c r="F116" s="36"/>
    </row>
    <row r="118" spans="2:6" s="3" customFormat="1">
      <c r="B118" s="27" t="s">
        <v>36</v>
      </c>
      <c r="C118" s="27" t="s">
        <v>1</v>
      </c>
      <c r="D118" s="26"/>
      <c r="E118" s="26"/>
    </row>
    <row r="119" spans="2:6" s="3" customFormat="1">
      <c r="B119" s="28">
        <v>1183</v>
      </c>
      <c r="C119" s="21" t="s">
        <v>119</v>
      </c>
      <c r="D119" s="27"/>
      <c r="E119" s="27"/>
    </row>
    <row r="120" spans="2:6" s="3" customFormat="1"/>
    <row r="121" spans="2:6" s="3" customFormat="1">
      <c r="B121" s="511" t="s">
        <v>2</v>
      </c>
      <c r="C121" s="512"/>
      <c r="D121" s="34"/>
      <c r="E121" s="34"/>
    </row>
    <row r="122" spans="2:6" s="3" customFormat="1" ht="70.400000000000006" customHeight="1">
      <c r="B122" s="21" t="s">
        <v>3</v>
      </c>
      <c r="C122" s="25">
        <v>1183</v>
      </c>
      <c r="D122" s="416" t="s">
        <v>28</v>
      </c>
      <c r="E122" s="420"/>
    </row>
    <row r="123" spans="2:6" s="3" customFormat="1">
      <c r="B123" s="21" t="s">
        <v>4</v>
      </c>
      <c r="C123" s="25">
        <v>32001</v>
      </c>
      <c r="D123" s="9" t="s">
        <v>9</v>
      </c>
      <c r="E123" s="9" t="s">
        <v>10</v>
      </c>
    </row>
    <row r="124" spans="2:6" s="3" customFormat="1" ht="35.5">
      <c r="B124" s="338" t="s">
        <v>69</v>
      </c>
      <c r="C124" s="162" t="s">
        <v>128</v>
      </c>
      <c r="D124" s="404"/>
      <c r="E124" s="404"/>
    </row>
    <row r="125" spans="2:6" s="3" customFormat="1" ht="70.95">
      <c r="B125" s="338" t="s">
        <v>70</v>
      </c>
      <c r="C125" s="162" t="s">
        <v>129</v>
      </c>
      <c r="D125" s="405"/>
      <c r="E125" s="405"/>
    </row>
    <row r="126" spans="2:6" s="3" customFormat="1" ht="35.5">
      <c r="B126" s="338" t="s">
        <v>71</v>
      </c>
      <c r="C126" s="336" t="s">
        <v>89</v>
      </c>
      <c r="D126" s="405"/>
      <c r="E126" s="405"/>
    </row>
    <row r="127" spans="2:6" s="3" customFormat="1" ht="53.2">
      <c r="B127" s="338" t="s">
        <v>130</v>
      </c>
      <c r="C127" s="336" t="s">
        <v>131</v>
      </c>
      <c r="D127" s="405"/>
      <c r="E127" s="405"/>
    </row>
    <row r="128" spans="2:6" s="3" customFormat="1">
      <c r="B128" s="513" t="s">
        <v>0</v>
      </c>
      <c r="C128" s="514"/>
      <c r="D128" s="406"/>
      <c r="E128" s="406"/>
    </row>
    <row r="129" spans="2:6" s="3" customFormat="1" ht="17.75" customHeight="1">
      <c r="B129" s="515" t="s">
        <v>132</v>
      </c>
      <c r="C129" s="516"/>
      <c r="D129" s="10"/>
      <c r="E129" s="10">
        <v>1</v>
      </c>
    </row>
    <row r="130" spans="2:6" s="35" customFormat="1">
      <c r="B130" s="11" t="s">
        <v>5</v>
      </c>
      <c r="C130" s="11"/>
      <c r="D130" s="118">
        <f>+'Հավելված N 2'!G193</f>
        <v>3139.9</v>
      </c>
      <c r="E130" s="118">
        <f>+'Հավելված N 2'!H193</f>
        <v>3139.9</v>
      </c>
      <c r="F130" s="36"/>
    </row>
    <row r="132" spans="2:6" s="3" customFormat="1">
      <c r="B132" s="27" t="s">
        <v>36</v>
      </c>
      <c r="C132" s="27" t="s">
        <v>1</v>
      </c>
      <c r="D132" s="26"/>
      <c r="E132" s="26"/>
    </row>
    <row r="133" spans="2:6" s="3" customFormat="1">
      <c r="B133" s="28">
        <v>1192</v>
      </c>
      <c r="C133" s="21" t="s">
        <v>455</v>
      </c>
      <c r="D133" s="27"/>
      <c r="E133" s="27"/>
    </row>
    <row r="134" spans="2:6" s="3" customFormat="1"/>
    <row r="135" spans="2:6" s="3" customFormat="1">
      <c r="B135" s="511" t="s">
        <v>2</v>
      </c>
      <c r="C135" s="512"/>
      <c r="D135" s="34"/>
      <c r="E135" s="34"/>
    </row>
    <row r="136" spans="2:6" s="3" customFormat="1" ht="70.400000000000006" customHeight="1">
      <c r="B136" s="21" t="s">
        <v>3</v>
      </c>
      <c r="C136" s="25">
        <v>1192</v>
      </c>
      <c r="D136" s="416" t="s">
        <v>28</v>
      </c>
      <c r="E136" s="420"/>
    </row>
    <row r="137" spans="2:6" s="3" customFormat="1">
      <c r="B137" s="21" t="s">
        <v>4</v>
      </c>
      <c r="C137" s="25">
        <v>11024</v>
      </c>
      <c r="D137" s="9" t="s">
        <v>9</v>
      </c>
      <c r="E137" s="9" t="s">
        <v>10</v>
      </c>
    </row>
    <row r="138" spans="2:6" s="3" customFormat="1" ht="53.2">
      <c r="B138" s="338" t="s">
        <v>69</v>
      </c>
      <c r="C138" s="162" t="s">
        <v>456</v>
      </c>
      <c r="D138" s="404"/>
      <c r="E138" s="404"/>
    </row>
    <row r="139" spans="2:6" s="3" customFormat="1" ht="35.5">
      <c r="B139" s="338" t="s">
        <v>70</v>
      </c>
      <c r="C139" s="162" t="s">
        <v>551</v>
      </c>
      <c r="D139" s="405"/>
      <c r="E139" s="405"/>
    </row>
    <row r="140" spans="2:6" s="3" customFormat="1" ht="35.5">
      <c r="B140" s="338" t="s">
        <v>71</v>
      </c>
      <c r="C140" s="336" t="s">
        <v>552</v>
      </c>
      <c r="D140" s="405"/>
      <c r="E140" s="405"/>
    </row>
    <row r="141" spans="2:6" s="3" customFormat="1" ht="70.95">
      <c r="B141" s="338" t="s">
        <v>90</v>
      </c>
      <c r="C141" s="336" t="s">
        <v>553</v>
      </c>
      <c r="D141" s="405"/>
      <c r="E141" s="405"/>
    </row>
    <row r="142" spans="2:6" s="3" customFormat="1">
      <c r="B142" s="513" t="s">
        <v>0</v>
      </c>
      <c r="C142" s="514"/>
      <c r="D142" s="406"/>
      <c r="E142" s="406"/>
    </row>
    <row r="143" spans="2:6" s="35" customFormat="1">
      <c r="B143" s="11" t="s">
        <v>5</v>
      </c>
      <c r="C143" s="11"/>
      <c r="D143" s="118">
        <f>+'Հավելված N 2'!G126</f>
        <v>341815.9</v>
      </c>
      <c r="E143" s="118">
        <f>+'Հավելված N 2'!H126</f>
        <v>525862.19999999995</v>
      </c>
      <c r="F143" s="36"/>
    </row>
    <row r="144" spans="2:6" s="3" customFormat="1" ht="7.55" customHeight="1"/>
    <row r="145" spans="2:6" s="3" customFormat="1">
      <c r="B145" s="511" t="s">
        <v>2</v>
      </c>
      <c r="C145" s="512"/>
      <c r="D145" s="34"/>
      <c r="E145" s="34"/>
    </row>
    <row r="146" spans="2:6" s="3" customFormat="1" ht="70.400000000000006" customHeight="1">
      <c r="B146" s="21" t="s">
        <v>3</v>
      </c>
      <c r="C146" s="25">
        <v>1192</v>
      </c>
      <c r="D146" s="416" t="s">
        <v>33</v>
      </c>
      <c r="E146" s="420"/>
    </row>
    <row r="147" spans="2:6" s="3" customFormat="1">
      <c r="B147" s="21" t="s">
        <v>4</v>
      </c>
      <c r="C147" s="25">
        <v>32007</v>
      </c>
      <c r="D147" s="9" t="s">
        <v>9</v>
      </c>
      <c r="E147" s="9" t="s">
        <v>10</v>
      </c>
    </row>
    <row r="148" spans="2:6" s="3" customFormat="1" ht="35.5">
      <c r="B148" s="338" t="s">
        <v>69</v>
      </c>
      <c r="C148" s="162" t="s">
        <v>412</v>
      </c>
      <c r="D148" s="404"/>
      <c r="E148" s="404"/>
    </row>
    <row r="149" spans="2:6" s="3" customFormat="1" ht="53.2">
      <c r="B149" s="338" t="s">
        <v>70</v>
      </c>
      <c r="C149" s="162" t="s">
        <v>554</v>
      </c>
      <c r="D149" s="405"/>
      <c r="E149" s="405"/>
    </row>
    <row r="150" spans="2:6" s="3" customFormat="1" ht="35.5">
      <c r="B150" s="338" t="s">
        <v>71</v>
      </c>
      <c r="C150" s="336" t="s">
        <v>89</v>
      </c>
      <c r="D150" s="405"/>
      <c r="E150" s="405"/>
    </row>
    <row r="151" spans="2:6" s="3" customFormat="1" ht="70.95">
      <c r="B151" s="338" t="s">
        <v>90</v>
      </c>
      <c r="C151" s="336" t="s">
        <v>553</v>
      </c>
      <c r="D151" s="405"/>
      <c r="E151" s="405"/>
    </row>
    <row r="152" spans="2:6" s="3" customFormat="1">
      <c r="B152" s="513" t="s">
        <v>0</v>
      </c>
      <c r="C152" s="514"/>
      <c r="D152" s="406"/>
      <c r="E152" s="406"/>
    </row>
    <row r="153" spans="2:6" s="35" customFormat="1">
      <c r="B153" s="11" t="s">
        <v>5</v>
      </c>
      <c r="C153" s="11"/>
      <c r="D153" s="118">
        <f>+'Հավելված N 2'!G134</f>
        <v>-188065</v>
      </c>
      <c r="E153" s="118">
        <f>+'Հավելված N 2'!H134</f>
        <v>-289330.7</v>
      </c>
      <c r="F153" s="36"/>
    </row>
    <row r="155" spans="2:6" s="3" customFormat="1">
      <c r="B155" s="27" t="s">
        <v>36</v>
      </c>
      <c r="C155" s="27" t="s">
        <v>1</v>
      </c>
      <c r="D155" s="26"/>
      <c r="E155" s="26"/>
    </row>
    <row r="156" spans="2:6" s="3" customFormat="1" ht="35.5">
      <c r="B156" s="28">
        <v>1236</v>
      </c>
      <c r="C156" s="21" t="s">
        <v>88</v>
      </c>
      <c r="D156" s="27"/>
      <c r="E156" s="27"/>
    </row>
    <row r="157" spans="2:6" s="3" customFormat="1"/>
    <row r="158" spans="2:6" s="3" customFormat="1">
      <c r="B158" s="511" t="s">
        <v>2</v>
      </c>
      <c r="C158" s="512"/>
      <c r="D158" s="34"/>
      <c r="E158" s="34"/>
    </row>
    <row r="159" spans="2:6" s="3" customFormat="1" ht="70.400000000000006" customHeight="1">
      <c r="B159" s="21" t="s">
        <v>3</v>
      </c>
      <c r="C159" s="25">
        <v>1236</v>
      </c>
      <c r="D159" s="416" t="s">
        <v>28</v>
      </c>
      <c r="E159" s="420"/>
    </row>
    <row r="160" spans="2:6" s="3" customFormat="1">
      <c r="B160" s="21" t="s">
        <v>4</v>
      </c>
      <c r="C160" s="25">
        <v>32004</v>
      </c>
      <c r="D160" s="9" t="s">
        <v>9</v>
      </c>
      <c r="E160" s="9" t="s">
        <v>10</v>
      </c>
    </row>
    <row r="161" spans="2:6" s="3" customFormat="1" ht="35.5">
      <c r="B161" s="66" t="s">
        <v>69</v>
      </c>
      <c r="C161" s="30" t="s">
        <v>555</v>
      </c>
      <c r="D161" s="404"/>
      <c r="E161" s="404"/>
    </row>
    <row r="162" spans="2:6" s="3" customFormat="1" ht="70.95">
      <c r="B162" s="21" t="s">
        <v>70</v>
      </c>
      <c r="C162" s="30" t="s">
        <v>556</v>
      </c>
      <c r="D162" s="405"/>
      <c r="E162" s="405"/>
    </row>
    <row r="163" spans="2:6" s="3" customFormat="1" ht="35.5">
      <c r="B163" s="29" t="s">
        <v>71</v>
      </c>
      <c r="C163" s="30" t="s">
        <v>89</v>
      </c>
      <c r="D163" s="405"/>
      <c r="E163" s="405"/>
    </row>
    <row r="164" spans="2:6" s="3" customFormat="1" ht="70.95">
      <c r="B164" s="246" t="s">
        <v>90</v>
      </c>
      <c r="C164" s="30" t="s">
        <v>557</v>
      </c>
      <c r="D164" s="405"/>
      <c r="E164" s="405"/>
    </row>
    <row r="165" spans="2:6" s="3" customFormat="1">
      <c r="B165" s="513" t="s">
        <v>0</v>
      </c>
      <c r="C165" s="514"/>
      <c r="D165" s="406"/>
      <c r="E165" s="406"/>
    </row>
    <row r="166" spans="2:6" s="35" customFormat="1">
      <c r="B166" s="11" t="s">
        <v>5</v>
      </c>
      <c r="C166" s="11"/>
      <c r="D166" s="118">
        <f>+'Հավելված N 2'!G145</f>
        <v>29381.5</v>
      </c>
      <c r="E166" s="118">
        <f>+'Հավելված N 2'!H145</f>
        <v>29381.5</v>
      </c>
      <c r="F166" s="36"/>
    </row>
    <row r="167" spans="2:6" ht="7.55" customHeight="1"/>
    <row r="168" spans="2:6" s="3" customFormat="1">
      <c r="B168" s="511" t="s">
        <v>2</v>
      </c>
      <c r="C168" s="512"/>
      <c r="D168" s="34"/>
      <c r="E168" s="34"/>
    </row>
    <row r="169" spans="2:6" s="3" customFormat="1" ht="70.400000000000006" customHeight="1">
      <c r="B169" s="21" t="s">
        <v>3</v>
      </c>
      <c r="C169" s="25">
        <v>1236</v>
      </c>
      <c r="D169" s="416" t="s">
        <v>33</v>
      </c>
      <c r="E169" s="420"/>
    </row>
    <row r="170" spans="2:6" s="3" customFormat="1">
      <c r="B170" s="21" t="s">
        <v>4</v>
      </c>
      <c r="C170" s="25">
        <v>32006</v>
      </c>
      <c r="D170" s="9" t="s">
        <v>9</v>
      </c>
      <c r="E170" s="9" t="s">
        <v>10</v>
      </c>
    </row>
    <row r="171" spans="2:6" s="3" customFormat="1" ht="35.5">
      <c r="B171" s="66" t="s">
        <v>69</v>
      </c>
      <c r="C171" s="30" t="s">
        <v>114</v>
      </c>
      <c r="D171" s="404"/>
      <c r="E171" s="404"/>
    </row>
    <row r="172" spans="2:6" s="3" customFormat="1" ht="88.7">
      <c r="B172" s="21" t="s">
        <v>70</v>
      </c>
      <c r="C172" s="30" t="s">
        <v>115</v>
      </c>
      <c r="D172" s="405"/>
      <c r="E172" s="405"/>
    </row>
    <row r="173" spans="2:6" s="3" customFormat="1" ht="35.5">
      <c r="B173" s="29" t="s">
        <v>71</v>
      </c>
      <c r="C173" s="30" t="s">
        <v>89</v>
      </c>
      <c r="D173" s="405"/>
      <c r="E173" s="405"/>
    </row>
    <row r="174" spans="2:6" s="3" customFormat="1" ht="70.95">
      <c r="B174" s="246" t="s">
        <v>90</v>
      </c>
      <c r="C174" s="30" t="s">
        <v>116</v>
      </c>
      <c r="D174" s="405"/>
      <c r="E174" s="405"/>
    </row>
    <row r="175" spans="2:6" s="3" customFormat="1">
      <c r="B175" s="513" t="s">
        <v>0</v>
      </c>
      <c r="C175" s="514"/>
      <c r="D175" s="406"/>
      <c r="E175" s="406"/>
    </row>
    <row r="176" spans="2:6" s="35" customFormat="1">
      <c r="B176" s="11" t="s">
        <v>5</v>
      </c>
      <c r="C176" s="11"/>
      <c r="D176" s="118">
        <f>+'Հավելված N 2'!G154</f>
        <v>-190553</v>
      </c>
      <c r="E176" s="118">
        <f>+'Հավելված N 2'!H154</f>
        <v>-236531.5</v>
      </c>
      <c r="F176" s="36"/>
    </row>
    <row r="182" spans="1:5" ht="21.9" customHeight="1">
      <c r="A182" s="520" t="s">
        <v>564</v>
      </c>
      <c r="B182" s="520"/>
      <c r="C182" s="520"/>
      <c r="D182" s="520"/>
      <c r="E182" s="520"/>
    </row>
    <row r="183" spans="1:5" ht="38.700000000000003" customHeight="1">
      <c r="C183" s="390" t="s">
        <v>486</v>
      </c>
      <c r="D183" s="383"/>
      <c r="E183" s="383"/>
    </row>
    <row r="184" spans="1:5">
      <c r="B184" s="521" t="s">
        <v>34</v>
      </c>
      <c r="C184" s="521"/>
      <c r="D184" s="521"/>
      <c r="E184" s="521"/>
    </row>
    <row r="185" spans="1:5">
      <c r="B185" s="3"/>
      <c r="C185" s="3"/>
      <c r="D185" s="384"/>
      <c r="E185" s="384"/>
    </row>
    <row r="186" spans="1:5">
      <c r="B186" s="3"/>
      <c r="C186" s="3"/>
    </row>
    <row r="187" spans="1:5" s="3" customFormat="1">
      <c r="B187" s="345" t="s">
        <v>36</v>
      </c>
      <c r="C187" s="345" t="s">
        <v>1</v>
      </c>
      <c r="D187" s="136"/>
      <c r="E187" s="136"/>
    </row>
    <row r="188" spans="1:5" s="3" customFormat="1">
      <c r="B188" s="385">
        <v>1139</v>
      </c>
      <c r="C188" s="224" t="s">
        <v>560</v>
      </c>
      <c r="D188" s="345"/>
      <c r="E188" s="345"/>
    </row>
    <row r="189" spans="1:5" s="3" customFormat="1"/>
    <row r="190" spans="1:5" s="3" customFormat="1">
      <c r="B190" s="498" t="s">
        <v>2</v>
      </c>
      <c r="C190" s="519"/>
      <c r="D190" s="345"/>
      <c r="E190" s="345"/>
    </row>
    <row r="191" spans="1:5" s="3" customFormat="1" ht="70.400000000000006" customHeight="1">
      <c r="B191" s="21" t="s">
        <v>3</v>
      </c>
      <c r="C191" s="25">
        <v>1139</v>
      </c>
      <c r="D191" s="416" t="s">
        <v>28</v>
      </c>
      <c r="E191" s="420"/>
    </row>
    <row r="192" spans="1:5" s="3" customFormat="1">
      <c r="B192" s="224" t="s">
        <v>4</v>
      </c>
      <c r="C192" s="133">
        <v>11001</v>
      </c>
      <c r="D192" s="154" t="s">
        <v>9</v>
      </c>
      <c r="E192" s="154" t="s">
        <v>10</v>
      </c>
    </row>
    <row r="193" spans="2:5" s="3" customFormat="1" ht="35.5">
      <c r="B193" s="377" t="s">
        <v>69</v>
      </c>
      <c r="C193" s="162" t="s">
        <v>560</v>
      </c>
      <c r="D193" s="404"/>
      <c r="E193" s="404"/>
    </row>
    <row r="194" spans="2:5" s="3" customFormat="1" ht="70.95">
      <c r="B194" s="224" t="s">
        <v>70</v>
      </c>
      <c r="C194" s="162" t="s">
        <v>561</v>
      </c>
      <c r="D194" s="405"/>
      <c r="E194" s="405"/>
    </row>
    <row r="195" spans="2:5" s="3" customFormat="1" ht="35.5">
      <c r="B195" s="378" t="s">
        <v>71</v>
      </c>
      <c r="C195" s="162" t="s">
        <v>552</v>
      </c>
      <c r="D195" s="405"/>
      <c r="E195" s="405"/>
    </row>
    <row r="196" spans="2:5" s="3" customFormat="1" ht="53.2">
      <c r="B196" s="338" t="s">
        <v>562</v>
      </c>
      <c r="C196" s="162" t="s">
        <v>563</v>
      </c>
      <c r="D196" s="405"/>
      <c r="E196" s="405"/>
    </row>
    <row r="197" spans="2:5" s="3" customFormat="1">
      <c r="B197" s="518" t="s">
        <v>0</v>
      </c>
      <c r="C197" s="514"/>
      <c r="D197" s="406"/>
      <c r="E197" s="406"/>
    </row>
    <row r="198" spans="2:5" s="35" customFormat="1">
      <c r="B198" s="386" t="s">
        <v>5</v>
      </c>
      <c r="C198" s="386"/>
      <c r="D198" s="387">
        <f>+'Հավելված N 2'!G218</f>
        <v>8802.7999999999993</v>
      </c>
      <c r="E198" s="387">
        <f>+'Հավելված N 2'!H218</f>
        <v>12971.300000000087</v>
      </c>
    </row>
    <row r="199" spans="2:5" ht="8.1" customHeight="1"/>
    <row r="200" spans="2:5" s="3" customFormat="1">
      <c r="B200" s="498" t="s">
        <v>2</v>
      </c>
      <c r="C200" s="519"/>
      <c r="D200" s="345"/>
      <c r="E200" s="345"/>
    </row>
    <row r="201" spans="2:5" s="3" customFormat="1" ht="70.400000000000006" customHeight="1">
      <c r="B201" s="21" t="s">
        <v>3</v>
      </c>
      <c r="C201" s="25">
        <v>1139</v>
      </c>
      <c r="D201" s="416" t="s">
        <v>33</v>
      </c>
      <c r="E201" s="420"/>
    </row>
    <row r="202" spans="2:5" s="3" customFormat="1">
      <c r="B202" s="224" t="s">
        <v>4</v>
      </c>
      <c r="C202" s="133">
        <v>11001</v>
      </c>
      <c r="D202" s="154" t="s">
        <v>9</v>
      </c>
      <c r="E202" s="154" t="s">
        <v>10</v>
      </c>
    </row>
    <row r="203" spans="2:5" s="3" customFormat="1" ht="35.5">
      <c r="B203" s="377" t="s">
        <v>69</v>
      </c>
      <c r="C203" s="162" t="s">
        <v>560</v>
      </c>
      <c r="D203" s="404"/>
      <c r="E203" s="404"/>
    </row>
    <row r="204" spans="2:5" s="3" customFormat="1" ht="70.95">
      <c r="B204" s="224" t="s">
        <v>70</v>
      </c>
      <c r="C204" s="162" t="s">
        <v>561</v>
      </c>
      <c r="D204" s="405"/>
      <c r="E204" s="405"/>
    </row>
    <row r="205" spans="2:5" s="3" customFormat="1" ht="35.5">
      <c r="B205" s="378" t="s">
        <v>71</v>
      </c>
      <c r="C205" s="162" t="s">
        <v>552</v>
      </c>
      <c r="D205" s="405"/>
      <c r="E205" s="405"/>
    </row>
    <row r="206" spans="2:5" s="3" customFormat="1" ht="53.2">
      <c r="B206" s="338" t="s">
        <v>562</v>
      </c>
      <c r="C206" s="162" t="s">
        <v>563</v>
      </c>
      <c r="D206" s="405"/>
      <c r="E206" s="405"/>
    </row>
    <row r="207" spans="2:5" s="3" customFormat="1">
      <c r="B207" s="518" t="s">
        <v>0</v>
      </c>
      <c r="C207" s="514"/>
      <c r="D207" s="406"/>
      <c r="E207" s="406"/>
    </row>
    <row r="208" spans="2:5" s="35" customFormat="1">
      <c r="B208" s="386" t="s">
        <v>5</v>
      </c>
      <c r="C208" s="386"/>
      <c r="D208" s="387">
        <f>+'Հավելված N 2'!G226</f>
        <v>-5052.8</v>
      </c>
      <c r="E208" s="387">
        <f>+'Հավելված N 2'!H226</f>
        <v>-5052.8</v>
      </c>
    </row>
  </sheetData>
  <mergeCells count="89">
    <mergeCell ref="A182:E182"/>
    <mergeCell ref="B184:E184"/>
    <mergeCell ref="B190:C190"/>
    <mergeCell ref="D203:D207"/>
    <mergeCell ref="E203:E207"/>
    <mergeCell ref="B207:C207"/>
    <mergeCell ref="D193:D197"/>
    <mergeCell ref="E193:E197"/>
    <mergeCell ref="B197:C197"/>
    <mergeCell ref="B200:C200"/>
    <mergeCell ref="D191:E191"/>
    <mergeCell ref="D201:E201"/>
    <mergeCell ref="B168:C168"/>
    <mergeCell ref="D171:D175"/>
    <mergeCell ref="E171:E175"/>
    <mergeCell ref="B175:C175"/>
    <mergeCell ref="B158:C158"/>
    <mergeCell ref="D161:D165"/>
    <mergeCell ref="E161:E165"/>
    <mergeCell ref="B165:C165"/>
    <mergeCell ref="D159:E159"/>
    <mergeCell ref="D169:E169"/>
    <mergeCell ref="B145:C145"/>
    <mergeCell ref="D148:D152"/>
    <mergeCell ref="E148:E152"/>
    <mergeCell ref="B152:C152"/>
    <mergeCell ref="B129:C129"/>
    <mergeCell ref="B135:C135"/>
    <mergeCell ref="D138:D142"/>
    <mergeCell ref="E138:E142"/>
    <mergeCell ref="B142:C142"/>
    <mergeCell ref="D136:E136"/>
    <mergeCell ref="D146:E146"/>
    <mergeCell ref="B121:C121"/>
    <mergeCell ref="D124:D128"/>
    <mergeCell ref="E124:E128"/>
    <mergeCell ref="B128:C128"/>
    <mergeCell ref="B108:C108"/>
    <mergeCell ref="D111:D115"/>
    <mergeCell ref="E111:E115"/>
    <mergeCell ref="B115:C115"/>
    <mergeCell ref="D109:E109"/>
    <mergeCell ref="D122:E122"/>
    <mergeCell ref="B95:C95"/>
    <mergeCell ref="D98:D102"/>
    <mergeCell ref="E98:E102"/>
    <mergeCell ref="B102:C102"/>
    <mergeCell ref="B76:C76"/>
    <mergeCell ref="B82:C82"/>
    <mergeCell ref="D85:D89"/>
    <mergeCell ref="E85:E89"/>
    <mergeCell ref="B89:C89"/>
    <mergeCell ref="D83:E83"/>
    <mergeCell ref="D96:E96"/>
    <mergeCell ref="B68:C68"/>
    <mergeCell ref="D71:D75"/>
    <mergeCell ref="E71:E75"/>
    <mergeCell ref="B75:C75"/>
    <mergeCell ref="B51:C51"/>
    <mergeCell ref="B52:C52"/>
    <mergeCell ref="B55:C55"/>
    <mergeCell ref="D58:D62"/>
    <mergeCell ref="E58:E62"/>
    <mergeCell ref="B62:C62"/>
    <mergeCell ref="D56:E56"/>
    <mergeCell ref="D69:E69"/>
    <mergeCell ref="B37:C37"/>
    <mergeCell ref="B43:C43"/>
    <mergeCell ref="D46:D50"/>
    <mergeCell ref="E46:E50"/>
    <mergeCell ref="B50:C50"/>
    <mergeCell ref="D44:E44"/>
    <mergeCell ref="D19:D23"/>
    <mergeCell ref="E19:E23"/>
    <mergeCell ref="B23:C23"/>
    <mergeCell ref="B29:C29"/>
    <mergeCell ref="D32:D36"/>
    <mergeCell ref="E32:E36"/>
    <mergeCell ref="B36:C36"/>
    <mergeCell ref="D30:E30"/>
    <mergeCell ref="C9:D9"/>
    <mergeCell ref="D17:E17"/>
    <mergeCell ref="C1:E1"/>
    <mergeCell ref="C2:E2"/>
    <mergeCell ref="C3:E3"/>
    <mergeCell ref="B6:E6"/>
    <mergeCell ref="A8:E8"/>
    <mergeCell ref="B10:E10"/>
    <mergeCell ref="B16:C1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9"/>
  <sheetViews>
    <sheetView topLeftCell="A2" zoomScale="85" zoomScaleNormal="85" workbookViewId="0">
      <selection activeCell="J13" sqref="J13"/>
    </sheetView>
  </sheetViews>
  <sheetFormatPr defaultColWidth="9.09765625" defaultRowHeight="17.75"/>
  <cols>
    <col min="1" max="4" width="18.19921875" style="40" customWidth="1"/>
    <col min="5" max="6" width="14.3984375" style="97" customWidth="1"/>
    <col min="7" max="7" width="17.69921875" style="98" customWidth="1"/>
    <col min="8" max="8" width="14.3984375" style="98" customWidth="1"/>
    <col min="9" max="9" width="30.19921875" style="97" customWidth="1"/>
    <col min="10" max="10" width="18" style="40" customWidth="1"/>
    <col min="11" max="11" width="37.09765625" style="40" customWidth="1"/>
    <col min="12" max="12" width="20.19921875" style="40" customWidth="1"/>
    <col min="13" max="13" width="14" style="40" bestFit="1" customWidth="1"/>
    <col min="14" max="16384" width="9.09765625" style="40"/>
  </cols>
  <sheetData>
    <row r="1" spans="1:10" ht="33.450000000000003" customHeight="1">
      <c r="A1" s="90"/>
      <c r="B1" s="90"/>
      <c r="C1" s="90"/>
      <c r="D1" s="90"/>
      <c r="E1" s="91"/>
      <c r="F1" s="91"/>
      <c r="G1" s="92"/>
      <c r="H1" s="537" t="s">
        <v>117</v>
      </c>
      <c r="I1" s="537"/>
    </row>
    <row r="2" spans="1:10">
      <c r="A2" s="90"/>
      <c r="B2" s="90"/>
      <c r="C2" s="90"/>
      <c r="D2" s="90"/>
      <c r="E2" s="91"/>
      <c r="F2" s="91"/>
      <c r="G2" s="92"/>
      <c r="H2" s="538" t="s">
        <v>74</v>
      </c>
      <c r="I2" s="538"/>
    </row>
    <row r="3" spans="1:10">
      <c r="A3" s="90"/>
      <c r="B3" s="90"/>
      <c r="C3" s="90"/>
      <c r="D3" s="90"/>
      <c r="E3" s="91"/>
      <c r="F3" s="91"/>
      <c r="G3" s="92"/>
      <c r="H3" s="538" t="s">
        <v>6</v>
      </c>
      <c r="I3" s="538"/>
    </row>
    <row r="4" spans="1:10">
      <c r="A4" s="90"/>
      <c r="B4" s="90"/>
      <c r="C4" s="90"/>
      <c r="D4" s="90"/>
      <c r="E4" s="91"/>
      <c r="F4" s="91"/>
      <c r="G4" s="92"/>
      <c r="H4" s="92"/>
      <c r="I4" s="157"/>
    </row>
    <row r="5" spans="1:10">
      <c r="A5" s="90"/>
      <c r="B5" s="90"/>
      <c r="C5" s="90"/>
      <c r="D5" s="90"/>
      <c r="E5" s="91"/>
      <c r="F5" s="91"/>
      <c r="G5" s="92"/>
      <c r="H5" s="92"/>
      <c r="I5" s="157"/>
    </row>
    <row r="6" spans="1:10" ht="32.25" customHeight="1">
      <c r="A6" s="539" t="s">
        <v>75</v>
      </c>
      <c r="B6" s="539"/>
      <c r="C6" s="539"/>
      <c r="D6" s="539"/>
      <c r="E6" s="539"/>
      <c r="F6" s="539"/>
      <c r="G6" s="539"/>
      <c r="H6" s="539"/>
      <c r="I6" s="539"/>
    </row>
    <row r="7" spans="1:10" ht="20.95" customHeight="1">
      <c r="A7" s="539"/>
      <c r="B7" s="539"/>
      <c r="C7" s="539"/>
      <c r="D7" s="539"/>
      <c r="E7" s="539"/>
      <c r="F7" s="539"/>
      <c r="G7" s="539"/>
      <c r="H7" s="539"/>
      <c r="I7" s="539"/>
    </row>
    <row r="8" spans="1:10" ht="20.95" customHeight="1">
      <c r="A8" s="93"/>
      <c r="B8" s="93"/>
      <c r="C8" s="93"/>
      <c r="D8" s="93"/>
      <c r="E8" s="93"/>
      <c r="F8" s="93"/>
      <c r="G8" s="93"/>
      <c r="H8" s="93"/>
      <c r="I8" s="93"/>
    </row>
    <row r="9" spans="1:10" ht="20.95" customHeight="1">
      <c r="A9" s="93"/>
      <c r="B9" s="93"/>
      <c r="C9" s="93"/>
      <c r="D9" s="93"/>
      <c r="E9" s="93"/>
      <c r="F9" s="93"/>
      <c r="G9" s="93"/>
      <c r="H9" s="93"/>
      <c r="I9" s="93"/>
    </row>
    <row r="10" spans="1:10" ht="73.75" customHeight="1">
      <c r="A10" s="540" t="s">
        <v>37</v>
      </c>
      <c r="B10" s="540" t="s">
        <v>38</v>
      </c>
      <c r="C10" s="540"/>
      <c r="D10" s="540"/>
      <c r="E10" s="540" t="s">
        <v>39</v>
      </c>
      <c r="F10" s="540" t="s">
        <v>40</v>
      </c>
      <c r="G10" s="540" t="s">
        <v>41</v>
      </c>
      <c r="H10" s="477" t="s">
        <v>72</v>
      </c>
      <c r="I10" s="477"/>
    </row>
    <row r="11" spans="1:10" ht="20.95" customHeight="1">
      <c r="A11" s="540"/>
      <c r="B11" s="540"/>
      <c r="C11" s="540"/>
      <c r="D11" s="540"/>
      <c r="E11" s="540"/>
      <c r="F11" s="540"/>
      <c r="G11" s="540"/>
      <c r="H11" s="158" t="s">
        <v>42</v>
      </c>
      <c r="I11" s="94" t="s">
        <v>43</v>
      </c>
    </row>
    <row r="12" spans="1:10">
      <c r="A12" s="95">
        <v>1</v>
      </c>
      <c r="B12" s="533">
        <v>2</v>
      </c>
      <c r="C12" s="534"/>
      <c r="D12" s="535"/>
      <c r="E12" s="158">
        <v>3</v>
      </c>
      <c r="F12" s="158">
        <v>4</v>
      </c>
      <c r="G12" s="158">
        <v>5</v>
      </c>
      <c r="H12" s="158">
        <v>6</v>
      </c>
      <c r="I12" s="158">
        <v>7</v>
      </c>
      <c r="J12" s="96"/>
    </row>
    <row r="13" spans="1:10" ht="44.9" customHeight="1">
      <c r="A13" s="536" t="s">
        <v>19</v>
      </c>
      <c r="B13" s="536"/>
      <c r="C13" s="536"/>
      <c r="D13" s="536"/>
      <c r="E13" s="536"/>
      <c r="F13" s="536"/>
      <c r="G13" s="536"/>
      <c r="H13" s="536"/>
      <c r="I13" s="59">
        <f>+I14+I126+I133+I137+I160+I193</f>
        <v>-580177.79999999993</v>
      </c>
      <c r="J13" s="153"/>
    </row>
    <row r="14" spans="1:10" s="3" customFormat="1">
      <c r="A14" s="147" t="s">
        <v>162</v>
      </c>
      <c r="B14" s="147" t="s">
        <v>209</v>
      </c>
      <c r="C14" s="147" t="s">
        <v>78</v>
      </c>
      <c r="D14" s="523" t="s">
        <v>210</v>
      </c>
      <c r="E14" s="524"/>
      <c r="F14" s="524"/>
      <c r="G14" s="524"/>
      <c r="H14" s="525"/>
      <c r="I14" s="223">
        <f>+I15+I123</f>
        <v>-67903.7</v>
      </c>
      <c r="J14" s="104"/>
    </row>
    <row r="15" spans="1:10" s="106" customFormat="1" ht="54.95" customHeight="1">
      <c r="A15" s="224" t="s">
        <v>238</v>
      </c>
      <c r="B15" s="541" t="s">
        <v>239</v>
      </c>
      <c r="C15" s="541"/>
      <c r="D15" s="541"/>
      <c r="E15" s="541"/>
      <c r="F15" s="541"/>
      <c r="G15" s="541"/>
      <c r="H15" s="541"/>
      <c r="I15" s="225">
        <f>+I16</f>
        <v>-68503.7</v>
      </c>
      <c r="J15" s="388"/>
    </row>
    <row r="16" spans="1:10" s="109" customFormat="1" ht="20.95" customHeight="1">
      <c r="A16" s="244"/>
      <c r="B16" s="416" t="s">
        <v>241</v>
      </c>
      <c r="C16" s="417"/>
      <c r="D16" s="420"/>
      <c r="E16" s="226" t="s">
        <v>80</v>
      </c>
      <c r="F16" s="226" t="s">
        <v>80</v>
      </c>
      <c r="G16" s="226" t="s">
        <v>80</v>
      </c>
      <c r="H16" s="227"/>
      <c r="I16" s="228">
        <f>SUM(I17:I122)</f>
        <v>-68503.7</v>
      </c>
    </row>
    <row r="17" spans="1:9" s="109" customFormat="1">
      <c r="A17" s="244" t="s">
        <v>242</v>
      </c>
      <c r="B17" s="543" t="s">
        <v>345</v>
      </c>
      <c r="C17" s="543"/>
      <c r="D17" s="543"/>
      <c r="E17" s="121" t="s">
        <v>406</v>
      </c>
      <c r="F17" s="121" t="s">
        <v>407</v>
      </c>
      <c r="G17" s="229"/>
      <c r="H17" s="230"/>
      <c r="I17" s="228">
        <v>-6700</v>
      </c>
    </row>
    <row r="18" spans="1:9" s="109" customFormat="1">
      <c r="A18" s="244" t="s">
        <v>243</v>
      </c>
      <c r="B18" s="543" t="s">
        <v>414</v>
      </c>
      <c r="C18" s="543"/>
      <c r="D18" s="543"/>
      <c r="E18" s="121" t="s">
        <v>406</v>
      </c>
      <c r="F18" s="121" t="s">
        <v>408</v>
      </c>
      <c r="G18" s="229"/>
      <c r="H18" s="230"/>
      <c r="I18" s="228">
        <v>-46</v>
      </c>
    </row>
    <row r="19" spans="1:9" s="109" customFormat="1">
      <c r="A19" s="244" t="s">
        <v>244</v>
      </c>
      <c r="B19" s="543" t="s">
        <v>347</v>
      </c>
      <c r="C19" s="543"/>
      <c r="D19" s="543"/>
      <c r="E19" s="121" t="s">
        <v>406</v>
      </c>
      <c r="F19" s="121" t="s">
        <v>408</v>
      </c>
      <c r="G19" s="229"/>
      <c r="H19" s="230"/>
      <c r="I19" s="228">
        <v>-1222</v>
      </c>
    </row>
    <row r="20" spans="1:9" s="109" customFormat="1">
      <c r="A20" s="244" t="s">
        <v>245</v>
      </c>
      <c r="B20" s="543" t="s">
        <v>348</v>
      </c>
      <c r="C20" s="543"/>
      <c r="D20" s="543"/>
      <c r="E20" s="121" t="s">
        <v>406</v>
      </c>
      <c r="F20" s="121" t="s">
        <v>408</v>
      </c>
      <c r="G20" s="229"/>
      <c r="H20" s="230"/>
      <c r="I20" s="228">
        <v>-1411.9</v>
      </c>
    </row>
    <row r="21" spans="1:9" s="109" customFormat="1">
      <c r="A21" s="244" t="s">
        <v>246</v>
      </c>
      <c r="B21" s="543" t="s">
        <v>349</v>
      </c>
      <c r="C21" s="543"/>
      <c r="D21" s="543"/>
      <c r="E21" s="121" t="s">
        <v>406</v>
      </c>
      <c r="F21" s="121" t="s">
        <v>408</v>
      </c>
      <c r="G21" s="229"/>
      <c r="H21" s="230"/>
      <c r="I21" s="228">
        <v>-4.8</v>
      </c>
    </row>
    <row r="22" spans="1:9" s="109" customFormat="1">
      <c r="A22" s="244" t="s">
        <v>247</v>
      </c>
      <c r="B22" s="543" t="s">
        <v>350</v>
      </c>
      <c r="C22" s="543"/>
      <c r="D22" s="543"/>
      <c r="E22" s="121" t="s">
        <v>406</v>
      </c>
      <c r="F22" s="121" t="s">
        <v>408</v>
      </c>
      <c r="G22" s="229"/>
      <c r="H22" s="230"/>
      <c r="I22" s="228">
        <v>-12</v>
      </c>
    </row>
    <row r="23" spans="1:9" s="109" customFormat="1">
      <c r="A23" s="244" t="s">
        <v>248</v>
      </c>
      <c r="B23" s="543" t="s">
        <v>348</v>
      </c>
      <c r="C23" s="543"/>
      <c r="D23" s="543"/>
      <c r="E23" s="121" t="s">
        <v>406</v>
      </c>
      <c r="F23" s="121" t="s">
        <v>408</v>
      </c>
      <c r="G23" s="229"/>
      <c r="H23" s="230"/>
      <c r="I23" s="228">
        <v>-94</v>
      </c>
    </row>
    <row r="24" spans="1:9" s="109" customFormat="1">
      <c r="A24" s="244" t="s">
        <v>249</v>
      </c>
      <c r="B24" s="543" t="s">
        <v>351</v>
      </c>
      <c r="C24" s="543"/>
      <c r="D24" s="543"/>
      <c r="E24" s="121" t="s">
        <v>406</v>
      </c>
      <c r="F24" s="121" t="s">
        <v>408</v>
      </c>
      <c r="G24" s="229"/>
      <c r="H24" s="230"/>
      <c r="I24" s="228">
        <v>-272</v>
      </c>
    </row>
    <row r="25" spans="1:9" s="109" customFormat="1">
      <c r="A25" s="244" t="s">
        <v>250</v>
      </c>
      <c r="B25" s="543" t="s">
        <v>352</v>
      </c>
      <c r="C25" s="543"/>
      <c r="D25" s="543"/>
      <c r="E25" s="121" t="s">
        <v>406</v>
      </c>
      <c r="F25" s="121" t="s">
        <v>408</v>
      </c>
      <c r="G25" s="229"/>
      <c r="H25" s="230"/>
      <c r="I25" s="228">
        <v>-9</v>
      </c>
    </row>
    <row r="26" spans="1:9" s="109" customFormat="1">
      <c r="A26" s="244" t="s">
        <v>251</v>
      </c>
      <c r="B26" s="543" t="s">
        <v>353</v>
      </c>
      <c r="C26" s="543"/>
      <c r="D26" s="543"/>
      <c r="E26" s="121" t="s">
        <v>406</v>
      </c>
      <c r="F26" s="121" t="s">
        <v>408</v>
      </c>
      <c r="G26" s="229"/>
      <c r="H26" s="230"/>
      <c r="I26" s="228">
        <v>-652</v>
      </c>
    </row>
    <row r="27" spans="1:9" s="109" customFormat="1">
      <c r="A27" s="244" t="s">
        <v>252</v>
      </c>
      <c r="B27" s="543" t="s">
        <v>354</v>
      </c>
      <c r="C27" s="543"/>
      <c r="D27" s="543"/>
      <c r="E27" s="121" t="s">
        <v>406</v>
      </c>
      <c r="F27" s="121" t="s">
        <v>408</v>
      </c>
      <c r="G27" s="229"/>
      <c r="H27" s="230"/>
      <c r="I27" s="228">
        <v>-529.4</v>
      </c>
    </row>
    <row r="28" spans="1:9" s="109" customFormat="1">
      <c r="A28" s="244" t="s">
        <v>253</v>
      </c>
      <c r="B28" s="543" t="s">
        <v>355</v>
      </c>
      <c r="C28" s="543"/>
      <c r="D28" s="543"/>
      <c r="E28" s="121" t="s">
        <v>406</v>
      </c>
      <c r="F28" s="121" t="s">
        <v>408</v>
      </c>
      <c r="G28" s="229"/>
      <c r="H28" s="230"/>
      <c r="I28" s="228">
        <v>-252</v>
      </c>
    </row>
    <row r="29" spans="1:9" s="109" customFormat="1">
      <c r="A29" s="244" t="s">
        <v>254</v>
      </c>
      <c r="B29" s="543" t="s">
        <v>356</v>
      </c>
      <c r="C29" s="543"/>
      <c r="D29" s="543"/>
      <c r="E29" s="121" t="s">
        <v>406</v>
      </c>
      <c r="F29" s="121" t="s">
        <v>408</v>
      </c>
      <c r="G29" s="229"/>
      <c r="H29" s="230"/>
      <c r="I29" s="228">
        <v>-1.2</v>
      </c>
    </row>
    <row r="30" spans="1:9" s="109" customFormat="1">
      <c r="A30" s="244" t="s">
        <v>255</v>
      </c>
      <c r="B30" s="543" t="s">
        <v>357</v>
      </c>
      <c r="C30" s="543"/>
      <c r="D30" s="543"/>
      <c r="E30" s="121" t="s">
        <v>406</v>
      </c>
      <c r="F30" s="121" t="s">
        <v>408</v>
      </c>
      <c r="G30" s="229"/>
      <c r="H30" s="230"/>
      <c r="I30" s="228">
        <v>-118.5</v>
      </c>
    </row>
    <row r="31" spans="1:9" s="109" customFormat="1">
      <c r="A31" s="244" t="s">
        <v>256</v>
      </c>
      <c r="B31" s="543" t="s">
        <v>356</v>
      </c>
      <c r="C31" s="543"/>
      <c r="D31" s="543"/>
      <c r="E31" s="121" t="s">
        <v>406</v>
      </c>
      <c r="F31" s="121" t="s">
        <v>408</v>
      </c>
      <c r="G31" s="229"/>
      <c r="H31" s="230"/>
      <c r="I31" s="228">
        <v>-1</v>
      </c>
    </row>
    <row r="32" spans="1:9" s="109" customFormat="1">
      <c r="A32" s="244" t="s">
        <v>257</v>
      </c>
      <c r="B32" s="543" t="s">
        <v>358</v>
      </c>
      <c r="C32" s="543"/>
      <c r="D32" s="543"/>
      <c r="E32" s="121" t="s">
        <v>406</v>
      </c>
      <c r="F32" s="121" t="s">
        <v>408</v>
      </c>
      <c r="G32" s="229"/>
      <c r="H32" s="230"/>
      <c r="I32" s="228">
        <v>-4326.2</v>
      </c>
    </row>
    <row r="33" spans="1:9" s="109" customFormat="1">
      <c r="A33" s="244" t="s">
        <v>258</v>
      </c>
      <c r="B33" s="543" t="s">
        <v>359</v>
      </c>
      <c r="C33" s="543"/>
      <c r="D33" s="543"/>
      <c r="E33" s="121" t="s">
        <v>50</v>
      </c>
      <c r="F33" s="121" t="s">
        <v>409</v>
      </c>
      <c r="G33" s="229"/>
      <c r="H33" s="230"/>
      <c r="I33" s="228">
        <v>-1429.9</v>
      </c>
    </row>
    <row r="34" spans="1:9" s="109" customFormat="1">
      <c r="A34" s="244" t="s">
        <v>259</v>
      </c>
      <c r="B34" s="543" t="s">
        <v>360</v>
      </c>
      <c r="C34" s="543"/>
      <c r="D34" s="543"/>
      <c r="E34" s="121" t="s">
        <v>50</v>
      </c>
      <c r="F34" s="121" t="s">
        <v>408</v>
      </c>
      <c r="G34" s="229"/>
      <c r="H34" s="230"/>
      <c r="I34" s="228">
        <v>-594</v>
      </c>
    </row>
    <row r="35" spans="1:9" s="109" customFormat="1">
      <c r="A35" s="244" t="s">
        <v>260</v>
      </c>
      <c r="B35" s="543" t="s">
        <v>361</v>
      </c>
      <c r="C35" s="543"/>
      <c r="D35" s="543"/>
      <c r="E35" s="121" t="s">
        <v>406</v>
      </c>
      <c r="F35" s="121" t="s">
        <v>408</v>
      </c>
      <c r="G35" s="229"/>
      <c r="H35" s="230"/>
      <c r="I35" s="228">
        <v>-56.8</v>
      </c>
    </row>
    <row r="36" spans="1:9" s="109" customFormat="1">
      <c r="A36" s="244" t="s">
        <v>261</v>
      </c>
      <c r="B36" s="543" t="s">
        <v>362</v>
      </c>
      <c r="C36" s="543"/>
      <c r="D36" s="543"/>
      <c r="E36" s="121" t="s">
        <v>406</v>
      </c>
      <c r="F36" s="121" t="s">
        <v>408</v>
      </c>
      <c r="G36" s="229"/>
      <c r="H36" s="230"/>
      <c r="I36" s="228">
        <v>-4309.5</v>
      </c>
    </row>
    <row r="37" spans="1:9" s="109" customFormat="1">
      <c r="A37" s="244" t="s">
        <v>262</v>
      </c>
      <c r="B37" s="543" t="s">
        <v>363</v>
      </c>
      <c r="C37" s="543"/>
      <c r="D37" s="543"/>
      <c r="E37" s="121" t="s">
        <v>406</v>
      </c>
      <c r="F37" s="121" t="s">
        <v>408</v>
      </c>
      <c r="G37" s="229"/>
      <c r="H37" s="230"/>
      <c r="I37" s="228">
        <v>-6</v>
      </c>
    </row>
    <row r="38" spans="1:9" s="109" customFormat="1">
      <c r="A38" s="244" t="s">
        <v>263</v>
      </c>
      <c r="B38" s="543" t="s">
        <v>364</v>
      </c>
      <c r="C38" s="543"/>
      <c r="D38" s="543"/>
      <c r="E38" s="121" t="s">
        <v>406</v>
      </c>
      <c r="F38" s="121" t="s">
        <v>407</v>
      </c>
      <c r="G38" s="229"/>
      <c r="H38" s="230"/>
      <c r="I38" s="228">
        <v>-32.9</v>
      </c>
    </row>
    <row r="39" spans="1:9" s="109" customFormat="1">
      <c r="A39" s="244" t="s">
        <v>264</v>
      </c>
      <c r="B39" s="543" t="s">
        <v>365</v>
      </c>
      <c r="C39" s="543"/>
      <c r="D39" s="543"/>
      <c r="E39" s="121" t="s">
        <v>406</v>
      </c>
      <c r="F39" s="121" t="s">
        <v>408</v>
      </c>
      <c r="G39" s="229"/>
      <c r="H39" s="230"/>
      <c r="I39" s="228">
        <v>-2310.9</v>
      </c>
    </row>
    <row r="40" spans="1:9" s="109" customFormat="1">
      <c r="A40" s="244" t="s">
        <v>265</v>
      </c>
      <c r="B40" s="543" t="s">
        <v>366</v>
      </c>
      <c r="C40" s="543"/>
      <c r="D40" s="543"/>
      <c r="E40" s="121" t="s">
        <v>406</v>
      </c>
      <c r="F40" s="121" t="s">
        <v>408</v>
      </c>
      <c r="G40" s="229"/>
      <c r="H40" s="230"/>
      <c r="I40" s="228">
        <v>-135</v>
      </c>
    </row>
    <row r="41" spans="1:9" s="109" customFormat="1">
      <c r="A41" s="244" t="s">
        <v>266</v>
      </c>
      <c r="B41" s="543" t="s">
        <v>367</v>
      </c>
      <c r="C41" s="543"/>
      <c r="D41" s="543"/>
      <c r="E41" s="121" t="s">
        <v>406</v>
      </c>
      <c r="F41" s="121" t="s">
        <v>408</v>
      </c>
      <c r="G41" s="229"/>
      <c r="H41" s="230"/>
      <c r="I41" s="228">
        <v>-4588</v>
      </c>
    </row>
    <row r="42" spans="1:9" s="109" customFormat="1">
      <c r="A42" s="244" t="s">
        <v>267</v>
      </c>
      <c r="B42" s="543" t="s">
        <v>368</v>
      </c>
      <c r="C42" s="543"/>
      <c r="D42" s="543"/>
      <c r="E42" s="121" t="s">
        <v>406</v>
      </c>
      <c r="F42" s="121" t="s">
        <v>408</v>
      </c>
      <c r="G42" s="229"/>
      <c r="H42" s="230"/>
      <c r="I42" s="228">
        <v>-260</v>
      </c>
    </row>
    <row r="43" spans="1:9" s="109" customFormat="1">
      <c r="A43" s="244" t="s">
        <v>268</v>
      </c>
      <c r="B43" s="543" t="s">
        <v>369</v>
      </c>
      <c r="C43" s="543"/>
      <c r="D43" s="543"/>
      <c r="E43" s="121" t="s">
        <v>406</v>
      </c>
      <c r="F43" s="121" t="s">
        <v>408</v>
      </c>
      <c r="G43" s="229"/>
      <c r="H43" s="230"/>
      <c r="I43" s="228">
        <v>-2.4</v>
      </c>
    </row>
    <row r="44" spans="1:9" s="109" customFormat="1">
      <c r="A44" s="244" t="s">
        <v>269</v>
      </c>
      <c r="B44" s="543" t="s">
        <v>369</v>
      </c>
      <c r="C44" s="543"/>
      <c r="D44" s="543"/>
      <c r="E44" s="121" t="s">
        <v>406</v>
      </c>
      <c r="F44" s="121" t="s">
        <v>408</v>
      </c>
      <c r="G44" s="229"/>
      <c r="H44" s="230"/>
      <c r="I44" s="228">
        <v>-3.8</v>
      </c>
    </row>
    <row r="45" spans="1:9" s="109" customFormat="1">
      <c r="A45" s="244" t="s">
        <v>270</v>
      </c>
      <c r="B45" s="543" t="s">
        <v>370</v>
      </c>
      <c r="C45" s="543"/>
      <c r="D45" s="543"/>
      <c r="E45" s="121" t="s">
        <v>406</v>
      </c>
      <c r="F45" s="121" t="s">
        <v>408</v>
      </c>
      <c r="G45" s="229"/>
      <c r="H45" s="230"/>
      <c r="I45" s="228">
        <v>-42</v>
      </c>
    </row>
    <row r="46" spans="1:9" s="109" customFormat="1">
      <c r="A46" s="244" t="s">
        <v>271</v>
      </c>
      <c r="B46" s="543" t="s">
        <v>371</v>
      </c>
      <c r="C46" s="543"/>
      <c r="D46" s="543"/>
      <c r="E46" s="121" t="s">
        <v>406</v>
      </c>
      <c r="F46" s="121" t="s">
        <v>408</v>
      </c>
      <c r="G46" s="229"/>
      <c r="H46" s="230"/>
      <c r="I46" s="228">
        <v>-59.7</v>
      </c>
    </row>
    <row r="47" spans="1:9" s="109" customFormat="1">
      <c r="A47" s="244" t="s">
        <v>272</v>
      </c>
      <c r="B47" s="543" t="s">
        <v>368</v>
      </c>
      <c r="C47" s="543"/>
      <c r="D47" s="543"/>
      <c r="E47" s="121" t="s">
        <v>406</v>
      </c>
      <c r="F47" s="121" t="s">
        <v>408</v>
      </c>
      <c r="G47" s="229"/>
      <c r="H47" s="230"/>
      <c r="I47" s="228">
        <v>-249</v>
      </c>
    </row>
    <row r="48" spans="1:9" s="109" customFormat="1">
      <c r="A48" s="244" t="s">
        <v>273</v>
      </c>
      <c r="B48" s="543" t="s">
        <v>372</v>
      </c>
      <c r="C48" s="543"/>
      <c r="D48" s="543"/>
      <c r="E48" s="121" t="s">
        <v>406</v>
      </c>
      <c r="F48" s="121" t="s">
        <v>407</v>
      </c>
      <c r="G48" s="229"/>
      <c r="H48" s="230"/>
      <c r="I48" s="228">
        <v>-476</v>
      </c>
    </row>
    <row r="49" spans="1:9" s="109" customFormat="1">
      <c r="A49" s="244" t="s">
        <v>274</v>
      </c>
      <c r="B49" s="543" t="s">
        <v>414</v>
      </c>
      <c r="C49" s="543"/>
      <c r="D49" s="543"/>
      <c r="E49" s="121" t="s">
        <v>406</v>
      </c>
      <c r="F49" s="121" t="s">
        <v>408</v>
      </c>
      <c r="G49" s="229"/>
      <c r="H49" s="230"/>
      <c r="I49" s="228">
        <v>-4</v>
      </c>
    </row>
    <row r="50" spans="1:9" s="109" customFormat="1">
      <c r="A50" s="244" t="s">
        <v>275</v>
      </c>
      <c r="B50" s="543" t="s">
        <v>373</v>
      </c>
      <c r="C50" s="543"/>
      <c r="D50" s="543"/>
      <c r="E50" s="121" t="s">
        <v>406</v>
      </c>
      <c r="F50" s="121" t="s">
        <v>408</v>
      </c>
      <c r="G50" s="229"/>
      <c r="H50" s="230"/>
      <c r="I50" s="228">
        <v>-732</v>
      </c>
    </row>
    <row r="51" spans="1:9" s="109" customFormat="1">
      <c r="A51" s="244" t="s">
        <v>276</v>
      </c>
      <c r="B51" s="543" t="s">
        <v>374</v>
      </c>
      <c r="C51" s="543"/>
      <c r="D51" s="543"/>
      <c r="E51" s="121" t="s">
        <v>406</v>
      </c>
      <c r="F51" s="121" t="s">
        <v>408</v>
      </c>
      <c r="G51" s="229"/>
      <c r="H51" s="230"/>
      <c r="I51" s="228">
        <v>-1231.0999999999999</v>
      </c>
    </row>
    <row r="52" spans="1:9" s="109" customFormat="1">
      <c r="A52" s="244" t="s">
        <v>277</v>
      </c>
      <c r="B52" s="543" t="s">
        <v>375</v>
      </c>
      <c r="C52" s="543"/>
      <c r="D52" s="543"/>
      <c r="E52" s="121" t="s">
        <v>406</v>
      </c>
      <c r="F52" s="121" t="s">
        <v>407</v>
      </c>
      <c r="G52" s="229"/>
      <c r="H52" s="230"/>
      <c r="I52" s="228">
        <v>-5460</v>
      </c>
    </row>
    <row r="53" spans="1:9" s="109" customFormat="1">
      <c r="A53" s="244" t="s">
        <v>278</v>
      </c>
      <c r="B53" s="543" t="s">
        <v>376</v>
      </c>
      <c r="C53" s="543"/>
      <c r="D53" s="543"/>
      <c r="E53" s="121" t="s">
        <v>406</v>
      </c>
      <c r="F53" s="121" t="s">
        <v>408</v>
      </c>
      <c r="G53" s="229"/>
      <c r="H53" s="230"/>
      <c r="I53" s="228">
        <v>-1668</v>
      </c>
    </row>
    <row r="54" spans="1:9" s="109" customFormat="1">
      <c r="A54" s="244" t="s">
        <v>279</v>
      </c>
      <c r="B54" s="543" t="s">
        <v>377</v>
      </c>
      <c r="C54" s="543"/>
      <c r="D54" s="543"/>
      <c r="E54" s="121" t="s">
        <v>406</v>
      </c>
      <c r="F54" s="121" t="s">
        <v>408</v>
      </c>
      <c r="G54" s="229"/>
      <c r="H54" s="230"/>
      <c r="I54" s="228">
        <v>-43.2</v>
      </c>
    </row>
    <row r="55" spans="1:9" s="109" customFormat="1">
      <c r="A55" s="244" t="s">
        <v>280</v>
      </c>
      <c r="B55" s="543" t="s">
        <v>378</v>
      </c>
      <c r="C55" s="543"/>
      <c r="D55" s="543"/>
      <c r="E55" s="121" t="s">
        <v>406</v>
      </c>
      <c r="F55" s="121" t="s">
        <v>408</v>
      </c>
      <c r="G55" s="229"/>
      <c r="H55" s="230"/>
      <c r="I55" s="228">
        <v>-50</v>
      </c>
    </row>
    <row r="56" spans="1:9" s="109" customFormat="1">
      <c r="A56" s="244" t="s">
        <v>281</v>
      </c>
      <c r="B56" s="543" t="s">
        <v>378</v>
      </c>
      <c r="C56" s="543"/>
      <c r="D56" s="543"/>
      <c r="E56" s="121" t="s">
        <v>406</v>
      </c>
      <c r="F56" s="121" t="s">
        <v>408</v>
      </c>
      <c r="G56" s="229"/>
      <c r="H56" s="230"/>
      <c r="I56" s="228">
        <v>-74</v>
      </c>
    </row>
    <row r="57" spans="1:9" s="109" customFormat="1">
      <c r="A57" s="244" t="s">
        <v>282</v>
      </c>
      <c r="B57" s="543" t="s">
        <v>379</v>
      </c>
      <c r="C57" s="543"/>
      <c r="D57" s="543"/>
      <c r="E57" s="121" t="s">
        <v>406</v>
      </c>
      <c r="F57" s="121" t="s">
        <v>408</v>
      </c>
      <c r="G57" s="229"/>
      <c r="H57" s="230"/>
      <c r="I57" s="228">
        <v>-565.9</v>
      </c>
    </row>
    <row r="58" spans="1:9" s="109" customFormat="1">
      <c r="A58" s="244" t="s">
        <v>283</v>
      </c>
      <c r="B58" s="543" t="s">
        <v>380</v>
      </c>
      <c r="C58" s="543"/>
      <c r="D58" s="543"/>
      <c r="E58" s="121" t="s">
        <v>406</v>
      </c>
      <c r="F58" s="121" t="s">
        <v>408</v>
      </c>
      <c r="G58" s="229"/>
      <c r="H58" s="230"/>
      <c r="I58" s="228">
        <v>-797.9</v>
      </c>
    </row>
    <row r="59" spans="1:9" s="109" customFormat="1">
      <c r="A59" s="244" t="s">
        <v>284</v>
      </c>
      <c r="B59" s="543" t="s">
        <v>352</v>
      </c>
      <c r="C59" s="543"/>
      <c r="D59" s="543"/>
      <c r="E59" s="121" t="s">
        <v>406</v>
      </c>
      <c r="F59" s="121" t="s">
        <v>408</v>
      </c>
      <c r="G59" s="229"/>
      <c r="H59" s="230"/>
      <c r="I59" s="228">
        <v>-1594.8</v>
      </c>
    </row>
    <row r="60" spans="1:9" s="109" customFormat="1">
      <c r="A60" s="244" t="s">
        <v>285</v>
      </c>
      <c r="B60" s="543" t="s">
        <v>378</v>
      </c>
      <c r="C60" s="543"/>
      <c r="D60" s="543"/>
      <c r="E60" s="121" t="s">
        <v>406</v>
      </c>
      <c r="F60" s="121" t="s">
        <v>408</v>
      </c>
      <c r="G60" s="229"/>
      <c r="H60" s="230"/>
      <c r="I60" s="228">
        <v>-228.6</v>
      </c>
    </row>
    <row r="61" spans="1:9" s="109" customFormat="1">
      <c r="A61" s="244" t="s">
        <v>286</v>
      </c>
      <c r="B61" s="543" t="s">
        <v>363</v>
      </c>
      <c r="C61" s="543"/>
      <c r="D61" s="543"/>
      <c r="E61" s="121" t="s">
        <v>406</v>
      </c>
      <c r="F61" s="121" t="s">
        <v>408</v>
      </c>
      <c r="G61" s="229"/>
      <c r="H61" s="230"/>
      <c r="I61" s="228">
        <v>-166</v>
      </c>
    </row>
    <row r="62" spans="1:9" s="109" customFormat="1">
      <c r="A62" s="244" t="s">
        <v>287</v>
      </c>
      <c r="B62" s="543" t="s">
        <v>381</v>
      </c>
      <c r="C62" s="543"/>
      <c r="D62" s="543"/>
      <c r="E62" s="121" t="s">
        <v>406</v>
      </c>
      <c r="F62" s="121" t="s">
        <v>408</v>
      </c>
      <c r="G62" s="229"/>
      <c r="H62" s="230"/>
      <c r="I62" s="228">
        <v>-206</v>
      </c>
    </row>
    <row r="63" spans="1:9" s="109" customFormat="1">
      <c r="A63" s="244" t="s">
        <v>288</v>
      </c>
      <c r="B63" s="543" t="s">
        <v>378</v>
      </c>
      <c r="C63" s="543"/>
      <c r="D63" s="543"/>
      <c r="E63" s="121" t="s">
        <v>406</v>
      </c>
      <c r="F63" s="121" t="s">
        <v>408</v>
      </c>
      <c r="G63" s="229"/>
      <c r="H63" s="230"/>
      <c r="I63" s="228">
        <v>-241.2</v>
      </c>
    </row>
    <row r="64" spans="1:9" s="109" customFormat="1">
      <c r="A64" s="244" t="s">
        <v>289</v>
      </c>
      <c r="B64" s="543" t="s">
        <v>378</v>
      </c>
      <c r="C64" s="543"/>
      <c r="D64" s="543"/>
      <c r="E64" s="121" t="s">
        <v>406</v>
      </c>
      <c r="F64" s="121" t="s">
        <v>408</v>
      </c>
      <c r="G64" s="229"/>
      <c r="H64" s="230"/>
      <c r="I64" s="228">
        <v>-228.6</v>
      </c>
    </row>
    <row r="65" spans="1:9" s="109" customFormat="1">
      <c r="A65" s="244" t="s">
        <v>290</v>
      </c>
      <c r="B65" s="543" t="s">
        <v>378</v>
      </c>
      <c r="C65" s="543"/>
      <c r="D65" s="543"/>
      <c r="E65" s="121" t="s">
        <v>406</v>
      </c>
      <c r="F65" s="121" t="s">
        <v>408</v>
      </c>
      <c r="G65" s="229"/>
      <c r="H65" s="230"/>
      <c r="I65" s="228">
        <v>-188.4</v>
      </c>
    </row>
    <row r="66" spans="1:9" s="109" customFormat="1">
      <c r="A66" s="244" t="s">
        <v>291</v>
      </c>
      <c r="B66" s="543" t="s">
        <v>382</v>
      </c>
      <c r="C66" s="543"/>
      <c r="D66" s="543"/>
      <c r="E66" s="121" t="s">
        <v>406</v>
      </c>
      <c r="F66" s="121" t="s">
        <v>408</v>
      </c>
      <c r="G66" s="229"/>
      <c r="H66" s="230"/>
      <c r="I66" s="228">
        <v>-1214</v>
      </c>
    </row>
    <row r="67" spans="1:9" s="109" customFormat="1">
      <c r="A67" s="244" t="s">
        <v>292</v>
      </c>
      <c r="B67" s="543" t="s">
        <v>352</v>
      </c>
      <c r="C67" s="543"/>
      <c r="D67" s="543"/>
      <c r="E67" s="121" t="s">
        <v>406</v>
      </c>
      <c r="F67" s="121" t="s">
        <v>408</v>
      </c>
      <c r="G67" s="229"/>
      <c r="H67" s="230"/>
      <c r="I67" s="228">
        <v>-9</v>
      </c>
    </row>
    <row r="68" spans="1:9" s="109" customFormat="1">
      <c r="A68" s="244" t="s">
        <v>293</v>
      </c>
      <c r="B68" s="543" t="s">
        <v>352</v>
      </c>
      <c r="C68" s="543"/>
      <c r="D68" s="543"/>
      <c r="E68" s="121" t="s">
        <v>406</v>
      </c>
      <c r="F68" s="121" t="s">
        <v>408</v>
      </c>
      <c r="G68" s="229"/>
      <c r="H68" s="230"/>
      <c r="I68" s="228">
        <v>-9</v>
      </c>
    </row>
    <row r="69" spans="1:9" s="109" customFormat="1">
      <c r="A69" s="244" t="s">
        <v>294</v>
      </c>
      <c r="B69" s="543" t="s">
        <v>383</v>
      </c>
      <c r="C69" s="543"/>
      <c r="D69" s="543"/>
      <c r="E69" s="121" t="s">
        <v>406</v>
      </c>
      <c r="F69" s="121" t="s">
        <v>408</v>
      </c>
      <c r="G69" s="229"/>
      <c r="H69" s="230"/>
      <c r="I69" s="228">
        <v>-6.1</v>
      </c>
    </row>
    <row r="70" spans="1:9" s="109" customFormat="1">
      <c r="A70" s="244" t="s">
        <v>295</v>
      </c>
      <c r="B70" s="543" t="s">
        <v>384</v>
      </c>
      <c r="C70" s="543"/>
      <c r="D70" s="543"/>
      <c r="E70" s="121" t="s">
        <v>406</v>
      </c>
      <c r="F70" s="121" t="s">
        <v>408</v>
      </c>
      <c r="G70" s="229"/>
      <c r="H70" s="230"/>
      <c r="I70" s="228">
        <v>-33.9</v>
      </c>
    </row>
    <row r="71" spans="1:9" s="109" customFormat="1">
      <c r="A71" s="244" t="s">
        <v>296</v>
      </c>
      <c r="B71" s="543" t="s">
        <v>385</v>
      </c>
      <c r="C71" s="543"/>
      <c r="D71" s="543"/>
      <c r="E71" s="121" t="s">
        <v>406</v>
      </c>
      <c r="F71" s="121" t="s">
        <v>408</v>
      </c>
      <c r="G71" s="229"/>
      <c r="H71" s="230"/>
      <c r="I71" s="228">
        <v>-3.6</v>
      </c>
    </row>
    <row r="72" spans="1:9" s="109" customFormat="1">
      <c r="A72" s="244" t="s">
        <v>297</v>
      </c>
      <c r="B72" s="543" t="s">
        <v>352</v>
      </c>
      <c r="C72" s="543"/>
      <c r="D72" s="543"/>
      <c r="E72" s="121" t="s">
        <v>406</v>
      </c>
      <c r="F72" s="121" t="s">
        <v>408</v>
      </c>
      <c r="G72" s="229"/>
      <c r="H72" s="230"/>
      <c r="I72" s="228">
        <v>-9</v>
      </c>
    </row>
    <row r="73" spans="1:9" s="109" customFormat="1">
      <c r="A73" s="244" t="s">
        <v>298</v>
      </c>
      <c r="B73" s="543" t="s">
        <v>386</v>
      </c>
      <c r="C73" s="543"/>
      <c r="D73" s="543"/>
      <c r="E73" s="121" t="s">
        <v>406</v>
      </c>
      <c r="F73" s="121" t="s">
        <v>408</v>
      </c>
      <c r="G73" s="229"/>
      <c r="H73" s="230"/>
      <c r="I73" s="228">
        <v>-9.3000000000000007</v>
      </c>
    </row>
    <row r="74" spans="1:9" s="109" customFormat="1">
      <c r="A74" s="244" t="s">
        <v>299</v>
      </c>
      <c r="B74" s="543" t="s">
        <v>349</v>
      </c>
      <c r="C74" s="543"/>
      <c r="D74" s="543"/>
      <c r="E74" s="121" t="s">
        <v>406</v>
      </c>
      <c r="F74" s="121" t="s">
        <v>408</v>
      </c>
      <c r="G74" s="229"/>
      <c r="H74" s="230"/>
      <c r="I74" s="228">
        <v>-4.8</v>
      </c>
    </row>
    <row r="75" spans="1:9" s="109" customFormat="1">
      <c r="A75" s="244" t="s">
        <v>300</v>
      </c>
      <c r="B75" s="543" t="s">
        <v>387</v>
      </c>
      <c r="C75" s="543"/>
      <c r="D75" s="543"/>
      <c r="E75" s="121" t="s">
        <v>406</v>
      </c>
      <c r="F75" s="121" t="s">
        <v>408</v>
      </c>
      <c r="G75" s="229"/>
      <c r="H75" s="230"/>
      <c r="I75" s="228">
        <v>-85.2</v>
      </c>
    </row>
    <row r="76" spans="1:9" s="109" customFormat="1">
      <c r="A76" s="244" t="s">
        <v>301</v>
      </c>
      <c r="B76" s="543" t="s">
        <v>386</v>
      </c>
      <c r="C76" s="543"/>
      <c r="D76" s="543"/>
      <c r="E76" s="121" t="s">
        <v>406</v>
      </c>
      <c r="F76" s="121" t="s">
        <v>408</v>
      </c>
      <c r="G76" s="229"/>
      <c r="H76" s="230"/>
      <c r="I76" s="228">
        <v>-6</v>
      </c>
    </row>
    <row r="77" spans="1:9" s="109" customFormat="1">
      <c r="A77" s="244" t="s">
        <v>302</v>
      </c>
      <c r="B77" s="543" t="s">
        <v>388</v>
      </c>
      <c r="C77" s="543"/>
      <c r="D77" s="543"/>
      <c r="E77" s="121" t="s">
        <v>406</v>
      </c>
      <c r="F77" s="121" t="s">
        <v>408</v>
      </c>
      <c r="G77" s="229"/>
      <c r="H77" s="230"/>
      <c r="I77" s="228">
        <v>-134.9</v>
      </c>
    </row>
    <row r="78" spans="1:9" s="109" customFormat="1">
      <c r="A78" s="244" t="s">
        <v>303</v>
      </c>
      <c r="B78" s="543" t="s">
        <v>371</v>
      </c>
      <c r="C78" s="543"/>
      <c r="D78" s="543"/>
      <c r="E78" s="121" t="s">
        <v>406</v>
      </c>
      <c r="F78" s="121" t="s">
        <v>408</v>
      </c>
      <c r="G78" s="229"/>
      <c r="H78" s="230"/>
      <c r="I78" s="228">
        <v>-248</v>
      </c>
    </row>
    <row r="79" spans="1:9" s="109" customFormat="1">
      <c r="A79" s="244" t="s">
        <v>304</v>
      </c>
      <c r="B79" s="543" t="s">
        <v>389</v>
      </c>
      <c r="C79" s="543"/>
      <c r="D79" s="543"/>
      <c r="E79" s="121" t="s">
        <v>406</v>
      </c>
      <c r="F79" s="121" t="s">
        <v>408</v>
      </c>
      <c r="G79" s="229"/>
      <c r="H79" s="230"/>
      <c r="I79" s="228">
        <v>-4258.2</v>
      </c>
    </row>
    <row r="80" spans="1:9" s="109" customFormat="1">
      <c r="A80" s="244" t="s">
        <v>305</v>
      </c>
      <c r="B80" s="543" t="s">
        <v>390</v>
      </c>
      <c r="C80" s="543"/>
      <c r="D80" s="543"/>
      <c r="E80" s="121" t="s">
        <v>406</v>
      </c>
      <c r="F80" s="121" t="s">
        <v>408</v>
      </c>
      <c r="G80" s="229"/>
      <c r="H80" s="230"/>
      <c r="I80" s="228">
        <v>-294</v>
      </c>
    </row>
    <row r="81" spans="1:9" s="109" customFormat="1">
      <c r="A81" s="244" t="s">
        <v>306</v>
      </c>
      <c r="B81" s="543" t="s">
        <v>391</v>
      </c>
      <c r="C81" s="543"/>
      <c r="D81" s="543"/>
      <c r="E81" s="121" t="s">
        <v>406</v>
      </c>
      <c r="F81" s="121" t="s">
        <v>407</v>
      </c>
      <c r="G81" s="229"/>
      <c r="H81" s="230"/>
      <c r="I81" s="228">
        <v>-901.2</v>
      </c>
    </row>
    <row r="82" spans="1:9" s="109" customFormat="1">
      <c r="A82" s="244" t="s">
        <v>307</v>
      </c>
      <c r="B82" s="543" t="s">
        <v>392</v>
      </c>
      <c r="C82" s="543"/>
      <c r="D82" s="543"/>
      <c r="E82" s="121" t="s">
        <v>406</v>
      </c>
      <c r="F82" s="121" t="s">
        <v>408</v>
      </c>
      <c r="G82" s="229"/>
      <c r="H82" s="230"/>
      <c r="I82" s="228">
        <v>-212</v>
      </c>
    </row>
    <row r="83" spans="1:9" s="109" customFormat="1">
      <c r="A83" s="244" t="s">
        <v>308</v>
      </c>
      <c r="B83" s="543" t="s">
        <v>364</v>
      </c>
      <c r="C83" s="543"/>
      <c r="D83" s="543"/>
      <c r="E83" s="121" t="s">
        <v>406</v>
      </c>
      <c r="F83" s="121" t="s">
        <v>407</v>
      </c>
      <c r="G83" s="229"/>
      <c r="H83" s="230"/>
      <c r="I83" s="228">
        <v>-196</v>
      </c>
    </row>
    <row r="84" spans="1:9" s="109" customFormat="1">
      <c r="A84" s="244" t="s">
        <v>309</v>
      </c>
      <c r="B84" s="543" t="s">
        <v>348</v>
      </c>
      <c r="C84" s="543"/>
      <c r="D84" s="543"/>
      <c r="E84" s="121" t="s">
        <v>406</v>
      </c>
      <c r="F84" s="121" t="s">
        <v>408</v>
      </c>
      <c r="G84" s="229"/>
      <c r="H84" s="230"/>
      <c r="I84" s="228">
        <v>-282</v>
      </c>
    </row>
    <row r="85" spans="1:9" s="109" customFormat="1">
      <c r="A85" s="244" t="s">
        <v>310</v>
      </c>
      <c r="B85" s="543" t="s">
        <v>393</v>
      </c>
      <c r="C85" s="543"/>
      <c r="D85" s="543"/>
      <c r="E85" s="121" t="s">
        <v>406</v>
      </c>
      <c r="F85" s="121" t="s">
        <v>408</v>
      </c>
      <c r="G85" s="229"/>
      <c r="H85" s="230"/>
      <c r="I85" s="228">
        <v>-2049.9</v>
      </c>
    </row>
    <row r="86" spans="1:9" s="109" customFormat="1">
      <c r="A86" s="244" t="s">
        <v>311</v>
      </c>
      <c r="B86" s="543" t="s">
        <v>394</v>
      </c>
      <c r="C86" s="543"/>
      <c r="D86" s="543"/>
      <c r="E86" s="121" t="s">
        <v>406</v>
      </c>
      <c r="F86" s="121" t="s">
        <v>408</v>
      </c>
      <c r="G86" s="229"/>
      <c r="H86" s="230"/>
      <c r="I86" s="228">
        <v>-5.6</v>
      </c>
    </row>
    <row r="87" spans="1:9" s="109" customFormat="1">
      <c r="A87" s="244" t="s">
        <v>312</v>
      </c>
      <c r="B87" s="543" t="s">
        <v>350</v>
      </c>
      <c r="C87" s="543"/>
      <c r="D87" s="543"/>
      <c r="E87" s="121" t="s">
        <v>406</v>
      </c>
      <c r="F87" s="121" t="s">
        <v>408</v>
      </c>
      <c r="G87" s="229"/>
      <c r="H87" s="230"/>
      <c r="I87" s="228">
        <v>-426</v>
      </c>
    </row>
    <row r="88" spans="1:9" s="109" customFormat="1">
      <c r="A88" s="244" t="s">
        <v>313</v>
      </c>
      <c r="B88" s="543" t="s">
        <v>395</v>
      </c>
      <c r="C88" s="543"/>
      <c r="D88" s="543"/>
      <c r="E88" s="121" t="s">
        <v>406</v>
      </c>
      <c r="F88" s="121" t="s">
        <v>408</v>
      </c>
      <c r="G88" s="229"/>
      <c r="H88" s="230"/>
      <c r="I88" s="228">
        <v>-444</v>
      </c>
    </row>
    <row r="89" spans="1:9" s="109" customFormat="1">
      <c r="A89" s="244" t="s">
        <v>314</v>
      </c>
      <c r="B89" s="543" t="s">
        <v>396</v>
      </c>
      <c r="C89" s="543"/>
      <c r="D89" s="543"/>
      <c r="E89" s="121" t="s">
        <v>406</v>
      </c>
      <c r="F89" s="121" t="s">
        <v>408</v>
      </c>
      <c r="G89" s="229"/>
      <c r="H89" s="230"/>
      <c r="I89" s="228">
        <v>-432</v>
      </c>
    </row>
    <row r="90" spans="1:9" s="109" customFormat="1">
      <c r="A90" s="244" t="s">
        <v>315</v>
      </c>
      <c r="B90" s="543" t="s">
        <v>397</v>
      </c>
      <c r="C90" s="543"/>
      <c r="D90" s="543"/>
      <c r="E90" s="121" t="s">
        <v>406</v>
      </c>
      <c r="F90" s="121" t="s">
        <v>408</v>
      </c>
      <c r="G90" s="229"/>
      <c r="H90" s="230"/>
      <c r="I90" s="228">
        <v>-1020</v>
      </c>
    </row>
    <row r="91" spans="1:9" s="109" customFormat="1">
      <c r="A91" s="244" t="s">
        <v>316</v>
      </c>
      <c r="B91" s="543" t="s">
        <v>398</v>
      </c>
      <c r="C91" s="543"/>
      <c r="D91" s="543"/>
      <c r="E91" s="121" t="s">
        <v>406</v>
      </c>
      <c r="F91" s="121" t="s">
        <v>408</v>
      </c>
      <c r="G91" s="229"/>
      <c r="H91" s="230"/>
      <c r="I91" s="228">
        <v>-264</v>
      </c>
    </row>
    <row r="92" spans="1:9" s="109" customFormat="1">
      <c r="A92" s="244" t="s">
        <v>317</v>
      </c>
      <c r="B92" s="543" t="s">
        <v>387</v>
      </c>
      <c r="C92" s="543"/>
      <c r="D92" s="543"/>
      <c r="E92" s="121" t="s">
        <v>406</v>
      </c>
      <c r="F92" s="121" t="s">
        <v>408</v>
      </c>
      <c r="G92" s="229"/>
      <c r="H92" s="230"/>
      <c r="I92" s="228">
        <v>-7.7</v>
      </c>
    </row>
    <row r="93" spans="1:9" s="109" customFormat="1">
      <c r="A93" s="244" t="s">
        <v>318</v>
      </c>
      <c r="B93" s="543" t="s">
        <v>384</v>
      </c>
      <c r="C93" s="543"/>
      <c r="D93" s="543"/>
      <c r="E93" s="121" t="s">
        <v>406</v>
      </c>
      <c r="F93" s="121" t="s">
        <v>408</v>
      </c>
      <c r="G93" s="229"/>
      <c r="H93" s="230"/>
      <c r="I93" s="228">
        <v>-59.5</v>
      </c>
    </row>
    <row r="94" spans="1:9" s="109" customFormat="1">
      <c r="A94" s="244" t="s">
        <v>319</v>
      </c>
      <c r="B94" s="543" t="s">
        <v>346</v>
      </c>
      <c r="C94" s="543"/>
      <c r="D94" s="543"/>
      <c r="E94" s="121" t="s">
        <v>406</v>
      </c>
      <c r="F94" s="121" t="s">
        <v>408</v>
      </c>
      <c r="G94" s="229"/>
      <c r="H94" s="230"/>
      <c r="I94" s="228">
        <v>-1116</v>
      </c>
    </row>
    <row r="95" spans="1:9" s="109" customFormat="1">
      <c r="A95" s="244" t="s">
        <v>320</v>
      </c>
      <c r="B95" s="543" t="s">
        <v>352</v>
      </c>
      <c r="C95" s="543"/>
      <c r="D95" s="543"/>
      <c r="E95" s="121" t="s">
        <v>406</v>
      </c>
      <c r="F95" s="121" t="s">
        <v>408</v>
      </c>
      <c r="G95" s="229"/>
      <c r="H95" s="230"/>
      <c r="I95" s="228">
        <v>-12</v>
      </c>
    </row>
    <row r="96" spans="1:9" s="109" customFormat="1">
      <c r="A96" s="244" t="s">
        <v>321</v>
      </c>
      <c r="B96" s="543" t="s">
        <v>352</v>
      </c>
      <c r="C96" s="543"/>
      <c r="D96" s="543"/>
      <c r="E96" s="121" t="s">
        <v>406</v>
      </c>
      <c r="F96" s="121" t="s">
        <v>408</v>
      </c>
      <c r="G96" s="229"/>
      <c r="H96" s="230"/>
      <c r="I96" s="228">
        <v>-6</v>
      </c>
    </row>
    <row r="97" spans="1:9" s="109" customFormat="1">
      <c r="A97" s="244" t="s">
        <v>322</v>
      </c>
      <c r="B97" s="543" t="s">
        <v>384</v>
      </c>
      <c r="C97" s="543"/>
      <c r="D97" s="543"/>
      <c r="E97" s="121" t="s">
        <v>406</v>
      </c>
      <c r="F97" s="121" t="s">
        <v>408</v>
      </c>
      <c r="G97" s="229"/>
      <c r="H97" s="230"/>
      <c r="I97" s="228">
        <v>-2416</v>
      </c>
    </row>
    <row r="98" spans="1:9" s="109" customFormat="1">
      <c r="A98" s="244" t="s">
        <v>323</v>
      </c>
      <c r="B98" s="543" t="s">
        <v>399</v>
      </c>
      <c r="C98" s="543"/>
      <c r="D98" s="543"/>
      <c r="E98" s="121" t="s">
        <v>406</v>
      </c>
      <c r="F98" s="121" t="s">
        <v>408</v>
      </c>
      <c r="G98" s="229"/>
      <c r="H98" s="230"/>
      <c r="I98" s="228">
        <v>-25.9</v>
      </c>
    </row>
    <row r="99" spans="1:9" s="109" customFormat="1">
      <c r="A99" s="244" t="s">
        <v>324</v>
      </c>
      <c r="B99" s="543" t="s">
        <v>387</v>
      </c>
      <c r="C99" s="543"/>
      <c r="D99" s="543"/>
      <c r="E99" s="121" t="s">
        <v>406</v>
      </c>
      <c r="F99" s="121" t="s">
        <v>408</v>
      </c>
      <c r="G99" s="229"/>
      <c r="H99" s="230"/>
      <c r="I99" s="228">
        <v>-151.69999999999999</v>
      </c>
    </row>
    <row r="100" spans="1:9" s="109" customFormat="1">
      <c r="A100" s="244" t="s">
        <v>325</v>
      </c>
      <c r="B100" s="543" t="s">
        <v>391</v>
      </c>
      <c r="C100" s="543"/>
      <c r="D100" s="543"/>
      <c r="E100" s="121" t="s">
        <v>406</v>
      </c>
      <c r="F100" s="121" t="s">
        <v>407</v>
      </c>
      <c r="G100" s="229"/>
      <c r="H100" s="230"/>
      <c r="I100" s="228">
        <v>-2260</v>
      </c>
    </row>
    <row r="101" spans="1:9" s="109" customFormat="1">
      <c r="A101" s="244" t="s">
        <v>326</v>
      </c>
      <c r="B101" s="543" t="s">
        <v>385</v>
      </c>
      <c r="C101" s="543"/>
      <c r="D101" s="543"/>
      <c r="E101" s="121" t="s">
        <v>406</v>
      </c>
      <c r="F101" s="121" t="s">
        <v>408</v>
      </c>
      <c r="G101" s="229"/>
      <c r="H101" s="230"/>
      <c r="I101" s="228">
        <v>-186.9</v>
      </c>
    </row>
    <row r="102" spans="1:9" s="109" customFormat="1">
      <c r="A102" s="244" t="s">
        <v>327</v>
      </c>
      <c r="B102" s="543" t="s">
        <v>385</v>
      </c>
      <c r="C102" s="543"/>
      <c r="D102" s="543"/>
      <c r="E102" s="121" t="s">
        <v>406</v>
      </c>
      <c r="F102" s="121" t="s">
        <v>408</v>
      </c>
      <c r="G102" s="229"/>
      <c r="H102" s="230"/>
      <c r="I102" s="228">
        <v>-4.5999999999999996</v>
      </c>
    </row>
    <row r="103" spans="1:9" s="109" customFormat="1">
      <c r="A103" s="244" t="s">
        <v>328</v>
      </c>
      <c r="B103" s="543" t="s">
        <v>387</v>
      </c>
      <c r="C103" s="543"/>
      <c r="D103" s="543"/>
      <c r="E103" s="121" t="s">
        <v>406</v>
      </c>
      <c r="F103" s="121" t="s">
        <v>408</v>
      </c>
      <c r="G103" s="229"/>
      <c r="H103" s="230"/>
      <c r="I103" s="228">
        <v>-4.5999999999999996</v>
      </c>
    </row>
    <row r="104" spans="1:9" s="109" customFormat="1">
      <c r="A104" s="244" t="s">
        <v>329</v>
      </c>
      <c r="B104" s="543" t="s">
        <v>352</v>
      </c>
      <c r="C104" s="543"/>
      <c r="D104" s="543"/>
      <c r="E104" s="121" t="s">
        <v>406</v>
      </c>
      <c r="F104" s="121" t="s">
        <v>408</v>
      </c>
      <c r="G104" s="229"/>
      <c r="H104" s="230"/>
      <c r="I104" s="228">
        <v>-588</v>
      </c>
    </row>
    <row r="105" spans="1:9" s="109" customFormat="1">
      <c r="A105" s="244" t="s">
        <v>330</v>
      </c>
      <c r="B105" s="543" t="s">
        <v>387</v>
      </c>
      <c r="C105" s="543"/>
      <c r="D105" s="543"/>
      <c r="E105" s="121" t="s">
        <v>406</v>
      </c>
      <c r="F105" s="121" t="s">
        <v>408</v>
      </c>
      <c r="G105" s="229"/>
      <c r="H105" s="230"/>
      <c r="I105" s="228">
        <v>-7.7</v>
      </c>
    </row>
    <row r="106" spans="1:9" s="109" customFormat="1">
      <c r="A106" s="244" t="s">
        <v>331</v>
      </c>
      <c r="B106" s="543" t="s">
        <v>352</v>
      </c>
      <c r="C106" s="543"/>
      <c r="D106" s="543"/>
      <c r="E106" s="121" t="s">
        <v>406</v>
      </c>
      <c r="F106" s="121" t="s">
        <v>408</v>
      </c>
      <c r="G106" s="229"/>
      <c r="H106" s="230"/>
      <c r="I106" s="228">
        <v>-12</v>
      </c>
    </row>
    <row r="107" spans="1:9" s="109" customFormat="1">
      <c r="A107" s="244" t="s">
        <v>332</v>
      </c>
      <c r="B107" s="543" t="s">
        <v>386</v>
      </c>
      <c r="C107" s="543"/>
      <c r="D107" s="543"/>
      <c r="E107" s="121" t="s">
        <v>406</v>
      </c>
      <c r="F107" s="121" t="s">
        <v>408</v>
      </c>
      <c r="G107" s="229"/>
      <c r="H107" s="230"/>
      <c r="I107" s="228">
        <v>-7.4</v>
      </c>
    </row>
    <row r="108" spans="1:9" s="109" customFormat="1">
      <c r="A108" s="244" t="s">
        <v>333</v>
      </c>
      <c r="B108" s="543" t="s">
        <v>352</v>
      </c>
      <c r="C108" s="543"/>
      <c r="D108" s="543"/>
      <c r="E108" s="121" t="s">
        <v>406</v>
      </c>
      <c r="F108" s="121" t="s">
        <v>408</v>
      </c>
      <c r="G108" s="229"/>
      <c r="H108" s="230"/>
      <c r="I108" s="228">
        <v>-12.8</v>
      </c>
    </row>
    <row r="109" spans="1:9" s="109" customFormat="1">
      <c r="A109" s="244" t="s">
        <v>334</v>
      </c>
      <c r="B109" s="543" t="s">
        <v>400</v>
      </c>
      <c r="C109" s="543"/>
      <c r="D109" s="543"/>
      <c r="E109" s="121" t="s">
        <v>406</v>
      </c>
      <c r="F109" s="121" t="s">
        <v>408</v>
      </c>
      <c r="G109" s="229"/>
      <c r="H109" s="230"/>
      <c r="I109" s="228">
        <v>-14.9</v>
      </c>
    </row>
    <row r="110" spans="1:9" s="109" customFormat="1">
      <c r="A110" s="244" t="s">
        <v>335</v>
      </c>
      <c r="B110" s="543" t="s">
        <v>350</v>
      </c>
      <c r="C110" s="543"/>
      <c r="D110" s="543"/>
      <c r="E110" s="121" t="s">
        <v>406</v>
      </c>
      <c r="F110" s="121" t="s">
        <v>408</v>
      </c>
      <c r="G110" s="229"/>
      <c r="H110" s="230"/>
      <c r="I110" s="228">
        <v>-102</v>
      </c>
    </row>
    <row r="111" spans="1:9" s="109" customFormat="1">
      <c r="A111" s="244" t="s">
        <v>336</v>
      </c>
      <c r="B111" s="543" t="s">
        <v>401</v>
      </c>
      <c r="C111" s="543"/>
      <c r="D111" s="543"/>
      <c r="E111" s="121" t="s">
        <v>406</v>
      </c>
      <c r="F111" s="121" t="s">
        <v>408</v>
      </c>
      <c r="G111" s="229"/>
      <c r="H111" s="230"/>
      <c r="I111" s="228">
        <v>-133</v>
      </c>
    </row>
    <row r="112" spans="1:9" s="109" customFormat="1">
      <c r="A112" s="244" t="s">
        <v>337</v>
      </c>
      <c r="B112" s="543" t="s">
        <v>402</v>
      </c>
      <c r="C112" s="543"/>
      <c r="D112" s="543"/>
      <c r="E112" s="121" t="s">
        <v>406</v>
      </c>
      <c r="F112" s="121" t="s">
        <v>408</v>
      </c>
      <c r="G112" s="229"/>
      <c r="H112" s="230"/>
      <c r="I112" s="228">
        <v>-295</v>
      </c>
    </row>
    <row r="113" spans="1:10" s="109" customFormat="1">
      <c r="A113" s="244" t="s">
        <v>338</v>
      </c>
      <c r="B113" s="543" t="s">
        <v>387</v>
      </c>
      <c r="C113" s="543"/>
      <c r="D113" s="543"/>
      <c r="E113" s="121" t="s">
        <v>406</v>
      </c>
      <c r="F113" s="121" t="s">
        <v>408</v>
      </c>
      <c r="G113" s="229"/>
      <c r="H113" s="230"/>
      <c r="I113" s="228">
        <v>-5.8</v>
      </c>
    </row>
    <row r="114" spans="1:10" s="109" customFormat="1">
      <c r="A114" s="244" t="s">
        <v>339</v>
      </c>
      <c r="B114" s="543" t="s">
        <v>352</v>
      </c>
      <c r="C114" s="543"/>
      <c r="D114" s="543"/>
      <c r="E114" s="121" t="s">
        <v>406</v>
      </c>
      <c r="F114" s="121" t="s">
        <v>408</v>
      </c>
      <c r="G114" s="229"/>
      <c r="H114" s="230"/>
      <c r="I114" s="228">
        <v>-13.6</v>
      </c>
    </row>
    <row r="115" spans="1:10" s="109" customFormat="1">
      <c r="A115" s="244" t="s">
        <v>340</v>
      </c>
      <c r="B115" s="543" t="s">
        <v>385</v>
      </c>
      <c r="C115" s="543"/>
      <c r="D115" s="543"/>
      <c r="E115" s="121" t="s">
        <v>406</v>
      </c>
      <c r="F115" s="121" t="s">
        <v>408</v>
      </c>
      <c r="G115" s="229"/>
      <c r="H115" s="230"/>
      <c r="I115" s="228">
        <v>-4.5999999999999996</v>
      </c>
    </row>
    <row r="116" spans="1:10" s="109" customFormat="1">
      <c r="A116" s="244" t="s">
        <v>341</v>
      </c>
      <c r="B116" s="543" t="s">
        <v>352</v>
      </c>
      <c r="C116" s="543"/>
      <c r="D116" s="543"/>
      <c r="E116" s="121" t="s">
        <v>406</v>
      </c>
      <c r="F116" s="121" t="s">
        <v>408</v>
      </c>
      <c r="G116" s="229"/>
      <c r="H116" s="230"/>
      <c r="I116" s="228">
        <v>-12.8</v>
      </c>
    </row>
    <row r="117" spans="1:10" s="109" customFormat="1">
      <c r="A117" s="244" t="s">
        <v>342</v>
      </c>
      <c r="B117" s="543" t="s">
        <v>403</v>
      </c>
      <c r="C117" s="543"/>
      <c r="D117" s="543"/>
      <c r="E117" s="121" t="s">
        <v>406</v>
      </c>
      <c r="F117" s="121" t="s">
        <v>407</v>
      </c>
      <c r="G117" s="229"/>
      <c r="H117" s="230"/>
      <c r="I117" s="228">
        <v>-238</v>
      </c>
    </row>
    <row r="118" spans="1:10" s="109" customFormat="1">
      <c r="A118" s="244" t="s">
        <v>343</v>
      </c>
      <c r="B118" s="543" t="s">
        <v>404</v>
      </c>
      <c r="C118" s="543"/>
      <c r="D118" s="543"/>
      <c r="E118" s="121" t="s">
        <v>406</v>
      </c>
      <c r="F118" s="121" t="s">
        <v>408</v>
      </c>
      <c r="G118" s="229"/>
      <c r="H118" s="230"/>
      <c r="I118" s="228">
        <v>-589.9</v>
      </c>
    </row>
    <row r="119" spans="1:10" s="109" customFormat="1">
      <c r="A119" s="244" t="s">
        <v>344</v>
      </c>
      <c r="B119" s="543" t="s">
        <v>405</v>
      </c>
      <c r="C119" s="543"/>
      <c r="D119" s="543"/>
      <c r="E119" s="121" t="s">
        <v>406</v>
      </c>
      <c r="F119" s="121" t="s">
        <v>408</v>
      </c>
      <c r="G119" s="229"/>
      <c r="H119" s="230"/>
      <c r="I119" s="228">
        <v>-220</v>
      </c>
    </row>
    <row r="120" spans="1:10" s="109" customFormat="1">
      <c r="A120" s="392" t="s">
        <v>579</v>
      </c>
      <c r="B120" s="543" t="s">
        <v>580</v>
      </c>
      <c r="C120" s="543"/>
      <c r="D120" s="543"/>
      <c r="E120" s="391" t="s">
        <v>406</v>
      </c>
      <c r="F120" s="391" t="s">
        <v>408</v>
      </c>
      <c r="G120" s="229">
        <v>1000000</v>
      </c>
      <c r="H120" s="230">
        <v>-1</v>
      </c>
      <c r="I120" s="69">
        <f t="shared" ref="I120" si="0">+ROUNDDOWN(H120*G120/1000,1)</f>
        <v>-1000</v>
      </c>
    </row>
    <row r="121" spans="1:10" s="109" customFormat="1">
      <c r="A121" s="392" t="s">
        <v>581</v>
      </c>
      <c r="B121" s="543" t="s">
        <v>580</v>
      </c>
      <c r="C121" s="543"/>
      <c r="D121" s="543"/>
      <c r="E121" s="391" t="s">
        <v>406</v>
      </c>
      <c r="F121" s="391" t="s">
        <v>408</v>
      </c>
      <c r="G121" s="229">
        <v>1250000</v>
      </c>
      <c r="H121" s="230">
        <v>-1</v>
      </c>
      <c r="I121" s="69">
        <f t="shared" ref="I121:I122" si="1">+ROUNDDOWN(H121*G121/1000,1)</f>
        <v>-1250</v>
      </c>
    </row>
    <row r="122" spans="1:10" s="109" customFormat="1">
      <c r="A122" s="392" t="s">
        <v>582</v>
      </c>
      <c r="B122" s="543" t="s">
        <v>583</v>
      </c>
      <c r="C122" s="543"/>
      <c r="D122" s="543"/>
      <c r="E122" s="391" t="s">
        <v>406</v>
      </c>
      <c r="F122" s="391" t="s">
        <v>408</v>
      </c>
      <c r="G122" s="229">
        <v>150000</v>
      </c>
      <c r="H122" s="230">
        <v>-10</v>
      </c>
      <c r="I122" s="69">
        <f t="shared" si="1"/>
        <v>-1500</v>
      </c>
    </row>
    <row r="123" spans="1:10" s="106" customFormat="1" ht="54.95" customHeight="1">
      <c r="A123" s="224" t="s">
        <v>211</v>
      </c>
      <c r="B123" s="541" t="s">
        <v>240</v>
      </c>
      <c r="C123" s="541"/>
      <c r="D123" s="541"/>
      <c r="E123" s="541"/>
      <c r="F123" s="541"/>
      <c r="G123" s="541"/>
      <c r="H123" s="541"/>
      <c r="I123" s="225">
        <f>+I124</f>
        <v>600</v>
      </c>
    </row>
    <row r="124" spans="1:10" s="109" customFormat="1" ht="20.95" customHeight="1">
      <c r="A124" s="146"/>
      <c r="B124" s="416" t="s">
        <v>49</v>
      </c>
      <c r="C124" s="417"/>
      <c r="D124" s="420"/>
      <c r="E124" s="226" t="s">
        <v>80</v>
      </c>
      <c r="F124" s="226" t="s">
        <v>80</v>
      </c>
      <c r="G124" s="226" t="s">
        <v>80</v>
      </c>
      <c r="H124" s="227"/>
      <c r="I124" s="228">
        <f>+I125</f>
        <v>600</v>
      </c>
    </row>
    <row r="125" spans="1:10" s="109" customFormat="1">
      <c r="A125" s="146" t="s">
        <v>212</v>
      </c>
      <c r="B125" s="542" t="s">
        <v>169</v>
      </c>
      <c r="C125" s="542"/>
      <c r="D125" s="542"/>
      <c r="E125" s="121" t="s">
        <v>50</v>
      </c>
      <c r="F125" s="121" t="s">
        <v>48</v>
      </c>
      <c r="G125" s="229">
        <v>600000</v>
      </c>
      <c r="H125" s="230">
        <v>1</v>
      </c>
      <c r="I125" s="228">
        <f t="shared" ref="I125" si="2">+ROUND(H125*G125/1000,1)</f>
        <v>600</v>
      </c>
    </row>
    <row r="126" spans="1:10" s="97" customFormat="1">
      <c r="A126" s="211" t="s">
        <v>162</v>
      </c>
      <c r="B126" s="211" t="s">
        <v>57</v>
      </c>
      <c r="C126" s="211" t="s">
        <v>215</v>
      </c>
      <c r="D126" s="523" t="s">
        <v>216</v>
      </c>
      <c r="E126" s="524"/>
      <c r="F126" s="524"/>
      <c r="G126" s="524"/>
      <c r="H126" s="525"/>
      <c r="I126" s="223">
        <f>+I127</f>
        <v>32801.9</v>
      </c>
      <c r="J126" s="280"/>
    </row>
    <row r="127" spans="1:10" ht="54.8" customHeight="1">
      <c r="A127" s="212" t="s">
        <v>217</v>
      </c>
      <c r="B127" s="547" t="s">
        <v>218</v>
      </c>
      <c r="C127" s="548"/>
      <c r="D127" s="548"/>
      <c r="E127" s="548"/>
      <c r="F127" s="548"/>
      <c r="G127" s="548"/>
      <c r="H127" s="549"/>
      <c r="I127" s="281">
        <f>+I128+I130</f>
        <v>32801.9</v>
      </c>
    </row>
    <row r="128" spans="1:10" ht="16.55" customHeight="1">
      <c r="A128" s="282"/>
      <c r="B128" s="544" t="s">
        <v>219</v>
      </c>
      <c r="C128" s="545"/>
      <c r="D128" s="546"/>
      <c r="E128" s="283"/>
      <c r="F128" s="283"/>
      <c r="G128" s="284"/>
      <c r="H128" s="284"/>
      <c r="I128" s="285">
        <f>+I129</f>
        <v>35532.5</v>
      </c>
      <c r="J128" s="286"/>
    </row>
    <row r="129" spans="1:10" s="292" customFormat="1" ht="17.75" customHeight="1">
      <c r="A129" s="213" t="s">
        <v>221</v>
      </c>
      <c r="B129" s="543" t="s">
        <v>220</v>
      </c>
      <c r="C129" s="543"/>
      <c r="D129" s="543"/>
      <c r="E129" s="287" t="s">
        <v>186</v>
      </c>
      <c r="F129" s="287" t="s">
        <v>76</v>
      </c>
      <c r="G129" s="288"/>
      <c r="H129" s="289"/>
      <c r="I129" s="290">
        <f>10366.8+11324.5+13841.2</f>
        <v>35532.5</v>
      </c>
      <c r="J129" s="393"/>
    </row>
    <row r="130" spans="1:10" ht="16.55" customHeight="1">
      <c r="A130" s="282"/>
      <c r="B130" s="544" t="s">
        <v>49</v>
      </c>
      <c r="C130" s="545"/>
      <c r="D130" s="546"/>
      <c r="E130" s="283"/>
      <c r="F130" s="283"/>
      <c r="G130" s="284"/>
      <c r="H130" s="284"/>
      <c r="I130" s="285">
        <f>SUM(I131:I132)</f>
        <v>-2730.6</v>
      </c>
      <c r="J130" s="394"/>
    </row>
    <row r="131" spans="1:10" s="292" customFormat="1" ht="17.75" customHeight="1">
      <c r="A131" s="213" t="s">
        <v>222</v>
      </c>
      <c r="B131" s="543" t="s">
        <v>58</v>
      </c>
      <c r="C131" s="543"/>
      <c r="D131" s="543"/>
      <c r="E131" s="287" t="s">
        <v>50</v>
      </c>
      <c r="F131" s="287" t="s">
        <v>76</v>
      </c>
      <c r="G131" s="288"/>
      <c r="H131" s="289"/>
      <c r="I131" s="290">
        <f>-3391.7+48.2+59</f>
        <v>-3284.5</v>
      </c>
      <c r="J131" s="394"/>
    </row>
    <row r="132" spans="1:10" s="292" customFormat="1" ht="17.75" customHeight="1">
      <c r="A132" s="213" t="s">
        <v>223</v>
      </c>
      <c r="B132" s="543" t="s">
        <v>59</v>
      </c>
      <c r="C132" s="543"/>
      <c r="D132" s="543"/>
      <c r="E132" s="287" t="s">
        <v>51</v>
      </c>
      <c r="F132" s="287" t="s">
        <v>76</v>
      </c>
      <c r="G132" s="288"/>
      <c r="H132" s="289"/>
      <c r="I132" s="290">
        <f>378.8+78.8+96.3</f>
        <v>553.9</v>
      </c>
      <c r="J132" s="393"/>
    </row>
    <row r="133" spans="1:10" s="3" customFormat="1">
      <c r="A133" s="147" t="s">
        <v>162</v>
      </c>
      <c r="B133" s="147" t="s">
        <v>57</v>
      </c>
      <c r="C133" s="147" t="s">
        <v>206</v>
      </c>
      <c r="D133" s="523" t="s">
        <v>207</v>
      </c>
      <c r="E133" s="524"/>
      <c r="F133" s="524"/>
      <c r="G133" s="524"/>
      <c r="H133" s="525"/>
      <c r="I133" s="223">
        <f>+I134</f>
        <v>820</v>
      </c>
    </row>
    <row r="134" spans="1:10" s="106" customFormat="1" ht="54.95" customHeight="1">
      <c r="A134" s="224" t="s">
        <v>208</v>
      </c>
      <c r="B134" s="541" t="s">
        <v>450</v>
      </c>
      <c r="C134" s="541"/>
      <c r="D134" s="541"/>
      <c r="E134" s="541"/>
      <c r="F134" s="541"/>
      <c r="G134" s="541"/>
      <c r="H134" s="541"/>
      <c r="I134" s="225">
        <f>+I135</f>
        <v>820</v>
      </c>
    </row>
    <row r="135" spans="1:10" s="109" customFormat="1" ht="20.95" customHeight="1">
      <c r="A135" s="146"/>
      <c r="B135" s="416" t="s">
        <v>49</v>
      </c>
      <c r="C135" s="417"/>
      <c r="D135" s="420"/>
      <c r="E135" s="226" t="s">
        <v>80</v>
      </c>
      <c r="F135" s="226" t="s">
        <v>80</v>
      </c>
      <c r="G135" s="226" t="s">
        <v>80</v>
      </c>
      <c r="H135" s="227"/>
      <c r="I135" s="228">
        <f>+I136</f>
        <v>820</v>
      </c>
    </row>
    <row r="136" spans="1:10" s="109" customFormat="1">
      <c r="A136" s="146">
        <v>50531140</v>
      </c>
      <c r="B136" s="542" t="s">
        <v>169</v>
      </c>
      <c r="C136" s="542"/>
      <c r="D136" s="542"/>
      <c r="E136" s="121" t="s">
        <v>50</v>
      </c>
      <c r="F136" s="121" t="s">
        <v>48</v>
      </c>
      <c r="G136" s="229">
        <v>820000</v>
      </c>
      <c r="H136" s="230">
        <v>1</v>
      </c>
      <c r="I136" s="228">
        <f t="shared" ref="I136" si="3">+ROUND(H136*G136/1000,1)</f>
        <v>820</v>
      </c>
    </row>
    <row r="137" spans="1:10" s="35" customFormat="1" ht="37.65" customHeight="1">
      <c r="A137" s="211" t="s">
        <v>162</v>
      </c>
      <c r="B137" s="211" t="s">
        <v>57</v>
      </c>
      <c r="C137" s="211" t="s">
        <v>163</v>
      </c>
      <c r="D137" s="523" t="s">
        <v>164</v>
      </c>
      <c r="E137" s="524"/>
      <c r="F137" s="524"/>
      <c r="G137" s="524"/>
      <c r="H137" s="525"/>
      <c r="I137" s="148">
        <f>+I138</f>
        <v>-41871.9</v>
      </c>
    </row>
    <row r="138" spans="1:10" s="106" customFormat="1" ht="54.95" customHeight="1">
      <c r="A138" s="212" t="s">
        <v>165</v>
      </c>
      <c r="B138" s="547" t="s">
        <v>149</v>
      </c>
      <c r="C138" s="548"/>
      <c r="D138" s="548"/>
      <c r="E138" s="548"/>
      <c r="F138" s="548"/>
      <c r="G138" s="548"/>
      <c r="H138" s="549"/>
      <c r="I138" s="105">
        <f>+I139+I142</f>
        <v>-41871.9</v>
      </c>
    </row>
    <row r="139" spans="1:10" s="35" customFormat="1" ht="20.95" customHeight="1">
      <c r="A139" s="101"/>
      <c r="B139" s="553" t="s">
        <v>79</v>
      </c>
      <c r="C139" s="554"/>
      <c r="D139" s="555"/>
      <c r="E139" s="102"/>
      <c r="F139" s="102"/>
      <c r="G139" s="102"/>
      <c r="H139" s="103"/>
      <c r="I139" s="70">
        <f>SUM(I140:I141)</f>
        <v>-9279.4000000000015</v>
      </c>
    </row>
    <row r="140" spans="1:10" s="109" customFormat="1" ht="18" customHeight="1">
      <c r="A140" s="213">
        <v>45451600</v>
      </c>
      <c r="B140" s="543" t="s">
        <v>585</v>
      </c>
      <c r="C140" s="543"/>
      <c r="D140" s="543"/>
      <c r="E140" s="107" t="s">
        <v>50</v>
      </c>
      <c r="F140" s="107" t="s">
        <v>76</v>
      </c>
      <c r="G140" s="108">
        <v>41583881</v>
      </c>
      <c r="H140" s="68">
        <v>1</v>
      </c>
      <c r="I140" s="69">
        <f>+ROUNDUP(H140*G140/1000,1)</f>
        <v>41583.9</v>
      </c>
    </row>
    <row r="141" spans="1:10" s="109" customFormat="1" ht="18" customHeight="1">
      <c r="A141" s="213" t="s">
        <v>185</v>
      </c>
      <c r="B141" s="543" t="s">
        <v>585</v>
      </c>
      <c r="C141" s="543"/>
      <c r="D141" s="543"/>
      <c r="E141" s="107" t="s">
        <v>186</v>
      </c>
      <c r="F141" s="107" t="s">
        <v>76</v>
      </c>
      <c r="G141" s="108">
        <v>50863300</v>
      </c>
      <c r="H141" s="68">
        <v>-1</v>
      </c>
      <c r="I141" s="69">
        <f t="shared" ref="I141" si="4">+ROUNDDOWN(H141*G141/1000,1)</f>
        <v>-50863.3</v>
      </c>
    </row>
    <row r="142" spans="1:10" s="109" customFormat="1" ht="20.95" customHeight="1">
      <c r="A142" s="215"/>
      <c r="B142" s="553" t="s">
        <v>49</v>
      </c>
      <c r="C142" s="554"/>
      <c r="D142" s="555"/>
      <c r="E142" s="102" t="s">
        <v>80</v>
      </c>
      <c r="F142" s="102" t="s">
        <v>80</v>
      </c>
      <c r="G142" s="102" t="s">
        <v>80</v>
      </c>
      <c r="H142" s="110"/>
      <c r="I142" s="70">
        <f>SUM(I143:I159)</f>
        <v>-32592.5</v>
      </c>
    </row>
    <row r="143" spans="1:10" s="109" customFormat="1" ht="17.75" customHeight="1">
      <c r="A143" s="213">
        <v>71351540</v>
      </c>
      <c r="B143" s="543" t="s">
        <v>58</v>
      </c>
      <c r="C143" s="543"/>
      <c r="D143" s="543"/>
      <c r="E143" s="107" t="s">
        <v>50</v>
      </c>
      <c r="F143" s="107" t="s">
        <v>76</v>
      </c>
      <c r="G143" s="108">
        <v>831678</v>
      </c>
      <c r="H143" s="68">
        <v>1</v>
      </c>
      <c r="I143" s="69">
        <f>+ROUNDUP(H143*G143/1000,1)</f>
        <v>831.7</v>
      </c>
    </row>
    <row r="144" spans="1:10" s="109" customFormat="1" ht="17.75" customHeight="1">
      <c r="A144" s="213" t="s">
        <v>187</v>
      </c>
      <c r="B144" s="543" t="s">
        <v>58</v>
      </c>
      <c r="C144" s="543"/>
      <c r="D144" s="543"/>
      <c r="E144" s="107" t="s">
        <v>50</v>
      </c>
      <c r="F144" s="107" t="s">
        <v>76</v>
      </c>
      <c r="G144" s="108">
        <v>521070</v>
      </c>
      <c r="H144" s="68">
        <v>-1</v>
      </c>
      <c r="I144" s="69">
        <f>+ROUNDDOWN(H144*G144/1000,1)</f>
        <v>-521</v>
      </c>
    </row>
    <row r="145" spans="1:9" s="109" customFormat="1" ht="17.75" customHeight="1">
      <c r="A145" s="213" t="s">
        <v>188</v>
      </c>
      <c r="B145" s="543" t="s">
        <v>58</v>
      </c>
      <c r="C145" s="543"/>
      <c r="D145" s="543"/>
      <c r="E145" s="107" t="s">
        <v>50</v>
      </c>
      <c r="F145" s="107" t="s">
        <v>76</v>
      </c>
      <c r="G145" s="108">
        <v>80070</v>
      </c>
      <c r="H145" s="68">
        <v>-1</v>
      </c>
      <c r="I145" s="69">
        <f>+ROUNDDOWN(H145*G145/1000,1)</f>
        <v>-80</v>
      </c>
    </row>
    <row r="146" spans="1:9" s="109" customFormat="1" ht="17.75" customHeight="1">
      <c r="A146" s="213">
        <v>98111140</v>
      </c>
      <c r="B146" s="543" t="s">
        <v>59</v>
      </c>
      <c r="C146" s="543"/>
      <c r="D146" s="543"/>
      <c r="E146" s="107" t="s">
        <v>190</v>
      </c>
      <c r="F146" s="107" t="s">
        <v>76</v>
      </c>
      <c r="G146" s="108">
        <v>540590</v>
      </c>
      <c r="H146" s="68">
        <v>1</v>
      </c>
      <c r="I146" s="69">
        <f>+ROUNDUP(H146*G146/1000,1)</f>
        <v>540.6</v>
      </c>
    </row>
    <row r="147" spans="1:9" s="109" customFormat="1" ht="17.75" customHeight="1">
      <c r="A147" s="213" t="s">
        <v>189</v>
      </c>
      <c r="B147" s="543" t="s">
        <v>59</v>
      </c>
      <c r="C147" s="543"/>
      <c r="D147" s="543"/>
      <c r="E147" s="107" t="s">
        <v>190</v>
      </c>
      <c r="F147" s="107" t="s">
        <v>76</v>
      </c>
      <c r="G147" s="108">
        <v>515580</v>
      </c>
      <c r="H147" s="68">
        <v>-1</v>
      </c>
      <c r="I147" s="69">
        <f>+ROUNDDOWN(H147*G147/1000,1)</f>
        <v>-515.5</v>
      </c>
    </row>
    <row r="148" spans="1:9" s="109" customFormat="1" ht="17.75" customHeight="1">
      <c r="A148" s="213" t="s">
        <v>166</v>
      </c>
      <c r="B148" s="543" t="s">
        <v>167</v>
      </c>
      <c r="C148" s="543"/>
      <c r="D148" s="543"/>
      <c r="E148" s="107" t="s">
        <v>50</v>
      </c>
      <c r="F148" s="107" t="s">
        <v>48</v>
      </c>
      <c r="G148" s="108">
        <v>9000000</v>
      </c>
      <c r="H148" s="68">
        <v>-1</v>
      </c>
      <c r="I148" s="69">
        <f t="shared" ref="I148:I159" si="5">+ROUNDDOWN(H148*G148/1000,1)</f>
        <v>-9000</v>
      </c>
    </row>
    <row r="149" spans="1:9" s="109" customFormat="1" ht="17.75" customHeight="1">
      <c r="A149" s="213" t="s">
        <v>172</v>
      </c>
      <c r="B149" s="543" t="s">
        <v>167</v>
      </c>
      <c r="C149" s="543"/>
      <c r="D149" s="543"/>
      <c r="E149" s="107" t="s">
        <v>50</v>
      </c>
      <c r="F149" s="107" t="s">
        <v>48</v>
      </c>
      <c r="G149" s="108">
        <v>4500000</v>
      </c>
      <c r="H149" s="68">
        <v>-1</v>
      </c>
      <c r="I149" s="69">
        <f t="shared" si="5"/>
        <v>-4500</v>
      </c>
    </row>
    <row r="150" spans="1:9" s="109" customFormat="1" ht="17.75" customHeight="1">
      <c r="A150" s="213" t="s">
        <v>180</v>
      </c>
      <c r="B150" s="543" t="s">
        <v>167</v>
      </c>
      <c r="C150" s="543"/>
      <c r="D150" s="543"/>
      <c r="E150" s="107" t="s">
        <v>50</v>
      </c>
      <c r="F150" s="107" t="s">
        <v>48</v>
      </c>
      <c r="G150" s="108">
        <v>4992000</v>
      </c>
      <c r="H150" s="68">
        <v>-1</v>
      </c>
      <c r="I150" s="69">
        <f t="shared" si="5"/>
        <v>-4992</v>
      </c>
    </row>
    <row r="151" spans="1:9" s="109" customFormat="1" ht="17.75" customHeight="1">
      <c r="A151" s="213" t="s">
        <v>176</v>
      </c>
      <c r="B151" s="543" t="s">
        <v>167</v>
      </c>
      <c r="C151" s="543"/>
      <c r="D151" s="543"/>
      <c r="E151" s="107" t="s">
        <v>50</v>
      </c>
      <c r="F151" s="107" t="s">
        <v>48</v>
      </c>
      <c r="G151" s="108">
        <v>11664000</v>
      </c>
      <c r="H151" s="68">
        <v>-1</v>
      </c>
      <c r="I151" s="69">
        <f t="shared" si="5"/>
        <v>-11664</v>
      </c>
    </row>
    <row r="152" spans="1:9" s="109" customFormat="1" ht="17.75" customHeight="1">
      <c r="A152" s="213" t="s">
        <v>168</v>
      </c>
      <c r="B152" s="543" t="s">
        <v>169</v>
      </c>
      <c r="C152" s="543"/>
      <c r="D152" s="543"/>
      <c r="E152" s="107" t="s">
        <v>50</v>
      </c>
      <c r="F152" s="107" t="s">
        <v>48</v>
      </c>
      <c r="G152" s="108">
        <v>310000</v>
      </c>
      <c r="H152" s="68">
        <v>-1</v>
      </c>
      <c r="I152" s="69">
        <f t="shared" si="5"/>
        <v>-310</v>
      </c>
    </row>
    <row r="153" spans="1:9" s="109" customFormat="1" ht="17.75" customHeight="1">
      <c r="A153" s="213" t="s">
        <v>173</v>
      </c>
      <c r="B153" s="543" t="s">
        <v>169</v>
      </c>
      <c r="C153" s="543"/>
      <c r="D153" s="543"/>
      <c r="E153" s="107" t="s">
        <v>50</v>
      </c>
      <c r="F153" s="107" t="s">
        <v>48</v>
      </c>
      <c r="G153" s="108">
        <v>220000</v>
      </c>
      <c r="H153" s="68">
        <v>-1</v>
      </c>
      <c r="I153" s="69">
        <f t="shared" si="5"/>
        <v>-220</v>
      </c>
    </row>
    <row r="154" spans="1:9" s="109" customFormat="1" ht="17.75" customHeight="1">
      <c r="A154" s="213" t="s">
        <v>181</v>
      </c>
      <c r="B154" s="543" t="s">
        <v>169</v>
      </c>
      <c r="C154" s="543"/>
      <c r="D154" s="543"/>
      <c r="E154" s="107" t="s">
        <v>50</v>
      </c>
      <c r="F154" s="107" t="s">
        <v>48</v>
      </c>
      <c r="G154" s="108">
        <v>209200</v>
      </c>
      <c r="H154" s="68">
        <v>-1</v>
      </c>
      <c r="I154" s="69">
        <f t="shared" si="5"/>
        <v>-209.2</v>
      </c>
    </row>
    <row r="155" spans="1:9" s="109" customFormat="1" ht="17.75" customHeight="1">
      <c r="A155" s="213" t="s">
        <v>177</v>
      </c>
      <c r="B155" s="543" t="s">
        <v>169</v>
      </c>
      <c r="C155" s="543"/>
      <c r="D155" s="543"/>
      <c r="E155" s="107" t="s">
        <v>50</v>
      </c>
      <c r="F155" s="107" t="s">
        <v>48</v>
      </c>
      <c r="G155" s="108">
        <v>393100</v>
      </c>
      <c r="H155" s="68">
        <v>-1</v>
      </c>
      <c r="I155" s="69">
        <f t="shared" si="5"/>
        <v>-393.1</v>
      </c>
    </row>
    <row r="156" spans="1:9" s="109" customFormat="1" ht="17.75" customHeight="1">
      <c r="A156" s="213" t="s">
        <v>170</v>
      </c>
      <c r="B156" s="543" t="s">
        <v>169</v>
      </c>
      <c r="C156" s="543"/>
      <c r="D156" s="543"/>
      <c r="E156" s="107" t="s">
        <v>50</v>
      </c>
      <c r="F156" s="107" t="s">
        <v>48</v>
      </c>
      <c r="G156" s="108">
        <v>500000</v>
      </c>
      <c r="H156" s="68">
        <v>-1</v>
      </c>
      <c r="I156" s="69">
        <f t="shared" si="5"/>
        <v>-500</v>
      </c>
    </row>
    <row r="157" spans="1:9" s="109" customFormat="1" ht="17.75" customHeight="1">
      <c r="A157" s="213" t="s">
        <v>174</v>
      </c>
      <c r="B157" s="543" t="s">
        <v>169</v>
      </c>
      <c r="C157" s="543"/>
      <c r="D157" s="543"/>
      <c r="E157" s="107" t="s">
        <v>50</v>
      </c>
      <c r="F157" s="107" t="s">
        <v>48</v>
      </c>
      <c r="G157" s="108">
        <v>230000</v>
      </c>
      <c r="H157" s="68">
        <v>-1</v>
      </c>
      <c r="I157" s="69">
        <f t="shared" si="5"/>
        <v>-230</v>
      </c>
    </row>
    <row r="158" spans="1:9" s="109" customFormat="1" ht="17.75" customHeight="1">
      <c r="A158" s="213" t="s">
        <v>182</v>
      </c>
      <c r="B158" s="543" t="s">
        <v>169</v>
      </c>
      <c r="C158" s="543"/>
      <c r="D158" s="543"/>
      <c r="E158" s="107" t="s">
        <v>50</v>
      </c>
      <c r="F158" s="107" t="s">
        <v>48</v>
      </c>
      <c r="G158" s="108">
        <v>290000</v>
      </c>
      <c r="H158" s="68">
        <v>-1</v>
      </c>
      <c r="I158" s="69">
        <f t="shared" si="5"/>
        <v>-290</v>
      </c>
    </row>
    <row r="159" spans="1:9" s="109" customFormat="1" ht="17.75" customHeight="1">
      <c r="A159" s="213" t="s">
        <v>178</v>
      </c>
      <c r="B159" s="543" t="s">
        <v>169</v>
      </c>
      <c r="C159" s="543"/>
      <c r="D159" s="543"/>
      <c r="E159" s="107" t="s">
        <v>50</v>
      </c>
      <c r="F159" s="107" t="s">
        <v>48</v>
      </c>
      <c r="G159" s="108">
        <v>540000</v>
      </c>
      <c r="H159" s="68">
        <v>-1</v>
      </c>
      <c r="I159" s="69">
        <f t="shared" si="5"/>
        <v>-540</v>
      </c>
    </row>
    <row r="160" spans="1:9" s="3" customFormat="1">
      <c r="A160" s="147" t="s">
        <v>77</v>
      </c>
      <c r="B160" s="147" t="s">
        <v>57</v>
      </c>
      <c r="C160" s="147" t="s">
        <v>78</v>
      </c>
      <c r="D160" s="523" t="s">
        <v>106</v>
      </c>
      <c r="E160" s="524"/>
      <c r="F160" s="524"/>
      <c r="G160" s="524"/>
      <c r="H160" s="525"/>
      <c r="I160" s="223">
        <f>+I161+I173+I179</f>
        <v>-496480.6</v>
      </c>
    </row>
    <row r="161" spans="1:10" s="295" customFormat="1" ht="54.8" customHeight="1">
      <c r="A161" s="293" t="s">
        <v>415</v>
      </c>
      <c r="B161" s="526" t="s">
        <v>416</v>
      </c>
      <c r="C161" s="527"/>
      <c r="D161" s="527"/>
      <c r="E161" s="527"/>
      <c r="F161" s="527"/>
      <c r="G161" s="527"/>
      <c r="H161" s="528"/>
      <c r="I161" s="294">
        <f>+I162</f>
        <v>-289330.59999999998</v>
      </c>
    </row>
    <row r="162" spans="1:10" s="295" customFormat="1" ht="16.55" customHeight="1">
      <c r="A162" s="296"/>
      <c r="B162" s="529" t="s">
        <v>241</v>
      </c>
      <c r="C162" s="530"/>
      <c r="D162" s="531"/>
      <c r="E162" s="297"/>
      <c r="F162" s="297"/>
      <c r="G162" s="298"/>
      <c r="H162" s="298"/>
      <c r="I162" s="299">
        <f>SUM(I163:I172)</f>
        <v>-289330.59999999998</v>
      </c>
      <c r="J162" s="300"/>
    </row>
    <row r="163" spans="1:10" s="304" customFormat="1" ht="17.75" customHeight="1">
      <c r="A163" s="340" t="s">
        <v>565</v>
      </c>
      <c r="B163" s="532" t="s">
        <v>433</v>
      </c>
      <c r="C163" s="532"/>
      <c r="D163" s="532"/>
      <c r="E163" s="301" t="s">
        <v>406</v>
      </c>
      <c r="F163" s="301" t="s">
        <v>407</v>
      </c>
      <c r="G163" s="302"/>
      <c r="H163" s="289"/>
      <c r="I163" s="290">
        <v>-424.8</v>
      </c>
      <c r="J163" s="303"/>
    </row>
    <row r="164" spans="1:10" s="304" customFormat="1" ht="17.75" customHeight="1">
      <c r="A164" s="340" t="s">
        <v>566</v>
      </c>
      <c r="B164" s="532" t="s">
        <v>434</v>
      </c>
      <c r="C164" s="532"/>
      <c r="D164" s="532"/>
      <c r="E164" s="301" t="s">
        <v>186</v>
      </c>
      <c r="F164" s="301" t="s">
        <v>48</v>
      </c>
      <c r="G164" s="302"/>
      <c r="H164" s="289"/>
      <c r="I164" s="290">
        <v>-45000</v>
      </c>
      <c r="J164" s="303"/>
    </row>
    <row r="165" spans="1:10" s="304" customFormat="1" ht="17.75" customHeight="1">
      <c r="A165" s="340" t="s">
        <v>567</v>
      </c>
      <c r="B165" s="532" t="s">
        <v>433</v>
      </c>
      <c r="C165" s="532"/>
      <c r="D165" s="532"/>
      <c r="E165" s="301" t="s">
        <v>406</v>
      </c>
      <c r="F165" s="301" t="s">
        <v>407</v>
      </c>
      <c r="G165" s="302"/>
      <c r="H165" s="289"/>
      <c r="I165" s="290">
        <v>-971.6</v>
      </c>
      <c r="J165" s="303"/>
    </row>
    <row r="166" spans="1:10" s="304" customFormat="1" ht="17.75" customHeight="1">
      <c r="A166" s="340" t="s">
        <v>568</v>
      </c>
      <c r="B166" s="532" t="s">
        <v>434</v>
      </c>
      <c r="C166" s="532"/>
      <c r="D166" s="532"/>
      <c r="E166" s="301" t="s">
        <v>186</v>
      </c>
      <c r="F166" s="301" t="s">
        <v>48</v>
      </c>
      <c r="G166" s="302"/>
      <c r="H166" s="289"/>
      <c r="I166" s="290">
        <v>-54243</v>
      </c>
      <c r="J166" s="303"/>
    </row>
    <row r="167" spans="1:10" s="304" customFormat="1" ht="17.75" customHeight="1">
      <c r="A167" s="340" t="s">
        <v>569</v>
      </c>
      <c r="B167" s="532" t="s">
        <v>433</v>
      </c>
      <c r="C167" s="532"/>
      <c r="D167" s="532"/>
      <c r="E167" s="301" t="s">
        <v>406</v>
      </c>
      <c r="F167" s="301" t="s">
        <v>407</v>
      </c>
      <c r="G167" s="302"/>
      <c r="H167" s="289"/>
      <c r="I167" s="290">
        <v>-953.5</v>
      </c>
      <c r="J167" s="303"/>
    </row>
    <row r="168" spans="1:10" s="304" customFormat="1" ht="17.75" customHeight="1">
      <c r="A168" s="340" t="s">
        <v>570</v>
      </c>
      <c r="B168" s="532" t="s">
        <v>433</v>
      </c>
      <c r="C168" s="532"/>
      <c r="D168" s="532"/>
      <c r="E168" s="301" t="s">
        <v>406</v>
      </c>
      <c r="F168" s="301" t="s">
        <v>407</v>
      </c>
      <c r="G168" s="302"/>
      <c r="H168" s="289"/>
      <c r="I168" s="290">
        <v>-14320</v>
      </c>
      <c r="J168" s="303"/>
    </row>
    <row r="169" spans="1:10" s="304" customFormat="1" ht="17.75" customHeight="1">
      <c r="A169" s="340" t="s">
        <v>571</v>
      </c>
      <c r="B169" s="532" t="s">
        <v>433</v>
      </c>
      <c r="C169" s="532"/>
      <c r="D169" s="532"/>
      <c r="E169" s="301" t="s">
        <v>406</v>
      </c>
      <c r="F169" s="301" t="s">
        <v>407</v>
      </c>
      <c r="G169" s="302"/>
      <c r="H169" s="289"/>
      <c r="I169" s="290">
        <v>-6869.9</v>
      </c>
      <c r="J169" s="303"/>
    </row>
    <row r="170" spans="1:10" s="304" customFormat="1" ht="17.75" customHeight="1">
      <c r="A170" s="340" t="s">
        <v>572</v>
      </c>
      <c r="B170" s="532" t="s">
        <v>432</v>
      </c>
      <c r="C170" s="532"/>
      <c r="D170" s="532"/>
      <c r="E170" s="301" t="s">
        <v>406</v>
      </c>
      <c r="F170" s="301" t="s">
        <v>407</v>
      </c>
      <c r="G170" s="302"/>
      <c r="H170" s="289"/>
      <c r="I170" s="290">
        <v>-62224</v>
      </c>
      <c r="J170" s="303"/>
    </row>
    <row r="171" spans="1:10" s="304" customFormat="1" ht="17.75" customHeight="1">
      <c r="A171" s="340" t="s">
        <v>573</v>
      </c>
      <c r="B171" s="532" t="s">
        <v>432</v>
      </c>
      <c r="C171" s="532"/>
      <c r="D171" s="532"/>
      <c r="E171" s="301" t="s">
        <v>406</v>
      </c>
      <c r="F171" s="301" t="s">
        <v>407</v>
      </c>
      <c r="G171" s="302"/>
      <c r="H171" s="289"/>
      <c r="I171" s="290">
        <v>-57000</v>
      </c>
      <c r="J171" s="303"/>
    </row>
    <row r="172" spans="1:10" s="304" customFormat="1" ht="17.75" customHeight="1">
      <c r="A172" s="389" t="s">
        <v>574</v>
      </c>
      <c r="B172" s="532" t="s">
        <v>433</v>
      </c>
      <c r="C172" s="532"/>
      <c r="D172" s="532"/>
      <c r="E172" s="301" t="s">
        <v>186</v>
      </c>
      <c r="F172" s="301" t="s">
        <v>407</v>
      </c>
      <c r="G172" s="302">
        <v>47323800</v>
      </c>
      <c r="H172" s="289">
        <v>-1</v>
      </c>
      <c r="I172" s="69">
        <f>+ROUND(H172*G172/1000,1)</f>
        <v>-47323.8</v>
      </c>
      <c r="J172" s="303"/>
    </row>
    <row r="173" spans="1:10" s="295" customFormat="1" ht="54.8" customHeight="1">
      <c r="A173" s="293" t="s">
        <v>226</v>
      </c>
      <c r="B173" s="526" t="s">
        <v>227</v>
      </c>
      <c r="C173" s="527"/>
      <c r="D173" s="527"/>
      <c r="E173" s="527"/>
      <c r="F173" s="527"/>
      <c r="G173" s="527"/>
      <c r="H173" s="528"/>
      <c r="I173" s="294">
        <f>+I174+I176</f>
        <v>29381.5</v>
      </c>
    </row>
    <row r="174" spans="1:10" s="295" customFormat="1" ht="16.55" customHeight="1">
      <c r="A174" s="296"/>
      <c r="B174" s="529" t="s">
        <v>219</v>
      </c>
      <c r="C174" s="530"/>
      <c r="D174" s="531"/>
      <c r="E174" s="297"/>
      <c r="F174" s="297"/>
      <c r="G174" s="298"/>
      <c r="H174" s="298"/>
      <c r="I174" s="299">
        <f>+I175</f>
        <v>28637</v>
      </c>
      <c r="J174" s="300"/>
    </row>
    <row r="175" spans="1:10" s="304" customFormat="1" ht="17.75" customHeight="1">
      <c r="A175" s="213">
        <v>45111100</v>
      </c>
      <c r="B175" s="532" t="s">
        <v>228</v>
      </c>
      <c r="C175" s="532"/>
      <c r="D175" s="532"/>
      <c r="E175" s="301" t="s">
        <v>50</v>
      </c>
      <c r="F175" s="301" t="s">
        <v>76</v>
      </c>
      <c r="G175" s="302">
        <v>28636920</v>
      </c>
      <c r="H175" s="289">
        <v>1</v>
      </c>
      <c r="I175" s="69">
        <f>+ROUNDUP(H175*G175/1000,1)</f>
        <v>28637</v>
      </c>
      <c r="J175" s="303"/>
    </row>
    <row r="176" spans="1:10" s="295" customFormat="1" ht="16.55" customHeight="1">
      <c r="A176" s="296"/>
      <c r="B176" s="529" t="s">
        <v>49</v>
      </c>
      <c r="C176" s="530"/>
      <c r="D176" s="531"/>
      <c r="E176" s="297"/>
      <c r="F176" s="297"/>
      <c r="G176" s="298"/>
      <c r="H176" s="298"/>
      <c r="I176" s="299">
        <f>SUM(I177:I178)</f>
        <v>744.5</v>
      </c>
      <c r="J176" s="300"/>
    </row>
    <row r="177" spans="1:10" s="304" customFormat="1" ht="17.75" customHeight="1">
      <c r="A177" s="213">
        <v>71351540</v>
      </c>
      <c r="B177" s="532" t="s">
        <v>58</v>
      </c>
      <c r="C177" s="532"/>
      <c r="D177" s="532"/>
      <c r="E177" s="301" t="s">
        <v>50</v>
      </c>
      <c r="F177" s="301" t="s">
        <v>76</v>
      </c>
      <c r="G177" s="302">
        <v>572730</v>
      </c>
      <c r="H177" s="289">
        <v>1</v>
      </c>
      <c r="I177" s="69">
        <f t="shared" ref="I177:I178" si="6">+ROUND(H177*G177/1000,1)</f>
        <v>572.70000000000005</v>
      </c>
      <c r="J177" s="303"/>
    </row>
    <row r="178" spans="1:10" s="304" customFormat="1" ht="17.75" customHeight="1">
      <c r="A178" s="213">
        <v>98111140</v>
      </c>
      <c r="B178" s="532" t="s">
        <v>59</v>
      </c>
      <c r="C178" s="532"/>
      <c r="D178" s="532"/>
      <c r="E178" s="301" t="s">
        <v>51</v>
      </c>
      <c r="F178" s="301" t="s">
        <v>76</v>
      </c>
      <c r="G178" s="302">
        <v>171810</v>
      </c>
      <c r="H178" s="289">
        <v>1</v>
      </c>
      <c r="I178" s="69">
        <f t="shared" si="6"/>
        <v>171.8</v>
      </c>
      <c r="J178" s="303"/>
    </row>
    <row r="179" spans="1:10" s="295" customFormat="1" ht="54.8" customHeight="1">
      <c r="A179" s="293" t="s">
        <v>417</v>
      </c>
      <c r="B179" s="526" t="s">
        <v>110</v>
      </c>
      <c r="C179" s="527"/>
      <c r="D179" s="527"/>
      <c r="E179" s="527"/>
      <c r="F179" s="527"/>
      <c r="G179" s="527"/>
      <c r="H179" s="528"/>
      <c r="I179" s="294">
        <f>+I180</f>
        <v>-236531.5</v>
      </c>
    </row>
    <row r="180" spans="1:10" s="295" customFormat="1" ht="16.55" customHeight="1">
      <c r="A180" s="296"/>
      <c r="B180" s="529" t="s">
        <v>241</v>
      </c>
      <c r="C180" s="530"/>
      <c r="D180" s="531"/>
      <c r="E180" s="297"/>
      <c r="F180" s="297"/>
      <c r="G180" s="298"/>
      <c r="H180" s="298"/>
      <c r="I180" s="299">
        <f>SUM(I181:I192)</f>
        <v>-236531.5</v>
      </c>
      <c r="J180" s="300"/>
    </row>
    <row r="181" spans="1:10" s="304" customFormat="1" ht="17.75" customHeight="1">
      <c r="A181" s="340" t="s">
        <v>418</v>
      </c>
      <c r="B181" s="550" t="s">
        <v>432</v>
      </c>
      <c r="C181" s="551"/>
      <c r="D181" s="552"/>
      <c r="E181" s="301" t="s">
        <v>406</v>
      </c>
      <c r="F181" s="301" t="s">
        <v>407</v>
      </c>
      <c r="G181" s="302"/>
      <c r="H181" s="289"/>
      <c r="I181" s="69">
        <v>-25969</v>
      </c>
      <c r="J181" s="303"/>
    </row>
    <row r="182" spans="1:10" s="304" customFormat="1" ht="17.75" customHeight="1">
      <c r="A182" s="340" t="s">
        <v>421</v>
      </c>
      <c r="B182" s="550" t="s">
        <v>432</v>
      </c>
      <c r="C182" s="551"/>
      <c r="D182" s="552"/>
      <c r="E182" s="301" t="s">
        <v>406</v>
      </c>
      <c r="F182" s="301" t="s">
        <v>407</v>
      </c>
      <c r="G182" s="302"/>
      <c r="H182" s="289"/>
      <c r="I182" s="355">
        <v>-37509.599999999999</v>
      </c>
      <c r="J182" s="303"/>
    </row>
    <row r="183" spans="1:10" s="304" customFormat="1" ht="17.75" customHeight="1">
      <c r="A183" s="340" t="s">
        <v>422</v>
      </c>
      <c r="B183" s="550" t="s">
        <v>433</v>
      </c>
      <c r="C183" s="551"/>
      <c r="D183" s="552"/>
      <c r="E183" s="301" t="s">
        <v>406</v>
      </c>
      <c r="F183" s="301" t="s">
        <v>407</v>
      </c>
      <c r="G183" s="302"/>
      <c r="H183" s="289"/>
      <c r="I183" s="355">
        <v>-40</v>
      </c>
      <c r="J183" s="303"/>
    </row>
    <row r="184" spans="1:10" s="304" customFormat="1" ht="17.75" customHeight="1">
      <c r="A184" s="340" t="s">
        <v>423</v>
      </c>
      <c r="B184" s="550" t="s">
        <v>433</v>
      </c>
      <c r="C184" s="551"/>
      <c r="D184" s="552"/>
      <c r="E184" s="301" t="s">
        <v>406</v>
      </c>
      <c r="F184" s="301" t="s">
        <v>407</v>
      </c>
      <c r="G184" s="302"/>
      <c r="H184" s="289"/>
      <c r="I184" s="355">
        <v>-47.7</v>
      </c>
      <c r="J184" s="303"/>
    </row>
    <row r="185" spans="1:10" s="304" customFormat="1" ht="17.75" customHeight="1">
      <c r="A185" s="340" t="s">
        <v>424</v>
      </c>
      <c r="B185" s="550" t="s">
        <v>434</v>
      </c>
      <c r="C185" s="551"/>
      <c r="D185" s="552"/>
      <c r="E185" s="301" t="s">
        <v>186</v>
      </c>
      <c r="F185" s="301" t="s">
        <v>48</v>
      </c>
      <c r="G185" s="302"/>
      <c r="H185" s="289"/>
      <c r="I185" s="355">
        <v>-88318.9</v>
      </c>
      <c r="J185" s="303"/>
    </row>
    <row r="186" spans="1:10" s="304" customFormat="1" ht="17.75" customHeight="1">
      <c r="A186" s="340" t="s">
        <v>425</v>
      </c>
      <c r="B186" s="550" t="s">
        <v>433</v>
      </c>
      <c r="C186" s="551"/>
      <c r="D186" s="552"/>
      <c r="E186" s="301" t="s">
        <v>406</v>
      </c>
      <c r="F186" s="301" t="s">
        <v>407</v>
      </c>
      <c r="G186" s="302"/>
      <c r="H186" s="289"/>
      <c r="I186" s="355">
        <v>-541.6</v>
      </c>
      <c r="J186" s="303"/>
    </row>
    <row r="187" spans="1:10" s="304" customFormat="1" ht="17.75" customHeight="1">
      <c r="A187" s="340" t="s">
        <v>426</v>
      </c>
      <c r="B187" s="550" t="s">
        <v>433</v>
      </c>
      <c r="C187" s="551"/>
      <c r="D187" s="552"/>
      <c r="E187" s="301" t="s">
        <v>406</v>
      </c>
      <c r="F187" s="301" t="s">
        <v>407</v>
      </c>
      <c r="G187" s="302"/>
      <c r="H187" s="289"/>
      <c r="I187" s="355">
        <v>-6282</v>
      </c>
      <c r="J187" s="303"/>
    </row>
    <row r="188" spans="1:10" s="304" customFormat="1" ht="17.75" customHeight="1">
      <c r="A188" s="340" t="s">
        <v>427</v>
      </c>
      <c r="B188" s="550" t="s">
        <v>433</v>
      </c>
      <c r="C188" s="551"/>
      <c r="D188" s="552"/>
      <c r="E188" s="301" t="s">
        <v>406</v>
      </c>
      <c r="F188" s="301" t="s">
        <v>407</v>
      </c>
      <c r="G188" s="302"/>
      <c r="H188" s="289"/>
      <c r="I188" s="355">
        <v>-5503.8</v>
      </c>
      <c r="J188" s="303"/>
    </row>
    <row r="189" spans="1:10" s="304" customFormat="1" ht="17.75" customHeight="1">
      <c r="A189" s="340" t="s">
        <v>428</v>
      </c>
      <c r="B189" s="550" t="s">
        <v>433</v>
      </c>
      <c r="C189" s="551"/>
      <c r="D189" s="552"/>
      <c r="E189" s="301" t="s">
        <v>406</v>
      </c>
      <c r="F189" s="301" t="s">
        <v>407</v>
      </c>
      <c r="G189" s="302"/>
      <c r="H189" s="289"/>
      <c r="I189" s="355">
        <v>-200.4</v>
      </c>
      <c r="J189" s="303"/>
    </row>
    <row r="190" spans="1:10" s="304" customFormat="1" ht="17.75" customHeight="1">
      <c r="A190" s="340" t="s">
        <v>429</v>
      </c>
      <c r="B190" s="550" t="s">
        <v>433</v>
      </c>
      <c r="C190" s="551"/>
      <c r="D190" s="552"/>
      <c r="E190" s="301" t="s">
        <v>406</v>
      </c>
      <c r="F190" s="301" t="s">
        <v>407</v>
      </c>
      <c r="G190" s="302"/>
      <c r="H190" s="289"/>
      <c r="I190" s="355">
        <v>-373.7</v>
      </c>
      <c r="J190" s="303"/>
    </row>
    <row r="191" spans="1:10" s="304" customFormat="1" ht="17.75" customHeight="1">
      <c r="A191" s="340" t="s">
        <v>430</v>
      </c>
      <c r="B191" s="550" t="s">
        <v>434</v>
      </c>
      <c r="C191" s="551"/>
      <c r="D191" s="552"/>
      <c r="E191" s="301" t="s">
        <v>186</v>
      </c>
      <c r="F191" s="301" t="s">
        <v>48</v>
      </c>
      <c r="G191" s="302"/>
      <c r="H191" s="289"/>
      <c r="I191" s="355">
        <v>-71322.600000000006</v>
      </c>
      <c r="J191" s="303"/>
    </row>
    <row r="192" spans="1:10" s="304" customFormat="1" ht="17.75" customHeight="1">
      <c r="A192" s="340" t="s">
        <v>431</v>
      </c>
      <c r="B192" s="550" t="s">
        <v>433</v>
      </c>
      <c r="C192" s="551"/>
      <c r="D192" s="552"/>
      <c r="E192" s="301" t="s">
        <v>406</v>
      </c>
      <c r="F192" s="301" t="s">
        <v>407</v>
      </c>
      <c r="G192" s="302"/>
      <c r="H192" s="289"/>
      <c r="I192" s="355">
        <v>-422.2</v>
      </c>
      <c r="J192" s="303"/>
    </row>
    <row r="193" spans="1:10" s="3" customFormat="1">
      <c r="A193" s="147" t="s">
        <v>77</v>
      </c>
      <c r="B193" s="147" t="s">
        <v>196</v>
      </c>
      <c r="C193" s="147" t="s">
        <v>78</v>
      </c>
      <c r="D193" s="523" t="s">
        <v>122</v>
      </c>
      <c r="E193" s="524"/>
      <c r="F193" s="524"/>
      <c r="G193" s="524"/>
      <c r="H193" s="525"/>
      <c r="I193" s="223">
        <f>+I194+I200+I207</f>
        <v>-7543.5000000000036</v>
      </c>
    </row>
    <row r="194" spans="1:10" s="106" customFormat="1" ht="54.95" customHeight="1">
      <c r="A194" s="224" t="s">
        <v>197</v>
      </c>
      <c r="B194" s="541" t="s">
        <v>194</v>
      </c>
      <c r="C194" s="541"/>
      <c r="D194" s="541"/>
      <c r="E194" s="541"/>
      <c r="F194" s="541"/>
      <c r="G194" s="541"/>
      <c r="H194" s="541"/>
      <c r="I194" s="225">
        <f>+I195+I197</f>
        <v>27536.7</v>
      </c>
    </row>
    <row r="195" spans="1:10" s="35" customFormat="1" ht="20.95" customHeight="1">
      <c r="A195" s="264"/>
      <c r="B195" s="416" t="s">
        <v>79</v>
      </c>
      <c r="C195" s="417"/>
      <c r="D195" s="420"/>
      <c r="E195" s="226"/>
      <c r="F195" s="226"/>
      <c r="G195" s="226"/>
      <c r="H195" s="265"/>
      <c r="I195" s="228">
        <f>+I196</f>
        <v>27240</v>
      </c>
    </row>
    <row r="196" spans="1:10" s="109" customFormat="1" ht="18" customHeight="1">
      <c r="A196" s="231">
        <v>45611100</v>
      </c>
      <c r="B196" s="542" t="s">
        <v>198</v>
      </c>
      <c r="C196" s="542"/>
      <c r="D196" s="542"/>
      <c r="E196" s="279" t="s">
        <v>50</v>
      </c>
      <c r="F196" s="121" t="s">
        <v>76</v>
      </c>
      <c r="G196" s="229">
        <v>27240000</v>
      </c>
      <c r="H196" s="230">
        <v>1</v>
      </c>
      <c r="I196" s="69">
        <f>+ROUNDUP(H196*G196/1000,1)</f>
        <v>27240</v>
      </c>
    </row>
    <row r="197" spans="1:10" s="109" customFormat="1" ht="20.95" customHeight="1">
      <c r="A197" s="231"/>
      <c r="B197" s="416" t="s">
        <v>49</v>
      </c>
      <c r="C197" s="417"/>
      <c r="D197" s="420"/>
      <c r="E197" s="226" t="s">
        <v>80</v>
      </c>
      <c r="F197" s="226" t="s">
        <v>80</v>
      </c>
      <c r="G197" s="226" t="s">
        <v>80</v>
      </c>
      <c r="H197" s="227"/>
      <c r="I197" s="228">
        <f>SUM(I198:I199)</f>
        <v>296.7</v>
      </c>
    </row>
    <row r="198" spans="1:10" s="109" customFormat="1">
      <c r="A198" s="231">
        <v>71351540</v>
      </c>
      <c r="B198" s="542" t="s">
        <v>58</v>
      </c>
      <c r="C198" s="542"/>
      <c r="D198" s="542"/>
      <c r="E198" s="121" t="s">
        <v>50</v>
      </c>
      <c r="F198" s="121" t="s">
        <v>48</v>
      </c>
      <c r="G198" s="229">
        <v>70000</v>
      </c>
      <c r="H198" s="230">
        <v>1</v>
      </c>
      <c r="I198" s="69">
        <f t="shared" ref="I198:I199" si="7">+ROUNDUP(H198*G198/1000,1)</f>
        <v>70</v>
      </c>
    </row>
    <row r="199" spans="1:10" s="109" customFormat="1">
      <c r="A199" s="231">
        <v>98111140</v>
      </c>
      <c r="B199" s="542" t="s">
        <v>59</v>
      </c>
      <c r="C199" s="542"/>
      <c r="D199" s="542"/>
      <c r="E199" s="121" t="s">
        <v>51</v>
      </c>
      <c r="F199" s="121" t="s">
        <v>48</v>
      </c>
      <c r="G199" s="229">
        <v>226700</v>
      </c>
      <c r="H199" s="230">
        <v>1</v>
      </c>
      <c r="I199" s="69">
        <f t="shared" si="7"/>
        <v>226.7</v>
      </c>
    </row>
    <row r="200" spans="1:10" ht="54.8" customHeight="1">
      <c r="A200" s="212" t="s">
        <v>229</v>
      </c>
      <c r="B200" s="547" t="s">
        <v>230</v>
      </c>
      <c r="C200" s="548"/>
      <c r="D200" s="548"/>
      <c r="E200" s="548"/>
      <c r="F200" s="548"/>
      <c r="G200" s="548"/>
      <c r="H200" s="549"/>
      <c r="I200" s="281">
        <f>+I201+I203</f>
        <v>-36062.700000000004</v>
      </c>
    </row>
    <row r="201" spans="1:10" ht="16.55" customHeight="1">
      <c r="A201" s="282"/>
      <c r="B201" s="544" t="s">
        <v>219</v>
      </c>
      <c r="C201" s="545"/>
      <c r="D201" s="546"/>
      <c r="E201" s="283"/>
      <c r="F201" s="283"/>
      <c r="G201" s="284"/>
      <c r="H201" s="284"/>
      <c r="I201" s="285">
        <f>+I202</f>
        <v>-35148.800000000003</v>
      </c>
      <c r="J201" s="286"/>
    </row>
    <row r="202" spans="1:10" s="292" customFormat="1">
      <c r="A202" s="213" t="s">
        <v>231</v>
      </c>
      <c r="B202" s="543" t="s">
        <v>232</v>
      </c>
      <c r="C202" s="543"/>
      <c r="D202" s="543"/>
      <c r="E202" s="287" t="s">
        <v>186</v>
      </c>
      <c r="F202" s="287" t="s">
        <v>76</v>
      </c>
      <c r="G202" s="229">
        <v>35148800</v>
      </c>
      <c r="H202" s="289">
        <v>-1</v>
      </c>
      <c r="I202" s="69">
        <f t="shared" ref="I202:I206" si="8">+ROUNDDOWN(H202*G202/1000,1)</f>
        <v>-35148.800000000003</v>
      </c>
      <c r="J202" s="291"/>
    </row>
    <row r="203" spans="1:10" ht="16.55" customHeight="1">
      <c r="A203" s="282"/>
      <c r="B203" s="544" t="s">
        <v>49</v>
      </c>
      <c r="C203" s="545"/>
      <c r="D203" s="546"/>
      <c r="E203" s="283"/>
      <c r="F203" s="283"/>
      <c r="G203" s="284"/>
      <c r="H203" s="284"/>
      <c r="I203" s="285">
        <f>SUM(I204:I206)</f>
        <v>-913.9</v>
      </c>
      <c r="J203" s="286"/>
    </row>
    <row r="204" spans="1:10" s="292" customFormat="1" ht="17.75" customHeight="1">
      <c r="A204" s="213" t="s">
        <v>233</v>
      </c>
      <c r="B204" s="543" t="s">
        <v>58</v>
      </c>
      <c r="C204" s="543"/>
      <c r="D204" s="543"/>
      <c r="E204" s="287" t="s">
        <v>50</v>
      </c>
      <c r="F204" s="287" t="s">
        <v>76</v>
      </c>
      <c r="G204" s="229">
        <v>443000</v>
      </c>
      <c r="H204" s="289">
        <v>-1</v>
      </c>
      <c r="I204" s="69">
        <f t="shared" si="8"/>
        <v>-443</v>
      </c>
      <c r="J204" s="291"/>
    </row>
    <row r="205" spans="1:10" s="292" customFormat="1" ht="17.75" customHeight="1">
      <c r="A205" s="213" t="s">
        <v>235</v>
      </c>
      <c r="B205" s="543" t="s">
        <v>58</v>
      </c>
      <c r="C205" s="543"/>
      <c r="D205" s="543"/>
      <c r="E205" s="287" t="s">
        <v>50</v>
      </c>
      <c r="F205" s="287" t="s">
        <v>76</v>
      </c>
      <c r="G205" s="229">
        <v>260000</v>
      </c>
      <c r="H205" s="289">
        <v>-1</v>
      </c>
      <c r="I205" s="69">
        <f t="shared" ref="I205" si="9">+ROUNDDOWN(H205*G205/1000,1)</f>
        <v>-260</v>
      </c>
      <c r="J205" s="291"/>
    </row>
    <row r="206" spans="1:10" s="292" customFormat="1" ht="17.75" customHeight="1">
      <c r="A206" s="213" t="s">
        <v>234</v>
      </c>
      <c r="B206" s="543" t="s">
        <v>59</v>
      </c>
      <c r="C206" s="543"/>
      <c r="D206" s="543"/>
      <c r="E206" s="287" t="s">
        <v>51</v>
      </c>
      <c r="F206" s="287" t="s">
        <v>76</v>
      </c>
      <c r="G206" s="229">
        <v>210900</v>
      </c>
      <c r="H206" s="289">
        <v>-1</v>
      </c>
      <c r="I206" s="69">
        <f t="shared" si="8"/>
        <v>-210.9</v>
      </c>
      <c r="J206" s="291"/>
    </row>
    <row r="207" spans="1:10" s="106" customFormat="1" ht="54.95" customHeight="1">
      <c r="A207" s="224" t="s">
        <v>200</v>
      </c>
      <c r="B207" s="541" t="s">
        <v>125</v>
      </c>
      <c r="C207" s="541"/>
      <c r="D207" s="541"/>
      <c r="E207" s="541"/>
      <c r="F207" s="541"/>
      <c r="G207" s="541"/>
      <c r="H207" s="541"/>
      <c r="I207" s="225">
        <f>+I208</f>
        <v>982.5</v>
      </c>
    </row>
    <row r="208" spans="1:10" s="35" customFormat="1" ht="20.95" customHeight="1">
      <c r="A208" s="264"/>
      <c r="B208" s="416" t="s">
        <v>79</v>
      </c>
      <c r="C208" s="417"/>
      <c r="D208" s="420"/>
      <c r="E208" s="226"/>
      <c r="F208" s="226"/>
      <c r="G208" s="226"/>
      <c r="H208" s="265"/>
      <c r="I208" s="228">
        <f>+I209</f>
        <v>982.5</v>
      </c>
    </row>
    <row r="209" spans="1:9" s="109" customFormat="1" ht="17.5" customHeight="1">
      <c r="A209" s="231">
        <v>45231129</v>
      </c>
      <c r="B209" s="542" t="s">
        <v>201</v>
      </c>
      <c r="C209" s="542"/>
      <c r="D209" s="542"/>
      <c r="E209" s="121" t="s">
        <v>202</v>
      </c>
      <c r="F209" s="121" t="s">
        <v>76</v>
      </c>
      <c r="G209" s="229">
        <v>982450</v>
      </c>
      <c r="H209" s="230">
        <v>1</v>
      </c>
      <c r="I209" s="69">
        <f>+ROUND(H209*G209/1000,1)</f>
        <v>982.5</v>
      </c>
    </row>
  </sheetData>
  <mergeCells count="208">
    <mergeCell ref="B209:D209"/>
    <mergeCell ref="B195:D195"/>
    <mergeCell ref="B196:D196"/>
    <mergeCell ref="B175:D175"/>
    <mergeCell ref="B176:D176"/>
    <mergeCell ref="B177:D177"/>
    <mergeCell ref="B178:D178"/>
    <mergeCell ref="B200:H200"/>
    <mergeCell ref="B190:D190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44:D144"/>
    <mergeCell ref="B152:D152"/>
    <mergeCell ref="B115:D115"/>
    <mergeCell ref="B116:D116"/>
    <mergeCell ref="B117:D117"/>
    <mergeCell ref="B118:D118"/>
    <mergeCell ref="B119:D119"/>
    <mergeCell ref="B167:D167"/>
    <mergeCell ref="B139:D139"/>
    <mergeCell ref="B120:D120"/>
    <mergeCell ref="B121:D121"/>
    <mergeCell ref="B122:D122"/>
    <mergeCell ref="B156:D156"/>
    <mergeCell ref="B132:D132"/>
    <mergeCell ref="B141:D141"/>
    <mergeCell ref="B142:D142"/>
    <mergeCell ref="B140:D140"/>
    <mergeCell ref="B157:D157"/>
    <mergeCell ref="B151:D151"/>
    <mergeCell ref="B155:D155"/>
    <mergeCell ref="B150:D150"/>
    <mergeCell ref="B153:D153"/>
    <mergeCell ref="B154:D154"/>
    <mergeCell ref="B192:D192"/>
    <mergeCell ref="B191:D191"/>
    <mergeCell ref="B198:D198"/>
    <mergeCell ref="B179:H179"/>
    <mergeCell ref="B180:D180"/>
    <mergeCell ref="B181:D181"/>
    <mergeCell ref="B206:D206"/>
    <mergeCell ref="B205:D205"/>
    <mergeCell ref="B159:D159"/>
    <mergeCell ref="B199:D199"/>
    <mergeCell ref="B207:H207"/>
    <mergeCell ref="B208:D208"/>
    <mergeCell ref="B201:D201"/>
    <mergeCell ref="B202:D202"/>
    <mergeCell ref="B203:D203"/>
    <mergeCell ref="B204:D204"/>
    <mergeCell ref="B197:D197"/>
    <mergeCell ref="D193:H193"/>
    <mergeCell ref="B194:H194"/>
    <mergeCell ref="B110:D110"/>
    <mergeCell ref="B111:D111"/>
    <mergeCell ref="B112:D112"/>
    <mergeCell ref="B113:D113"/>
    <mergeCell ref="B114:D114"/>
    <mergeCell ref="B130:D130"/>
    <mergeCell ref="B131:D131"/>
    <mergeCell ref="B158:D158"/>
    <mergeCell ref="B145:D145"/>
    <mergeCell ref="B147:D147"/>
    <mergeCell ref="B143:D143"/>
    <mergeCell ref="B148:D148"/>
    <mergeCell ref="B146:D146"/>
    <mergeCell ref="B149:D149"/>
    <mergeCell ref="D137:H137"/>
    <mergeCell ref="B138:H138"/>
    <mergeCell ref="D126:H126"/>
    <mergeCell ref="B127:H127"/>
    <mergeCell ref="B128:D128"/>
    <mergeCell ref="B129:D129"/>
    <mergeCell ref="D133:H133"/>
    <mergeCell ref="B134:H134"/>
    <mergeCell ref="B135:D135"/>
    <mergeCell ref="B136:D136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  <mergeCell ref="B104:D104"/>
    <mergeCell ref="B95:D95"/>
    <mergeCell ref="B96:D96"/>
    <mergeCell ref="B97:D97"/>
    <mergeCell ref="B98:D98"/>
    <mergeCell ref="B99:D99"/>
    <mergeCell ref="B90:D90"/>
    <mergeCell ref="B91:D91"/>
    <mergeCell ref="B92:D92"/>
    <mergeCell ref="B93:D93"/>
    <mergeCell ref="B94:D94"/>
    <mergeCell ref="B86:D86"/>
    <mergeCell ref="B87:D87"/>
    <mergeCell ref="B88:D88"/>
    <mergeCell ref="B89:D89"/>
    <mergeCell ref="B80:D80"/>
    <mergeCell ref="B81:D81"/>
    <mergeCell ref="B82:D82"/>
    <mergeCell ref="B83:D83"/>
    <mergeCell ref="B84:D84"/>
    <mergeCell ref="B77:D77"/>
    <mergeCell ref="B78:D78"/>
    <mergeCell ref="B79:D79"/>
    <mergeCell ref="B70:D70"/>
    <mergeCell ref="B71:D71"/>
    <mergeCell ref="B72:D72"/>
    <mergeCell ref="B73:D73"/>
    <mergeCell ref="B74:D74"/>
    <mergeCell ref="B85:D85"/>
    <mergeCell ref="B68:D68"/>
    <mergeCell ref="B69:D69"/>
    <mergeCell ref="B60:D60"/>
    <mergeCell ref="B61:D61"/>
    <mergeCell ref="B62:D62"/>
    <mergeCell ref="B63:D63"/>
    <mergeCell ref="B64:D64"/>
    <mergeCell ref="B75:D75"/>
    <mergeCell ref="B76:D76"/>
    <mergeCell ref="B35:D35"/>
    <mergeCell ref="B36:D36"/>
    <mergeCell ref="B37:D37"/>
    <mergeCell ref="B38:D38"/>
    <mergeCell ref="B39:D39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B44:D44"/>
    <mergeCell ref="B55:D55"/>
    <mergeCell ref="B56:D56"/>
    <mergeCell ref="B57:D57"/>
    <mergeCell ref="B59:D59"/>
    <mergeCell ref="B50:D50"/>
    <mergeCell ref="B51:D51"/>
    <mergeCell ref="B52:D52"/>
    <mergeCell ref="B53:D53"/>
    <mergeCell ref="B54:D54"/>
    <mergeCell ref="B65:D65"/>
    <mergeCell ref="B66:D66"/>
    <mergeCell ref="B67:D67"/>
    <mergeCell ref="B58:D58"/>
    <mergeCell ref="D14:H14"/>
    <mergeCell ref="B123:H123"/>
    <mergeCell ref="B124:D124"/>
    <mergeCell ref="B125:D125"/>
    <mergeCell ref="B15:H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60:H160"/>
    <mergeCell ref="B173:H173"/>
    <mergeCell ref="B174:D174"/>
    <mergeCell ref="B164:D164"/>
    <mergeCell ref="B165:D165"/>
    <mergeCell ref="B166:D166"/>
    <mergeCell ref="B168:D168"/>
    <mergeCell ref="B169:D169"/>
    <mergeCell ref="B170:D170"/>
    <mergeCell ref="B171:D171"/>
    <mergeCell ref="B161:H161"/>
    <mergeCell ref="B162:D162"/>
    <mergeCell ref="B163:D163"/>
    <mergeCell ref="B172:D17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topLeftCell="A58" zoomScale="70" zoomScaleNormal="70" zoomScaleSheetLayoutView="100" workbookViewId="0">
      <selection activeCell="I6" sqref="I6"/>
    </sheetView>
  </sheetViews>
  <sheetFormatPr defaultColWidth="9.09765625" defaultRowHeight="17.75"/>
  <cols>
    <col min="1" max="3" width="8.8984375" style="3" customWidth="1"/>
    <col min="4" max="4" width="10.296875" style="3" customWidth="1"/>
    <col min="5" max="5" width="14.59765625" style="3" customWidth="1"/>
    <col min="6" max="6" width="62.09765625" style="3" customWidth="1"/>
    <col min="7" max="8" width="21.8984375" style="3" customWidth="1"/>
    <col min="9" max="9" width="49.8984375" style="3" customWidth="1"/>
    <col min="10" max="10" width="14.296875" style="3" customWidth="1"/>
    <col min="11" max="16384" width="9.09765625" style="3"/>
  </cols>
  <sheetData>
    <row r="1" spans="1:8" ht="38.049999999999997" customHeight="1">
      <c r="G1" s="413" t="s">
        <v>113</v>
      </c>
      <c r="H1" s="413"/>
    </row>
    <row r="2" spans="1:8" ht="17.350000000000001" customHeight="1">
      <c r="G2" s="331"/>
      <c r="H2" s="331" t="s">
        <v>74</v>
      </c>
    </row>
    <row r="3" spans="1:8" ht="17.350000000000001" customHeight="1">
      <c r="G3" s="331"/>
      <c r="H3" s="331" t="s">
        <v>6</v>
      </c>
    </row>
    <row r="6" spans="1:8" ht="52.55" customHeight="1">
      <c r="A6" s="415" t="s">
        <v>519</v>
      </c>
      <c r="B6" s="415"/>
      <c r="C6" s="415"/>
      <c r="D6" s="415"/>
      <c r="E6" s="415"/>
      <c r="F6" s="415"/>
      <c r="G6" s="415"/>
      <c r="H6" s="415"/>
    </row>
    <row r="8" spans="1:8">
      <c r="G8" s="556" t="s">
        <v>16</v>
      </c>
      <c r="H8" s="556"/>
    </row>
    <row r="9" spans="1:8" s="14" customFormat="1" ht="74.05" customHeight="1">
      <c r="A9" s="439" t="s">
        <v>17</v>
      </c>
      <c r="B9" s="439"/>
      <c r="C9" s="439"/>
      <c r="D9" s="439" t="s">
        <v>8</v>
      </c>
      <c r="E9" s="439"/>
      <c r="F9" s="439" t="s">
        <v>12</v>
      </c>
      <c r="G9" s="416" t="s">
        <v>508</v>
      </c>
      <c r="H9" s="420"/>
    </row>
    <row r="10" spans="1:8" s="14" customFormat="1" ht="45" customHeight="1">
      <c r="A10" s="121" t="s">
        <v>509</v>
      </c>
      <c r="B10" s="121" t="s">
        <v>510</v>
      </c>
      <c r="C10" s="121" t="s">
        <v>18</v>
      </c>
      <c r="D10" s="121" t="s">
        <v>11</v>
      </c>
      <c r="E10" s="121" t="s">
        <v>93</v>
      </c>
      <c r="F10" s="439"/>
      <c r="G10" s="121" t="s">
        <v>9</v>
      </c>
      <c r="H10" s="121" t="s">
        <v>10</v>
      </c>
    </row>
    <row r="11" spans="1:8" s="14" customFormat="1" ht="22.6" customHeight="1">
      <c r="A11" s="338"/>
      <c r="B11" s="338"/>
      <c r="C11" s="338"/>
      <c r="D11" s="121"/>
      <c r="E11" s="121"/>
      <c r="F11" s="333" t="s">
        <v>15</v>
      </c>
      <c r="G11" s="123">
        <f t="shared" ref="G11:H11" si="0">+G13+G34</f>
        <v>0</v>
      </c>
      <c r="H11" s="123">
        <f t="shared" si="0"/>
        <v>0</v>
      </c>
    </row>
    <row r="12" spans="1:8" s="14" customFormat="1" ht="22.6" customHeight="1">
      <c r="A12" s="338"/>
      <c r="B12" s="338"/>
      <c r="C12" s="338"/>
      <c r="D12" s="121"/>
      <c r="E12" s="121"/>
      <c r="F12" s="338" t="s">
        <v>95</v>
      </c>
      <c r="G12" s="123"/>
      <c r="H12" s="123"/>
    </row>
    <row r="13" spans="1:8" s="109" customFormat="1" ht="27" customHeight="1">
      <c r="A13" s="339"/>
      <c r="B13" s="339"/>
      <c r="C13" s="339"/>
      <c r="D13" s="121"/>
      <c r="E13" s="121"/>
      <c r="F13" s="333" t="s">
        <v>503</v>
      </c>
      <c r="G13" s="123">
        <f t="shared" ref="G13:H13" si="1">+G14</f>
        <v>-5052.8</v>
      </c>
      <c r="H13" s="123">
        <f t="shared" si="1"/>
        <v>-5052.8</v>
      </c>
    </row>
    <row r="14" spans="1:8" ht="33.35">
      <c r="A14" s="557" t="s">
        <v>511</v>
      </c>
      <c r="B14" s="557"/>
      <c r="C14" s="557"/>
      <c r="D14" s="557"/>
      <c r="E14" s="557"/>
      <c r="F14" s="134" t="s">
        <v>483</v>
      </c>
      <c r="G14" s="123">
        <f t="shared" ref="G14:H14" si="2">+G16</f>
        <v>-5052.8</v>
      </c>
      <c r="H14" s="123">
        <f t="shared" si="2"/>
        <v>-5052.8</v>
      </c>
    </row>
    <row r="15" spans="1:8">
      <c r="A15" s="557"/>
      <c r="B15" s="557"/>
      <c r="C15" s="557"/>
      <c r="D15" s="557"/>
      <c r="E15" s="557"/>
      <c r="F15" s="338" t="s">
        <v>13</v>
      </c>
      <c r="G15" s="356"/>
      <c r="H15" s="356"/>
    </row>
    <row r="16" spans="1:8" ht="33.35">
      <c r="A16" s="557"/>
      <c r="B16" s="557" t="s">
        <v>512</v>
      </c>
      <c r="C16" s="557"/>
      <c r="D16" s="557"/>
      <c r="E16" s="557"/>
      <c r="F16" s="134" t="s">
        <v>484</v>
      </c>
      <c r="G16" s="123">
        <f t="shared" ref="G16:H16" si="3">+G18</f>
        <v>-5052.8</v>
      </c>
      <c r="H16" s="123">
        <f t="shared" si="3"/>
        <v>-5052.8</v>
      </c>
    </row>
    <row r="17" spans="1:8">
      <c r="A17" s="557"/>
      <c r="B17" s="557"/>
      <c r="C17" s="557"/>
      <c r="D17" s="557"/>
      <c r="E17" s="557"/>
      <c r="F17" s="338" t="s">
        <v>13</v>
      </c>
      <c r="G17" s="356"/>
      <c r="H17" s="356"/>
    </row>
    <row r="18" spans="1:8">
      <c r="A18" s="557"/>
      <c r="B18" s="557"/>
      <c r="C18" s="557" t="s">
        <v>512</v>
      </c>
      <c r="D18" s="557"/>
      <c r="E18" s="557"/>
      <c r="F18" s="333" t="s">
        <v>485</v>
      </c>
      <c r="G18" s="357">
        <f t="shared" ref="G18:H18" si="4">+G20</f>
        <v>-5052.8</v>
      </c>
      <c r="H18" s="357">
        <f t="shared" si="4"/>
        <v>-5052.8</v>
      </c>
    </row>
    <row r="19" spans="1:8" ht="18" customHeight="1">
      <c r="A19" s="557"/>
      <c r="B19" s="557"/>
      <c r="C19" s="557"/>
      <c r="D19" s="557"/>
      <c r="E19" s="557"/>
      <c r="F19" s="338" t="s">
        <v>13</v>
      </c>
      <c r="G19" s="358"/>
      <c r="H19" s="358"/>
    </row>
    <row r="20" spans="1:8">
      <c r="A20" s="557"/>
      <c r="B20" s="557"/>
      <c r="C20" s="557"/>
      <c r="D20" s="557"/>
      <c r="E20" s="557"/>
      <c r="F20" s="338" t="s">
        <v>513</v>
      </c>
      <c r="G20" s="357">
        <f t="shared" ref="G20:H20" si="5">+G22</f>
        <v>-5052.8</v>
      </c>
      <c r="H20" s="357">
        <f t="shared" si="5"/>
        <v>-5052.8</v>
      </c>
    </row>
    <row r="21" spans="1:8">
      <c r="A21" s="557"/>
      <c r="B21" s="557"/>
      <c r="C21" s="557"/>
      <c r="D21" s="557"/>
      <c r="E21" s="557"/>
      <c r="F21" s="338" t="s">
        <v>13</v>
      </c>
      <c r="G21" s="359"/>
      <c r="H21" s="359"/>
    </row>
    <row r="22" spans="1:8" s="35" customFormat="1" ht="22.6" customHeight="1">
      <c r="A22" s="557"/>
      <c r="B22" s="557"/>
      <c r="C22" s="557"/>
      <c r="D22" s="557" t="s">
        <v>514</v>
      </c>
      <c r="E22" s="558" t="s">
        <v>515</v>
      </c>
      <c r="F22" s="558" t="s">
        <v>485</v>
      </c>
      <c r="G22" s="357">
        <f t="shared" ref="G22:H22" si="6">+G24</f>
        <v>-5052.8</v>
      </c>
      <c r="H22" s="357">
        <f t="shared" si="6"/>
        <v>-5052.8</v>
      </c>
    </row>
    <row r="23" spans="1:8" ht="17.75" customHeight="1">
      <c r="A23" s="557"/>
      <c r="B23" s="557"/>
      <c r="C23" s="557"/>
      <c r="D23" s="557"/>
      <c r="E23" s="360"/>
      <c r="F23" s="338" t="s">
        <v>13</v>
      </c>
      <c r="G23" s="229"/>
      <c r="H23" s="229"/>
    </row>
    <row r="24" spans="1:8" ht="20.05" customHeight="1">
      <c r="A24" s="557"/>
      <c r="B24" s="557"/>
      <c r="C24" s="557"/>
      <c r="D24" s="557"/>
      <c r="E24" s="361" t="s">
        <v>516</v>
      </c>
      <c r="F24" s="333" t="s">
        <v>485</v>
      </c>
      <c r="G24" s="362">
        <f t="shared" ref="G24:H24" si="7">+G26</f>
        <v>-5052.8</v>
      </c>
      <c r="H24" s="362">
        <f t="shared" si="7"/>
        <v>-5052.8</v>
      </c>
    </row>
    <row r="25" spans="1:8" ht="17.75" customHeight="1">
      <c r="A25" s="557"/>
      <c r="B25" s="557"/>
      <c r="C25" s="557"/>
      <c r="D25" s="557"/>
      <c r="E25" s="559"/>
      <c r="F25" s="338" t="s">
        <v>23</v>
      </c>
      <c r="G25" s="363"/>
      <c r="H25" s="363"/>
    </row>
    <row r="26" spans="1:8">
      <c r="A26" s="557"/>
      <c r="B26" s="557"/>
      <c r="C26" s="557"/>
      <c r="D26" s="557"/>
      <c r="E26" s="559"/>
      <c r="F26" s="133" t="s">
        <v>513</v>
      </c>
      <c r="G26" s="364">
        <f t="shared" ref="G26:H26" si="8">+G28</f>
        <v>-5052.8</v>
      </c>
      <c r="H26" s="364">
        <f t="shared" si="8"/>
        <v>-5052.8</v>
      </c>
    </row>
    <row r="27" spans="1:8" ht="53.2">
      <c r="A27" s="557"/>
      <c r="B27" s="557"/>
      <c r="C27" s="557"/>
      <c r="D27" s="557"/>
      <c r="E27" s="559"/>
      <c r="F27" s="338" t="s">
        <v>20</v>
      </c>
      <c r="G27" s="363"/>
      <c r="H27" s="363"/>
    </row>
    <row r="28" spans="1:8" ht="17.75" customHeight="1">
      <c r="A28" s="557"/>
      <c r="B28" s="557"/>
      <c r="C28" s="557"/>
      <c r="D28" s="557"/>
      <c r="E28" s="559"/>
      <c r="F28" s="121" t="s">
        <v>14</v>
      </c>
      <c r="G28" s="229">
        <f t="shared" ref="G28:H31" si="9">+G29</f>
        <v>-5052.8</v>
      </c>
      <c r="H28" s="229">
        <f t="shared" si="9"/>
        <v>-5052.8</v>
      </c>
    </row>
    <row r="29" spans="1:8" ht="17.75" customHeight="1">
      <c r="A29" s="557"/>
      <c r="B29" s="557"/>
      <c r="C29" s="557"/>
      <c r="D29" s="557"/>
      <c r="E29" s="559"/>
      <c r="F29" s="343" t="s">
        <v>436</v>
      </c>
      <c r="G29" s="363">
        <f t="shared" si="9"/>
        <v>-5052.8</v>
      </c>
      <c r="H29" s="363">
        <f t="shared" si="9"/>
        <v>-5052.8</v>
      </c>
    </row>
    <row r="30" spans="1:8" ht="17.75" customHeight="1">
      <c r="A30" s="557"/>
      <c r="B30" s="557"/>
      <c r="C30" s="557"/>
      <c r="D30" s="557"/>
      <c r="E30" s="559"/>
      <c r="F30" s="343" t="s">
        <v>437</v>
      </c>
      <c r="G30" s="363">
        <f t="shared" si="9"/>
        <v>-5052.8</v>
      </c>
      <c r="H30" s="363">
        <f t="shared" si="9"/>
        <v>-5052.8</v>
      </c>
    </row>
    <row r="31" spans="1:8" ht="17.75" customHeight="1">
      <c r="A31" s="557"/>
      <c r="B31" s="557"/>
      <c r="C31" s="557"/>
      <c r="D31" s="557"/>
      <c r="E31" s="559"/>
      <c r="F31" s="343" t="s">
        <v>451</v>
      </c>
      <c r="G31" s="363">
        <f t="shared" si="9"/>
        <v>-5052.8</v>
      </c>
      <c r="H31" s="363">
        <f t="shared" si="9"/>
        <v>-5052.8</v>
      </c>
    </row>
    <row r="32" spans="1:8" ht="17.5" customHeight="1">
      <c r="A32" s="557"/>
      <c r="B32" s="557"/>
      <c r="C32" s="557"/>
      <c r="D32" s="557"/>
      <c r="E32" s="559"/>
      <c r="F32" s="343" t="s">
        <v>47</v>
      </c>
      <c r="G32" s="363">
        <f>+'Հավելված N 2'!G231</f>
        <v>-5052.8</v>
      </c>
      <c r="H32" s="363">
        <f>+'Հավելված N 2'!H231</f>
        <v>-5052.8</v>
      </c>
    </row>
    <row r="33" spans="1:15" ht="9.4" customHeight="1">
      <c r="A33" s="365"/>
      <c r="B33" s="366"/>
      <c r="C33" s="367"/>
      <c r="D33" s="338"/>
      <c r="E33" s="338"/>
    </row>
    <row r="34" spans="1:15" s="109" customFormat="1" ht="33.35">
      <c r="A34" s="339"/>
      <c r="B34" s="339"/>
      <c r="C34" s="339"/>
      <c r="D34" s="339"/>
      <c r="E34" s="339"/>
      <c r="F34" s="333" t="s">
        <v>24</v>
      </c>
      <c r="G34" s="123">
        <f t="shared" ref="G34:H34" si="10">+G35</f>
        <v>5052.8</v>
      </c>
      <c r="H34" s="123">
        <f t="shared" si="10"/>
        <v>5052.8</v>
      </c>
    </row>
    <row r="35" spans="1:15" s="14" customFormat="1" ht="17.350000000000001" customHeight="1">
      <c r="A35" s="437" t="s">
        <v>419</v>
      </c>
      <c r="B35" s="561"/>
      <c r="C35" s="404"/>
      <c r="D35" s="443"/>
      <c r="E35" s="61"/>
      <c r="F35" s="333" t="s">
        <v>420</v>
      </c>
      <c r="G35" s="123">
        <f t="shared" ref="G35:H35" si="11">+G37+G54</f>
        <v>5052.8</v>
      </c>
      <c r="H35" s="123">
        <f t="shared" si="11"/>
        <v>5052.8</v>
      </c>
    </row>
    <row r="36" spans="1:15" s="14" customFormat="1" ht="16.399999999999999" customHeight="1">
      <c r="A36" s="437"/>
      <c r="B36" s="561"/>
      <c r="C36" s="405"/>
      <c r="D36" s="444"/>
      <c r="E36" s="62"/>
      <c r="F36" s="338" t="s">
        <v>13</v>
      </c>
      <c r="G36" s="342"/>
      <c r="H36" s="342"/>
    </row>
    <row r="37" spans="1:15" s="14" customFormat="1">
      <c r="A37" s="437"/>
      <c r="B37" s="424" t="s">
        <v>84</v>
      </c>
      <c r="C37" s="405"/>
      <c r="D37" s="444"/>
      <c r="E37" s="62"/>
      <c r="F37" s="333" t="s">
        <v>517</v>
      </c>
      <c r="G37" s="149">
        <f t="shared" ref="G37:H37" si="12">+G39</f>
        <v>600</v>
      </c>
      <c r="H37" s="149">
        <f t="shared" si="12"/>
        <v>600</v>
      </c>
    </row>
    <row r="38" spans="1:15" s="14" customFormat="1" ht="16.8" customHeight="1">
      <c r="A38" s="437"/>
      <c r="B38" s="425"/>
      <c r="C38" s="406"/>
      <c r="D38" s="444"/>
      <c r="E38" s="62"/>
      <c r="F38" s="338" t="s">
        <v>13</v>
      </c>
      <c r="G38" s="149"/>
      <c r="H38" s="342"/>
    </row>
    <row r="39" spans="1:15" s="14" customFormat="1">
      <c r="A39" s="437"/>
      <c r="B39" s="425"/>
      <c r="C39" s="424" t="s">
        <v>84</v>
      </c>
      <c r="D39" s="444"/>
      <c r="E39" s="62"/>
      <c r="F39" s="333" t="s">
        <v>517</v>
      </c>
      <c r="G39" s="149">
        <f t="shared" ref="G39:H39" si="13">+G41</f>
        <v>600</v>
      </c>
      <c r="H39" s="149">
        <f t="shared" si="13"/>
        <v>600</v>
      </c>
      <c r="I39" s="15"/>
      <c r="J39" s="15"/>
      <c r="K39" s="15"/>
      <c r="L39" s="15"/>
      <c r="M39" s="15"/>
      <c r="N39" s="15"/>
      <c r="O39" s="15"/>
    </row>
    <row r="40" spans="1:15" s="14" customFormat="1" ht="16.8" customHeight="1">
      <c r="A40" s="437"/>
      <c r="B40" s="425"/>
      <c r="C40" s="425"/>
      <c r="D40" s="444"/>
      <c r="E40" s="62"/>
      <c r="F40" s="338" t="s">
        <v>13</v>
      </c>
      <c r="G40" s="149"/>
      <c r="H40" s="368"/>
      <c r="I40" s="15"/>
      <c r="J40" s="15"/>
      <c r="K40" s="15"/>
      <c r="L40" s="15"/>
      <c r="M40" s="15"/>
      <c r="N40" s="15"/>
      <c r="O40" s="15"/>
    </row>
    <row r="41" spans="1:15" s="14" customFormat="1" ht="35.5">
      <c r="A41" s="437"/>
      <c r="B41" s="425"/>
      <c r="C41" s="425"/>
      <c r="D41" s="444"/>
      <c r="E41" s="62"/>
      <c r="F41" s="339" t="s">
        <v>19</v>
      </c>
      <c r="G41" s="149">
        <f t="shared" ref="G41:H41" si="14">+G43</f>
        <v>600</v>
      </c>
      <c r="H41" s="368">
        <f t="shared" si="14"/>
        <v>600</v>
      </c>
      <c r="I41" s="15"/>
      <c r="J41" s="15"/>
      <c r="K41" s="15"/>
      <c r="L41" s="15"/>
      <c r="M41" s="15"/>
      <c r="N41" s="15"/>
      <c r="O41" s="15"/>
    </row>
    <row r="42" spans="1:15" s="14" customFormat="1" ht="16.8" customHeight="1">
      <c r="A42" s="437"/>
      <c r="B42" s="425"/>
      <c r="C42" s="425"/>
      <c r="D42" s="445"/>
      <c r="E42" s="62"/>
      <c r="F42" s="328" t="s">
        <v>13</v>
      </c>
      <c r="G42" s="149"/>
      <c r="H42" s="368"/>
      <c r="I42" s="15"/>
      <c r="J42" s="15"/>
      <c r="K42" s="15"/>
      <c r="L42" s="15"/>
      <c r="M42" s="15"/>
      <c r="N42" s="15"/>
      <c r="O42" s="15"/>
    </row>
    <row r="43" spans="1:15" s="14" customFormat="1" ht="18" customHeight="1">
      <c r="A43" s="437"/>
      <c r="B43" s="425"/>
      <c r="C43" s="425"/>
      <c r="D43" s="421">
        <v>1163</v>
      </c>
      <c r="E43" s="429" t="s">
        <v>518</v>
      </c>
      <c r="F43" s="429"/>
      <c r="G43" s="123">
        <f t="shared" ref="G43:H43" si="15">+G45</f>
        <v>600</v>
      </c>
      <c r="H43" s="123">
        <f t="shared" si="15"/>
        <v>600</v>
      </c>
      <c r="I43" s="15"/>
      <c r="J43" s="15"/>
      <c r="K43" s="15"/>
      <c r="L43" s="15"/>
      <c r="M43" s="15"/>
      <c r="N43" s="15"/>
      <c r="O43" s="15"/>
    </row>
    <row r="44" spans="1:15" s="14" customFormat="1" ht="16.8" customHeight="1">
      <c r="A44" s="437"/>
      <c r="B44" s="425"/>
      <c r="C44" s="425"/>
      <c r="D44" s="421"/>
      <c r="E44" s="160"/>
      <c r="F44" s="338" t="s">
        <v>13</v>
      </c>
      <c r="G44" s="149"/>
      <c r="H44" s="368"/>
      <c r="I44" s="15"/>
      <c r="J44" s="15"/>
      <c r="K44" s="15"/>
      <c r="L44" s="15"/>
      <c r="M44" s="15"/>
      <c r="N44" s="15"/>
      <c r="O44" s="15"/>
    </row>
    <row r="45" spans="1:15" s="14" customFormat="1" ht="33.35">
      <c r="A45" s="437"/>
      <c r="B45" s="425"/>
      <c r="C45" s="425"/>
      <c r="D45" s="421"/>
      <c r="E45" s="150">
        <v>32003</v>
      </c>
      <c r="F45" s="333" t="s">
        <v>203</v>
      </c>
      <c r="G45" s="135">
        <f t="shared" ref="G45:H45" si="16">+G47</f>
        <v>600</v>
      </c>
      <c r="H45" s="369">
        <f t="shared" si="16"/>
        <v>600</v>
      </c>
      <c r="I45" s="15"/>
      <c r="J45" s="15"/>
      <c r="K45" s="15"/>
      <c r="L45" s="15"/>
      <c r="M45" s="15"/>
      <c r="N45" s="15"/>
      <c r="O45" s="15"/>
    </row>
    <row r="46" spans="1:15" s="14" customFormat="1" ht="16.8" customHeight="1">
      <c r="A46" s="437"/>
      <c r="B46" s="425"/>
      <c r="C46" s="425"/>
      <c r="D46" s="421"/>
      <c r="E46" s="560"/>
      <c r="F46" s="338" t="s">
        <v>23</v>
      </c>
      <c r="G46" s="149"/>
      <c r="H46" s="342"/>
    </row>
    <row r="47" spans="1:15" s="17" customFormat="1" ht="35.5">
      <c r="A47" s="437"/>
      <c r="B47" s="425"/>
      <c r="C47" s="425"/>
      <c r="D47" s="421"/>
      <c r="E47" s="560"/>
      <c r="F47" s="161" t="s">
        <v>19</v>
      </c>
      <c r="G47" s="370">
        <f t="shared" ref="G47:H47" si="17">+G49</f>
        <v>600</v>
      </c>
      <c r="H47" s="371">
        <f t="shared" si="17"/>
        <v>600</v>
      </c>
    </row>
    <row r="48" spans="1:15" s="14" customFormat="1" ht="53.2">
      <c r="A48" s="437"/>
      <c r="B48" s="425"/>
      <c r="C48" s="425"/>
      <c r="D48" s="421"/>
      <c r="E48" s="560"/>
      <c r="F48" s="338" t="s">
        <v>20</v>
      </c>
      <c r="G48" s="341"/>
      <c r="H48" s="342"/>
    </row>
    <row r="49" spans="1:15" s="14" customFormat="1" ht="16.8" customHeight="1">
      <c r="A49" s="437"/>
      <c r="B49" s="425"/>
      <c r="C49" s="425"/>
      <c r="D49" s="421"/>
      <c r="E49" s="560"/>
      <c r="F49" s="154" t="s">
        <v>14</v>
      </c>
      <c r="G49" s="341">
        <f t="shared" ref="G49:H52" si="18">+G50</f>
        <v>600</v>
      </c>
      <c r="H49" s="372">
        <f t="shared" si="18"/>
        <v>600</v>
      </c>
    </row>
    <row r="50" spans="1:15" s="14" customFormat="1" ht="16.8" customHeight="1">
      <c r="A50" s="437"/>
      <c r="B50" s="425"/>
      <c r="C50" s="425"/>
      <c r="D50" s="421"/>
      <c r="E50" s="560"/>
      <c r="F50" s="338" t="s">
        <v>436</v>
      </c>
      <c r="G50" s="341">
        <f t="shared" si="18"/>
        <v>600</v>
      </c>
      <c r="H50" s="341">
        <f t="shared" si="18"/>
        <v>600</v>
      </c>
    </row>
    <row r="51" spans="1:15" s="14" customFormat="1" ht="16.8" customHeight="1">
      <c r="A51" s="437"/>
      <c r="B51" s="425"/>
      <c r="C51" s="425"/>
      <c r="D51" s="421"/>
      <c r="E51" s="560"/>
      <c r="F51" s="338" t="s">
        <v>437</v>
      </c>
      <c r="G51" s="341">
        <f t="shared" si="18"/>
        <v>600</v>
      </c>
      <c r="H51" s="341">
        <f t="shared" si="18"/>
        <v>600</v>
      </c>
    </row>
    <row r="52" spans="1:15" s="14" customFormat="1" ht="16.8" customHeight="1">
      <c r="A52" s="437"/>
      <c r="B52" s="425"/>
      <c r="C52" s="425"/>
      <c r="D52" s="421"/>
      <c r="E52" s="560"/>
      <c r="F52" s="338" t="s">
        <v>441</v>
      </c>
      <c r="G52" s="341">
        <f t="shared" si="18"/>
        <v>600</v>
      </c>
      <c r="H52" s="341">
        <f t="shared" si="18"/>
        <v>600</v>
      </c>
    </row>
    <row r="53" spans="1:15" s="14" customFormat="1">
      <c r="A53" s="437"/>
      <c r="B53" s="426"/>
      <c r="C53" s="426"/>
      <c r="D53" s="421"/>
      <c r="E53" s="560"/>
      <c r="F53" s="373" t="s">
        <v>442</v>
      </c>
      <c r="G53" s="341">
        <f>+'Հավելված N 2'!G45</f>
        <v>600</v>
      </c>
      <c r="H53" s="341">
        <f>+'Հավելված N 2'!H45</f>
        <v>600</v>
      </c>
    </row>
    <row r="54" spans="1:15" s="14" customFormat="1" ht="17.75" customHeight="1">
      <c r="A54" s="437"/>
      <c r="B54" s="424" t="s">
        <v>63</v>
      </c>
      <c r="C54" s="334"/>
      <c r="D54" s="410"/>
      <c r="E54" s="62"/>
      <c r="F54" s="329" t="s">
        <v>443</v>
      </c>
      <c r="G54" s="149">
        <f t="shared" ref="G54:H54" si="19">+G56</f>
        <v>4452.8</v>
      </c>
      <c r="H54" s="149">
        <f t="shared" si="19"/>
        <v>4452.8</v>
      </c>
    </row>
    <row r="55" spans="1:15" s="14" customFormat="1" ht="16.8" customHeight="1">
      <c r="A55" s="437"/>
      <c r="B55" s="425"/>
      <c r="C55" s="334"/>
      <c r="D55" s="411"/>
      <c r="E55" s="62"/>
      <c r="F55" s="340" t="s">
        <v>13</v>
      </c>
      <c r="G55" s="149"/>
      <c r="H55" s="342"/>
    </row>
    <row r="56" spans="1:15" s="14" customFormat="1" ht="17.75" customHeight="1">
      <c r="A56" s="437"/>
      <c r="B56" s="425"/>
      <c r="C56" s="424" t="s">
        <v>84</v>
      </c>
      <c r="D56" s="411"/>
      <c r="E56" s="62"/>
      <c r="F56" s="329" t="s">
        <v>444</v>
      </c>
      <c r="G56" s="149">
        <f t="shared" ref="G56:H56" si="20">+G58</f>
        <v>4452.8</v>
      </c>
      <c r="H56" s="149">
        <f t="shared" si="20"/>
        <v>4452.8</v>
      </c>
      <c r="I56" s="15"/>
      <c r="J56" s="15"/>
      <c r="K56" s="15"/>
      <c r="L56" s="15"/>
      <c r="M56" s="15"/>
      <c r="N56" s="15"/>
      <c r="O56" s="15"/>
    </row>
    <row r="57" spans="1:15" s="14" customFormat="1" ht="16.8" customHeight="1">
      <c r="A57" s="437"/>
      <c r="B57" s="425"/>
      <c r="C57" s="425"/>
      <c r="D57" s="411"/>
      <c r="E57" s="62"/>
      <c r="F57" s="338" t="s">
        <v>13</v>
      </c>
      <c r="G57" s="149"/>
      <c r="H57" s="368"/>
      <c r="I57" s="15"/>
      <c r="J57" s="15"/>
      <c r="K57" s="15"/>
      <c r="L57" s="15"/>
      <c r="M57" s="15"/>
      <c r="N57" s="15"/>
      <c r="O57" s="15"/>
    </row>
    <row r="58" spans="1:15" s="14" customFormat="1" ht="35.5" customHeight="1">
      <c r="A58" s="437"/>
      <c r="B58" s="425"/>
      <c r="C58" s="425"/>
      <c r="D58" s="411"/>
      <c r="E58" s="62"/>
      <c r="F58" s="339" t="s">
        <v>19</v>
      </c>
      <c r="G58" s="149">
        <f t="shared" ref="G58:H58" si="21">+G60</f>
        <v>4452.8</v>
      </c>
      <c r="H58" s="368">
        <f t="shared" si="21"/>
        <v>4452.8</v>
      </c>
      <c r="I58" s="15"/>
      <c r="J58" s="15"/>
      <c r="K58" s="15"/>
      <c r="L58" s="15"/>
      <c r="M58" s="15"/>
      <c r="N58" s="15"/>
      <c r="O58" s="15"/>
    </row>
    <row r="59" spans="1:15" s="14" customFormat="1" ht="16.8" customHeight="1">
      <c r="A59" s="437"/>
      <c r="B59" s="425"/>
      <c r="C59" s="425"/>
      <c r="D59" s="412"/>
      <c r="E59" s="62"/>
      <c r="F59" s="328" t="s">
        <v>13</v>
      </c>
      <c r="G59" s="149"/>
      <c r="H59" s="368"/>
      <c r="I59" s="15"/>
      <c r="J59" s="15"/>
      <c r="K59" s="15"/>
      <c r="L59" s="15"/>
      <c r="M59" s="15"/>
      <c r="N59" s="15"/>
      <c r="O59" s="15"/>
    </row>
    <row r="60" spans="1:15" s="14" customFormat="1" ht="18" customHeight="1">
      <c r="A60" s="437"/>
      <c r="B60" s="425"/>
      <c r="C60" s="425"/>
      <c r="D60" s="330">
        <v>1124</v>
      </c>
      <c r="E60" s="438" t="s">
        <v>445</v>
      </c>
      <c r="F60" s="438"/>
      <c r="G60" s="123">
        <f t="shared" ref="G60:H60" si="22">+G62</f>
        <v>4452.8</v>
      </c>
      <c r="H60" s="123">
        <f t="shared" si="22"/>
        <v>4452.8</v>
      </c>
      <c r="I60" s="15"/>
      <c r="J60" s="15"/>
      <c r="K60" s="15"/>
      <c r="L60" s="15"/>
      <c r="M60" s="15"/>
      <c r="N60" s="15"/>
      <c r="O60" s="15"/>
    </row>
    <row r="61" spans="1:15" s="14" customFormat="1" ht="16.8" customHeight="1">
      <c r="A61" s="437"/>
      <c r="B61" s="425"/>
      <c r="C61" s="425"/>
      <c r="D61" s="332"/>
      <c r="E61" s="22"/>
      <c r="F61" s="246" t="s">
        <v>13</v>
      </c>
      <c r="G61" s="149"/>
      <c r="H61" s="368"/>
      <c r="I61" s="15"/>
      <c r="J61" s="15"/>
      <c r="K61" s="15"/>
      <c r="L61" s="15"/>
      <c r="M61" s="15"/>
      <c r="N61" s="15"/>
      <c r="O61" s="15"/>
    </row>
    <row r="62" spans="1:15" s="14" customFormat="1" ht="50" customHeight="1">
      <c r="A62" s="437"/>
      <c r="B62" s="425"/>
      <c r="C62" s="425"/>
      <c r="D62" s="418"/>
      <c r="E62" s="100">
        <v>32002</v>
      </c>
      <c r="F62" s="333" t="s">
        <v>192</v>
      </c>
      <c r="G62" s="135">
        <f t="shared" ref="G62:H62" si="23">+G64</f>
        <v>4452.8</v>
      </c>
      <c r="H62" s="369">
        <f t="shared" si="23"/>
        <v>4452.8</v>
      </c>
      <c r="I62" s="15"/>
      <c r="J62" s="15"/>
      <c r="K62" s="15"/>
      <c r="L62" s="15"/>
      <c r="M62" s="15"/>
      <c r="N62" s="15"/>
      <c r="O62" s="15"/>
    </row>
    <row r="63" spans="1:15" s="14" customFormat="1" ht="16.8" customHeight="1">
      <c r="A63" s="437"/>
      <c r="B63" s="425"/>
      <c r="C63" s="425"/>
      <c r="D63" s="441"/>
      <c r="E63" s="418"/>
      <c r="F63" s="246" t="s">
        <v>23</v>
      </c>
      <c r="G63" s="149"/>
      <c r="H63" s="342"/>
    </row>
    <row r="64" spans="1:15" s="17" customFormat="1" ht="35.5" customHeight="1">
      <c r="A64" s="437"/>
      <c r="B64" s="425"/>
      <c r="C64" s="425"/>
      <c r="D64" s="441"/>
      <c r="E64" s="441"/>
      <c r="F64" s="23" t="s">
        <v>19</v>
      </c>
      <c r="G64" s="370">
        <f t="shared" ref="G64:H64" si="24">+G66</f>
        <v>4452.8</v>
      </c>
      <c r="H64" s="371">
        <f t="shared" si="24"/>
        <v>4452.8</v>
      </c>
    </row>
    <row r="65" spans="1:8" s="14" customFormat="1" ht="53.2">
      <c r="A65" s="437"/>
      <c r="B65" s="425"/>
      <c r="C65" s="425"/>
      <c r="D65" s="441"/>
      <c r="E65" s="441"/>
      <c r="F65" s="246" t="s">
        <v>20</v>
      </c>
      <c r="G65" s="341"/>
      <c r="H65" s="342"/>
    </row>
    <row r="66" spans="1:8" s="14" customFormat="1" ht="16.8" customHeight="1">
      <c r="A66" s="437"/>
      <c r="B66" s="425"/>
      <c r="C66" s="425"/>
      <c r="D66" s="441"/>
      <c r="E66" s="441"/>
      <c r="F66" s="155" t="s">
        <v>14</v>
      </c>
      <c r="G66" s="341">
        <f t="shared" ref="G66:H69" si="25">+G67</f>
        <v>4452.8</v>
      </c>
      <c r="H66" s="372">
        <f t="shared" si="25"/>
        <v>4452.8</v>
      </c>
    </row>
    <row r="67" spans="1:8" s="14" customFormat="1" ht="16.8" customHeight="1">
      <c r="A67" s="437"/>
      <c r="B67" s="425"/>
      <c r="C67" s="425"/>
      <c r="D67" s="441"/>
      <c r="E67" s="441"/>
      <c r="F67" s="246" t="s">
        <v>53</v>
      </c>
      <c r="G67" s="341">
        <f t="shared" si="25"/>
        <v>4452.8</v>
      </c>
      <c r="H67" s="341">
        <f t="shared" si="25"/>
        <v>4452.8</v>
      </c>
    </row>
    <row r="68" spans="1:8" s="14" customFormat="1" ht="16.8" customHeight="1">
      <c r="A68" s="437"/>
      <c r="B68" s="425"/>
      <c r="C68" s="425"/>
      <c r="D68" s="441"/>
      <c r="E68" s="441"/>
      <c r="F68" s="246" t="s">
        <v>54</v>
      </c>
      <c r="G68" s="341">
        <f t="shared" si="25"/>
        <v>4452.8</v>
      </c>
      <c r="H68" s="341">
        <f t="shared" si="25"/>
        <v>4452.8</v>
      </c>
    </row>
    <row r="69" spans="1:8" s="14" customFormat="1" ht="16.8" customHeight="1">
      <c r="A69" s="437"/>
      <c r="B69" s="425"/>
      <c r="C69" s="425"/>
      <c r="D69" s="441"/>
      <c r="E69" s="441"/>
      <c r="F69" s="117" t="s">
        <v>55</v>
      </c>
      <c r="G69" s="341">
        <f t="shared" si="25"/>
        <v>4452.8</v>
      </c>
      <c r="H69" s="341">
        <f t="shared" si="25"/>
        <v>4452.8</v>
      </c>
    </row>
    <row r="70" spans="1:8" s="14" customFormat="1">
      <c r="A70" s="437"/>
      <c r="B70" s="426"/>
      <c r="C70" s="426"/>
      <c r="D70" s="419"/>
      <c r="E70" s="419"/>
      <c r="F70" s="117" t="s">
        <v>446</v>
      </c>
      <c r="G70" s="341">
        <f>+'Հավելված N 2'!G62</f>
        <v>4452.8</v>
      </c>
      <c r="H70" s="341">
        <f>+'Հավելված N 2'!H62</f>
        <v>4452.8</v>
      </c>
    </row>
  </sheetData>
  <mergeCells count="32">
    <mergeCell ref="A35:A70"/>
    <mergeCell ref="D54:D59"/>
    <mergeCell ref="D62:D70"/>
    <mergeCell ref="E43:F43"/>
    <mergeCell ref="E46:E53"/>
    <mergeCell ref="B54:B70"/>
    <mergeCell ref="C56:C70"/>
    <mergeCell ref="E60:F60"/>
    <mergeCell ref="E63:E70"/>
    <mergeCell ref="B35:B36"/>
    <mergeCell ref="C35:C38"/>
    <mergeCell ref="D35:D42"/>
    <mergeCell ref="B37:B53"/>
    <mergeCell ref="C39:C53"/>
    <mergeCell ref="D43:D53"/>
    <mergeCell ref="A14:A32"/>
    <mergeCell ref="B14:B15"/>
    <mergeCell ref="C14:C17"/>
    <mergeCell ref="D14:D21"/>
    <mergeCell ref="E14:E21"/>
    <mergeCell ref="B16:B32"/>
    <mergeCell ref="C18:C32"/>
    <mergeCell ref="D22:D32"/>
    <mergeCell ref="E22:F22"/>
    <mergeCell ref="E25:E32"/>
    <mergeCell ref="G1:H1"/>
    <mergeCell ref="A6:H6"/>
    <mergeCell ref="G8:H8"/>
    <mergeCell ref="A9:C9"/>
    <mergeCell ref="D9:E9"/>
    <mergeCell ref="F9:F10"/>
    <mergeCell ref="G9:H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https://mul2.gov.am/tasks/1016662/oneclick/havelvatsner.xlsx?token=93a3f52cca48658f5291fb79b9c72c9c</cp:keywords>
  <cp:lastModifiedBy>User</cp:lastModifiedBy>
  <cp:lastPrinted>2024-06-24T07:09:01Z</cp:lastPrinted>
  <dcterms:created xsi:type="dcterms:W3CDTF">2022-01-04T07:12:58Z</dcterms:created>
  <dcterms:modified xsi:type="dcterms:W3CDTF">2024-08-07T12:02:30Z</dcterms:modified>
</cp:coreProperties>
</file>