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rriS\Downloads\"/>
    </mc:Choice>
  </mc:AlternateContent>
  <bookViews>
    <workbookView xWindow="-105" yWindow="-105" windowWidth="23250" windowHeight="12570" firstSheet="5" activeTab="9"/>
  </bookViews>
  <sheets>
    <sheet name="Sheet5" sheetId="24" state="hidden" r:id="rId1"/>
    <sheet name="Sheet4" sheetId="23" state="hidden" r:id="rId2"/>
    <sheet name="Sheet3" sheetId="22" state="hidden" r:id="rId3"/>
    <sheet name="Sheet2" sheetId="21" state="hidden" r:id="rId4"/>
    <sheet name="Sheet1" sheetId="20" state="hidden" r:id="rId5"/>
    <sheet name="Հավելված 1" sheetId="16" r:id="rId6"/>
    <sheet name="Հավելված 2" sheetId="26" r:id="rId7"/>
    <sheet name="N 2.2 " sheetId="19" state="hidden" r:id="rId8"/>
    <sheet name="Հավելված 3" sheetId="29" r:id="rId9"/>
    <sheet name="Հավելված 4" sheetId="14" r:id="rId10"/>
    <sheet name="N 3.2" sheetId="15" state="hidden" r:id="rId11"/>
  </sheets>
  <externalReferences>
    <externalReference r:id="rId12"/>
    <externalReference r:id="rId13"/>
  </externalReferences>
  <definedNames>
    <definedName name="_xlnm.Print_Area" localSheetId="7">'N 2.2 '!$A$1:$M$55</definedName>
    <definedName name="_xlnm.Print_Area" localSheetId="10">'N 3.2'!$A$1:$E$90</definedName>
    <definedName name="_xlnm.Print_Area" localSheetId="5">'Հավելված 1'!$A$2:$F$30</definedName>
    <definedName name="_xlnm.Print_Area" localSheetId="6">'Հավելված 2'!$A$2:$I$38</definedName>
    <definedName name="_xlnm.Print_Area" localSheetId="8">'Հավելված 3'!$A$1:$L$37</definedName>
    <definedName name="_xlnm.Print_Area" localSheetId="9">'Հավելված 4'!$A$1:$E$49</definedName>
    <definedName name="_xlnm.Print_Titles" localSheetId="7">'N 2.2 '!$6:$8</definedName>
    <definedName name="_xlnm.Print_Titles" localSheetId="5">'Հավելված 1'!$8:$10</definedName>
    <definedName name="_xlnm.Print_Titles" localSheetId="6">'Հավելված 2'!$8:$10</definedName>
    <definedName name="_xlnm.Print_Titles" localSheetId="8">'Հավելված 3'!$8:$12</definedName>
  </definedNames>
  <calcPr calcId="162913"/>
  <customWorkbookViews>
    <customWorkbookView name="Arpenik Sahradyan - Personal View" guid="{2886B1C7-7EFC-4B79-86A0-EA37786F19B2}" mergeInterval="0" personalView="1" maximized="1" windowWidth="1276" windowHeight="814" activeSheetId="6"/>
    <customWorkbookView name="Ani.Khanaghyan - Personal View" guid="{F88E1BEB-04FA-4FE4-87E9-D00EB46CAB62}" mergeInterval="0" personalView="1" maximized="1" xWindow="1" yWindow="1" windowWidth="1280" windowHeight="776" activeSheetId="4"/>
    <customWorkbookView name="anna.ohanyan - Personal View" guid="{73AE7F0F-2263-4309-B8BF-1CE4EEECA809}" mergeInterval="0" personalView="1" maximized="1" windowWidth="1020" windowHeight="596" tabRatio="654" activeSheetId="5"/>
    <customWorkbookView name="ghayser - Personal View" guid="{A6B5AF61-3216-4B91-8050-F59FEA595D5A}" mergeInterval="0" personalView="1" maximized="1" windowWidth="1436" windowHeight="754" tabRatio="837" activeSheetId="1"/>
    <customWorkbookView name="MNaira - Personal View" guid="{2DE5A455-A485-495A-8DB0-667144F0C1F8}" mergeInterval="0" personalView="1" maximized="1" windowWidth="1020" windowHeight="543" tabRatio="842" activeSheetId="1"/>
    <customWorkbookView name="SArpi - Personal View" guid="{2345E28A-6285-4154-A5CF-6D585E461BD6}" mergeInterval="0" personalView="1" maximized="1" windowWidth="1020" windowHeight="596" activeSheetId="1"/>
    <customWorkbookView name="msuzana - Personal View" guid="{BF30329F-7100-4B05-BF66-6F828BC87560}" mergeInterval="0" personalView="1" maximized="1" windowWidth="1276" windowHeight="859" tabRatio="837" activeSheetId="1"/>
    <customWorkbookView name="agrigor - Personal View" guid="{894C4CF8-E322-4B2B-B587-240EABA25548}" mergeInterval="0" personalView="1" maximized="1" windowWidth="1436" windowHeight="754" tabRatio="865" activeSheetId="1"/>
    <customWorkbookView name="Annao - Personal View" guid="{5C721925-9BB2-4481-82DF-CF89B1EE6F99}" mergeInterval="0" personalView="1" maximized="1" windowWidth="796" windowHeight="402" tabRatio="840" activeSheetId="4"/>
    <customWorkbookView name="HVahag - Personal View" guid="{93977DF1-9257-46C1-B7FD-F00030EC9C9B}" mergeInterval="0" personalView="1" maximized="1" windowWidth="1020" windowHeight="592" tabRatio="837" activeSheetId="1"/>
    <customWorkbookView name="Evelina.Grigoryan - Personal View" guid="{6E1D33A1-9AEB-4C8B-97E5-3DA8F987F057}" mergeInterval="0" personalView="1" maximized="1" windowWidth="1436" windowHeight="736" activeSheetId="4"/>
    <customWorkbookView name="Yelena_Khachatryan - Personal View" guid="{589C3EF7-5104-4F1D-ABB4-6DEBF1D5DD19}" mergeInterval="0" personalView="1" maximized="1" xWindow="1" yWindow="1" windowWidth="1280" windowHeight="728" activeSheetId="4"/>
    <customWorkbookView name="Anna Ohanyan - Personal View" guid="{13F83A3E-B6D8-42AC-B920-567484E5956F}" mergeInterval="0" personalView="1" maximized="1" windowWidth="1436" windowHeight="651" activeSheetId="6"/>
    <customWorkbookView name="Hayser Gasparyan - Personal View" guid="{F0F134FE-9C18-4748-B429-D21757D5744A}" mergeInterval="0" personalView="1" maximized="1" windowWidth="1916" windowHeight="781" activeSheetId="2"/>
  </customWorkbookViews>
  <fileRecoveryPr autoRecover="0"/>
</workbook>
</file>

<file path=xl/calcChain.xml><?xml version="1.0" encoding="utf-8"?>
<calcChain xmlns="http://schemas.openxmlformats.org/spreadsheetml/2006/main">
  <c r="E75" i="14" l="1"/>
  <c r="D75" i="14"/>
  <c r="C75" i="14"/>
  <c r="E41" i="14"/>
  <c r="D41" i="14"/>
  <c r="C41" i="14"/>
  <c r="B13" i="14" l="1"/>
  <c r="B48" i="14" s="1"/>
  <c r="A13" i="14"/>
  <c r="A48" i="14" s="1"/>
  <c r="B56" i="14"/>
  <c r="B55" i="14"/>
  <c r="B21" i="14"/>
  <c r="B54" i="14" s="1"/>
  <c r="B20" i="14"/>
  <c r="B53" i="14" s="1"/>
  <c r="B18" i="14"/>
  <c r="B51" i="14" s="1"/>
  <c r="I29" i="26" l="1"/>
  <c r="H29" i="26"/>
  <c r="G29" i="26"/>
  <c r="I38" i="26"/>
  <c r="H38" i="26"/>
  <c r="J37" i="29"/>
  <c r="L36" i="29"/>
  <c r="L35" i="29" s="1"/>
  <c r="L34" i="29" s="1"/>
  <c r="L33" i="29" s="1"/>
  <c r="L31" i="29" s="1"/>
  <c r="L29" i="29" s="1"/>
  <c r="K36" i="29"/>
  <c r="K35" i="29" s="1"/>
  <c r="K34" i="29" s="1"/>
  <c r="K33" i="29" s="1"/>
  <c r="K31" i="29" s="1"/>
  <c r="K29" i="29" s="1"/>
  <c r="J36" i="29"/>
  <c r="J35" i="29" s="1"/>
  <c r="J34" i="29" s="1"/>
  <c r="J33" i="29" s="1"/>
  <c r="J31" i="29" s="1"/>
  <c r="J29" i="29" s="1"/>
  <c r="J28" i="29"/>
  <c r="J27" i="29" s="1"/>
  <c r="J26" i="29" s="1"/>
  <c r="J25" i="29" s="1"/>
  <c r="J23" i="29" s="1"/>
  <c r="J21" i="29" s="1"/>
  <c r="L27" i="29"/>
  <c r="L26" i="29" s="1"/>
  <c r="L25" i="29" s="1"/>
  <c r="L23" i="29" s="1"/>
  <c r="L21" i="29" s="1"/>
  <c r="L19" i="29" s="1"/>
  <c r="L17" i="29" s="1"/>
  <c r="L16" i="29" s="1"/>
  <c r="L15" i="29" s="1"/>
  <c r="L13" i="29" s="1"/>
  <c r="K27" i="29"/>
  <c r="K26" i="29"/>
  <c r="K25" i="29" s="1"/>
  <c r="K23" i="29" s="1"/>
  <c r="K21" i="29" s="1"/>
  <c r="K19" i="29" s="1"/>
  <c r="K17" i="29" s="1"/>
  <c r="K16" i="29" s="1"/>
  <c r="K15" i="29" s="1"/>
  <c r="K13" i="29" s="1"/>
  <c r="G37" i="29"/>
  <c r="G36" i="29" s="1"/>
  <c r="G35" i="29" s="1"/>
  <c r="G34" i="29" s="1"/>
  <c r="G33" i="29" s="1"/>
  <c r="G31" i="29" s="1"/>
  <c r="G29" i="29" s="1"/>
  <c r="I36" i="29"/>
  <c r="I35" i="29" s="1"/>
  <c r="I34" i="29" s="1"/>
  <c r="I33" i="29" s="1"/>
  <c r="I31" i="29" s="1"/>
  <c r="I29" i="29" s="1"/>
  <c r="H36" i="29"/>
  <c r="H35" i="29" s="1"/>
  <c r="H34" i="29" s="1"/>
  <c r="H33" i="29" s="1"/>
  <c r="H31" i="29" s="1"/>
  <c r="H29" i="29" s="1"/>
  <c r="G28" i="29"/>
  <c r="G27" i="29" s="1"/>
  <c r="G26" i="29" s="1"/>
  <c r="G25" i="29" s="1"/>
  <c r="G23" i="29" s="1"/>
  <c r="G21" i="29" s="1"/>
  <c r="I27" i="29"/>
  <c r="I26" i="29" s="1"/>
  <c r="I25" i="29" s="1"/>
  <c r="I23" i="29" s="1"/>
  <c r="I21" i="29" s="1"/>
  <c r="H27" i="29"/>
  <c r="H26" i="29" s="1"/>
  <c r="H25" i="29" s="1"/>
  <c r="H23" i="29" s="1"/>
  <c r="H21" i="29" s="1"/>
  <c r="F27" i="29"/>
  <c r="F26" i="29" s="1"/>
  <c r="F25" i="29" s="1"/>
  <c r="F23" i="29" s="1"/>
  <c r="F21" i="29" s="1"/>
  <c r="E27" i="29"/>
  <c r="E26" i="29" s="1"/>
  <c r="E25" i="29" s="1"/>
  <c r="E23" i="29" s="1"/>
  <c r="E21" i="29" s="1"/>
  <c r="D28" i="29"/>
  <c r="D27" i="29" s="1"/>
  <c r="D26" i="29" s="1"/>
  <c r="D25" i="29" s="1"/>
  <c r="D23" i="29" s="1"/>
  <c r="D21" i="29" s="1"/>
  <c r="F36" i="29"/>
  <c r="F35" i="29" s="1"/>
  <c r="F34" i="29" s="1"/>
  <c r="F33" i="29" s="1"/>
  <c r="F31" i="29" s="1"/>
  <c r="F29" i="29" s="1"/>
  <c r="E36" i="29"/>
  <c r="E35" i="29" s="1"/>
  <c r="E34" i="29" s="1"/>
  <c r="E33" i="29" s="1"/>
  <c r="E31" i="29" s="1"/>
  <c r="E29" i="29" s="1"/>
  <c r="D37" i="29"/>
  <c r="D36" i="29" s="1"/>
  <c r="D35" i="29" s="1"/>
  <c r="D34" i="29" s="1"/>
  <c r="D33" i="29" s="1"/>
  <c r="D31" i="29" s="1"/>
  <c r="D29" i="29" s="1"/>
  <c r="E62" i="14" l="1"/>
  <c r="E30" i="14"/>
  <c r="D62" i="14"/>
  <c r="D30" i="14"/>
  <c r="E19" i="29"/>
  <c r="E17" i="29" s="1"/>
  <c r="E16" i="29" s="1"/>
  <c r="E15" i="29" s="1"/>
  <c r="E13" i="29" s="1"/>
  <c r="G19" i="29"/>
  <c r="G17" i="29" s="1"/>
  <c r="G16" i="29" s="1"/>
  <c r="G15" i="29" s="1"/>
  <c r="G13" i="29" s="1"/>
  <c r="G38" i="26"/>
  <c r="C62" i="14"/>
  <c r="C30" i="14"/>
  <c r="I19" i="29"/>
  <c r="I17" i="29" s="1"/>
  <c r="I16" i="29" s="1"/>
  <c r="I15" i="29" s="1"/>
  <c r="I13" i="29" s="1"/>
  <c r="F19" i="29"/>
  <c r="F17" i="29" s="1"/>
  <c r="F16" i="29" s="1"/>
  <c r="F15" i="29" s="1"/>
  <c r="F13" i="29" s="1"/>
  <c r="D19" i="29"/>
  <c r="D17" i="29" s="1"/>
  <c r="D16" i="29" s="1"/>
  <c r="D15" i="29" s="1"/>
  <c r="D13" i="29" s="1"/>
  <c r="J19" i="29"/>
  <c r="J17" i="29" s="1"/>
  <c r="H19" i="29"/>
  <c r="H17" i="29" s="1"/>
  <c r="H16" i="29" s="1"/>
  <c r="H15" i="29" s="1"/>
  <c r="H13" i="29" s="1"/>
  <c r="J16" i="29" l="1"/>
  <c r="J15" i="29" s="1"/>
  <c r="J13" i="29" s="1"/>
  <c r="G28" i="26" l="1"/>
  <c r="G27" i="26" s="1"/>
  <c r="I28" i="26" l="1"/>
  <c r="I27" i="26" s="1"/>
  <c r="I26" i="26" s="1"/>
  <c r="I24" i="26" s="1"/>
  <c r="I22" i="26" s="1"/>
  <c r="H28" i="26"/>
  <c r="H27" i="26" s="1"/>
  <c r="H26" i="26" s="1"/>
  <c r="H24" i="26" s="1"/>
  <c r="H22" i="26" s="1"/>
  <c r="E19" i="16" l="1"/>
  <c r="F19" i="16"/>
  <c r="I37" i="26"/>
  <c r="I36" i="26" s="1"/>
  <c r="I35" i="26" s="1"/>
  <c r="I34" i="26" s="1"/>
  <c r="I32" i="26" s="1"/>
  <c r="I30" i="26" s="1"/>
  <c r="F25" i="16" s="1"/>
  <c r="I20" i="26" l="1"/>
  <c r="I18" i="26" s="1"/>
  <c r="I16" i="26" s="1"/>
  <c r="I14" i="26" s="1"/>
  <c r="I13" i="26" s="1"/>
  <c r="I11" i="26" s="1"/>
  <c r="F12" i="16"/>
  <c r="H37" i="26"/>
  <c r="H36" i="26" s="1"/>
  <c r="H35" i="26" s="1"/>
  <c r="H34" i="26" s="1"/>
  <c r="H32" i="26" s="1"/>
  <c r="H30" i="26" s="1"/>
  <c r="G26" i="26"/>
  <c r="G24" i="26" s="1"/>
  <c r="G22" i="26" s="1"/>
  <c r="D19" i="16" s="1"/>
  <c r="E25" i="16" l="1"/>
  <c r="E12" i="16" s="1"/>
  <c r="H20" i="26"/>
  <c r="F11" i="16"/>
  <c r="G20" i="26" l="1"/>
  <c r="G18" i="26" s="1"/>
  <c r="G16" i="26" s="1"/>
  <c r="H18" i="26"/>
  <c r="H16" i="26" s="1"/>
  <c r="H14" i="26" s="1"/>
  <c r="H13" i="26" s="1"/>
  <c r="H11" i="26" s="1"/>
  <c r="E11" i="16"/>
  <c r="G37" i="26" l="1"/>
  <c r="G36" i="26" s="1"/>
  <c r="G35" i="26" s="1"/>
  <c r="G34" i="26" s="1"/>
  <c r="G32" i="26" s="1"/>
  <c r="G30" i="26" s="1"/>
  <c r="D25" i="16" s="1"/>
  <c r="D12" i="16" s="1"/>
  <c r="D11" i="16" s="1"/>
  <c r="L15" i="19" l="1"/>
  <c r="L14" i="19" s="1"/>
  <c r="L13" i="19" s="1"/>
  <c r="L12" i="19" s="1"/>
  <c r="M15" i="19"/>
  <c r="M14" i="19" s="1"/>
  <c r="E33" i="15"/>
  <c r="E38" i="15"/>
  <c r="E59" i="15"/>
  <c r="E66" i="15"/>
  <c r="K21" i="19"/>
  <c r="E43" i="15" s="1"/>
  <c r="L37" i="19"/>
  <c r="L36" i="19" s="1"/>
  <c r="L35" i="19" s="1"/>
  <c r="L33" i="19" s="1"/>
  <c r="M37" i="19"/>
  <c r="M36" i="19" s="1"/>
  <c r="M35" i="19" s="1"/>
  <c r="M33" i="19" s="1"/>
  <c r="M34" i="19" s="1"/>
  <c r="K24" i="19"/>
  <c r="E73" i="15" s="1"/>
  <c r="L29" i="19"/>
  <c r="L47" i="19" s="1"/>
  <c r="M29" i="19"/>
  <c r="L32" i="19"/>
  <c r="L31" i="19" s="1"/>
  <c r="M32" i="19"/>
  <c r="F15" i="19"/>
  <c r="E15" i="19" s="1"/>
  <c r="F20" i="19"/>
  <c r="F19" i="19" s="1"/>
  <c r="F42" i="19"/>
  <c r="F41" i="19"/>
  <c r="F40" i="19" s="1"/>
  <c r="F39" i="19" s="1"/>
  <c r="F29" i="19"/>
  <c r="F28" i="19" s="1"/>
  <c r="F27" i="19" s="1"/>
  <c r="F23" i="19"/>
  <c r="F22" i="19" s="1"/>
  <c r="F37" i="19"/>
  <c r="F36" i="19" s="1"/>
  <c r="F35" i="19" s="1"/>
  <c r="F33" i="19" s="1"/>
  <c r="F31" i="19"/>
  <c r="F30" i="19" s="1"/>
  <c r="G15" i="19"/>
  <c r="G14" i="19" s="1"/>
  <c r="G20" i="19"/>
  <c r="G19" i="19" s="1"/>
  <c r="G42" i="19"/>
  <c r="G41" i="19" s="1"/>
  <c r="G40" i="19" s="1"/>
  <c r="G28" i="19"/>
  <c r="G27" i="19" s="1"/>
  <c r="G23" i="19"/>
  <c r="G22" i="19" s="1"/>
  <c r="G37" i="19"/>
  <c r="G36" i="19" s="1"/>
  <c r="G31" i="19"/>
  <c r="G30" i="19" s="1"/>
  <c r="I15" i="19"/>
  <c r="I14" i="19" s="1"/>
  <c r="I20" i="19"/>
  <c r="I19" i="19" s="1"/>
  <c r="I42" i="19"/>
  <c r="I41" i="19" s="1"/>
  <c r="I40" i="19" s="1"/>
  <c r="I39" i="19" s="1"/>
  <c r="I29" i="19"/>
  <c r="I47" i="19" s="1"/>
  <c r="I23" i="19"/>
  <c r="I37" i="19"/>
  <c r="I36" i="19" s="1"/>
  <c r="I35" i="19" s="1"/>
  <c r="I33" i="19" s="1"/>
  <c r="I34" i="19" s="1"/>
  <c r="I32" i="19"/>
  <c r="J15" i="19"/>
  <c r="J14" i="19" s="1"/>
  <c r="J20" i="19"/>
  <c r="J19" i="19" s="1"/>
  <c r="J42" i="19"/>
  <c r="J41" i="19" s="1"/>
  <c r="J40" i="19" s="1"/>
  <c r="J39" i="19" s="1"/>
  <c r="J29" i="19"/>
  <c r="J28" i="19" s="1"/>
  <c r="J27" i="19" s="1"/>
  <c r="J23" i="19"/>
  <c r="J22" i="19" s="1"/>
  <c r="J37" i="19"/>
  <c r="J32" i="19"/>
  <c r="J31" i="19" s="1"/>
  <c r="J30" i="19" s="1"/>
  <c r="L20" i="19"/>
  <c r="L19" i="19" s="1"/>
  <c r="K19" i="19" s="1"/>
  <c r="L42" i="19"/>
  <c r="L41" i="19" s="1"/>
  <c r="L40" i="19" s="1"/>
  <c r="L39" i="19" s="1"/>
  <c r="L23" i="19"/>
  <c r="L22" i="19" s="1"/>
  <c r="M20" i="19"/>
  <c r="M19" i="19" s="1"/>
  <c r="M42" i="19"/>
  <c r="M41" i="19" s="1"/>
  <c r="M23" i="19"/>
  <c r="E16" i="19"/>
  <c r="H16" i="19"/>
  <c r="K16" i="19"/>
  <c r="E21" i="19"/>
  <c r="H21" i="19"/>
  <c r="O33" i="19"/>
  <c r="N23" i="19"/>
  <c r="E24" i="19"/>
  <c r="H24" i="19"/>
  <c r="O24" i="19"/>
  <c r="P30" i="19"/>
  <c r="E32" i="19"/>
  <c r="O32" i="19"/>
  <c r="E38" i="19"/>
  <c r="H38" i="19"/>
  <c r="K38" i="19"/>
  <c r="H43" i="19"/>
  <c r="H42" i="19"/>
  <c r="H41" i="19" s="1"/>
  <c r="H40" i="19" s="1"/>
  <c r="K43" i="19"/>
  <c r="K42" i="19" s="1"/>
  <c r="K41" i="19" s="1"/>
  <c r="K40" i="19" s="1"/>
  <c r="E43" i="19"/>
  <c r="E42" i="19" s="1"/>
  <c r="E41" i="19" s="1"/>
  <c r="G47" i="19"/>
  <c r="B15" i="20"/>
  <c r="B13" i="20" s="1"/>
  <c r="B18" i="20"/>
  <c r="B19" i="20"/>
  <c r="B27" i="20"/>
  <c r="B28" i="20"/>
  <c r="B31" i="20"/>
  <c r="B32" i="20"/>
  <c r="B35" i="20"/>
  <c r="B36" i="20"/>
  <c r="C15" i="20"/>
  <c r="C13" i="20" s="1"/>
  <c r="C18" i="20"/>
  <c r="C19" i="20"/>
  <c r="C27" i="20"/>
  <c r="C28" i="20"/>
  <c r="C31" i="20"/>
  <c r="C32" i="20"/>
  <c r="C35" i="20"/>
  <c r="C36" i="20"/>
  <c r="E14" i="21"/>
  <c r="E13" i="21" s="1"/>
  <c r="E11" i="21" s="1"/>
  <c r="E18" i="21"/>
  <c r="E19" i="21"/>
  <c r="E17" i="21" s="1"/>
  <c r="E21" i="21"/>
  <c r="E22" i="21"/>
  <c r="E24" i="21"/>
  <c r="E23" i="21" s="1"/>
  <c r="E26" i="21"/>
  <c r="E25" i="21" s="1"/>
  <c r="E31" i="21"/>
  <c r="E29" i="21" s="1"/>
  <c r="E27" i="21" s="1"/>
  <c r="E35" i="21"/>
  <c r="E34" i="21" s="1"/>
  <c r="E32" i="21" s="1"/>
  <c r="E39" i="21"/>
  <c r="E38" i="21" s="1"/>
  <c r="E36" i="21" s="1"/>
  <c r="E43" i="21"/>
  <c r="E42" i="21"/>
  <c r="E40" i="21" s="1"/>
  <c r="E47" i="21"/>
  <c r="E46" i="21" s="1"/>
  <c r="E44" i="21" s="1"/>
  <c r="F11" i="21"/>
  <c r="F15" i="21"/>
  <c r="F31" i="21"/>
  <c r="F29" i="21" s="1"/>
  <c r="F27" i="21" s="1"/>
  <c r="F32" i="21"/>
  <c r="F39" i="21"/>
  <c r="F38" i="21" s="1"/>
  <c r="F36" i="21" s="1"/>
  <c r="F43" i="21"/>
  <c r="F42" i="21" s="1"/>
  <c r="F40" i="21" s="1"/>
  <c r="F47" i="21"/>
  <c r="F46" i="21" s="1"/>
  <c r="F44" i="21" s="1"/>
  <c r="F14" i="21"/>
  <c r="F13" i="21" s="1"/>
  <c r="F18" i="21"/>
  <c r="F19" i="21"/>
  <c r="F21" i="21"/>
  <c r="F22" i="21"/>
  <c r="F24" i="21"/>
  <c r="F23" i="21" s="1"/>
  <c r="F26" i="21"/>
  <c r="F25" i="21" s="1"/>
  <c r="F35" i="21"/>
  <c r="F34" i="21" s="1"/>
  <c r="B11" i="22"/>
  <c r="B12" i="22"/>
  <c r="C11" i="22"/>
  <c r="C12" i="22"/>
  <c r="B18" i="23"/>
  <c r="B16" i="23" s="1"/>
  <c r="B14" i="23" s="1"/>
  <c r="B10" i="23"/>
  <c r="B8" i="23" s="1"/>
  <c r="C18" i="23"/>
  <c r="C16" i="23" s="1"/>
  <c r="C14" i="23" s="1"/>
  <c r="C10" i="23"/>
  <c r="C8" i="23" s="1"/>
  <c r="D18" i="23"/>
  <c r="D16" i="23" s="1"/>
  <c r="D14" i="23" s="1"/>
  <c r="D10" i="23"/>
  <c r="D8" i="23" s="1"/>
  <c r="I22" i="19"/>
  <c r="H23" i="19"/>
  <c r="I13" i="19"/>
  <c r="N31" i="19" l="1"/>
  <c r="H29" i="19"/>
  <c r="H47" i="19" s="1"/>
  <c r="E30" i="19"/>
  <c r="I28" i="19"/>
  <c r="E29" i="19"/>
  <c r="E47" i="19" s="1"/>
  <c r="F17" i="21"/>
  <c r="B26" i="20"/>
  <c r="B33" i="20"/>
  <c r="J17" i="19"/>
  <c r="J18" i="19" s="1"/>
  <c r="I17" i="19"/>
  <c r="I18" i="19" s="1"/>
  <c r="B29" i="20"/>
  <c r="H18" i="19"/>
  <c r="C29" i="20"/>
  <c r="F14" i="19"/>
  <c r="F13" i="19" s="1"/>
  <c r="E20" i="19"/>
  <c r="K29" i="19"/>
  <c r="K47" i="19" s="1"/>
  <c r="E37" i="19"/>
  <c r="G25" i="19"/>
  <c r="G26" i="19" s="1"/>
  <c r="K37" i="19"/>
  <c r="J25" i="19"/>
  <c r="J26" i="19" s="1"/>
  <c r="E31" i="19"/>
  <c r="C26" i="20"/>
  <c r="C16" i="20"/>
  <c r="C11" i="20" s="1"/>
  <c r="J47" i="19"/>
  <c r="G17" i="19"/>
  <c r="G18" i="19" s="1"/>
  <c r="H22" i="19"/>
  <c r="H15" i="19"/>
  <c r="K20" i="19"/>
  <c r="E23" i="19"/>
  <c r="B16" i="20"/>
  <c r="C9" i="22"/>
  <c r="L28" i="19"/>
  <c r="L27" i="19" s="1"/>
  <c r="L10" i="19" s="1"/>
  <c r="B24" i="20"/>
  <c r="B22" i="20" s="1"/>
  <c r="B20" i="20" s="1"/>
  <c r="K36" i="19"/>
  <c r="K15" i="19"/>
  <c r="B9" i="22"/>
  <c r="C33" i="20"/>
  <c r="C6" i="23"/>
  <c r="E20" i="21"/>
  <c r="E15" i="21" s="1"/>
  <c r="E9" i="21" s="1"/>
  <c r="F47" i="19"/>
  <c r="E22" i="19"/>
  <c r="G35" i="19"/>
  <c r="E35" i="19" s="1"/>
  <c r="E36" i="19"/>
  <c r="G13" i="19"/>
  <c r="G12" i="19" s="1"/>
  <c r="G10" i="19"/>
  <c r="E27" i="19"/>
  <c r="K14" i="19"/>
  <c r="M13" i="19"/>
  <c r="M12" i="19" s="1"/>
  <c r="K12" i="19" s="1"/>
  <c r="E21" i="15" s="1"/>
  <c r="E14" i="15" s="1"/>
  <c r="F9" i="21"/>
  <c r="G39" i="19"/>
  <c r="E40" i="19"/>
  <c r="E39" i="19" s="1"/>
  <c r="J10" i="19"/>
  <c r="F25" i="19"/>
  <c r="L17" i="19"/>
  <c r="L18" i="19" s="1"/>
  <c r="D6" i="23"/>
  <c r="B6" i="23"/>
  <c r="F20" i="21"/>
  <c r="E19" i="19"/>
  <c r="K35" i="19"/>
  <c r="L34" i="19"/>
  <c r="K34" i="19" s="1"/>
  <c r="K33" i="19"/>
  <c r="E88" i="15" s="1"/>
  <c r="F34" i="19"/>
  <c r="I12" i="19"/>
  <c r="H28" i="19"/>
  <c r="I27" i="19"/>
  <c r="P22" i="19"/>
  <c r="P33" i="19"/>
  <c r="M40" i="19"/>
  <c r="M39" i="19" s="1"/>
  <c r="K39" i="19" s="1"/>
  <c r="L30" i="19"/>
  <c r="I31" i="19"/>
  <c r="H32" i="19"/>
  <c r="H17" i="19"/>
  <c r="F11" i="19"/>
  <c r="E28" i="19"/>
  <c r="F17" i="19"/>
  <c r="H20" i="19"/>
  <c r="B11" i="20"/>
  <c r="M22" i="19"/>
  <c r="K23" i="19"/>
  <c r="J36" i="19"/>
  <c r="H37" i="19"/>
  <c r="J13" i="19"/>
  <c r="J12" i="19" s="1"/>
  <c r="H14" i="19"/>
  <c r="H39" i="19"/>
  <c r="H19" i="19"/>
  <c r="K32" i="19"/>
  <c r="E80" i="15" s="1"/>
  <c r="M31" i="19"/>
  <c r="M30" i="19" s="1"/>
  <c r="M28" i="19"/>
  <c r="M47" i="19"/>
  <c r="K13" i="19" l="1"/>
  <c r="C24" i="20"/>
  <c r="C22" i="20" s="1"/>
  <c r="C20" i="20" s="1"/>
  <c r="C9" i="20" s="1"/>
  <c r="E48" i="15"/>
  <c r="E14" i="19"/>
  <c r="B9" i="20"/>
  <c r="F10" i="19"/>
  <c r="E10" i="19" s="1"/>
  <c r="F26" i="19"/>
  <c r="E26" i="19" s="1"/>
  <c r="E25" i="19"/>
  <c r="H12" i="19"/>
  <c r="G11" i="19"/>
  <c r="G9" i="19" s="1"/>
  <c r="G33" i="19"/>
  <c r="I30" i="19"/>
  <c r="H31" i="19"/>
  <c r="L25" i="19"/>
  <c r="K30" i="19"/>
  <c r="L11" i="19"/>
  <c r="M27" i="19"/>
  <c r="M25" i="19" s="1"/>
  <c r="M26" i="19" s="1"/>
  <c r="K28" i="19"/>
  <c r="J35" i="19"/>
  <c r="H36" i="19"/>
  <c r="K22" i="19"/>
  <c r="M11" i="19"/>
  <c r="M17" i="19"/>
  <c r="E17" i="19"/>
  <c r="F18" i="19"/>
  <c r="E18" i="19" s="1"/>
  <c r="F12" i="19"/>
  <c r="E12" i="19" s="1"/>
  <c r="E13" i="19"/>
  <c r="K31" i="19"/>
  <c r="H27" i="19"/>
  <c r="I10" i="19"/>
  <c r="H13" i="19"/>
  <c r="E93" i="15"/>
  <c r="E27" i="15"/>
  <c r="G14" i="26" l="1"/>
  <c r="F9" i="19"/>
  <c r="E9" i="19" s="1"/>
  <c r="E11" i="19"/>
  <c r="G34" i="19"/>
  <c r="E34" i="19" s="1"/>
  <c r="E33" i="19"/>
  <c r="M18" i="19"/>
  <c r="K18" i="19" s="1"/>
  <c r="K17" i="19"/>
  <c r="J33" i="19"/>
  <c r="J11" i="19"/>
  <c r="J9" i="19" s="1"/>
  <c r="H35" i="19"/>
  <c r="L9" i="19"/>
  <c r="K11" i="19"/>
  <c r="K25" i="19"/>
  <c r="L26" i="19"/>
  <c r="K26" i="19" s="1"/>
  <c r="H30" i="19"/>
  <c r="I11" i="19"/>
  <c r="I25" i="19"/>
  <c r="I9" i="19"/>
  <c r="H10" i="19"/>
  <c r="K27" i="19"/>
  <c r="M10" i="19"/>
  <c r="G13" i="26" l="1"/>
  <c r="G11" i="26" s="1"/>
  <c r="I26" i="19"/>
  <c r="H26" i="19" s="1"/>
  <c r="H25" i="19"/>
  <c r="M9" i="19"/>
  <c r="K9" i="19" s="1"/>
  <c r="K10" i="19"/>
  <c r="H9" i="19"/>
  <c r="H11" i="19"/>
  <c r="H33" i="19"/>
  <c r="J34" i="19"/>
  <c r="H34" i="19" s="1"/>
</calcChain>
</file>

<file path=xl/sharedStrings.xml><?xml version="1.0" encoding="utf-8"?>
<sst xmlns="http://schemas.openxmlformats.org/spreadsheetml/2006/main" count="563" uniqueCount="287">
  <si>
    <t>ԱՅԼ ԾԱԽՍԵՐ, այդ թվում`</t>
  </si>
  <si>
    <t>ՀԻՄՆԱԿԱՆ ՄԻՋՈՑՆԵՐ, այդ թվում`</t>
  </si>
  <si>
    <t>ՇԵՆՔԵՐ ԵՎ ՇԻՆՈՒԹՅՈՒՆՆԵՐ, այդ թվում`</t>
  </si>
  <si>
    <t>Շենքերի և շինությունների կապիտալ վերանորոգում</t>
  </si>
  <si>
    <t>Այլ ծախսեր</t>
  </si>
  <si>
    <t>01</t>
  </si>
  <si>
    <t>03</t>
  </si>
  <si>
    <t>04</t>
  </si>
  <si>
    <t>06</t>
  </si>
  <si>
    <t>02</t>
  </si>
  <si>
    <t>Բաժին</t>
  </si>
  <si>
    <t>Խումբ</t>
  </si>
  <si>
    <t>Դաս</t>
  </si>
  <si>
    <t xml:space="preserve"> Ընդամենը </t>
  </si>
  <si>
    <t xml:space="preserve"> այդ թվում </t>
  </si>
  <si>
    <t xml:space="preserve"> Համաֆինան_x000D_
սավորում </t>
  </si>
  <si>
    <t xml:space="preserve"> ԸՆԴԱՄԵՆԸ ԾՐԱԳՐԵՐՈՎ,
 այդ թվում` </t>
  </si>
  <si>
    <t xml:space="preserve"> - ԸՆԹԱՑԻԿ ԾԱԽՍԵՐ </t>
  </si>
  <si>
    <t xml:space="preserve"> - ՈՉ ՖԻՆԱՆՍԱԿԱՆ ԱԿՏԻՎՆԵՐԻ ԳԾՈՎ ԾԱԽՍԵՐ </t>
  </si>
  <si>
    <t>ԸՆԹԱՑԻԿ ԾԱԽՍԵՐ</t>
  </si>
  <si>
    <t>ՈՉ ՖԻՆԱՆՍԱԿԱՆ ԱԿՏԻՎՆԵՐԻ ԳԾՈՎ ԾԱԽՍԵՐ</t>
  </si>
  <si>
    <t xml:space="preserve"> այդ թվում` ՀՀ էներգետիկ ենթակառուցվածքների և բնական պաշարների նախարարության ջրային տնտեսության պետական կոմիտե </t>
  </si>
  <si>
    <t>Տարի</t>
  </si>
  <si>
    <t>ԸՆԴԱՄԵՆԸ ԾԱԽՍԵՐ</t>
  </si>
  <si>
    <t>Բյուջետային ծախսերի գործառական դասակարգման բաժինների, խմբերի և դասերի  անվանումները</t>
  </si>
  <si>
    <t>այդ թվում`</t>
  </si>
  <si>
    <t xml:space="preserve">այդ թվում՝ </t>
  </si>
  <si>
    <t>Գյուղատնտեսություն, անտառային տնտեսություն, ձկնորսություն և որսորդություն</t>
  </si>
  <si>
    <t>Ոռոգում</t>
  </si>
  <si>
    <t>ԲՆԱԿԱՐԱՆԱՅԻՆ ՇԻՆԱՐԱՐՈՒԹՅՈՒՆ ԵՎ ԿՈՄՈՒՆԱԼ ԾԱՌԱՅՈՒԹՅՈՒՆՆԵՐ</t>
  </si>
  <si>
    <t>Ջրամատակարարում</t>
  </si>
  <si>
    <t>Աղյուսակ N 2</t>
  </si>
  <si>
    <t>հազար դրամ</t>
  </si>
  <si>
    <t>Ծրագրային դասիչը</t>
  </si>
  <si>
    <t>Ակտիվն օգտագործող կազմակերպության անվանումը</t>
  </si>
  <si>
    <t>Բաժին 2.</t>
  </si>
  <si>
    <t>Գերատեսչության կողմից իրականացվող քաղաքականության միջոցառումների ծրագրային խմբավորումը</t>
  </si>
  <si>
    <t>Գործառական դասիչը</t>
  </si>
  <si>
    <t>Ծրագիրը/քաղաքականության միջոցառումը</t>
  </si>
  <si>
    <t>(հազ. դրամ)</t>
  </si>
  <si>
    <t>ծրագիրը</t>
  </si>
  <si>
    <t>միջոցառումը</t>
  </si>
  <si>
    <t>(բաժինը/խումբը/դասը)</t>
  </si>
  <si>
    <t>ԾՐԱԳԻՐ</t>
  </si>
  <si>
    <t>Ծրագրի նկարագրությունը</t>
  </si>
  <si>
    <t>Քաղաքականության միջոցառումներ. Ծառայություններ</t>
  </si>
  <si>
    <t>04.02.04</t>
  </si>
  <si>
    <t>Մատուցվող ծառայության նկարագրությունը</t>
  </si>
  <si>
    <t>Ծառայություն մատուցողի անվանումը</t>
  </si>
  <si>
    <t>Ակտիվի նկարագրությունը</t>
  </si>
  <si>
    <t>Ծրագիրը (ծրագրերը), որին (որոնց) առնչվում է ակտիվը</t>
  </si>
  <si>
    <t>ԱՏ 05</t>
  </si>
  <si>
    <t>Վերջնական արդյունքի նկարագրությունը</t>
  </si>
  <si>
    <t>Աջակցություն խմելու ջրի մատակարարման և ջրահեռացման
ծառայություններին</t>
  </si>
  <si>
    <t>Խմելու ջուր մատակարարող ընկերությունների սուբսիդավորում</t>
  </si>
  <si>
    <t>Ջրամատակարարման ծառայությունների հասանելիության և մատչելիության ապահովում</t>
  </si>
  <si>
    <t>Տրանսֆերտի նկարագրությունը</t>
  </si>
  <si>
    <t>06.03.01</t>
  </si>
  <si>
    <r>
      <rPr>
        <sz val="10"/>
        <rFont val="Arial Unicode"/>
        <family val="2"/>
      </rPr>
      <t>«</t>
    </r>
    <r>
      <rPr>
        <sz val="10"/>
        <rFont val="GHEA Grapalat"/>
        <family val="3"/>
      </rPr>
      <t>Ջրային տնտեսության ծրագրերի իրականացման գրասենյակ</t>
    </r>
    <r>
      <rPr>
        <sz val="10"/>
        <rFont val="Arial Unicode"/>
        <family val="2"/>
      </rPr>
      <t>»</t>
    </r>
    <r>
      <rPr>
        <sz val="10"/>
        <rFont val="GHEA Grapalat"/>
        <family val="3"/>
      </rPr>
      <t xml:space="preserve"> ՊՀ</t>
    </r>
  </si>
  <si>
    <t>Ջրային տնտեսության այլ ենթակառուցվածքների համակարգում և ղեկավարում</t>
  </si>
  <si>
    <t>«Ջրային տնտեսության ծրագրերի իրականացման գրասենյակ»  ՊՀ</t>
  </si>
  <si>
    <t>ԱԾ03</t>
  </si>
  <si>
    <t>ՀԱՎԵԼՎԱԾ N 1</t>
  </si>
  <si>
    <t>N 11 հավելվածի N 12 աղյուսակում ՀՀ կառավարության աշխատակազմի</t>
  </si>
  <si>
    <t xml:space="preserve">  մասով կատարվող փոփոխություններ և լրացումները</t>
  </si>
  <si>
    <t xml:space="preserve">ՈՉ ՖԻՆԱՆՍԱԿԱՆ ԱԿՏԻՎՆԵՐԻ ԳԾՈՎ ԾԱԽՍԵՐ </t>
  </si>
  <si>
    <t xml:space="preserve"> Դրամաշնորհային միջոցներ </t>
  </si>
  <si>
    <t xml:space="preserve">ԴՐԱՄԱՇՆՈՐՀԱՅԻՆ ԾՐԱԳՐԵՐԻ, ԴՐԱՆՔ ԻՐԱԿԱՆԱՑՆՈՂ ՄԱՐՄԻՆՆԵՐԻ ԵՎ ԲՅՈՒՋԵՏԱՅԻՆ ԾԱԽՍԵՐԻ ՏՆՏԵՍԱԳԻՏԱԿԱՆ ԴԱՍԱԿԱՐԳՄԱՆ ՀՈԴՎԱԾՆԵՐԻ ԱՆՎԱՆՈՒՄՆԵՐԸ </t>
  </si>
  <si>
    <t>«ՀԱՅԱUՏԱՆԻ ՀԱՆՐԱՊԵՏՈՒԹՅԱՆ 2018 ԹՎԱԿԱՆԻ ՊԵՏԱԿԱՆ ԲՅՈՒՋԵԻ ՄԱUԻՆ» ՀԱՅԱUՏԱՆԻ ՀԱՆՐԱՊԵՏՈՒԹՅԱՆ OՐԵՆՔԻ  N1 ՀԱՎԵԼՎԱԾԻ  N 15 ԱՂՅՈՒՍԱԿՈՒՄ ԵՎ ՀԱՅԱUՏԱՆԻ ՀԱՆՐԱՊԵՏՈՒԹՅԱՆ ԿԱՌԱՎԱՐՈՒԹՅԱՆ 2017 ԹՎԱԿԱՆԻ ԴԵԿՏԵՄԲԵՐԻ 28-Ի  N 1717-Ն ՈՐՈՇՄԱՆ  N 5 ՀԱՎԵԼՎԱԾԻ N 14 ԱՂՅՈՒՍԱԿՈՒՄ  ԿԱՏԱՐՎՈՂ ՓՈՓՈԽՈՒԹՅՈՒՆՆԵՐԸ ԵՎ ԼՐԱՑՈՒՄՆԵՐԸ</t>
  </si>
  <si>
    <t>06. Վերակառուցման և զարգացման եվրոպական բանկի աջակցությամբ իրականացվող ջրամատակարարման բարելավման դրամաշնորհային ծրագիր</t>
  </si>
  <si>
    <t>10. Համաշխարհային բանկի աջակցությամբ իրականացվող Մաստարայի ջրամբարի նախապատրաստման դրամաշնորհային ծրագիր</t>
  </si>
  <si>
    <t>Ինն ամիս</t>
  </si>
  <si>
    <t>Առաջին կիսամյակ</t>
  </si>
  <si>
    <t>Դրամաշնորհային միջոցներ</t>
  </si>
  <si>
    <t>ԱՅԼ ՀԻՄՆԱԿԱՆ ՄԻՋՈՑՆԵՐ, այդ թվում`</t>
  </si>
  <si>
    <t>Նախագծահետազոտական ծախսեր</t>
  </si>
  <si>
    <t xml:space="preserve">09. Գերմանիայի զարգացման վարկերի բանկի և Եվրոպական միության Հարևանության ներդրումային գործիքի աջակցությամբ  իրականացվող ջրամատակարարման և ջրահեռացման ենթակառուցվածքների վերականգման դրամաշնորհային ծրագրի երրորդ փուլ </t>
  </si>
  <si>
    <t>Շենքերի և շինությունների շինարարություն</t>
  </si>
  <si>
    <t>ԱԾ09</t>
  </si>
  <si>
    <t>ԱԾ01</t>
  </si>
  <si>
    <t>Վերակառուցման և զարգացման Եվրոպական բանկի աջակցությամբ իրականացվող Երևանի ջրամատակարարման բարելավման ծրագիր</t>
  </si>
  <si>
    <t>Վերակառուցման և զարգացման Եվրոպական բանկի աջակցությամբ իրականացվող Երևանի ջրամատակարարման բարելավման ծրագրի համակարգում և ղեկավարում</t>
  </si>
  <si>
    <t>Եվրոպական ներդրումային բանկի աջակցությամբ իրականացվող Երևանի ջրամատակարարման բարելավման ծրագրի համակարգում և ղեկավարում</t>
  </si>
  <si>
    <t>Եվրոպական ներդրումային բանկի աջակցությամբ իրականացվող Երևանի ջրամատակարարման բարելավման ծրագիր</t>
  </si>
  <si>
    <t>ԱԾ04</t>
  </si>
  <si>
    <t>Վերակառուցման և զարգացման Եվրոպական բանկի աջակցությամբ իրականացվող Երևանի ջրամատակարարման բարելավման դրամաշնորհային ծրագիր</t>
  </si>
  <si>
    <t>Վերակառուցման և զարգացման Եվրոպական բանկի աջակցությամբ իրականացվող Երևանի ջրամատակարարման բարելավման ծրագրի աջակցություն</t>
  </si>
  <si>
    <t>Ջրամատակարար ընկերությունների կողմից չսպասարկվող համայնքներին տրանսֆերտների տրամադրում (Գերմանիայի զարգացման և Եվրոպական միության Հարևանության ներդրումային բանկի ջրամատակարարման և ջրահեռացման ենթակառուցվածքների դրամաշնորհային ծրագիր՝ երրորդ փուլի շրջանակներում)</t>
  </si>
  <si>
    <t>560 գյուղական բնակավայրերից ընտրված որոշ համայնքների ջրամատակարարման և ջրահեռացման համակարգերի հատվածների հրատապ վերականգման աշխատանքների իրականացում, ինչպես նաև՝ Արմավիրի կեղտաջրերի մաքրման կայանի կառուցում</t>
  </si>
  <si>
    <t>Ջրամատակարարման և ջրահեռացման ենթակառուցվածքների հիմնանորոգում (Վերակառուցման և զարգացման եվրոպական բանկի աջակցությամբ իրականացվող Երևանի ջրամատակարարման բարելավման ծրագրի շրջանակներում)</t>
  </si>
  <si>
    <t>/1072/ Խմելու ջրի մատակարարման և ջրահեռացման ծառայություններ</t>
  </si>
  <si>
    <t>Ջրամատակարարման և ջրահեռացման ենթակառուցվածքների հիմնանորոգում (Եվրոպական ներդրումային բանկի աջակցությամբ իրականացվող Երևանի ջրամատակարարման բարելավման ծրագրի շրջանակներում)</t>
  </si>
  <si>
    <t>Համաշխարհային բանկի աջակցությամբ իրականացվող Մաստարայի ջրամբարի նախապատրաստման դրամաշնորհային ծրագիր</t>
  </si>
  <si>
    <t>ՀՀ ԿԱՌԱՎԱՐՈՒԹՅԱՆ 2017 ԹՎԱԿԱՆԻ ԴԵԿՏԵՄԲԵՐԻ 28-Ի N 1717-Ն ՈՐՈՇՄԱՆ N 11 ՀԱՎԵԼՎԱԾԻ N 12 ԱՂՅՈՒՍԱԿՈՒՄ՝ ՀՀ ԷՆԵՐԳԵՏԻԿ ԵՆԹԱԿԱՌՈՒՑՎԱԾՔՆԵՐԻ և  ԲՆԱԿԱՆ ՊԱՇԱՐՆԵՐԻ ՆԱԽԱՐԱՐՈՒԹՅԱՆ ՋՐԱՅԻՆ ՏՆՏԵՍՈՒԹՅԱՆ ՊԵՏԱԿԱՆ ԿՈՄԻՏԵԻ ՄԱՍՈՎ ԿԱՏԱՐՎՈՂ ՓՈՓՈԽՈՒԹՅՈՒՆՆԵՐԸ</t>
  </si>
  <si>
    <t>ՀՀ 2018 թ. բյուջե</t>
  </si>
  <si>
    <t>Այլ կազմակերպությանը տրամադրված ակտիվներ</t>
  </si>
  <si>
    <t>ԱՏ 03</t>
  </si>
  <si>
    <t>Երևանի ջրամատակարարման ցանցի բարելավման աշխատանքներ</t>
  </si>
  <si>
    <t>«Վեոլիա-Ջուր»  ՓԲԸ</t>
  </si>
  <si>
    <t>ԱՏ 04</t>
  </si>
  <si>
    <t>06.03.01.</t>
  </si>
  <si>
    <t>Քաղաքականության միջոցառումներ. Տրանսֆերտներ</t>
  </si>
  <si>
    <t>ԾՏ 01</t>
  </si>
  <si>
    <t>Ջրամատակարարման և ջրահեռացման ենթակառուցվածքների հիմնանորոգում (Վերակառուցման և զարգացման եվրոպական բանկի աջակցությամբ իրականացվող Երևանի ջրամատակարարման բարելավման  դրամաշնորհային ծրագրի շրջանակներում)</t>
  </si>
  <si>
    <t>Այլ  ծախսեր</t>
  </si>
  <si>
    <t xml:space="preserve">Հայաստանի Հանրապետության կառավարության 2017 թվականի դեկտեմբերի 28-ի N 1717-Ն որոշման </t>
  </si>
  <si>
    <t xml:space="preserve">11. Գերմանիայի զարգացման վարկերի բանկի աջակցությամբ իրականացվող ուղեկցող միջոցառում Համայնքային ենթակառուցվածքների երկրորդ ծրագրի երրորդ փուլ դրամաշնորհային  ծրագրի </t>
  </si>
  <si>
    <t>ԱՅԼ ԾԱԽՍԵՐ, այդ թվում</t>
  </si>
  <si>
    <t>Խորհրդատվական ծառայություններ</t>
  </si>
  <si>
    <t>ՀՀ ԷԵԲՊՆ ջրային տնտեսության պետական կոմիտե</t>
  </si>
  <si>
    <t xml:space="preserve">Գերմանիայի զարգացման վարկերի բանկի աջակցությամբ իրականացվող ուղեկցող միջոցառում Համայնքային ենթակառուցվածքների երկրորդ ծրագրի երրորդ փուլ դրամաշնորհային  ծրագրի </t>
  </si>
  <si>
    <t>Կոլեկտորադրենաժային ծառայություններ</t>
  </si>
  <si>
    <t xml:space="preserve">Ծրագրի նկարագրությունը </t>
  </si>
  <si>
    <t>Գրունտային ջրերի մոնիտերինգի հիման վրա կոլեկտորադրենաժային ցանցի միջոցով գրունտային ջրերի հեռացում</t>
  </si>
  <si>
    <t>Հավանական գերխոնավ տարածքներում մշակելի հողատարածքների ապահովում</t>
  </si>
  <si>
    <t>ՀԱՎԵԼՎԱԾ N 2</t>
  </si>
  <si>
    <t>Հավելված N 3</t>
  </si>
  <si>
    <t>ՀԱՎԵԼՎԱԾ N 5</t>
  </si>
  <si>
    <t xml:space="preserve"> «ՀԱՅԱՍՏԱՆԻ ՀԱՆՐԱՊԵՏՈՒԹՅԱՆ 2015 ԹՎԱԿԱՆԻ ՊԵՏԱԿԱՆ ԲՅՈՒՋԵԻ ՄԱՍԻՆ »  ՀՀ ՕՐԵՆՔԻ 8-ՐԴ ՀՈԴՎԱԾԻ ԱՂՅՈՒՍԱԿԻ, ԻՆՉՊԵՍ ՆԱԵՎ  ՀՀ ԿԱՌԱՎԱՐՈՒԹՅԱՆ  2014 ԹՎԱԿԱՆԻ ԴԵԿՏԵՄԲԵՐԻ 18-Ի  N 1515-Ն ՈՐՈՇՄԱՆ N 4 ՀԱՎԵԼՎԱԾԻ ՑՈՒՑԱՆԻՇՆԵՐՈՒՄ ԿԱՏԱՐՎՈՂ ՓՈՓՈԽՈՒԹՅՈՒՆՆԵՐԸ  
</t>
  </si>
  <si>
    <t>(հազար դրամներով)</t>
  </si>
  <si>
    <t>Բյուջետային ծախսերի տնտեսագիտական դասակարգման հոդվածների անվանումները</t>
  </si>
  <si>
    <t>Ցուցանիշների փոփոխություն (ավելացումները նշված են դրական նշանով, իսկ նվազեցումները՝ փակագծերում)</t>
  </si>
  <si>
    <t xml:space="preserve">Տարի </t>
  </si>
  <si>
    <t>այդ թվում</t>
  </si>
  <si>
    <t xml:space="preserve">ԸՆԹԱՑԻԿ ԾԱԽՍԵՐ </t>
  </si>
  <si>
    <t>ԾԱՌԱՅՈՒԹՅՈՒՆՆԵՐԻ ԵՎ ԱՊՐԱՆՔՆԵՐԻ ՁԵՌՔ ԲԵՐՈՒՄ</t>
  </si>
  <si>
    <t>Ընդհանուր բնույթի այլ ծառայություններ</t>
  </si>
  <si>
    <t>ԱՅԼ ԾԱԽՍԵՐ</t>
  </si>
  <si>
    <t>- Այլ ծախսեր</t>
  </si>
  <si>
    <t>-Պահուստային միջոցներ</t>
  </si>
  <si>
    <t>ՈՉ ՖԻՆԱՆՍԱԿԱՆ ԱԿՏԻՎՆԵՐԻ ՀԵՏ ԳՈՐԾԱՌՆՈՒԹՅՈՒՆՆԵՐ</t>
  </si>
  <si>
    <t>ՀԻՄՆԱԿԱՆ ՄԻՋՈՑՆԵՐ</t>
  </si>
  <si>
    <t>ՇԵՆՔԵՐ ԵՎ ՇԻՆՈՒԹՅՈՒՆՆԵՐ</t>
  </si>
  <si>
    <t>- Շենքերի և շինությունների շինարարություն</t>
  </si>
  <si>
    <t>- Շենքերի և շինությունների կապիտալ վերանորոգում</t>
  </si>
  <si>
    <t>ՄԵՔԵՆԱՆԵՐԻ ԵՎ ՍԱՐՔԱՎՈՐՈՒՄՆԵՐԻ ՁԵՌՔԲԵՐՈՒՄ,ՊԱՀՊԱՆՈՒՄ ԵՎ ՀԻՄՆԱՆՈՐՈԳՈՒՄ</t>
  </si>
  <si>
    <t>- Վարչական սարքավորումներ</t>
  </si>
  <si>
    <t>- Այլ մեքենաներ և սարքավորումներ</t>
  </si>
  <si>
    <t xml:space="preserve"> ԱՅԼ ՀԻՄՆԱԿԱՆ ՄԻՋՈՑՆԵՐ</t>
  </si>
  <si>
    <t>-Ոչ նյութական հիմնական միջոցներ</t>
  </si>
  <si>
    <t>- Նախագծահետազոտական ծախսեր</t>
  </si>
  <si>
    <t>ՀԱՎԵԼՎԱԾ N 4</t>
  </si>
  <si>
    <t xml:space="preserve"> «ՀԱՅԱՍՏԱՆԻ ՀԱՆՐԱՊԵՏՈՒԹՅԱՆ 2015 ԹՎԱԿԱՆԻ ՊԵՏԱԿԱՆ ԲՅՈՒՋԵԻ ՄԱՍԻՆ »  ՀՀ ՕՐԵՆՔԻ 7-ՐԴ ՀՈԴՎԱԾԻ ԱՂՅՈՒՍԱԿԻ, ԻՆՉՊԵՍ ՆԱԵՎ  ՀՀ ԿԱՌԱՎԱՐՈՒԹՅԱՆ  2014 ԹՎԱԿԱՆԻ ԴԵԿՏԵՄԲԵՐԻ 18-Ի  N 1515-Ն ՈՐՈՇՄԱՆ    N 3 ՀԱՎԵԼՎԱԾԻ ՑՈՒՑԱՆԻՇՆԵՐՈՒՄ ԿԱՏԱՐՎՈՂ ՓՈՓՈԽՈՒԹՅՈՒՆՆԵՐԸ  
</t>
  </si>
  <si>
    <t>ԸՆԴՀԱՆՈՒՐ ԲՆՈՒՅԹԻ ՀԱՆՐԱՅԻՆ ԾԱՌԱՅՈՒԹՅՈՒՆՆԵՐ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</si>
  <si>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</si>
  <si>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>Ֆինանսական և հարկաբյուջետային հարաբերություններ</t>
  </si>
  <si>
    <t xml:space="preserve">ՏՆՏԵՍԱԿԱՆ ՀԱՐԱԲԵՐՈՒԹՅՈՒՆՆԵՐ
</t>
  </si>
  <si>
    <t>Գյուղատնտեսություն</t>
  </si>
  <si>
    <t xml:space="preserve">Վառելիք և էներգետիկա
</t>
  </si>
  <si>
    <t>Վառելիքի այլ տեսակներ</t>
  </si>
  <si>
    <t>05</t>
  </si>
  <si>
    <t>Էլեկտրաէներգիա</t>
  </si>
  <si>
    <t xml:space="preserve">Տրանսպորտ
</t>
  </si>
  <si>
    <t>Ճանապարհային տրանսպորտ</t>
  </si>
  <si>
    <t>09</t>
  </si>
  <si>
    <t xml:space="preserve">Տնտեսական հարաբերություններ (այլ դասերին չպատկանող)
</t>
  </si>
  <si>
    <t>ՇՐՋԱԿԱ ՄԻՋԱՎԱՅՐԻ ՊԱՇՏՊԱՆՈՒԹՅՈՒՆ</t>
  </si>
  <si>
    <t>Կենսաբազմազանության և բնության պաշտպանություն</t>
  </si>
  <si>
    <t>07</t>
  </si>
  <si>
    <t>ԱՌՈՂՋԱՊԱՀՈՒԹՅՈՒՆ</t>
  </si>
  <si>
    <t>Առողջապահություն (այլ դասերին չպատկանող)</t>
  </si>
  <si>
    <t>Առողջապահական հարակից ծառայություններ և ծրագրեր</t>
  </si>
  <si>
    <t>08</t>
  </si>
  <si>
    <t>ՀԱՆԳԻՍՏ, ՄՇԱԿՈՒՅԹ ԵՎ ԿՐՈՆ</t>
  </si>
  <si>
    <t>Մշակութային ծառայություններ</t>
  </si>
  <si>
    <t>Արվեստ</t>
  </si>
  <si>
    <t>11</t>
  </si>
  <si>
    <t>ՀԻՄՆԱԿԱՆ ԲԱԺԻՆՆԵՐԻՆ ՉԴԱՍՎՈՂ ՊԱՀՈՒՍՏԱՅԻՆ ՖՈՆԴԵՐ</t>
  </si>
  <si>
    <t>ՀՀ կառավարության և համայնքների պահուստային  ֆոնդ</t>
  </si>
  <si>
    <t>ՀՀ կառավարության պահուստային ֆոնդ</t>
  </si>
  <si>
    <t>ՀԱՎԵԼՎԱԾ N 3</t>
  </si>
  <si>
    <t xml:space="preserve">«ՀԱՅԱՍՏԱՆԻ ՀԱՆՐԱՊԵՏՈՒԹՅԱՆ  2015 ԹՎԱԿԱՆԻ ՊԵՏԱԿԱՆ ԲՅՈՒՋԵԻ ՄԱՍԻՆ» ՀՀ ՕՐԵՆՔԻ  6-ՐԴ ՀՈԴՎԱԾԻ ԱՂՅՈՒՍԱԿԻ ԵՎ  ՀՀ ԿԱՌԱՎԱՐՈՒԹՅԱՆ 2014 ԹՎԱԿԱՆԻ ԴԵԿՏԵՄԲԵՐԻ 18-ի  N 1515-Ն ՈՐՈՇՄԱՆ N 2 ՀԱՎԵԼՎԱԾԻ ՑՈՒՑԱՆԻՇՆԵՐՈՒՄ ԿԱՏԱՐՎՈՂ ՓՈՓՈԽՈՒԹՅՈՒՆՆԵՐԸ  </t>
  </si>
  <si>
    <t>Պետական բյուջեի եկամուտներ</t>
  </si>
  <si>
    <t>Ցուցանիշների փոփոխություն (ավելացումները նշված են դրական նշանով)</t>
  </si>
  <si>
    <t>ԸՆԴԱՄԵՆԸ</t>
  </si>
  <si>
    <t>Հարկային եկամուտներ և պետական  տուրքեր</t>
  </si>
  <si>
    <t>Պաշտոնական դրամաշնորհներ</t>
  </si>
  <si>
    <t>«ՀԱՅԱՍՏԱՆԻ ՀԱՆՐԱՊԵՏՈՒԹՅԱՆ 2015 ԹՎԱԿԱՆԻ ՊԵՏԱԿԱՆ ԲՅՈՒՋԵԻ ՄԱՍԻՆ» ՀԱՅԱՍՏԱՆԻ ՀԱՆՐԱՊԵՏՈՒԹՅԱՆ ՕՐԵՆՔԻ 3-ՐԴ  ՀՈԴՎԱԾԻ ԱՂՅՈՒՍԱԿՈՒՄ ԵՎ ՀԱՅԱՍՏԱՆԻ ՀԱՆՐԱՊԵՏՈՒԹՅԱՆ ԿԱՌԱՎԱՐՈՒԹՅԱՆ 2014 ԹՎԱԿԱՆԻ ԴԵԿՏԵՄԲԵՐԻ 18-Ի N1515-Ն ՈՐՈՇՄԱՆ N 1 ՀԱՎԵԼՎԱԾԻ  N 1 ԱՂՅՈՒՍԱԿՈՒՄ ԿԱՏԱՐՎՈՂ ՓՈՓՈԽՈՒԹՅՈՒՆՆԵՐԸ</t>
  </si>
  <si>
    <t>Պետական բյուջեի դեֆիցիտի ֆինանսավորման աղբյուրներն ու դրանց տարրերի անվանումները</t>
  </si>
  <si>
    <t xml:space="preserve">Ինն ամիս </t>
  </si>
  <si>
    <t xml:space="preserve">այդ թվում` </t>
  </si>
  <si>
    <t>Ա.ՆԵՐՔԻՆ ԱՂԲՅՈՒՐՆԵՐ</t>
  </si>
  <si>
    <t>2.Ֆինանսական զուտ ակտիվներ</t>
  </si>
  <si>
    <t>2.3 Ելքերի ֆինանսավորմանն ուղղվող ՀՀ 2015 թվականի պետական բյուջեի տարեսկզբի ազատ մնացորդի միջոցներ</t>
  </si>
  <si>
    <t>.</t>
  </si>
  <si>
    <t>Բ.ԱՐՏԱՔԻՆ ԱՂԲՅՈՒՐՆԵՐ</t>
  </si>
  <si>
    <t>1.Փոխառու զուտ  միջոցներ</t>
  </si>
  <si>
    <t>1.1.Վարկերի և փոխատվությունների ստացում</t>
  </si>
  <si>
    <t xml:space="preserve">«ՀԱՅԱՍՏԱՆԻ ՀԱՆՐԱՊԵՏՈՒԹՅԱՆ 2015 ԹՎԱԿԱՆԻ ՊԵՏԱԿԱՆ ԲՅՈՒՋԵԻ ՄԱՍԻՆ»  ՀԱՅԱՍՏԱՆԻ ՀԱՆՐԱՊԵՏՈՒԹՅԱՆ ՕՐԵՆՔԻ 2-ՐԴ ՀՈԴՎԱԾԻ ԱՂՅՈՒՍԱԿՈՒՄ ԿԱՏԱՐՎՈՂ ՓՈՓՈԽՈՒԹՅՈՒՆՆԵՐԸ </t>
  </si>
  <si>
    <t xml:space="preserve"> (հազար դրամներով)</t>
  </si>
  <si>
    <t>Եկամուտների գծով</t>
  </si>
  <si>
    <t>Ծախսերի գծով</t>
  </si>
  <si>
    <t>Դեֆիցիտը (պակասուրդը)</t>
  </si>
  <si>
    <t xml:space="preserve"> </t>
  </si>
  <si>
    <t>03. Եվրոպական միության հարևանության ներդրումային ծրագրի աջակցությամբ իրականացվող Երևանի ջրամատակարարման բարելավման դրամաշնորհային ծրագիր</t>
  </si>
  <si>
    <t>ԱՏ 06</t>
  </si>
  <si>
    <t>Ջրամատակարարման և ջրահեռացման ենթակառուցվածքների հիմնանորոգում (Եվրոպական միության հարևանության ներդրումային ծրագրի աջակցությամբ իրականացվող Երևանի ջրամատակարարման բարելավման դրամաշնորհային ծրագրի շրջանակներում)</t>
  </si>
  <si>
    <t>ԱԾ05</t>
  </si>
  <si>
    <t>Եվրոպական միության հարևանության ներդրումային ծրագրի աջակցությամբ իրականացվող Երևանի ջրամատակարարման բարելավման դրամաշնորհային ծրագիր</t>
  </si>
  <si>
    <t>Գործառնական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</si>
  <si>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</si>
  <si>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</si>
  <si>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</si>
  <si>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</si>
  <si>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Մասնագիտացված միավոր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</si>
  <si>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</si>
  <si>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</si>
  <si>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դասիչը` </t>
  </si>
  <si>
    <t xml:space="preserve"> Միջոցառման դասիչը` </t>
  </si>
  <si>
    <t xml:space="preserve"> ՄԱՍ 2. ՊԵՏԱԿԱՆ ՄԱՐՄՆԻ ԳԾՈՎ ԱՐԴՅՈՒՆՔԱՅԻՆ (ԿԱՏԱՐՈՂԱԿԱՆ) ՑՈՒՑԱՆԻՇՆԵՐԸ </t>
  </si>
  <si>
    <t>______________ ի    ___Ն որոշման</t>
  </si>
  <si>
    <t>Ծրագրի դասիչը</t>
  </si>
  <si>
    <t>Ծրագրի անվանումը</t>
  </si>
  <si>
    <t>Ծրագրի միջոցառումները</t>
  </si>
  <si>
    <t>______________ ի    ___Ն  որոշման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</si>
  <si>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</si>
  <si>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</si>
  <si>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Բյուջետային ծախսերի գործառական դասակարգման բաժինների, խմբերի և դասերի, բյուջետային ծրագերի միջոցառումների, բյուջետային հատկացումների գլխավոր կարգադրիչների  և բյուջետային տնտեսագիտական դասակարգման հոդվածների անվանումները</t>
  </si>
  <si>
    <t>ԸՆԴԱՄԵՆԸ՝ ԾԱԽՍԵՐ</t>
  </si>
  <si>
    <t xml:space="preserve"> ընդամենը </t>
  </si>
  <si>
    <t xml:space="preserve"> այդ թվում՝ </t>
  </si>
  <si>
    <t xml:space="preserve"> համաֆինան_x000D_
սավորում </t>
  </si>
  <si>
    <t>Ծրագիր</t>
  </si>
  <si>
    <t>Միջոցառում</t>
  </si>
  <si>
    <t xml:space="preserve"> այդ թվում` բյուջետային ծախսերի տնտեսագիտական դասակարգման հոդվածներ</t>
  </si>
  <si>
    <t xml:space="preserve"> ԸՆԴԱՄԵՆԸ ԾԱԽՍԵՐ</t>
  </si>
  <si>
    <t>ՀավելվածN 1</t>
  </si>
  <si>
    <t>Հավելված N 2</t>
  </si>
  <si>
    <t xml:space="preserve"> Միջոցառումն իրականացնողի անվանումը </t>
  </si>
  <si>
    <t xml:space="preserve">վարկային միջոցներ </t>
  </si>
  <si>
    <t xml:space="preserve"> ՈՉ ՖԻՆԱՆՍԱԿԱՆ ԱԿՏԻՎՆԵՐԻ ԳԾՈՎ ԾԱԽՍԵՐ</t>
  </si>
  <si>
    <t xml:space="preserve"> ՀԻՄՆԱԿԱՆ ՄԻՋՈՑՆԵՐ</t>
  </si>
  <si>
    <t xml:space="preserve"> այդ թվում` ըստ կատարողների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</si>
  <si>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</si>
  <si>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</si>
  <si>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</si>
  <si>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Ցուցանիշների փոփոխությունը 
(ավելացումները նշված են դրական նշանով, իսկ նվազեցումները` փակագծերում)</t>
  </si>
  <si>
    <t xml:space="preserve"> ԸՆԹԱՑԻԿ ԾԱԽՍԵՐ</t>
  </si>
  <si>
    <t xml:space="preserve"> այդ թվում`</t>
  </si>
  <si>
    <t xml:space="preserve"> ԸՆԴԱՄԵՆԸ</t>
  </si>
  <si>
    <t xml:space="preserve"> Ծառայությունների մատուցում</t>
  </si>
  <si>
    <t xml:space="preserve"> Ծառայությունների մատուցում </t>
  </si>
  <si>
    <t xml:space="preserve">ՀՀ կառավարության  2024 թվականի </t>
  </si>
  <si>
    <t xml:space="preserve"> ՀՀ  աշխատանքի և սոցիալական հարցերի նախարարություն</t>
  </si>
  <si>
    <t xml:space="preserve"> 1206</t>
  </si>
  <si>
    <t xml:space="preserve"> Սոցիալական պաշտպանության համակարգի բարեփոխումներ</t>
  </si>
  <si>
    <t xml:space="preserve"> 11001</t>
  </si>
  <si>
    <t xml:space="preserve"> Համաշխարհային բանկի աջակցությամբ իրականացվող սոցիալական պաշտպանության ոլորտի վարչարարության երկրորդ ծրագիր</t>
  </si>
  <si>
    <t xml:space="preserve"> ԱՅԼ  ԾԱԽՍԵՐ</t>
  </si>
  <si>
    <t xml:space="preserve"> Այլ ծախսեր</t>
  </si>
  <si>
    <t xml:space="preserve"> 32002</t>
  </si>
  <si>
    <t xml:space="preserve"> Համաշխարհային բանկի աջակցությամբ իրականացվող Սոցիալական պաշտպանության վարչարարության երկրորդ ծրագրի շրջանակներում սարքավորումների, ծրագրային ապահովման և աշխատանքային միջավայրի արդիականացում</t>
  </si>
  <si>
    <t xml:space="preserve"> ՄԵՔԵՆԱՆԵՐ  ԵՎ  ՍԱՐՔԱՎՈՐՈՒՄՆԵՐ</t>
  </si>
  <si>
    <t xml:space="preserve"> - Տրանսպորտային սարքավորումներ</t>
  </si>
  <si>
    <t xml:space="preserve"> 09</t>
  </si>
  <si>
    <t xml:space="preserve"> Սոցիալական պաշտպանություն (այլ դասերին չպատկանող)</t>
  </si>
  <si>
    <t xml:space="preserve"> 01</t>
  </si>
  <si>
    <t xml:space="preserve"> 10</t>
  </si>
  <si>
    <t xml:space="preserve"> ՍՈՑԻԱԼԱԿԱՆ ՊԱՇՏՊԱՆՈՒԹՅՈՒՆ</t>
  </si>
  <si>
    <t xml:space="preserve"> Ծրագրի անվանումը`</t>
  </si>
  <si>
    <t xml:space="preserve"> Ծրագրի նպատակը`</t>
  </si>
  <si>
    <t xml:space="preserve"> Մատուցվող սոցիալական պաշտպանության ծառայությունների բարելավում, ինչպես նաև ծառայություններ մատուցող գերատեսչություններում վերլուծական, մոնիթորինգի և գնահատման գործառույթների ուժեղացում:</t>
  </si>
  <si>
    <t xml:space="preserve"> Վերջնական արդյունքի նկարագրությունը`</t>
  </si>
  <si>
    <t xml:space="preserve"> Մատուցվող սոցիալական պաշտպանության ծառայությունների բարելավում և մատչելիության աճ</t>
  </si>
  <si>
    <t xml:space="preserve"> Սոցիալական պաշտպանության ոլորտի բարեփոխումներին ուղղված խորհրդատվական և այլ ծառայությունների ձեռքբերում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</si>
  <si>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</si>
  <si>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Ինտեգրված սոցիալական ծառայության համակարգի մաս կազմող կառույցների տեխնիկական կարողությունների և աշխատանքային միջավայրի բարելավում</t>
  </si>
  <si>
    <t xml:space="preserve"> Սոցիալական պաշտպանության ոլորտի բարեփոխումներին ուղղված խորհրդատվական և այլ ծառայությունների ձեռքբերում </t>
  </si>
  <si>
    <t xml:space="preserve"> Ծրագրի շրջանակներում իրականացվող աշխատանքներում ընդգրկված անհատ խորհրդատուների թվաքանակ, մարդ </t>
  </si>
  <si>
    <t>Հավելված N 4</t>
  </si>
  <si>
    <t xml:space="preserve"> Ծրագրի շրջանակներում իրականացվող աշխատանքներում ընդգրկված խորհրդատվական կազմակերպությունների քանակ, հատ </t>
  </si>
  <si>
    <t xml:space="preserve"> Ծրագրի շրջանակներում իրականացվող աշխատանքներում ընդգրկված խորհրդատվական կազմակերպությունների հետ կնքված պայմանագրերի քանակ, հատ </t>
  </si>
  <si>
    <t xml:space="preserve"> Համաշխարհային բանկի աջակցությամբ իրականացվող Սոցիալական պաշտպանության վարչարարության երկրորդ ծրագրի շրջանակներում սարքավորումների, ծրագրային ապահովման և աշխատանքային միջավայրի արդիականացում </t>
  </si>
  <si>
    <t xml:space="preserve"> Ինտեգրված սոցիալական ծառայության համակարգի մաս կազմող կառույցների տեխնիկական կարողությունների և աշխատանքային միջավայրի բարելավում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</si>
  <si>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</si>
  <si>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 Միջոցառումն իրականացնողի անվանումը </t>
  </si>
  <si>
    <t xml:space="preserve">  Մասնագիտացված միավոր </t>
  </si>
  <si>
    <t>«ՀԱՅԱUՏԱՆԻ ՀԱՆՐԱՊԵՏՈՒԹՅԱՆ 2024 ԹՎԱԿԱՆԻ ՊԵՏԱԿԱՆ ԲՅՈՒՋԵԻ ՄԱUԻՆ» ՀԱՅԱUՏԱՆԻ ՀԱՆՐԱՊԵՏՈՒԹՅԱՆ OՐԵՆՔԻ N 1 ՀԱՎԵԼՎԱԾԻ N 2 ԱՂՅՈՒՍԱԿՈՒՄ ՎԵՐԱԲԱՇԽՈՒՄ ԵՎ ՀԱՅԱՍՏԱՆԻ ՀԱՆՐԱՊԵՏՈՒԹՅԱՆ ԿԱՌԱՎԱՐՈՒԹՅԱՆ 2023 ԹՎԱԿԱՆԻ ԴԵԿՏԵՄԲԵՐԻ 28-Ի N 2323-Ն ՈՐՈՇՄԱՆ N5 ՀԱՎԵԼՎԱԾԻ N1 ԱՂՅՈՒՍԱԿՈՒՄ ԿԱՏԱՐՎՈՂ ՓՈՓՈԽՈՒԹՅՈՒՆՆԵՐԸ</t>
  </si>
  <si>
    <t>ՀԱՅԱՍՏԱՆԻ ՀԱՆՐԱՊԵՏՈՒԹՅԱՆ ԿԱՌԱՎԱՐՈՒԹՅԱՆ 2023 ԹՎԱԿԱՆԻ ԴԵԿՏԵՄԲԵՐԻ 28-Ի N 2323-Ն ՈՐՈՇՄԱՆ NN 3 ԵՎ 4 ՀԱՎԵԼՎԱԾՆԵՐՈՒՄ ԿԱՏԱՐՎՈՂ ՓՈՓՈԽՈՒԹՅՈՒՆՆԵՐԸ</t>
  </si>
  <si>
    <t xml:space="preserve"> «ՀԱՅԱՍՏԱՆԻ ՀԱՆՐԱՊԵՏՈՒԹՅԱՆ 2024 ԹՎԱԿԱՆԻ ՊԵՏԱԿԱՆ ԲՅՈՒՋԵԻ ՄԱՍԻՆ» ՀԱՅԱՍՏԱՆԻ ՀԱՆՐԱՊԵՏՈՒԹՅԱՆ ՕՐԵՆՔԻ N 1 ՀԱՎԵԼՎԱԾԻ N 4 ԱՂՅՈՒՍԱԿՈՒՄ ՎԵՐԱԲԱՇԽՈՒՄ ԵՎ ՀԱՅԱՍՏԱՆԻ ՀԱՆՐԱՊԵՏՈՒԹՅԱՆ ԿԱՌԱՎԱՐՈՒԹՅԱՆ 2023 ԹՎԱԿԱՆԻ ԴԵԿՏԵՄԲԵՐԻ 28-Ի N 2323-Ն ՈՐՈՇՄԱՆ N5 ՀԱՎԵԼՎԱԾԻ N 3 ԱՂՅՈՒՍԱԿՈՒՄ ԿԱՏԱՐՎՈՂ ՓՈՓՈԽՈՒԹՅՈՒՆՆԵՐԸ</t>
  </si>
  <si>
    <t>ՀԱՅԱՍՏԱՆԻ ՀԱՆՐԱՊԵՏՈՒԹՅԱՆ ԿԱՌԱՎԱՐՈՒԹՅԱՆ 2023 ԹՎԱԿԱՆԻ ԴԵԿՏԵՄԲԵՐԻ 28-Ի N 2323-Ն ՈՐՈՇՄԱՆ N 9 ՀԱՎԵԼՎԱԾԻ NN 9.15 ԵՎ N 9.1 ՀԱՎԵԼՎԱԾԻ NN 9.1.15 ԱՂՅՈՒՍԱԿՆԵՐՈՒՄ ԿԱՏԱՐՎՈՂ ՓՈՓՈԽՈՒԹՅՈՒՆՆԵՐԸ</t>
  </si>
  <si>
    <t>Ցուցանիշների փոփոխությունը 
(ավելացումները նշված են դրական նշանով)</t>
  </si>
  <si>
    <t>ՀՀ աշխատանքի և սոցիալական հարցերի նախարարություն</t>
  </si>
  <si>
    <t>Ցուցանիշների փոփոխությունը 
(նվազեցումները նշված են փակագծերում)</t>
  </si>
  <si>
    <t xml:space="preserve"> ՄԱՍ 1. ՊԵՏԱԿԱՆ ՄԱՐՄՆԻ ԳԾՈՎ ԱՐԴՅՈՒՆՔԱՅԻՆ (ԿԱՏԱՐՈՂԱԿԱՆ) ՑՈՒՑԱՆԻՇՆԵՐԸ</t>
  </si>
  <si>
    <t>Աղյուսակ 9.15</t>
  </si>
  <si>
    <t xml:space="preserve">Աղյուսակ 9.1.15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</si>
</sst>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43" formatCode="_(* #,##0.00_);_(* \(#,##0.00\);_(* &quot;-&quot;??_);_(@_)"/>
    <numFmt numFmtId="164" formatCode="_-* #,##0.00\ _֏_-;\-* #,##0.00\ _֏_-;_-* &quot;-&quot;??\ _֏_-;_-@_-"/>
    <numFmt numFmtId="165" formatCode="_-* #,##0.00_-;\-* #,##0.00_-;_-* &quot;-&quot;??_-;_-@_-"/>
    <numFmt numFmtId="166" formatCode="_-* #,##0.00\ _դ_ր_._-;\-* #,##0.00\ _դ_ր_._-;_-* &quot;-&quot;??\ _դ_ր_._-;_-@_-"/>
    <numFmt numFmtId="167" formatCode="_(* #,##0.0_);_(* \(#,##0.0\);_(* &quot;-&quot;??_);_(@_)"/>
    <numFmt numFmtId="168" formatCode="_(* #,##0.0_);_(* \(#,##0.0\);_(* &quot;-&quot;?_);_(@_)"/>
    <numFmt numFmtId="169" formatCode="_(* #,##0.00_);_(* \(#,##0.00\);_(* &quot;-&quot;?_);_(@_)"/>
    <numFmt numFmtId="170" formatCode="#,##0.0_);\(#,##0.0\)"/>
    <numFmt numFmtId="171" formatCode="_-* #,##0.0_р_._-;\-* #,##0.0_р_._-;_-* &quot;-&quot;??_р_._-;_-@_-"/>
    <numFmt numFmtId="172" formatCode="#,##0.0"/>
    <numFmt numFmtId="173" formatCode="_(* #,##0.000_);_(* \(#,##0.000\);_(* &quot;-&quot;??_);_(@_)"/>
    <numFmt numFmtId="174" formatCode="_(* #,##0.000_);_(* \(#,##0.000\);_(* &quot;-&quot;?_);_(@_)"/>
    <numFmt numFmtId="175" formatCode="_ * #,##0.00_)_ _ ;_ * \(#,##0.00\)_ _ ;_ * &quot;-&quot;??_)_ _ ;_ @_ "/>
    <numFmt numFmtId="176" formatCode="_-* #,##0.0\ _դ_ր_._-;\-* #,##0.0\ _դ_ր_._-;_-* &quot;-&quot;??\ _դ_ր_._-;_-@_-"/>
    <numFmt numFmtId="177" formatCode="_-* #,##0.0_р_._-;\-* #,##0.0_р_._-;_-* &quot;-&quot;?_р_._-;_-@_-"/>
    <numFmt numFmtId="178" formatCode="_(* #,##0.0000_);_(* \(#,##0.0000\);_(* &quot;-&quot;??_);_(@_)"/>
    <numFmt numFmtId="179" formatCode="##,##0.0;\(##,##0.0\);\-"/>
    <numFmt numFmtId="180" formatCode="0.0"/>
  </numFmts>
  <fonts count="67">
    <font>
      <sz val="10"/>
      <name val="Times Armenian"/>
    </font>
    <font>
      <sz val="10"/>
      <name val="Times Armenian"/>
      <family val="1"/>
    </font>
    <font>
      <sz val="11"/>
      <name val="Times Armenian"/>
      <family val="1"/>
    </font>
    <font>
      <sz val="10"/>
      <name val="GHEA Grapalat"/>
      <family val="3"/>
    </font>
    <font>
      <b/>
      <sz val="10"/>
      <name val="GHEA Grapalat"/>
      <family val="3"/>
    </font>
    <font>
      <b/>
      <sz val="9"/>
      <name val="GHEA Grapalat"/>
      <family val="3"/>
    </font>
    <font>
      <sz val="9"/>
      <name val="GHEA Grapalat"/>
      <family val="3"/>
    </font>
    <font>
      <sz val="10"/>
      <color indexed="10"/>
      <name val="GHEA Grapalat"/>
      <family val="3"/>
    </font>
    <font>
      <sz val="10"/>
      <name val="Times Armenian"/>
      <family val="1"/>
    </font>
    <font>
      <i/>
      <sz val="9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b/>
      <sz val="10"/>
      <color indexed="8"/>
      <name val="GHEA Grapalat"/>
      <family val="3"/>
    </font>
    <font>
      <sz val="12"/>
      <name val="GHEA Grapalat"/>
      <family val="3"/>
    </font>
    <font>
      <sz val="11"/>
      <name val="GHEA Grapalat"/>
      <family val="3"/>
    </font>
    <font>
      <sz val="10"/>
      <name val="Arial"/>
      <family val="2"/>
    </font>
    <font>
      <sz val="10"/>
      <name val="Arial"/>
      <family val="2"/>
    </font>
    <font>
      <sz val="8"/>
      <name val="GHEA Grapalat"/>
      <family val="3"/>
    </font>
    <font>
      <b/>
      <sz val="11"/>
      <name val="GHEA Grapalat"/>
      <family val="3"/>
    </font>
    <font>
      <sz val="8"/>
      <name val="Times Armenian"/>
      <family val="1"/>
    </font>
    <font>
      <sz val="12"/>
      <color indexed="8"/>
      <name val="Times Armenian"/>
      <family val="2"/>
    </font>
    <font>
      <u/>
      <sz val="10"/>
      <name val="GHEA Grapalat"/>
      <family val="3"/>
    </font>
    <font>
      <sz val="10"/>
      <name val="Arial Unicode"/>
      <family val="2"/>
    </font>
    <font>
      <b/>
      <sz val="11"/>
      <color indexed="8"/>
      <name val="GHEA Grapalat"/>
      <family val="3"/>
    </font>
    <font>
      <b/>
      <u/>
      <sz val="11"/>
      <name val="GHEA Grapalat"/>
      <family val="3"/>
    </font>
    <font>
      <sz val="10"/>
      <color indexed="8"/>
      <name val="Calibri"/>
      <family val="2"/>
    </font>
    <font>
      <sz val="10"/>
      <name val="GHEA Mariam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color indexed="9"/>
      <name val="GHEA Grapalat"/>
      <family val="3"/>
    </font>
    <font>
      <sz val="9"/>
      <color indexed="9"/>
      <name val="GHEA Grapalat"/>
      <family val="3"/>
    </font>
    <font>
      <sz val="8"/>
      <name val="GHEA Grapalat"/>
      <family val="2"/>
    </font>
    <font>
      <b/>
      <sz val="10"/>
      <name val="GHEA Grapalat"/>
      <family val="2"/>
    </font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0"/>
      <color rgb="FF9C6500"/>
      <name val="Calibri"/>
      <family val="2"/>
      <scheme val="minor"/>
    </font>
    <font>
      <sz val="10"/>
      <color rgb="FFFF0000"/>
      <name val="GHEA Grapalat"/>
      <family val="3"/>
    </font>
    <font>
      <i/>
      <sz val="10"/>
      <color rgb="FFFF0000"/>
      <name val="GHEA Grapalat"/>
      <family val="3"/>
    </font>
    <font>
      <sz val="10"/>
      <color theme="1"/>
      <name val="GHEA Grapalat"/>
      <family val="3"/>
    </font>
    <font>
      <b/>
      <i/>
      <sz val="11"/>
      <color rgb="FF0070C0"/>
      <name val="GHEA Grapalat"/>
      <family val="3"/>
    </font>
    <font>
      <sz val="11"/>
      <color rgb="FF0070C0"/>
      <name val="GHEA Grapalat"/>
      <family val="3"/>
    </font>
    <font>
      <b/>
      <i/>
      <sz val="11"/>
      <name val="GHEA Grapalat"/>
      <family val="3"/>
    </font>
    <font>
      <sz val="11"/>
      <color indexed="8"/>
      <name val="GHEA Grapalat"/>
      <family val="3"/>
    </font>
    <font>
      <i/>
      <sz val="11"/>
      <name val="GHEA Grapalat"/>
      <family val="2"/>
    </font>
    <font>
      <i/>
      <sz val="11"/>
      <name val="GHEA Grapalat"/>
      <family val="3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name val="GHEA Grapalat"/>
      <family val="3"/>
    </font>
    <font>
      <i/>
      <sz val="12"/>
      <name val="GHEA Grapalat"/>
      <family val="3"/>
    </font>
    <font>
      <sz val="14"/>
      <name val="GHEA Grapalat"/>
      <family val="3"/>
    </font>
    <font>
      <i/>
      <sz val="14"/>
      <name val="GHEA Grapalat"/>
      <family val="3"/>
    </font>
    <font>
      <b/>
      <sz val="13"/>
      <name val="GHEA Grapalat"/>
      <family val="3"/>
    </font>
    <font>
      <i/>
      <sz val="8"/>
      <name val="GHEA Grapalat"/>
      <family val="2"/>
    </font>
  </fonts>
  <fills count="3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7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2">
    <xf numFmtId="0" fontId="0" fillId="0" borderId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5" fontId="28" fillId="0" borderId="0" applyFont="0" applyFill="0" applyBorder="0" applyAlignment="0" applyProtection="0"/>
    <xf numFmtId="0" fontId="35" fillId="2" borderId="0" applyNumberFormat="0" applyBorder="0" applyAlignment="0" applyProtection="0"/>
    <xf numFmtId="0" fontId="1" fillId="0" borderId="0"/>
    <xf numFmtId="0" fontId="34" fillId="0" borderId="0"/>
    <xf numFmtId="0" fontId="34" fillId="0" borderId="0"/>
    <xf numFmtId="0" fontId="31" fillId="0" borderId="0">
      <alignment horizontal="left" vertical="top" wrapText="1"/>
    </xf>
    <xf numFmtId="0" fontId="15" fillId="0" borderId="0"/>
    <xf numFmtId="0" fontId="33" fillId="0" borderId="0"/>
    <xf numFmtId="0" fontId="15" fillId="0" borderId="0"/>
    <xf numFmtId="0" fontId="15" fillId="0" borderId="0"/>
    <xf numFmtId="0" fontId="15" fillId="0" borderId="0"/>
    <xf numFmtId="0" fontId="34" fillId="0" borderId="0"/>
    <xf numFmtId="0" fontId="15" fillId="0" borderId="0"/>
    <xf numFmtId="0" fontId="2" fillId="0" borderId="0"/>
    <xf numFmtId="0" fontId="28" fillId="0" borderId="0"/>
    <xf numFmtId="0" fontId="8" fillId="0" borderId="0"/>
    <xf numFmtId="0" fontId="16" fillId="0" borderId="0"/>
    <xf numFmtId="9" fontId="1" fillId="0" borderId="0" applyFont="0" applyFill="0" applyBorder="0" applyAlignment="0" applyProtection="0"/>
    <xf numFmtId="179" fontId="31" fillId="0" borderId="0" applyFill="0" applyBorder="0" applyProtection="0">
      <alignment horizontal="right" vertical="top"/>
    </xf>
    <xf numFmtId="0" fontId="45" fillId="0" borderId="0" applyNumberFormat="0" applyFill="0" applyBorder="0" applyAlignment="0" applyProtection="0"/>
    <xf numFmtId="0" fontId="46" fillId="0" borderId="66" applyNumberFormat="0" applyFill="0" applyAlignment="0" applyProtection="0"/>
    <xf numFmtId="0" fontId="47" fillId="0" borderId="67" applyNumberFormat="0" applyFill="0" applyAlignment="0" applyProtection="0"/>
    <xf numFmtId="0" fontId="48" fillId="0" borderId="68" applyNumberFormat="0" applyFill="0" applyAlignment="0" applyProtection="0"/>
    <xf numFmtId="0" fontId="48" fillId="0" borderId="0" applyNumberFormat="0" applyFill="0" applyBorder="0" applyAlignment="0" applyProtection="0"/>
    <xf numFmtId="0" fontId="49" fillId="8" borderId="0" applyNumberFormat="0" applyBorder="0" applyAlignment="0" applyProtection="0"/>
    <xf numFmtId="0" fontId="50" fillId="9" borderId="0" applyNumberFormat="0" applyBorder="0" applyAlignment="0" applyProtection="0"/>
    <xf numFmtId="0" fontId="51" fillId="2" borderId="0" applyNumberFormat="0" applyBorder="0" applyAlignment="0" applyProtection="0"/>
    <xf numFmtId="0" fontId="52" fillId="10" borderId="69" applyNumberFormat="0" applyAlignment="0" applyProtection="0"/>
    <xf numFmtId="0" fontId="53" fillId="11" borderId="70" applyNumberFormat="0" applyAlignment="0" applyProtection="0"/>
    <xf numFmtId="0" fontId="54" fillId="11" borderId="69" applyNumberFormat="0" applyAlignment="0" applyProtection="0"/>
    <xf numFmtId="0" fontId="55" fillId="0" borderId="71" applyNumberFormat="0" applyFill="0" applyAlignment="0" applyProtection="0"/>
    <xf numFmtId="0" fontId="56" fillId="12" borderId="72" applyNumberFormat="0" applyAlignment="0" applyProtection="0"/>
    <xf numFmtId="0" fontId="57" fillId="0" borderId="0" applyNumberFormat="0" applyFill="0" applyBorder="0" applyAlignment="0" applyProtection="0"/>
    <xf numFmtId="0" fontId="34" fillId="13" borderId="73" applyNumberFormat="0" applyFont="0" applyAlignment="0" applyProtection="0"/>
    <xf numFmtId="0" fontId="58" fillId="0" borderId="0" applyNumberFormat="0" applyFill="0" applyBorder="0" applyAlignment="0" applyProtection="0"/>
    <xf numFmtId="0" fontId="59" fillId="0" borderId="74" applyNumberFormat="0" applyFill="0" applyAlignment="0" applyProtection="0"/>
    <xf numFmtId="0" fontId="60" fillId="14" borderId="0" applyNumberFormat="0" applyBorder="0" applyAlignment="0" applyProtection="0"/>
    <xf numFmtId="0" fontId="34" fillId="15" borderId="0" applyNumberFormat="0" applyBorder="0" applyAlignment="0" applyProtection="0"/>
    <xf numFmtId="0" fontId="34" fillId="16" borderId="0" applyNumberFormat="0" applyBorder="0" applyAlignment="0" applyProtection="0"/>
    <xf numFmtId="0" fontId="60" fillId="17" borderId="0" applyNumberFormat="0" applyBorder="0" applyAlignment="0" applyProtection="0"/>
    <xf numFmtId="0" fontId="60" fillId="18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60" fillId="21" borderId="0" applyNumberFormat="0" applyBorder="0" applyAlignment="0" applyProtection="0"/>
    <xf numFmtId="0" fontId="60" fillId="22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60" fillId="25" borderId="0" applyNumberFormat="0" applyBorder="0" applyAlignment="0" applyProtection="0"/>
    <xf numFmtId="0" fontId="60" fillId="26" borderId="0" applyNumberFormat="0" applyBorder="0" applyAlignment="0" applyProtection="0"/>
    <xf numFmtId="0" fontId="34" fillId="27" borderId="0" applyNumberFormat="0" applyBorder="0" applyAlignment="0" applyProtection="0"/>
    <xf numFmtId="0" fontId="34" fillId="28" borderId="0" applyNumberFormat="0" applyBorder="0" applyAlignment="0" applyProtection="0"/>
    <xf numFmtId="0" fontId="60" fillId="29" borderId="0" applyNumberFormat="0" applyBorder="0" applyAlignment="0" applyProtection="0"/>
    <xf numFmtId="0" fontId="60" fillId="30" borderId="0" applyNumberFormat="0" applyBorder="0" applyAlignment="0" applyProtection="0"/>
    <xf numFmtId="0" fontId="34" fillId="31" borderId="0" applyNumberFormat="0" applyBorder="0" applyAlignment="0" applyProtection="0"/>
    <xf numFmtId="0" fontId="34" fillId="32" borderId="0" applyNumberFormat="0" applyBorder="0" applyAlignment="0" applyProtection="0"/>
    <xf numFmtId="0" fontId="60" fillId="33" borderId="0" applyNumberFormat="0" applyBorder="0" applyAlignment="0" applyProtection="0"/>
    <xf numFmtId="0" fontId="60" fillId="34" borderId="0" applyNumberFormat="0" applyBorder="0" applyAlignment="0" applyProtection="0"/>
    <xf numFmtId="0" fontId="34" fillId="35" borderId="0" applyNumberFormat="0" applyBorder="0" applyAlignment="0" applyProtection="0"/>
    <xf numFmtId="0" fontId="34" fillId="36" borderId="0" applyNumberFormat="0" applyBorder="0" applyAlignment="0" applyProtection="0"/>
    <xf numFmtId="0" fontId="60" fillId="37" borderId="0" applyNumberFormat="0" applyBorder="0" applyAlignment="0" applyProtection="0"/>
    <xf numFmtId="0" fontId="34" fillId="13" borderId="73" applyNumberFormat="0" applyFont="0" applyAlignment="0" applyProtection="0"/>
    <xf numFmtId="0" fontId="34" fillId="15" borderId="0" applyNumberFormat="0" applyBorder="0" applyAlignment="0" applyProtection="0"/>
    <xf numFmtId="0" fontId="34" fillId="16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27" borderId="0" applyNumberFormat="0" applyBorder="0" applyAlignment="0" applyProtection="0"/>
    <xf numFmtId="0" fontId="34" fillId="28" borderId="0" applyNumberFormat="0" applyBorder="0" applyAlignment="0" applyProtection="0"/>
    <xf numFmtId="0" fontId="34" fillId="31" borderId="0" applyNumberFormat="0" applyBorder="0" applyAlignment="0" applyProtection="0"/>
    <xf numFmtId="0" fontId="34" fillId="32" borderId="0" applyNumberFormat="0" applyBorder="0" applyAlignment="0" applyProtection="0"/>
    <xf numFmtId="0" fontId="34" fillId="35" borderId="0" applyNumberFormat="0" applyBorder="0" applyAlignment="0" applyProtection="0"/>
    <xf numFmtId="0" fontId="34" fillId="36" borderId="0" applyNumberFormat="0" applyBorder="0" applyAlignment="0" applyProtection="0"/>
    <xf numFmtId="164" fontId="28" fillId="0" borderId="0" applyFont="0" applyFill="0" applyBorder="0" applyAlignment="0" applyProtection="0"/>
  </cellStyleXfs>
  <cellXfs count="563">
    <xf numFmtId="0" fontId="0" fillId="0" borderId="0" xfId="0"/>
    <xf numFmtId="168" fontId="3" fillId="0" borderId="0" xfId="0" applyNumberFormat="1" applyFont="1" applyFill="1" applyBorder="1"/>
    <xf numFmtId="168" fontId="3" fillId="0" borderId="1" xfId="1" applyNumberFormat="1" applyFont="1" applyFill="1" applyBorder="1" applyAlignment="1">
      <alignment horizontal="center" vertical="center" wrapText="1"/>
    </xf>
    <xf numFmtId="168" fontId="3" fillId="0" borderId="2" xfId="1" applyNumberFormat="1" applyFont="1" applyFill="1" applyBorder="1" applyAlignment="1">
      <alignment horizontal="center" vertical="center" wrapText="1"/>
    </xf>
    <xf numFmtId="168" fontId="3" fillId="0" borderId="0" xfId="0" applyNumberFormat="1" applyFont="1" applyFill="1" applyBorder="1" applyAlignment="1">
      <alignment vertical="center" wrapText="1"/>
    </xf>
    <xf numFmtId="168" fontId="3" fillId="0" borderId="0" xfId="21" applyNumberFormat="1" applyFont="1" applyFill="1" applyBorder="1" applyAlignment="1">
      <alignment horizontal="right" vertical="center" wrapText="1"/>
    </xf>
    <xf numFmtId="168" fontId="6" fillId="0" borderId="3" xfId="21" applyNumberFormat="1" applyFont="1" applyFill="1" applyBorder="1" applyAlignment="1">
      <alignment vertical="center" wrapText="1"/>
    </xf>
    <xf numFmtId="168" fontId="6" fillId="0" borderId="4" xfId="21" applyNumberFormat="1" applyFont="1" applyFill="1" applyBorder="1" applyAlignment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center" wrapText="1"/>
      <protection locked="0"/>
    </xf>
    <xf numFmtId="168" fontId="4" fillId="0" borderId="6" xfId="1" applyNumberFormat="1" applyFont="1" applyFill="1" applyBorder="1" applyAlignment="1">
      <alignment horizontal="center" vertical="center" wrapText="1"/>
    </xf>
    <xf numFmtId="168" fontId="4" fillId="0" borderId="7" xfId="1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 applyProtection="1">
      <alignment horizontal="center" vertical="center" wrapText="1"/>
      <protection locked="0"/>
    </xf>
    <xf numFmtId="169" fontId="3" fillId="0" borderId="0" xfId="0" applyNumberFormat="1" applyFont="1" applyFill="1" applyAlignment="1">
      <alignment vertical="center" wrapText="1"/>
    </xf>
    <xf numFmtId="168" fontId="4" fillId="0" borderId="9" xfId="1" applyNumberFormat="1" applyFont="1" applyFill="1" applyBorder="1" applyAlignment="1">
      <alignment horizontal="center" vertical="center" wrapText="1"/>
    </xf>
    <xf numFmtId="168" fontId="5" fillId="0" borderId="10" xfId="21" applyNumberFormat="1" applyFont="1" applyFill="1" applyBorder="1" applyAlignment="1">
      <alignment vertical="center" wrapText="1"/>
    </xf>
    <xf numFmtId="168" fontId="4" fillId="0" borderId="11" xfId="1" applyNumberFormat="1" applyFont="1" applyFill="1" applyBorder="1" applyAlignment="1">
      <alignment horizontal="center" vertical="center" wrapText="1"/>
    </xf>
    <xf numFmtId="168" fontId="4" fillId="0" borderId="12" xfId="1" applyNumberFormat="1" applyFont="1" applyFill="1" applyBorder="1" applyAlignment="1">
      <alignment horizontal="center" vertical="center" wrapText="1"/>
    </xf>
    <xf numFmtId="168" fontId="5" fillId="0" borderId="4" xfId="21" quotePrefix="1" applyNumberFormat="1" applyFont="1" applyFill="1" applyBorder="1" applyAlignment="1">
      <alignment vertical="center" wrapText="1"/>
    </xf>
    <xf numFmtId="168" fontId="5" fillId="0" borderId="13" xfId="21" quotePrefix="1" applyNumberFormat="1" applyFont="1" applyFill="1" applyBorder="1" applyAlignment="1">
      <alignment vertical="center" wrapText="1"/>
    </xf>
    <xf numFmtId="49" fontId="6" fillId="0" borderId="13" xfId="21" applyNumberFormat="1" applyFont="1" applyFill="1" applyBorder="1" applyAlignment="1">
      <alignment horizontal="left" vertical="center" wrapText="1"/>
    </xf>
    <xf numFmtId="49" fontId="6" fillId="0" borderId="14" xfId="21" applyNumberFormat="1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right"/>
    </xf>
    <xf numFmtId="0" fontId="14" fillId="0" borderId="0" xfId="0" applyFont="1" applyFill="1"/>
    <xf numFmtId="0" fontId="3" fillId="0" borderId="0" xfId="0" applyFont="1" applyFill="1"/>
    <xf numFmtId="0" fontId="3" fillId="0" borderId="0" xfId="0" applyFont="1" applyFill="1" applyBorder="1"/>
    <xf numFmtId="0" fontId="3" fillId="0" borderId="0" xfId="0" applyFont="1" applyFill="1" applyAlignment="1">
      <alignment wrapText="1"/>
    </xf>
    <xf numFmtId="0" fontId="3" fillId="0" borderId="0" xfId="0" applyFont="1" applyFill="1" applyBorder="1" applyAlignment="1">
      <alignment horizontal="right"/>
    </xf>
    <xf numFmtId="171" fontId="3" fillId="0" borderId="0" xfId="1" applyNumberFormat="1" applyFont="1" applyFill="1"/>
    <xf numFmtId="43" fontId="3" fillId="0" borderId="0" xfId="0" applyNumberFormat="1" applyFont="1" applyFill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13" fillId="0" borderId="0" xfId="0" applyFont="1" applyFill="1" applyBorder="1" applyAlignment="1">
      <alignment vertical="top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 applyProtection="1">
      <alignment horizontal="center" vertical="center" wrapText="1"/>
      <protection locked="0"/>
    </xf>
    <xf numFmtId="168" fontId="10" fillId="0" borderId="0" xfId="0" applyNumberFormat="1" applyFont="1" applyFill="1" applyBorder="1"/>
    <xf numFmtId="168" fontId="3" fillId="0" borderId="0" xfId="25" applyNumberFormat="1" applyFont="1" applyFill="1" applyBorder="1"/>
    <xf numFmtId="168" fontId="9" fillId="0" borderId="18" xfId="0" applyNumberFormat="1" applyFont="1" applyFill="1" applyBorder="1" applyAlignment="1">
      <alignment horizontal="right"/>
    </xf>
    <xf numFmtId="168" fontId="4" fillId="0" borderId="19" xfId="2" applyNumberFormat="1" applyFont="1" applyFill="1" applyBorder="1" applyAlignment="1">
      <alignment horizontal="center" vertical="center" wrapText="1"/>
    </xf>
    <xf numFmtId="168" fontId="5" fillId="0" borderId="20" xfId="0" applyNumberFormat="1" applyFont="1" applyFill="1" applyBorder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15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4" fillId="0" borderId="0" xfId="0" applyFont="1" applyFill="1"/>
    <xf numFmtId="0" fontId="18" fillId="0" borderId="0" xfId="0" applyFont="1" applyFill="1"/>
    <xf numFmtId="167" fontId="4" fillId="0" borderId="0" xfId="0" applyNumberFormat="1" applyFont="1" applyFill="1"/>
    <xf numFmtId="171" fontId="4" fillId="0" borderId="0" xfId="1" applyNumberFormat="1" applyFont="1" applyFill="1"/>
    <xf numFmtId="167" fontId="4" fillId="0" borderId="17" xfId="2" applyNumberFormat="1" applyFont="1" applyFill="1" applyBorder="1" applyAlignment="1">
      <alignment horizontal="center" vertical="center" wrapText="1"/>
    </xf>
    <xf numFmtId="167" fontId="4" fillId="0" borderId="5" xfId="2" applyNumberFormat="1" applyFont="1" applyFill="1" applyBorder="1" applyAlignment="1">
      <alignment horizontal="center" vertical="center" wrapText="1"/>
    </xf>
    <xf numFmtId="167" fontId="4" fillId="0" borderId="21" xfId="2" applyNumberFormat="1" applyFont="1" applyFill="1" applyBorder="1" applyAlignment="1">
      <alignment horizontal="center" vertical="center" wrapText="1"/>
    </xf>
    <xf numFmtId="167" fontId="3" fillId="0" borderId="1" xfId="2" applyNumberFormat="1" applyFont="1" applyFill="1" applyBorder="1" applyAlignment="1">
      <alignment horizontal="center" vertical="center" wrapText="1"/>
    </xf>
    <xf numFmtId="167" fontId="3" fillId="0" borderId="22" xfId="2" applyNumberFormat="1" applyFont="1" applyFill="1" applyBorder="1" applyAlignment="1">
      <alignment horizontal="center" vertical="center" wrapText="1"/>
    </xf>
    <xf numFmtId="167" fontId="3" fillId="0" borderId="19" xfId="2" applyNumberFormat="1" applyFont="1" applyFill="1" applyBorder="1" applyAlignment="1">
      <alignment horizontal="center" vertical="center" wrapText="1"/>
    </xf>
    <xf numFmtId="168" fontId="6" fillId="0" borderId="4" xfId="21" applyNumberFormat="1" applyFont="1" applyFill="1" applyBorder="1" applyAlignment="1">
      <alignment vertical="center" wrapText="1"/>
    </xf>
    <xf numFmtId="167" fontId="3" fillId="0" borderId="2" xfId="2" applyNumberFormat="1" applyFont="1" applyFill="1" applyBorder="1" applyAlignment="1">
      <alignment horizontal="center" vertical="center" wrapText="1"/>
    </xf>
    <xf numFmtId="167" fontId="3" fillId="0" borderId="15" xfId="2" applyNumberFormat="1" applyFont="1" applyFill="1" applyBorder="1" applyAlignment="1"/>
    <xf numFmtId="167" fontId="3" fillId="0" borderId="23" xfId="2" applyNumberFormat="1" applyFont="1" applyFill="1" applyBorder="1" applyAlignment="1">
      <alignment vertical="center" wrapText="1"/>
    </xf>
    <xf numFmtId="167" fontId="3" fillId="0" borderId="24" xfId="2" applyNumberFormat="1" applyFont="1" applyFill="1" applyBorder="1" applyAlignment="1">
      <alignment horizontal="center" vertical="center" wrapText="1"/>
    </xf>
    <xf numFmtId="167" fontId="3" fillId="0" borderId="25" xfId="2" applyNumberFormat="1" applyFont="1" applyFill="1" applyBorder="1" applyAlignment="1"/>
    <xf numFmtId="167" fontId="3" fillId="0" borderId="26" xfId="2" applyNumberFormat="1" applyFont="1" applyFill="1" applyBorder="1" applyAlignment="1"/>
    <xf numFmtId="167" fontId="3" fillId="0" borderId="15" xfId="2" applyNumberFormat="1" applyFont="1" applyFill="1" applyBorder="1" applyAlignment="1">
      <alignment vertical="center"/>
    </xf>
    <xf numFmtId="167" fontId="3" fillId="0" borderId="27" xfId="2" applyNumberFormat="1" applyFont="1" applyFill="1" applyBorder="1" applyAlignment="1">
      <alignment horizontal="center" vertical="center" wrapText="1"/>
    </xf>
    <xf numFmtId="0" fontId="10" fillId="0" borderId="0" xfId="24" applyFont="1" applyFill="1" applyAlignment="1">
      <alignment vertical="top" wrapText="1"/>
    </xf>
    <xf numFmtId="173" fontId="3" fillId="0" borderId="0" xfId="0" applyNumberFormat="1" applyFont="1" applyFill="1"/>
    <xf numFmtId="0" fontId="4" fillId="0" borderId="1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170" fontId="3" fillId="0" borderId="15" xfId="0" applyNumberFormat="1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vertical="center" wrapText="1"/>
    </xf>
    <xf numFmtId="0" fontId="4" fillId="0" borderId="15" xfId="0" applyFont="1" applyFill="1" applyBorder="1" applyAlignment="1">
      <alignment horizontal="center" vertical="center" wrapText="1"/>
    </xf>
    <xf numFmtId="168" fontId="4" fillId="0" borderId="6" xfId="1" applyNumberFormat="1" applyFont="1" applyFill="1" applyBorder="1" applyAlignment="1">
      <alignment horizontal="center" vertical="top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168" fontId="3" fillId="0" borderId="29" xfId="2" applyNumberFormat="1" applyFont="1" applyFill="1" applyBorder="1" applyAlignment="1">
      <alignment horizontal="center" vertical="center" wrapText="1"/>
    </xf>
    <xf numFmtId="49" fontId="6" fillId="0" borderId="3" xfId="21" applyNumberFormat="1" applyFont="1" applyFill="1" applyBorder="1" applyAlignment="1">
      <alignment horizontal="left" vertical="center" wrapText="1"/>
    </xf>
    <xf numFmtId="167" fontId="3" fillId="0" borderId="7" xfId="2" applyNumberFormat="1" applyFont="1" applyFill="1" applyBorder="1" applyAlignment="1">
      <alignment vertical="center"/>
    </xf>
    <xf numFmtId="167" fontId="4" fillId="0" borderId="1" xfId="1" applyNumberFormat="1" applyFont="1" applyFill="1" applyBorder="1" applyAlignment="1">
      <alignment horizontal="center" vertical="center" wrapText="1"/>
    </xf>
    <xf numFmtId="167" fontId="4" fillId="0" borderId="29" xfId="1" applyNumberFormat="1" applyFont="1" applyFill="1" applyBorder="1" applyAlignment="1">
      <alignment horizontal="center" vertical="center" wrapText="1"/>
    </xf>
    <xf numFmtId="167" fontId="4" fillId="0" borderId="19" xfId="1" applyNumberFormat="1" applyFont="1" applyFill="1" applyBorder="1" applyAlignment="1">
      <alignment horizontal="center" vertical="center" wrapText="1"/>
    </xf>
    <xf numFmtId="167" fontId="12" fillId="0" borderId="30" xfId="1" applyNumberFormat="1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vertical="center"/>
    </xf>
    <xf numFmtId="0" fontId="3" fillId="0" borderId="22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25" xfId="0" applyFont="1" applyFill="1" applyBorder="1" applyAlignment="1">
      <alignment vertical="center"/>
    </xf>
    <xf numFmtId="170" fontId="4" fillId="0" borderId="15" xfId="0" applyNumberFormat="1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/>
    </xf>
    <xf numFmtId="43" fontId="3" fillId="0" borderId="0" xfId="1" applyFont="1" applyFill="1" applyAlignment="1">
      <alignment vertical="center"/>
    </xf>
    <xf numFmtId="168" fontId="3" fillId="0" borderId="19" xfId="2" applyNumberFormat="1" applyFont="1" applyFill="1" applyBorder="1" applyAlignment="1">
      <alignment horizontal="center" vertical="center" wrapText="1"/>
    </xf>
    <xf numFmtId="168" fontId="6" fillId="0" borderId="14" xfId="21" applyNumberFormat="1" applyFont="1" applyFill="1" applyBorder="1" applyAlignment="1">
      <alignment vertical="center" wrapText="1"/>
    </xf>
    <xf numFmtId="49" fontId="4" fillId="3" borderId="15" xfId="0" applyNumberFormat="1" applyFont="1" applyFill="1" applyBorder="1" applyAlignment="1" applyProtection="1">
      <alignment horizontal="center" vertical="center" wrapText="1"/>
      <protection locked="0"/>
    </xf>
    <xf numFmtId="168" fontId="6" fillId="0" borderId="15" xfId="21" applyNumberFormat="1" applyFont="1" applyFill="1" applyBorder="1" applyAlignment="1">
      <alignment vertical="center" wrapText="1"/>
    </xf>
    <xf numFmtId="172" fontId="4" fillId="0" borderId="15" xfId="2" applyNumberFormat="1" applyFont="1" applyFill="1" applyBorder="1" applyAlignment="1">
      <alignment horizontal="center" vertical="center" wrapText="1"/>
    </xf>
    <xf numFmtId="49" fontId="6" fillId="0" borderId="15" xfId="21" applyNumberFormat="1" applyFont="1" applyFill="1" applyBorder="1" applyAlignment="1">
      <alignment horizontal="left" vertical="center" wrapText="1"/>
    </xf>
    <xf numFmtId="172" fontId="3" fillId="0" borderId="15" xfId="2" applyNumberFormat="1" applyFont="1" applyFill="1" applyBorder="1" applyAlignment="1">
      <alignment horizontal="center" vertical="center" wrapText="1"/>
    </xf>
    <xf numFmtId="0" fontId="3" fillId="0" borderId="15" xfId="14" applyFont="1" applyFill="1" applyBorder="1" applyAlignment="1">
      <alignment vertical="center" wrapText="1"/>
    </xf>
    <xf numFmtId="168" fontId="4" fillId="3" borderId="29" xfId="2" applyNumberFormat="1" applyFont="1" applyFill="1" applyBorder="1" applyAlignment="1">
      <alignment horizontal="center" vertical="center" wrapText="1"/>
    </xf>
    <xf numFmtId="168" fontId="4" fillId="3" borderId="19" xfId="2" applyNumberFormat="1" applyFont="1" applyFill="1" applyBorder="1" applyAlignment="1">
      <alignment horizontal="center" vertical="center" wrapText="1"/>
    </xf>
    <xf numFmtId="168" fontId="3" fillId="3" borderId="2" xfId="1" applyNumberFormat="1" applyFont="1" applyFill="1" applyBorder="1" applyAlignment="1">
      <alignment horizontal="center" vertical="center" wrapText="1"/>
    </xf>
    <xf numFmtId="168" fontId="4" fillId="3" borderId="31" xfId="2" applyNumberFormat="1" applyFont="1" applyFill="1" applyBorder="1" applyAlignment="1">
      <alignment horizontal="center" vertical="center" wrapText="1"/>
    </xf>
    <xf numFmtId="167" fontId="3" fillId="3" borderId="7" xfId="2" applyNumberFormat="1" applyFont="1" applyFill="1" applyBorder="1" applyAlignment="1">
      <alignment vertical="center"/>
    </xf>
    <xf numFmtId="167" fontId="3" fillId="3" borderId="27" xfId="2" applyNumberFormat="1" applyFont="1" applyFill="1" applyBorder="1" applyAlignment="1">
      <alignment horizontal="center" vertical="center" wrapText="1"/>
    </xf>
    <xf numFmtId="167" fontId="3" fillId="3" borderId="15" xfId="2" applyNumberFormat="1" applyFont="1" applyFill="1" applyBorder="1" applyAlignment="1"/>
    <xf numFmtId="167" fontId="3" fillId="3" borderId="22" xfId="2" applyNumberFormat="1" applyFont="1" applyFill="1" applyBorder="1" applyAlignment="1"/>
    <xf numFmtId="167" fontId="3" fillId="3" borderId="2" xfId="2" applyNumberFormat="1" applyFont="1" applyFill="1" applyBorder="1" applyAlignment="1">
      <alignment horizontal="center" vertical="center" wrapText="1"/>
    </xf>
    <xf numFmtId="167" fontId="3" fillId="3" borderId="32" xfId="2" applyNumberFormat="1" applyFont="1" applyFill="1" applyBorder="1" applyAlignment="1"/>
    <xf numFmtId="167" fontId="3" fillId="3" borderId="22" xfId="2" applyNumberFormat="1" applyFont="1" applyFill="1" applyBorder="1" applyAlignment="1">
      <alignment vertical="center"/>
    </xf>
    <xf numFmtId="167" fontId="3" fillId="3" borderId="19" xfId="2" applyNumberFormat="1" applyFont="1" applyFill="1" applyBorder="1" applyAlignment="1">
      <alignment vertical="center" wrapText="1"/>
    </xf>
    <xf numFmtId="167" fontId="3" fillId="3" borderId="1" xfId="2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wrapText="1"/>
    </xf>
    <xf numFmtId="0" fontId="4" fillId="0" borderId="33" xfId="0" applyFont="1" applyFill="1" applyBorder="1" applyAlignment="1">
      <alignment vertical="center" wrapText="1"/>
    </xf>
    <xf numFmtId="0" fontId="3" fillId="0" borderId="33" xfId="0" applyFont="1" applyFill="1" applyBorder="1" applyAlignment="1">
      <alignment vertical="center"/>
    </xf>
    <xf numFmtId="0" fontId="3" fillId="0" borderId="33" xfId="0" applyFont="1" applyFill="1" applyBorder="1" applyAlignment="1">
      <alignment horizontal="justify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left" vertical="center" wrapText="1"/>
    </xf>
    <xf numFmtId="0" fontId="21" fillId="0" borderId="33" xfId="0" applyFont="1" applyFill="1" applyBorder="1" applyAlignment="1">
      <alignment horizontal="left" vertical="center" wrapText="1"/>
    </xf>
    <xf numFmtId="0" fontId="3" fillId="4" borderId="22" xfId="0" applyFont="1" applyFill="1" applyBorder="1" applyAlignment="1">
      <alignment horizontal="justify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vertical="center" wrapText="1"/>
    </xf>
    <xf numFmtId="0" fontId="18" fillId="4" borderId="22" xfId="0" applyFont="1" applyFill="1" applyBorder="1" applyAlignment="1">
      <alignment horizontal="center" vertical="center" wrapText="1"/>
    </xf>
    <xf numFmtId="172" fontId="3" fillId="4" borderId="22" xfId="0" applyNumberFormat="1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vertical="center" wrapText="1"/>
    </xf>
    <xf numFmtId="0" fontId="3" fillId="4" borderId="15" xfId="0" applyFont="1" applyFill="1" applyBorder="1" applyAlignment="1">
      <alignment vertical="center"/>
    </xf>
    <xf numFmtId="0" fontId="3" fillId="4" borderId="15" xfId="0" applyFont="1" applyFill="1" applyBorder="1" applyAlignment="1">
      <alignment horizontal="justify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3" fillId="4" borderId="15" xfId="0" applyFont="1" applyFill="1" applyBorder="1"/>
    <xf numFmtId="172" fontId="3" fillId="4" borderId="15" xfId="0" applyNumberFormat="1" applyFont="1" applyFill="1" applyBorder="1" applyAlignment="1">
      <alignment horizontal="justify" vertical="center" wrapText="1"/>
    </xf>
    <xf numFmtId="0" fontId="4" fillId="0" borderId="33" xfId="0" applyFont="1" applyFill="1" applyBorder="1" applyAlignment="1">
      <alignment horizontal="center" vertical="center"/>
    </xf>
    <xf numFmtId="0" fontId="3" fillId="0" borderId="25" xfId="14" applyNumberFormat="1" applyFont="1" applyFill="1" applyBorder="1" applyAlignment="1">
      <alignment vertical="center" wrapText="1"/>
    </xf>
    <xf numFmtId="172" fontId="3" fillId="4" borderId="15" xfId="0" applyNumberFormat="1" applyFont="1" applyFill="1" applyBorder="1" applyAlignment="1">
      <alignment vertical="center"/>
    </xf>
    <xf numFmtId="0" fontId="3" fillId="0" borderId="22" xfId="14" applyNumberFormat="1" applyFont="1" applyFill="1" applyBorder="1" applyAlignment="1">
      <alignment vertical="center" wrapText="1"/>
    </xf>
    <xf numFmtId="0" fontId="21" fillId="0" borderId="22" xfId="14" applyFont="1" applyFill="1" applyBorder="1" applyAlignment="1">
      <alignment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center" wrapText="1"/>
    </xf>
    <xf numFmtId="175" fontId="3" fillId="0" borderId="0" xfId="0" applyNumberFormat="1" applyFont="1" applyFill="1"/>
    <xf numFmtId="0" fontId="26" fillId="0" borderId="15" xfId="0" applyFont="1" applyFill="1" applyBorder="1" applyAlignment="1">
      <alignment horizontal="center" vertical="center" wrapText="1"/>
    </xf>
    <xf numFmtId="171" fontId="3" fillId="0" borderId="15" xfId="1" applyNumberFormat="1" applyFont="1" applyFill="1" applyBorder="1" applyAlignment="1">
      <alignment horizontal="center" wrapText="1"/>
    </xf>
    <xf numFmtId="166" fontId="3" fillId="0" borderId="0" xfId="0" applyNumberFormat="1" applyFont="1" applyFill="1"/>
    <xf numFmtId="175" fontId="3" fillId="0" borderId="0" xfId="0" applyNumberFormat="1" applyFont="1" applyFill="1" applyBorder="1"/>
    <xf numFmtId="176" fontId="3" fillId="0" borderId="0" xfId="0" applyNumberFormat="1" applyFont="1" applyFill="1" applyBorder="1"/>
    <xf numFmtId="171" fontId="3" fillId="0" borderId="15" xfId="1" applyNumberFormat="1" applyFont="1" applyFill="1" applyBorder="1" applyAlignment="1">
      <alignment wrapText="1"/>
    </xf>
    <xf numFmtId="49" fontId="3" fillId="0" borderId="15" xfId="0" applyNumberFormat="1" applyFont="1" applyFill="1" applyBorder="1" applyAlignment="1">
      <alignment wrapText="1"/>
    </xf>
    <xf numFmtId="167" fontId="3" fillId="0" borderId="15" xfId="19" applyNumberFormat="1" applyFont="1" applyFill="1" applyBorder="1" applyAlignment="1">
      <alignment wrapText="1"/>
    </xf>
    <xf numFmtId="49" fontId="3" fillId="0" borderId="15" xfId="1" applyNumberFormat="1" applyFont="1" applyFill="1" applyBorder="1" applyAlignment="1">
      <alignment horizontal="left" vertical="center" wrapText="1"/>
    </xf>
    <xf numFmtId="171" fontId="3" fillId="0" borderId="15" xfId="1" applyNumberFormat="1" applyFont="1" applyFill="1" applyBorder="1" applyAlignment="1"/>
    <xf numFmtId="171" fontId="3" fillId="0" borderId="15" xfId="1" applyNumberFormat="1" applyFont="1" applyFill="1" applyBorder="1" applyAlignment="1">
      <alignment horizontal="center"/>
    </xf>
    <xf numFmtId="167" fontId="3" fillId="0" borderId="15" xfId="19" applyNumberFormat="1" applyFont="1" applyFill="1" applyBorder="1" applyAlignment="1">
      <alignment horizontal="center" vertical="center" wrapText="1"/>
    </xf>
    <xf numFmtId="171" fontId="3" fillId="0" borderId="0" xfId="1" applyNumberFormat="1" applyFont="1" applyFill="1" applyBorder="1" applyAlignment="1">
      <alignment wrapText="1"/>
    </xf>
    <xf numFmtId="0" fontId="36" fillId="0" borderId="0" xfId="0" applyFont="1" applyFill="1" applyAlignment="1">
      <alignment horizontal="right"/>
    </xf>
    <xf numFmtId="0" fontId="3" fillId="0" borderId="0" xfId="0" applyFont="1" applyBorder="1" applyAlignment="1">
      <alignment horizontal="right"/>
    </xf>
    <xf numFmtId="49" fontId="3" fillId="0" borderId="15" xfId="0" applyNumberFormat="1" applyFont="1" applyFill="1" applyBorder="1" applyAlignment="1">
      <alignment vertical="center" wrapText="1"/>
    </xf>
    <xf numFmtId="0" fontId="26" fillId="0" borderId="22" xfId="0" applyFont="1" applyFill="1" applyBorder="1" applyAlignment="1">
      <alignment horizontal="center" vertical="center" wrapText="1"/>
    </xf>
    <xf numFmtId="171" fontId="3" fillId="0" borderId="0" xfId="0" applyNumberFormat="1" applyFont="1" applyFill="1" applyBorder="1"/>
    <xf numFmtId="49" fontId="3" fillId="0" borderId="15" xfId="0" applyNumberFormat="1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15" xfId="19" applyNumberFormat="1" applyFont="1" applyFill="1" applyBorder="1" applyAlignment="1">
      <alignment vertical="center" wrapText="1"/>
    </xf>
    <xf numFmtId="49" fontId="3" fillId="0" borderId="15" xfId="24" applyNumberFormat="1" applyFont="1" applyFill="1" applyBorder="1" applyAlignment="1">
      <alignment horizontal="center" vertical="center" wrapText="1"/>
    </xf>
    <xf numFmtId="49" fontId="3" fillId="0" borderId="15" xfId="24" applyNumberFormat="1" applyFont="1" applyFill="1" applyBorder="1" applyAlignment="1">
      <alignment vertical="center" wrapText="1"/>
    </xf>
    <xf numFmtId="0" fontId="3" fillId="0" borderId="15" xfId="24" applyFont="1" applyFill="1" applyBorder="1" applyAlignment="1">
      <alignment vertical="center" wrapText="1"/>
    </xf>
    <xf numFmtId="0" fontId="3" fillId="0" borderId="0" xfId="24" applyFont="1" applyFill="1" applyBorder="1" applyAlignment="1">
      <alignment vertical="top"/>
    </xf>
    <xf numFmtId="0" fontId="22" fillId="0" borderId="15" xfId="19" applyFont="1" applyFill="1" applyBorder="1" applyAlignment="1">
      <alignment vertical="center"/>
    </xf>
    <xf numFmtId="167" fontId="3" fillId="0" borderId="15" xfId="24" applyNumberFormat="1" applyFont="1" applyFill="1" applyBorder="1" applyAlignment="1">
      <alignment horizontal="center" vertical="center" wrapText="1"/>
    </xf>
    <xf numFmtId="0" fontId="25" fillId="0" borderId="0" xfId="19" applyFont="1" applyFill="1"/>
    <xf numFmtId="0" fontId="25" fillId="0" borderId="0" xfId="19" applyFont="1" applyFill="1" applyAlignment="1">
      <alignment wrapText="1"/>
    </xf>
    <xf numFmtId="0" fontId="3" fillId="0" borderId="15" xfId="19" applyFont="1" applyFill="1" applyBorder="1" applyAlignment="1">
      <alignment vertical="center" wrapText="1"/>
    </xf>
    <xf numFmtId="0" fontId="3" fillId="0" borderId="15" xfId="24" applyFont="1" applyFill="1" applyBorder="1" applyAlignment="1">
      <alignment vertical="center"/>
    </xf>
    <xf numFmtId="167" fontId="27" fillId="0" borderId="15" xfId="24" applyNumberFormat="1" applyFont="1" applyFill="1" applyBorder="1" applyAlignment="1">
      <alignment horizontal="center" vertical="center" wrapText="1"/>
    </xf>
    <xf numFmtId="0" fontId="3" fillId="0" borderId="22" xfId="19" applyFont="1" applyFill="1" applyBorder="1" applyAlignment="1">
      <alignment vertical="center" wrapText="1"/>
    </xf>
    <xf numFmtId="167" fontId="3" fillId="0" borderId="22" xfId="24" applyNumberFormat="1" applyFont="1" applyFill="1" applyBorder="1" applyAlignment="1">
      <alignment horizontal="center" vertical="center" wrapText="1"/>
    </xf>
    <xf numFmtId="0" fontId="3" fillId="0" borderId="15" xfId="24" applyFont="1" applyFill="1" applyBorder="1" applyAlignment="1">
      <alignment horizontal="center" vertical="center"/>
    </xf>
    <xf numFmtId="49" fontId="3" fillId="0" borderId="15" xfId="24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/>
    <xf numFmtId="0" fontId="3" fillId="0" borderId="15" xfId="0" applyFont="1" applyBorder="1" applyAlignment="1">
      <alignment horizontal="center" vertical="center" wrapText="1"/>
    </xf>
    <xf numFmtId="172" fontId="3" fillId="0" borderId="15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/>
    </xf>
    <xf numFmtId="172" fontId="3" fillId="0" borderId="15" xfId="0" applyNumberFormat="1" applyFont="1" applyBorder="1" applyAlignment="1">
      <alignment horizontal="center"/>
    </xf>
    <xf numFmtId="172" fontId="3" fillId="0" borderId="15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3" fontId="3" fillId="0" borderId="0" xfId="8" applyNumberFormat="1" applyFont="1" applyFill="1" applyBorder="1" applyAlignment="1">
      <alignment horizontal="center" vertical="center" wrapText="1"/>
    </xf>
    <xf numFmtId="0" fontId="17" fillId="0" borderId="0" xfId="22" applyFont="1" applyFill="1" applyBorder="1" applyAlignment="1">
      <alignment vertical="center" wrapText="1"/>
    </xf>
    <xf numFmtId="172" fontId="17" fillId="0" borderId="0" xfId="22" applyNumberFormat="1" applyFont="1" applyFill="1" applyBorder="1" applyAlignment="1">
      <alignment vertical="center" wrapText="1"/>
    </xf>
    <xf numFmtId="172" fontId="17" fillId="0" borderId="0" xfId="22" applyNumberFormat="1" applyFont="1" applyFill="1" applyAlignment="1">
      <alignment vertical="center" wrapText="1"/>
    </xf>
    <xf numFmtId="4" fontId="17" fillId="0" borderId="0" xfId="22" applyNumberFormat="1" applyFont="1" applyFill="1" applyAlignment="1">
      <alignment vertical="center" wrapText="1"/>
    </xf>
    <xf numFmtId="0" fontId="17" fillId="0" borderId="0" xfId="22" applyFont="1" applyFill="1" applyAlignment="1">
      <alignment vertical="center" wrapText="1"/>
    </xf>
    <xf numFmtId="0" fontId="3" fillId="0" borderId="0" xfId="0" applyFont="1" applyBorder="1" applyAlignment="1">
      <alignment wrapText="1"/>
    </xf>
    <xf numFmtId="172" fontId="3" fillId="0" borderId="0" xfId="23" applyNumberFormat="1" applyFont="1" applyFill="1" applyBorder="1" applyAlignment="1">
      <alignment vertical="center" wrapText="1"/>
    </xf>
    <xf numFmtId="172" fontId="3" fillId="0" borderId="0" xfId="23" applyNumberFormat="1" applyFont="1" applyFill="1" applyAlignment="1">
      <alignment vertical="center" wrapText="1"/>
    </xf>
    <xf numFmtId="4" fontId="3" fillId="0" borderId="0" xfId="23" applyNumberFormat="1" applyFont="1" applyFill="1" applyAlignment="1">
      <alignment vertical="center" wrapText="1"/>
    </xf>
    <xf numFmtId="0" fontId="3" fillId="0" borderId="0" xfId="23" applyFont="1" applyFill="1" applyAlignment="1">
      <alignment horizontal="center" vertical="center" wrapText="1"/>
    </xf>
    <xf numFmtId="0" fontId="3" fillId="0" borderId="0" xfId="0" applyFont="1" applyBorder="1" applyAlignment="1"/>
    <xf numFmtId="0" fontId="29" fillId="0" borderId="0" xfId="0" applyFont="1" applyBorder="1" applyAlignment="1">
      <alignment vertical="center"/>
    </xf>
    <xf numFmtId="172" fontId="3" fillId="0" borderId="0" xfId="0" applyNumberFormat="1" applyFont="1" applyFill="1" applyBorder="1" applyAlignment="1">
      <alignment vertical="center"/>
    </xf>
    <xf numFmtId="172" fontId="3" fillId="0" borderId="0" xfId="0" applyNumberFormat="1" applyFont="1" applyBorder="1" applyAlignment="1">
      <alignment vertical="center"/>
    </xf>
    <xf numFmtId="172" fontId="3" fillId="0" borderId="0" xfId="0" applyNumberFormat="1" applyFont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3" fontId="3" fillId="0" borderId="0" xfId="0" applyNumberFormat="1" applyFont="1" applyFill="1" applyBorder="1" applyAlignment="1">
      <alignment vertical="center"/>
    </xf>
    <xf numFmtId="177" fontId="3" fillId="0" borderId="0" xfId="0" applyNumberFormat="1" applyFont="1" applyBorder="1" applyAlignment="1">
      <alignment vertical="center"/>
    </xf>
    <xf numFmtId="171" fontId="3" fillId="0" borderId="0" xfId="1" applyNumberFormat="1" applyFont="1" applyFill="1" applyBorder="1" applyAlignment="1">
      <alignment vertical="center"/>
    </xf>
    <xf numFmtId="177" fontId="29" fillId="0" borderId="0" xfId="0" applyNumberFormat="1" applyFont="1" applyBorder="1" applyAlignment="1">
      <alignment vertical="center"/>
    </xf>
    <xf numFmtId="167" fontId="30" fillId="0" borderId="0" xfId="1" applyNumberFormat="1" applyFont="1" applyBorder="1" applyAlignment="1">
      <alignment horizontal="right"/>
    </xf>
    <xf numFmtId="175" fontId="3" fillId="0" borderId="0" xfId="0" applyNumberFormat="1" applyFont="1" applyBorder="1" applyAlignment="1">
      <alignment vertical="center"/>
    </xf>
    <xf numFmtId="43" fontId="3" fillId="0" borderId="0" xfId="0" applyNumberFormat="1" applyFont="1" applyAlignment="1">
      <alignment vertical="center"/>
    </xf>
    <xf numFmtId="0" fontId="3" fillId="0" borderId="0" xfId="0" applyFont="1"/>
    <xf numFmtId="0" fontId="3" fillId="0" borderId="15" xfId="0" applyFont="1" applyBorder="1"/>
    <xf numFmtId="171" fontId="3" fillId="0" borderId="15" xfId="1" applyNumberFormat="1" applyFont="1" applyBorder="1"/>
    <xf numFmtId="0" fontId="3" fillId="0" borderId="15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right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15" xfId="0" applyNumberFormat="1" applyFont="1" applyFill="1" applyBorder="1" applyAlignment="1">
      <alignment horizontal="center" vertical="center" wrapText="1"/>
    </xf>
    <xf numFmtId="171" fontId="3" fillId="0" borderId="22" xfId="1" applyNumberFormat="1" applyFont="1" applyBorder="1"/>
    <xf numFmtId="0" fontId="4" fillId="0" borderId="0" xfId="0" applyFont="1" applyFill="1" applyAlignment="1"/>
    <xf numFmtId="0" fontId="3" fillId="0" borderId="0" xfId="0" applyFont="1" applyFill="1" applyAlignment="1">
      <alignment horizontal="center"/>
    </xf>
    <xf numFmtId="0" fontId="4" fillId="0" borderId="0" xfId="0" applyFont="1" applyBorder="1" applyAlignment="1">
      <alignment wrapText="1"/>
    </xf>
    <xf numFmtId="0" fontId="3" fillId="0" borderId="0" xfId="0" applyFont="1" applyBorder="1"/>
    <xf numFmtId="0" fontId="3" fillId="0" borderId="0" xfId="0" applyNumberFormat="1" applyFont="1" applyFill="1" applyBorder="1" applyAlignment="1">
      <alignment vertical="center" wrapText="1"/>
    </xf>
    <xf numFmtId="175" fontId="3" fillId="0" borderId="0" xfId="0" applyNumberFormat="1" applyFont="1"/>
    <xf numFmtId="0" fontId="36" fillId="0" borderId="0" xfId="0" applyFont="1" applyFill="1"/>
    <xf numFmtId="0" fontId="36" fillId="0" borderId="0" xfId="0" applyFont="1" applyFill="1" applyBorder="1"/>
    <xf numFmtId="0" fontId="36" fillId="0" borderId="0" xfId="0" applyFont="1" applyFill="1" applyAlignment="1">
      <alignment wrapText="1"/>
    </xf>
    <xf numFmtId="0" fontId="36" fillId="0" borderId="0" xfId="0" applyFont="1" applyAlignment="1">
      <alignment vertical="center"/>
    </xf>
    <xf numFmtId="0" fontId="36" fillId="0" borderId="0" xfId="0" applyFont="1"/>
    <xf numFmtId="0" fontId="36" fillId="0" borderId="0" xfId="0" applyFont="1" applyAlignment="1">
      <alignment horizontal="right"/>
    </xf>
    <xf numFmtId="0" fontId="37" fillId="0" borderId="0" xfId="0" applyFont="1" applyFill="1" applyAlignment="1">
      <alignment horizontal="right"/>
    </xf>
    <xf numFmtId="43" fontId="3" fillId="0" borderId="0" xfId="0" applyNumberFormat="1" applyFont="1" applyFill="1" applyBorder="1"/>
    <xf numFmtId="174" fontId="3" fillId="0" borderId="0" xfId="0" applyNumberFormat="1" applyFont="1" applyFill="1" applyBorder="1"/>
    <xf numFmtId="43" fontId="3" fillId="0" borderId="0" xfId="1" applyFont="1" applyFill="1" applyBorder="1"/>
    <xf numFmtId="178" fontId="3" fillId="0" borderId="0" xfId="0" applyNumberFormat="1" applyFont="1" applyFill="1" applyBorder="1"/>
    <xf numFmtId="49" fontId="4" fillId="5" borderId="17" xfId="0" applyNumberFormat="1" applyFont="1" applyFill="1" applyBorder="1" applyAlignment="1" applyProtection="1">
      <alignment horizontal="center" vertical="center" wrapText="1"/>
      <protection locked="0"/>
    </xf>
    <xf numFmtId="49" fontId="4" fillId="5" borderId="5" xfId="0" applyNumberFormat="1" applyFont="1" applyFill="1" applyBorder="1" applyAlignment="1" applyProtection="1">
      <alignment horizontal="center" vertical="center" wrapText="1"/>
      <protection locked="0"/>
    </xf>
    <xf numFmtId="49" fontId="4" fillId="5" borderId="8" xfId="0" applyNumberFormat="1" applyFont="1" applyFill="1" applyBorder="1" applyAlignment="1" applyProtection="1">
      <alignment horizontal="center" vertical="center" wrapText="1"/>
      <protection locked="0"/>
    </xf>
    <xf numFmtId="168" fontId="5" fillId="5" borderId="20" xfId="0" applyNumberFormat="1" applyFont="1" applyFill="1" applyBorder="1" applyAlignment="1">
      <alignment vertical="center" wrapText="1"/>
    </xf>
    <xf numFmtId="167" fontId="4" fillId="5" borderId="17" xfId="2" applyNumberFormat="1" applyFont="1" applyFill="1" applyBorder="1" applyAlignment="1">
      <alignment horizontal="center" vertical="center" wrapText="1"/>
    </xf>
    <xf numFmtId="167" fontId="4" fillId="5" borderId="5" xfId="2" applyNumberFormat="1" applyFont="1" applyFill="1" applyBorder="1" applyAlignment="1">
      <alignment horizontal="center" vertical="center" wrapText="1"/>
    </xf>
    <xf numFmtId="167" fontId="4" fillId="5" borderId="21" xfId="2" applyNumberFormat="1" applyFont="1" applyFill="1" applyBorder="1" applyAlignment="1">
      <alignment horizontal="center" vertical="center" wrapText="1"/>
    </xf>
    <xf numFmtId="168" fontId="4" fillId="6" borderId="29" xfId="2" applyNumberFormat="1" applyFont="1" applyFill="1" applyBorder="1" applyAlignment="1">
      <alignment horizontal="center" vertical="center" wrapText="1"/>
    </xf>
    <xf numFmtId="168" fontId="4" fillId="6" borderId="19" xfId="2" applyNumberFormat="1" applyFont="1" applyFill="1" applyBorder="1" applyAlignment="1">
      <alignment horizontal="center" vertical="center" wrapText="1"/>
    </xf>
    <xf numFmtId="168" fontId="4" fillId="6" borderId="35" xfId="2" applyNumberFormat="1" applyFont="1" applyFill="1" applyBorder="1" applyAlignment="1">
      <alignment horizontal="center" vertical="center" wrapText="1"/>
    </xf>
    <xf numFmtId="168" fontId="5" fillId="0" borderId="36" xfId="0" applyNumberFormat="1" applyFont="1" applyFill="1" applyBorder="1" applyAlignment="1">
      <alignment vertical="center" wrapText="1"/>
    </xf>
    <xf numFmtId="172" fontId="4" fillId="0" borderId="36" xfId="5" applyNumberFormat="1" applyFont="1" applyFill="1" applyBorder="1" applyAlignment="1">
      <alignment horizontal="center" vertical="center" wrapText="1"/>
    </xf>
    <xf numFmtId="49" fontId="6" fillId="0" borderId="6" xfId="21" applyNumberFormat="1" applyFont="1" applyFill="1" applyBorder="1" applyAlignment="1">
      <alignment horizontal="left" vertical="center" wrapText="1"/>
    </xf>
    <xf numFmtId="172" fontId="6" fillId="0" borderId="6" xfId="21" applyNumberFormat="1" applyFont="1" applyFill="1" applyBorder="1" applyAlignment="1">
      <alignment horizontal="center" vertical="center" wrapText="1"/>
    </xf>
    <xf numFmtId="172" fontId="3" fillId="0" borderId="6" xfId="5" applyNumberFormat="1" applyFont="1" applyFill="1" applyBorder="1" applyAlignment="1">
      <alignment horizontal="center" vertical="center" wrapText="1"/>
    </xf>
    <xf numFmtId="172" fontId="3" fillId="0" borderId="6" xfId="2" applyNumberFormat="1" applyFont="1" applyFill="1" applyBorder="1" applyAlignment="1">
      <alignment horizontal="center" vertical="center" wrapText="1"/>
    </xf>
    <xf numFmtId="170" fontId="3" fillId="0" borderId="0" xfId="0" applyNumberFormat="1" applyFont="1" applyFill="1" applyAlignment="1">
      <alignment vertical="center"/>
    </xf>
    <xf numFmtId="0" fontId="23" fillId="0" borderId="0" xfId="0" applyFont="1" applyFill="1" applyBorder="1" applyAlignment="1">
      <alignment vertical="center" wrapText="1"/>
    </xf>
    <xf numFmtId="0" fontId="38" fillId="0" borderId="0" xfId="0" applyFont="1"/>
    <xf numFmtId="0" fontId="38" fillId="0" borderId="0" xfId="0" applyFont="1" applyAlignment="1">
      <alignment horizontal="right"/>
    </xf>
    <xf numFmtId="0" fontId="32" fillId="0" borderId="0" xfId="0" applyFont="1" applyAlignment="1">
      <alignment horizontal="left" vertical="top" wrapText="1"/>
    </xf>
    <xf numFmtId="0" fontId="38" fillId="0" borderId="0" xfId="0" applyFont="1" applyAlignment="1">
      <alignment horizontal="justify"/>
    </xf>
    <xf numFmtId="0" fontId="38" fillId="0" borderId="0" xfId="0" applyFont="1" applyAlignment="1">
      <alignment horizontal="center"/>
    </xf>
    <xf numFmtId="0" fontId="18" fillId="0" borderId="0" xfId="0" applyFont="1" applyAlignment="1">
      <alignment vertical="center" wrapText="1"/>
    </xf>
    <xf numFmtId="167" fontId="14" fillId="0" borderId="16" xfId="1" applyNumberFormat="1" applyFont="1" applyFill="1" applyBorder="1" applyAlignment="1">
      <alignment horizontal="center" vertical="center" wrapText="1"/>
    </xf>
    <xf numFmtId="0" fontId="39" fillId="3" borderId="0" xfId="0" applyFont="1" applyFill="1" applyBorder="1" applyAlignment="1">
      <alignment horizontal="left" vertical="center" wrapText="1"/>
    </xf>
    <xf numFmtId="0" fontId="40" fillId="0" borderId="0" xfId="0" applyFont="1" applyBorder="1" applyAlignment="1">
      <alignment horizontal="left" vertical="center" wrapText="1"/>
    </xf>
    <xf numFmtId="0" fontId="41" fillId="3" borderId="11" xfId="0" applyFont="1" applyFill="1" applyBorder="1" applyAlignment="1">
      <alignment horizontal="left" vertical="center" wrapText="1"/>
    </xf>
    <xf numFmtId="0" fontId="41" fillId="3" borderId="37" xfId="0" applyFont="1" applyFill="1" applyBorder="1" applyAlignment="1">
      <alignment horizontal="left" vertical="center" wrapText="1"/>
    </xf>
    <xf numFmtId="0" fontId="14" fillId="0" borderId="30" xfId="0" applyFont="1" applyBorder="1" applyAlignment="1">
      <alignment horizontal="left" vertical="center" wrapText="1"/>
    </xf>
    <xf numFmtId="0" fontId="14" fillId="0" borderId="38" xfId="0" applyFont="1" applyBorder="1" applyAlignment="1">
      <alignment horizontal="left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left" vertical="top" wrapText="1"/>
    </xf>
    <xf numFmtId="0" fontId="13" fillId="0" borderId="0" xfId="0" applyFont="1" applyFill="1"/>
    <xf numFmtId="0" fontId="13" fillId="0" borderId="0" xfId="0" applyFont="1" applyFill="1" applyAlignment="1">
      <alignment wrapText="1"/>
    </xf>
    <xf numFmtId="0" fontId="13" fillId="0" borderId="0" xfId="0" applyFont="1" applyFill="1" applyBorder="1"/>
    <xf numFmtId="0" fontId="13" fillId="0" borderId="0" xfId="0" applyFont="1" applyFill="1" applyBorder="1" applyAlignment="1">
      <alignment horizontal="right"/>
    </xf>
    <xf numFmtId="167" fontId="10" fillId="0" borderId="0" xfId="0" applyNumberFormat="1" applyFont="1" applyFill="1"/>
    <xf numFmtId="171" fontId="10" fillId="0" borderId="0" xfId="1" applyNumberFormat="1" applyFont="1" applyFill="1"/>
    <xf numFmtId="0" fontId="10" fillId="0" borderId="0" xfId="0" applyFont="1" applyFill="1"/>
    <xf numFmtId="173" fontId="13" fillId="0" borderId="0" xfId="0" applyNumberFormat="1" applyFont="1" applyFill="1"/>
    <xf numFmtId="171" fontId="13" fillId="0" borderId="0" xfId="1" applyNumberFormat="1" applyFont="1" applyFill="1"/>
    <xf numFmtId="43" fontId="10" fillId="0" borderId="0" xfId="0" applyNumberFormat="1" applyFont="1" applyFill="1"/>
    <xf numFmtId="43" fontId="13" fillId="0" borderId="0" xfId="0" applyNumberFormat="1" applyFont="1" applyFill="1"/>
    <xf numFmtId="167" fontId="13" fillId="0" borderId="0" xfId="0" applyNumberFormat="1" applyFont="1" applyFill="1" applyBorder="1"/>
    <xf numFmtId="0" fontId="14" fillId="0" borderId="2" xfId="0" applyFont="1" applyBorder="1" applyAlignment="1">
      <alignment horizontal="left" vertical="center" wrapText="1"/>
    </xf>
    <xf numFmtId="0" fontId="44" fillId="0" borderId="15" xfId="0" applyFont="1" applyBorder="1" applyAlignment="1">
      <alignment horizontal="left" vertical="center" wrapText="1"/>
    </xf>
    <xf numFmtId="0" fontId="44" fillId="0" borderId="15" xfId="0" applyFont="1" applyFill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top" wrapText="1"/>
    </xf>
    <xf numFmtId="0" fontId="14" fillId="0" borderId="16" xfId="0" applyFont="1" applyBorder="1" applyAlignment="1">
      <alignment horizontal="left" vertical="top" wrapText="1"/>
    </xf>
    <xf numFmtId="0" fontId="41" fillId="0" borderId="15" xfId="0" applyFont="1" applyBorder="1" applyAlignment="1">
      <alignment horizontal="left" vertical="center" wrapText="1"/>
    </xf>
    <xf numFmtId="0" fontId="44" fillId="0" borderId="15" xfId="0" applyFont="1" applyBorder="1" applyAlignment="1">
      <alignment horizontal="right" vertical="top" wrapText="1"/>
    </xf>
    <xf numFmtId="0" fontId="44" fillId="0" borderId="16" xfId="0" applyFont="1" applyBorder="1" applyAlignment="1">
      <alignment horizontal="right" vertical="top" wrapText="1"/>
    </xf>
    <xf numFmtId="0" fontId="44" fillId="0" borderId="15" xfId="0" applyFont="1" applyFill="1" applyBorder="1" applyAlignment="1">
      <alignment horizontal="center" vertical="center" wrapText="1"/>
    </xf>
    <xf numFmtId="0" fontId="44" fillId="0" borderId="16" xfId="0" applyFont="1" applyFill="1" applyBorder="1" applyAlignment="1">
      <alignment horizontal="center" vertical="center" wrapText="1"/>
    </xf>
    <xf numFmtId="0" fontId="44" fillId="0" borderId="25" xfId="0" applyFont="1" applyFill="1" applyBorder="1" applyAlignment="1">
      <alignment horizontal="center" vertical="center" wrapText="1"/>
    </xf>
    <xf numFmtId="0" fontId="44" fillId="0" borderId="26" xfId="0" applyFont="1" applyFill="1" applyBorder="1" applyAlignment="1">
      <alignment horizontal="center" vertical="center" wrapText="1"/>
    </xf>
    <xf numFmtId="167" fontId="41" fillId="0" borderId="6" xfId="1" applyNumberFormat="1" applyFont="1" applyBorder="1" applyAlignment="1">
      <alignment horizontal="right" vertical="center" wrapText="1"/>
    </xf>
    <xf numFmtId="0" fontId="43" fillId="0" borderId="15" xfId="0" applyFont="1" applyBorder="1" applyAlignment="1">
      <alignment horizontal="left" vertical="top" wrapText="1"/>
    </xf>
    <xf numFmtId="167" fontId="41" fillId="0" borderId="7" xfId="1" applyNumberFormat="1" applyFont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wrapText="1"/>
    </xf>
    <xf numFmtId="168" fontId="3" fillId="0" borderId="0" xfId="0" applyNumberFormat="1" applyFont="1" applyFill="1" applyBorder="1" applyAlignment="1">
      <alignment horizontal="right" wrapText="1"/>
    </xf>
    <xf numFmtId="0" fontId="3" fillId="0" borderId="0" xfId="0" applyFont="1" applyFill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Border="1" applyAlignment="1">
      <alignment horizontal="right"/>
    </xf>
    <xf numFmtId="0" fontId="14" fillId="3" borderId="1" xfId="0" applyFont="1" applyFill="1" applyBorder="1" applyAlignment="1">
      <alignment horizontal="left" vertical="top" wrapText="1"/>
    </xf>
    <xf numFmtId="0" fontId="14" fillId="3" borderId="22" xfId="0" applyFont="1" applyFill="1" applyBorder="1" applyAlignment="1">
      <alignment horizontal="left" vertical="top" wrapText="1"/>
    </xf>
    <xf numFmtId="0" fontId="18" fillId="3" borderId="22" xfId="0" applyFont="1" applyFill="1" applyBorder="1" applyAlignment="1">
      <alignment horizontal="left" vertical="top" wrapText="1"/>
    </xf>
    <xf numFmtId="172" fontId="4" fillId="0" borderId="1" xfId="1" applyNumberFormat="1" applyFont="1" applyFill="1" applyBorder="1" applyAlignment="1">
      <alignment horizontal="center" vertical="center" wrapText="1"/>
    </xf>
    <xf numFmtId="172" fontId="4" fillId="0" borderId="22" xfId="1" applyNumberFormat="1" applyFont="1" applyFill="1" applyBorder="1" applyAlignment="1">
      <alignment horizontal="center" vertical="center" wrapText="1"/>
    </xf>
    <xf numFmtId="172" fontId="4" fillId="0" borderId="32" xfId="1" applyNumberFormat="1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left" vertical="top" wrapText="1"/>
    </xf>
    <xf numFmtId="0" fontId="14" fillId="3" borderId="15" xfId="0" applyFont="1" applyFill="1" applyBorder="1" applyAlignment="1">
      <alignment horizontal="left" vertical="top" wrapText="1"/>
    </xf>
    <xf numFmtId="172" fontId="4" fillId="0" borderId="2" xfId="1" applyNumberFormat="1" applyFont="1" applyFill="1" applyBorder="1" applyAlignment="1">
      <alignment horizontal="center" vertical="center" wrapText="1"/>
    </xf>
    <xf numFmtId="172" fontId="4" fillId="0" borderId="15" xfId="1" applyNumberFormat="1" applyFont="1" applyFill="1" applyBorder="1" applyAlignment="1">
      <alignment horizontal="center" vertical="center" wrapText="1"/>
    </xf>
    <xf numFmtId="172" fontId="4" fillId="0" borderId="16" xfId="1" applyNumberFormat="1" applyFont="1" applyFill="1" applyBorder="1" applyAlignment="1">
      <alignment horizontal="center" vertical="center" wrapText="1"/>
    </xf>
    <xf numFmtId="0" fontId="18" fillId="3" borderId="15" xfId="0" applyFont="1" applyFill="1" applyBorder="1" applyAlignment="1">
      <alignment horizontal="left" vertical="top" wrapText="1"/>
    </xf>
    <xf numFmtId="0" fontId="18" fillId="3" borderId="2" xfId="0" applyFont="1" applyFill="1" applyBorder="1" applyAlignment="1">
      <alignment horizontal="left" vertical="top" wrapText="1"/>
    </xf>
    <xf numFmtId="168" fontId="4" fillId="0" borderId="2" xfId="1" applyNumberFormat="1" applyFont="1" applyFill="1" applyBorder="1" applyAlignment="1">
      <alignment horizontal="center" vertical="center" wrapText="1"/>
    </xf>
    <xf numFmtId="168" fontId="4" fillId="0" borderId="15" xfId="1" applyNumberFormat="1" applyFont="1" applyFill="1" applyBorder="1" applyAlignment="1">
      <alignment horizontal="center" vertical="center" wrapText="1"/>
    </xf>
    <xf numFmtId="168" fontId="4" fillId="0" borderId="16" xfId="1" applyNumberFormat="1" applyFont="1" applyFill="1" applyBorder="1" applyAlignment="1">
      <alignment horizontal="center" vertical="center" wrapText="1"/>
    </xf>
    <xf numFmtId="0" fontId="44" fillId="3" borderId="15" xfId="0" applyFont="1" applyFill="1" applyBorder="1" applyAlignment="1">
      <alignment horizontal="left" vertical="top" wrapText="1"/>
    </xf>
    <xf numFmtId="0" fontId="14" fillId="3" borderId="30" xfId="0" applyFont="1" applyFill="1" applyBorder="1" applyAlignment="1">
      <alignment horizontal="left" vertical="top" wrapText="1"/>
    </xf>
    <xf numFmtId="0" fontId="14" fillId="3" borderId="6" xfId="0" applyFont="1" applyFill="1" applyBorder="1" applyAlignment="1">
      <alignment horizontal="left" vertical="top" wrapText="1"/>
    </xf>
    <xf numFmtId="168" fontId="4" fillId="0" borderId="30" xfId="1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horizontal="right"/>
    </xf>
    <xf numFmtId="167" fontId="13" fillId="0" borderId="0" xfId="0" applyNumberFormat="1" applyFont="1" applyFill="1" applyBorder="1" applyAlignment="1">
      <alignment horizontal="right"/>
    </xf>
    <xf numFmtId="0" fontId="13" fillId="0" borderId="0" xfId="0" applyFont="1" applyFill="1" applyBorder="1" applyAlignment="1">
      <alignment horizontal="center" wrapText="1"/>
    </xf>
    <xf numFmtId="49" fontId="13" fillId="0" borderId="2" xfId="0" applyNumberFormat="1" applyFont="1" applyFill="1" applyBorder="1" applyAlignment="1">
      <alignment horizontal="center" vertical="center" textRotation="90" wrapText="1"/>
    </xf>
    <xf numFmtId="49" fontId="13" fillId="0" borderId="15" xfId="0" applyNumberFormat="1" applyFont="1" applyFill="1" applyBorder="1" applyAlignment="1">
      <alignment horizontal="center" vertical="center" textRotation="90" wrapText="1"/>
    </xf>
    <xf numFmtId="49" fontId="13" fillId="0" borderId="15" xfId="0" applyNumberFormat="1" applyFont="1" applyFill="1" applyBorder="1" applyAlignment="1">
      <alignment horizontal="center" vertical="center" wrapText="1"/>
    </xf>
    <xf numFmtId="49" fontId="13" fillId="0" borderId="30" xfId="0" applyNumberFormat="1" applyFont="1" applyFill="1" applyBorder="1" applyAlignment="1">
      <alignment horizontal="center" vertical="center" wrapText="1"/>
    </xf>
    <xf numFmtId="49" fontId="13" fillId="0" borderId="6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13" fillId="0" borderId="6" xfId="0" applyFont="1" applyFill="1" applyBorder="1" applyAlignment="1">
      <alignment horizontal="center" vertical="center" wrapText="1"/>
    </xf>
    <xf numFmtId="167" fontId="13" fillId="0" borderId="7" xfId="1" applyNumberFormat="1" applyFont="1" applyFill="1" applyBorder="1" applyAlignment="1">
      <alignment horizontal="center" vertical="center" wrapText="1"/>
    </xf>
    <xf numFmtId="0" fontId="10" fillId="0" borderId="1" xfId="0" applyFont="1" applyFill="1" applyBorder="1"/>
    <xf numFmtId="49" fontId="10" fillId="0" borderId="22" xfId="0" applyNumberFormat="1" applyFont="1" applyFill="1" applyBorder="1" applyAlignment="1">
      <alignment wrapText="1"/>
    </xf>
    <xf numFmtId="49" fontId="10" fillId="0" borderId="22" xfId="0" applyNumberFormat="1" applyFont="1" applyFill="1" applyBorder="1" applyAlignment="1">
      <alignment horizontal="center" wrapText="1"/>
    </xf>
    <xf numFmtId="0" fontId="10" fillId="0" borderId="22" xfId="0" applyFont="1" applyFill="1" applyBorder="1" applyAlignment="1">
      <alignment vertical="center" wrapText="1"/>
    </xf>
    <xf numFmtId="180" fontId="10" fillId="0" borderId="22" xfId="1" applyNumberFormat="1" applyFont="1" applyFill="1" applyBorder="1" applyAlignment="1">
      <alignment horizontal="right" vertical="center" wrapText="1"/>
    </xf>
    <xf numFmtId="180" fontId="10" fillId="0" borderId="32" xfId="1" applyNumberFormat="1" applyFont="1" applyFill="1" applyBorder="1" applyAlignment="1">
      <alignment horizontal="right" vertical="center" wrapText="1"/>
    </xf>
    <xf numFmtId="49" fontId="13" fillId="0" borderId="2" xfId="0" applyNumberFormat="1" applyFont="1" applyFill="1" applyBorder="1"/>
    <xf numFmtId="0" fontId="13" fillId="0" borderId="15" xfId="0" applyFont="1" applyFill="1" applyBorder="1"/>
    <xf numFmtId="0" fontId="13" fillId="0" borderId="15" xfId="0" applyFont="1" applyFill="1" applyBorder="1" applyAlignment="1">
      <alignment horizontal="center" vertical="center" wrapText="1"/>
    </xf>
    <xf numFmtId="180" fontId="13" fillId="0" borderId="15" xfId="0" applyNumberFormat="1" applyFont="1" applyFill="1" applyBorder="1" applyAlignment="1">
      <alignment horizontal="right" vertical="center" wrapText="1"/>
    </xf>
    <xf numFmtId="180" fontId="13" fillId="0" borderId="16" xfId="0" applyNumberFormat="1" applyFont="1" applyFill="1" applyBorder="1" applyAlignment="1">
      <alignment horizontal="right" vertical="center" wrapText="1"/>
    </xf>
    <xf numFmtId="0" fontId="18" fillId="0" borderId="2" xfId="13" applyFont="1" applyBorder="1">
      <alignment horizontal="left" vertical="top" wrapText="1"/>
    </xf>
    <xf numFmtId="0" fontId="14" fillId="0" borderId="15" xfId="13" applyFont="1" applyBorder="1">
      <alignment horizontal="left" vertical="top" wrapText="1"/>
    </xf>
    <xf numFmtId="0" fontId="18" fillId="0" borderId="15" xfId="13" applyFont="1" applyBorder="1">
      <alignment horizontal="left" vertical="top" wrapText="1"/>
    </xf>
    <xf numFmtId="180" fontId="10" fillId="0" borderId="15" xfId="1" applyNumberFormat="1" applyFont="1" applyFill="1" applyBorder="1" applyAlignment="1">
      <alignment horizontal="right" vertical="center" wrapText="1"/>
    </xf>
    <xf numFmtId="180" fontId="10" fillId="0" borderId="16" xfId="1" applyNumberFormat="1" applyFont="1" applyFill="1" applyBorder="1" applyAlignment="1">
      <alignment horizontal="right" vertical="center" wrapText="1"/>
    </xf>
    <xf numFmtId="0" fontId="14" fillId="0" borderId="2" xfId="13" applyFont="1" applyBorder="1">
      <alignment horizontal="left" vertical="top" wrapText="1"/>
    </xf>
    <xf numFmtId="180" fontId="13" fillId="0" borderId="15" xfId="1" applyNumberFormat="1" applyFont="1" applyFill="1" applyBorder="1" applyAlignment="1">
      <alignment horizontal="right" vertical="center" wrapText="1"/>
    </xf>
    <xf numFmtId="180" fontId="13" fillId="0" borderId="16" xfId="1" applyNumberFormat="1" applyFont="1" applyFill="1" applyBorder="1" applyAlignment="1">
      <alignment horizontal="right" vertical="center" wrapText="1"/>
    </xf>
    <xf numFmtId="49" fontId="13" fillId="0" borderId="2" xfId="0" applyNumberFormat="1" applyFont="1" applyFill="1" applyBorder="1" applyAlignment="1">
      <alignment horizontal="center" vertical="center"/>
    </xf>
    <xf numFmtId="49" fontId="13" fillId="0" borderId="15" xfId="0" applyNumberFormat="1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left" vertical="center" wrapText="1"/>
    </xf>
    <xf numFmtId="167" fontId="13" fillId="0" borderId="15" xfId="1" applyNumberFormat="1" applyFont="1" applyFill="1" applyBorder="1" applyAlignment="1">
      <alignment horizontal="left" vertical="center" wrapText="1"/>
    </xf>
    <xf numFmtId="167" fontId="13" fillId="0" borderId="16" xfId="1" applyNumberFormat="1" applyFont="1" applyFill="1" applyBorder="1" applyAlignment="1">
      <alignment vertical="center"/>
    </xf>
    <xf numFmtId="49" fontId="10" fillId="0" borderId="2" xfId="24" applyNumberFormat="1" applyFont="1" applyFill="1" applyBorder="1" applyAlignment="1">
      <alignment vertical="top" wrapText="1"/>
    </xf>
    <xf numFmtId="49" fontId="10" fillId="0" borderId="15" xfId="24" applyNumberFormat="1" applyFont="1" applyFill="1" applyBorder="1" applyAlignment="1">
      <alignment vertical="top" wrapText="1"/>
    </xf>
    <xf numFmtId="167" fontId="10" fillId="0" borderId="15" xfId="1" applyNumberFormat="1" applyFont="1" applyFill="1" applyBorder="1" applyAlignment="1">
      <alignment horizontal="center" vertical="center" wrapText="1"/>
    </xf>
    <xf numFmtId="167" fontId="10" fillId="0" borderId="16" xfId="1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15" xfId="0" applyFont="1" applyFill="1" applyBorder="1" applyAlignment="1">
      <alignment horizontal="left" vertical="center" wrapText="1"/>
    </xf>
    <xf numFmtId="0" fontId="44" fillId="0" borderId="15" xfId="0" applyFont="1" applyBorder="1" applyAlignment="1">
      <alignment horizontal="left" vertical="top" wrapText="1"/>
    </xf>
    <xf numFmtId="49" fontId="13" fillId="0" borderId="2" xfId="24" applyNumberFormat="1" applyFont="1" applyFill="1" applyBorder="1" applyAlignment="1">
      <alignment vertical="top" wrapText="1"/>
    </xf>
    <xf numFmtId="49" fontId="13" fillId="0" borderId="15" xfId="24" applyNumberFormat="1" applyFont="1" applyFill="1" applyBorder="1" applyAlignment="1">
      <alignment vertical="top" wrapText="1"/>
    </xf>
    <xf numFmtId="167" fontId="13" fillId="0" borderId="15" xfId="1" applyNumberFormat="1" applyFont="1" applyFill="1" applyBorder="1" applyAlignment="1">
      <alignment horizontal="center" vertical="center" wrapText="1"/>
    </xf>
    <xf numFmtId="167" fontId="13" fillId="0" borderId="16" xfId="1" applyNumberFormat="1" applyFont="1" applyFill="1" applyBorder="1" applyAlignment="1">
      <alignment horizontal="center" vertical="center" wrapText="1"/>
    </xf>
    <xf numFmtId="168" fontId="13" fillId="0" borderId="15" xfId="0" applyNumberFormat="1" applyFont="1" applyFill="1" applyBorder="1"/>
    <xf numFmtId="168" fontId="13" fillId="0" borderId="16" xfId="0" applyNumberFormat="1" applyFont="1" applyFill="1" applyBorder="1"/>
    <xf numFmtId="49" fontId="13" fillId="0" borderId="30" xfId="24" applyNumberFormat="1" applyFont="1" applyFill="1" applyBorder="1" applyAlignment="1">
      <alignment vertical="top" wrapText="1"/>
    </xf>
    <xf numFmtId="49" fontId="13" fillId="0" borderId="6" xfId="24" applyNumberFormat="1" applyFont="1" applyFill="1" applyBorder="1" applyAlignment="1">
      <alignment vertical="top" wrapText="1"/>
    </xf>
    <xf numFmtId="0" fontId="14" fillId="0" borderId="6" xfId="0" applyFont="1" applyBorder="1" applyAlignment="1">
      <alignment horizontal="left" vertical="top" wrapText="1"/>
    </xf>
    <xf numFmtId="167" fontId="13" fillId="0" borderId="6" xfId="1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right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2" xfId="0" applyNumberFormat="1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center" vertical="center" wrapText="1"/>
    </xf>
    <xf numFmtId="167" fontId="3" fillId="0" borderId="32" xfId="1" applyNumberFormat="1" applyFont="1" applyFill="1" applyBorder="1" applyAlignment="1">
      <alignment horizontal="center" vertical="center" wrapText="1"/>
    </xf>
    <xf numFmtId="49" fontId="61" fillId="0" borderId="2" xfId="0" applyNumberFormat="1" applyFont="1" applyFill="1" applyBorder="1" applyAlignment="1">
      <alignment horizontal="center" wrapText="1"/>
    </xf>
    <xf numFmtId="49" fontId="61" fillId="0" borderId="15" xfId="0" applyNumberFormat="1" applyFont="1" applyFill="1" applyBorder="1" applyAlignment="1">
      <alignment horizontal="center" wrapText="1"/>
    </xf>
    <xf numFmtId="0" fontId="10" fillId="0" borderId="15" xfId="13" applyFont="1" applyBorder="1">
      <alignment horizontal="left" vertical="top" wrapText="1"/>
    </xf>
    <xf numFmtId="172" fontId="61" fillId="0" borderId="15" xfId="1" applyNumberFormat="1" applyFont="1" applyFill="1" applyBorder="1" applyAlignment="1">
      <alignment vertical="center" wrapText="1"/>
    </xf>
    <xf numFmtId="172" fontId="61" fillId="0" borderId="16" xfId="1" applyNumberFormat="1" applyFont="1" applyFill="1" applyBorder="1" applyAlignment="1">
      <alignment vertical="center" wrapText="1"/>
    </xf>
    <xf numFmtId="0" fontId="13" fillId="0" borderId="2" xfId="13" applyFont="1" applyBorder="1">
      <alignment horizontal="left" vertical="top" wrapText="1"/>
    </xf>
    <xf numFmtId="0" fontId="13" fillId="0" borderId="15" xfId="13" applyFont="1" applyBorder="1">
      <alignment horizontal="left" vertical="top" wrapText="1"/>
    </xf>
    <xf numFmtId="0" fontId="62" fillId="0" borderId="15" xfId="13" applyFont="1" applyBorder="1">
      <alignment horizontal="left" vertical="top" wrapText="1"/>
    </xf>
    <xf numFmtId="0" fontId="63" fillId="0" borderId="15" xfId="0" applyFont="1" applyFill="1" applyBorder="1" applyAlignment="1">
      <alignment vertical="center" wrapText="1"/>
    </xf>
    <xf numFmtId="167" fontId="14" fillId="0" borderId="15" xfId="1" applyNumberFormat="1" applyFont="1" applyFill="1" applyBorder="1" applyAlignment="1">
      <alignment vertical="center" wrapText="1"/>
    </xf>
    <xf numFmtId="167" fontId="14" fillId="0" borderId="16" xfId="1" applyNumberFormat="1" applyFont="1" applyFill="1" applyBorder="1" applyAlignment="1">
      <alignment vertical="center" wrapText="1"/>
    </xf>
    <xf numFmtId="0" fontId="64" fillId="0" borderId="15" xfId="0" applyFont="1" applyFill="1" applyBorder="1" applyAlignment="1">
      <alignment vertical="center" wrapText="1"/>
    </xf>
    <xf numFmtId="167" fontId="65" fillId="0" borderId="15" xfId="1" applyNumberFormat="1" applyFont="1" applyFill="1" applyBorder="1" applyAlignment="1">
      <alignment vertical="center" wrapText="1"/>
    </xf>
    <xf numFmtId="167" fontId="65" fillId="0" borderId="16" xfId="1" applyNumberFormat="1" applyFont="1" applyFill="1" applyBorder="1" applyAlignment="1">
      <alignment vertical="center" wrapText="1"/>
    </xf>
    <xf numFmtId="167" fontId="18" fillId="0" borderId="15" xfId="1" applyNumberFormat="1" applyFont="1" applyFill="1" applyBorder="1" applyAlignment="1">
      <alignment vertical="center" wrapText="1"/>
    </xf>
    <xf numFmtId="167" fontId="18" fillId="0" borderId="16" xfId="1" applyNumberFormat="1" applyFont="1" applyFill="1" applyBorder="1" applyAlignment="1">
      <alignment vertical="center" wrapText="1"/>
    </xf>
    <xf numFmtId="0" fontId="62" fillId="0" borderId="15" xfId="0" applyFont="1" applyFill="1" applyBorder="1" applyAlignment="1">
      <alignment horizontal="left" vertical="center" wrapText="1"/>
    </xf>
    <xf numFmtId="167" fontId="14" fillId="0" borderId="15" xfId="1" applyNumberFormat="1" applyFont="1" applyFill="1" applyBorder="1" applyAlignment="1">
      <alignment horizontal="left" vertical="center" wrapText="1"/>
    </xf>
    <xf numFmtId="167" fontId="14" fillId="0" borderId="16" xfId="1" applyNumberFormat="1" applyFont="1" applyFill="1" applyBorder="1" applyAlignment="1">
      <alignment horizontal="left" vertical="center" wrapText="1"/>
    </xf>
    <xf numFmtId="0" fontId="14" fillId="0" borderId="15" xfId="0" applyFont="1" applyFill="1" applyBorder="1" applyAlignment="1">
      <alignment wrapText="1"/>
    </xf>
    <xf numFmtId="167" fontId="3" fillId="0" borderId="16" xfId="0" applyNumberFormat="1" applyFont="1" applyFill="1" applyBorder="1"/>
    <xf numFmtId="0" fontId="13" fillId="0" borderId="30" xfId="13" applyFont="1" applyBorder="1">
      <alignment horizontal="left" vertical="top" wrapText="1"/>
    </xf>
    <xf numFmtId="0" fontId="13" fillId="0" borderId="6" xfId="13" applyFont="1" applyBorder="1">
      <alignment horizontal="left" vertical="top" wrapText="1"/>
    </xf>
    <xf numFmtId="0" fontId="14" fillId="0" borderId="6" xfId="0" applyFont="1" applyFill="1" applyBorder="1" applyAlignment="1">
      <alignment wrapText="1"/>
    </xf>
    <xf numFmtId="167" fontId="3" fillId="0" borderId="7" xfId="0" applyNumberFormat="1" applyFont="1" applyFill="1" applyBorder="1"/>
    <xf numFmtId="0" fontId="14" fillId="0" borderId="0" xfId="0" applyFont="1" applyFill="1" applyAlignment="1">
      <alignment wrapText="1"/>
    </xf>
    <xf numFmtId="167" fontId="3" fillId="0" borderId="0" xfId="0" applyNumberFormat="1" applyFont="1" applyFill="1" applyBorder="1"/>
    <xf numFmtId="167" fontId="3" fillId="0" borderId="0" xfId="0" applyNumberFormat="1" applyFont="1" applyFill="1" applyBorder="1" applyAlignment="1">
      <alignment horizontal="right"/>
    </xf>
    <xf numFmtId="0" fontId="66" fillId="0" borderId="0" xfId="13" applyFont="1" applyAlignment="1">
      <alignment horizontal="right" vertical="top" wrapText="1"/>
    </xf>
    <xf numFmtId="0" fontId="32" fillId="0" borderId="0" xfId="0" applyFont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167" fontId="44" fillId="0" borderId="6" xfId="0" applyNumberFormat="1" applyFont="1" applyBorder="1" applyAlignment="1">
      <alignment horizontal="right" vertical="top" wrapText="1"/>
    </xf>
    <xf numFmtId="167" fontId="44" fillId="0" borderId="7" xfId="0" applyNumberFormat="1" applyFont="1" applyBorder="1" applyAlignment="1">
      <alignment horizontal="right" vertical="top" wrapText="1"/>
    </xf>
    <xf numFmtId="0" fontId="42" fillId="0" borderId="0" xfId="0" applyFont="1" applyFill="1" applyBorder="1" applyAlignment="1">
      <alignment vertical="center" wrapText="1"/>
    </xf>
    <xf numFmtId="0" fontId="36" fillId="0" borderId="0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28" xfId="0" applyNumberFormat="1" applyFont="1" applyFill="1" applyBorder="1" applyAlignment="1">
      <alignment horizontal="center" vertical="center" wrapText="1"/>
    </xf>
    <xf numFmtId="0" fontId="3" fillId="0" borderId="42" xfId="0" applyNumberFormat="1" applyFont="1" applyFill="1" applyBorder="1" applyAlignment="1">
      <alignment horizontal="center" vertical="center" wrapText="1"/>
    </xf>
    <xf numFmtId="0" fontId="3" fillId="0" borderId="39" xfId="0" applyNumberFormat="1" applyFont="1" applyFill="1" applyBorder="1" applyAlignment="1">
      <alignment horizontal="center" vertical="center" wrapText="1"/>
    </xf>
    <xf numFmtId="0" fontId="36" fillId="0" borderId="0" xfId="0" applyFont="1" applyAlignment="1">
      <alignment horizontal="right" vertical="center"/>
    </xf>
    <xf numFmtId="0" fontId="36" fillId="0" borderId="0" xfId="22" applyFont="1" applyFill="1" applyAlignment="1">
      <alignment horizontal="right" vertical="center" wrapText="1"/>
    </xf>
    <xf numFmtId="0" fontId="36" fillId="0" borderId="0" xfId="0" applyFont="1" applyFill="1" applyBorder="1" applyAlignment="1">
      <alignment horizontal="center" wrapText="1"/>
    </xf>
    <xf numFmtId="0" fontId="63" fillId="0" borderId="2" xfId="0" applyFont="1" applyFill="1" applyBorder="1" applyAlignment="1">
      <alignment horizontal="center" vertical="center"/>
    </xf>
    <xf numFmtId="0" fontId="63" fillId="0" borderId="15" xfId="0" applyFont="1" applyFill="1" applyBorder="1" applyAlignment="1">
      <alignment horizontal="center" vertical="center"/>
    </xf>
    <xf numFmtId="0" fontId="63" fillId="0" borderId="16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right" wrapText="1"/>
    </xf>
    <xf numFmtId="0" fontId="13" fillId="0" borderId="3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49" fontId="13" fillId="0" borderId="11" xfId="0" applyNumberFormat="1" applyFont="1" applyFill="1" applyBorder="1" applyAlignment="1">
      <alignment horizontal="center" vertical="center" wrapText="1"/>
    </xf>
    <xf numFmtId="49" fontId="13" fillId="0" borderId="36" xfId="0" applyNumberFormat="1" applyFont="1" applyFill="1" applyBorder="1" applyAlignment="1">
      <alignment horizontal="center" vertical="center" wrapText="1"/>
    </xf>
    <xf numFmtId="0" fontId="61" fillId="0" borderId="0" xfId="0" applyFont="1" applyFill="1" applyAlignment="1">
      <alignment horizontal="center" vertical="center" wrapText="1"/>
    </xf>
    <xf numFmtId="0" fontId="13" fillId="0" borderId="37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3" fillId="0" borderId="0" xfId="0" applyFont="1" applyFill="1" applyBorder="1" applyAlignment="1">
      <alignment horizontal="right" wrapText="1"/>
    </xf>
    <xf numFmtId="0" fontId="13" fillId="0" borderId="15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37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8" fontId="3" fillId="0" borderId="0" xfId="0" applyNumberFormat="1" applyFont="1" applyFill="1" applyBorder="1" applyAlignment="1">
      <alignment horizontal="right"/>
    </xf>
    <xf numFmtId="168" fontId="3" fillId="0" borderId="0" xfId="0" applyNumberFormat="1" applyFont="1" applyFill="1" applyBorder="1" applyAlignment="1">
      <alignment horizontal="right" wrapText="1"/>
    </xf>
    <xf numFmtId="0" fontId="10" fillId="0" borderId="0" xfId="24" applyFont="1" applyFill="1" applyAlignment="1">
      <alignment horizontal="center" vertical="top" wrapText="1"/>
    </xf>
    <xf numFmtId="168" fontId="3" fillId="0" borderId="45" xfId="0" applyNumberFormat="1" applyFont="1" applyFill="1" applyBorder="1" applyAlignment="1">
      <alignment horizontal="center" vertical="center" textRotation="90" wrapText="1"/>
    </xf>
    <xf numFmtId="168" fontId="3" fillId="0" borderId="52" xfId="0" applyNumberFormat="1" applyFont="1" applyFill="1" applyBorder="1" applyAlignment="1">
      <alignment horizontal="center" vertical="center" textRotation="90" wrapText="1"/>
    </xf>
    <xf numFmtId="168" fontId="3" fillId="0" borderId="27" xfId="0" applyNumberFormat="1" applyFont="1" applyFill="1" applyBorder="1" applyAlignment="1">
      <alignment horizontal="center" vertical="center" textRotation="90" wrapText="1"/>
    </xf>
    <xf numFmtId="168" fontId="3" fillId="0" borderId="53" xfId="0" applyNumberFormat="1" applyFont="1" applyFill="1" applyBorder="1" applyAlignment="1">
      <alignment horizontal="center" vertical="center" textRotation="90" wrapText="1"/>
    </xf>
    <xf numFmtId="168" fontId="3" fillId="0" borderId="33" xfId="0" applyNumberFormat="1" applyFont="1" applyFill="1" applyBorder="1" applyAlignment="1">
      <alignment horizontal="center" vertical="center" textRotation="90" wrapText="1"/>
    </xf>
    <xf numFmtId="168" fontId="3" fillId="0" borderId="54" xfId="0" applyNumberFormat="1" applyFont="1" applyFill="1" applyBorder="1" applyAlignment="1">
      <alignment horizontal="center" vertical="center" textRotation="90" wrapText="1"/>
    </xf>
    <xf numFmtId="168" fontId="3" fillId="0" borderId="55" xfId="0" applyNumberFormat="1" applyFont="1" applyFill="1" applyBorder="1" applyAlignment="1">
      <alignment horizontal="center" vertical="center" textRotation="90" wrapText="1"/>
    </xf>
    <xf numFmtId="168" fontId="3" fillId="0" borderId="56" xfId="0" applyNumberFormat="1" applyFont="1" applyFill="1" applyBorder="1" applyAlignment="1">
      <alignment horizontal="center" vertical="center" textRotation="90" wrapText="1"/>
    </xf>
    <xf numFmtId="168" fontId="3" fillId="0" borderId="57" xfId="0" applyNumberFormat="1" applyFont="1" applyFill="1" applyBorder="1" applyAlignment="1">
      <alignment horizontal="center" vertical="center" textRotation="90" wrapText="1"/>
    </xf>
    <xf numFmtId="168" fontId="5" fillId="0" borderId="58" xfId="0" applyNumberFormat="1" applyFont="1" applyFill="1" applyBorder="1" applyAlignment="1">
      <alignment horizontal="center" vertical="center" wrapText="1"/>
    </xf>
    <xf numFmtId="168" fontId="5" fillId="0" borderId="59" xfId="0" applyNumberFormat="1" applyFont="1" applyFill="1" applyBorder="1" applyAlignment="1">
      <alignment horizontal="center" vertical="center" wrapText="1"/>
    </xf>
    <xf numFmtId="168" fontId="5" fillId="0" borderId="60" xfId="0" applyNumberFormat="1" applyFont="1" applyFill="1" applyBorder="1" applyAlignment="1">
      <alignment horizontal="center" vertical="center" wrapText="1"/>
    </xf>
    <xf numFmtId="168" fontId="11" fillId="0" borderId="61" xfId="1" applyNumberFormat="1" applyFont="1" applyFill="1" applyBorder="1" applyAlignment="1">
      <alignment horizontal="center" vertical="center" wrapText="1"/>
    </xf>
    <xf numFmtId="168" fontId="11" fillId="0" borderId="62" xfId="1" applyNumberFormat="1" applyFont="1" applyFill="1" applyBorder="1" applyAlignment="1">
      <alignment horizontal="center" vertical="center" wrapText="1"/>
    </xf>
    <xf numFmtId="168" fontId="11" fillId="0" borderId="21" xfId="1" applyNumberFormat="1" applyFont="1" applyFill="1" applyBorder="1" applyAlignment="1">
      <alignment horizontal="center" vertical="center" wrapText="1"/>
    </xf>
    <xf numFmtId="168" fontId="4" fillId="0" borderId="45" xfId="1" applyNumberFormat="1" applyFont="1" applyFill="1" applyBorder="1" applyAlignment="1">
      <alignment horizontal="center" vertical="center" wrapText="1"/>
    </xf>
    <xf numFmtId="168" fontId="4" fillId="0" borderId="27" xfId="1" applyNumberFormat="1" applyFont="1" applyFill="1" applyBorder="1" applyAlignment="1">
      <alignment horizontal="center" vertical="center" wrapText="1"/>
    </xf>
    <xf numFmtId="168" fontId="4" fillId="0" borderId="46" xfId="1" applyNumberFormat="1" applyFont="1" applyFill="1" applyBorder="1" applyAlignment="1">
      <alignment horizontal="center" vertical="center" wrapText="1"/>
    </xf>
    <xf numFmtId="168" fontId="4" fillId="0" borderId="9" xfId="1" applyNumberFormat="1" applyFont="1" applyFill="1" applyBorder="1" applyAlignment="1">
      <alignment horizontal="center" vertical="center" wrapText="1"/>
    </xf>
    <xf numFmtId="168" fontId="7" fillId="3" borderId="15" xfId="9" applyNumberFormat="1" applyFont="1" applyFill="1" applyBorder="1" applyAlignment="1">
      <alignment horizontal="center" vertical="center" wrapText="1"/>
    </xf>
    <xf numFmtId="168" fontId="7" fillId="0" borderId="47" xfId="9" applyNumberFormat="1" applyFont="1" applyFill="1" applyBorder="1" applyAlignment="1">
      <alignment horizontal="center" vertical="center" wrapText="1"/>
    </xf>
    <xf numFmtId="168" fontId="7" fillId="0" borderId="40" xfId="9" applyNumberFormat="1" applyFont="1" applyFill="1" applyBorder="1" applyAlignment="1">
      <alignment horizontal="center" vertical="center" wrapText="1"/>
    </xf>
    <xf numFmtId="168" fontId="7" fillId="0" borderId="43" xfId="9" applyNumberFormat="1" applyFont="1" applyFill="1" applyBorder="1" applyAlignment="1">
      <alignment horizontal="center" vertical="center" wrapText="1"/>
    </xf>
    <xf numFmtId="168" fontId="7" fillId="0" borderId="48" xfId="9" applyNumberFormat="1" applyFont="1" applyFill="1" applyBorder="1" applyAlignment="1">
      <alignment horizontal="center" vertical="center" wrapText="1"/>
    </xf>
    <xf numFmtId="168" fontId="7" fillId="0" borderId="0" xfId="9" applyNumberFormat="1" applyFont="1" applyFill="1" applyBorder="1" applyAlignment="1">
      <alignment horizontal="center" vertical="center" wrapText="1"/>
    </xf>
    <xf numFmtId="168" fontId="7" fillId="0" borderId="49" xfId="9" applyNumberFormat="1" applyFont="1" applyFill="1" applyBorder="1" applyAlignment="1">
      <alignment horizontal="center" vertical="center" wrapText="1"/>
    </xf>
    <xf numFmtId="168" fontId="7" fillId="0" borderId="50" xfId="9" applyNumberFormat="1" applyFont="1" applyFill="1" applyBorder="1" applyAlignment="1">
      <alignment horizontal="center" vertical="center" wrapText="1"/>
    </xf>
    <xf numFmtId="168" fontId="7" fillId="0" borderId="18" xfId="9" applyNumberFormat="1" applyFont="1" applyFill="1" applyBorder="1" applyAlignment="1">
      <alignment horizontal="center" vertical="center" wrapText="1"/>
    </xf>
    <xf numFmtId="168" fontId="7" fillId="0" borderId="51" xfId="9" applyNumberFormat="1" applyFont="1" applyFill="1" applyBorder="1" applyAlignment="1">
      <alignment horizontal="center" vertical="center" wrapText="1"/>
    </xf>
    <xf numFmtId="168" fontId="3" fillId="0" borderId="47" xfId="0" applyNumberFormat="1" applyFont="1" applyFill="1" applyBorder="1" applyAlignment="1">
      <alignment horizontal="center"/>
    </xf>
    <xf numFmtId="168" fontId="3" fillId="0" borderId="40" xfId="0" applyNumberFormat="1" applyFont="1" applyFill="1" applyBorder="1" applyAlignment="1">
      <alignment horizontal="center"/>
    </xf>
    <xf numFmtId="168" fontId="3" fillId="0" borderId="43" xfId="0" applyNumberFormat="1" applyFont="1" applyFill="1" applyBorder="1" applyAlignment="1">
      <alignment horizontal="center"/>
    </xf>
    <xf numFmtId="168" fontId="3" fillId="0" borderId="48" xfId="0" applyNumberFormat="1" applyFont="1" applyFill="1" applyBorder="1" applyAlignment="1">
      <alignment horizontal="center"/>
    </xf>
    <xf numFmtId="168" fontId="3" fillId="0" borderId="0" xfId="0" applyNumberFormat="1" applyFont="1" applyFill="1" applyBorder="1" applyAlignment="1">
      <alignment horizontal="center"/>
    </xf>
    <xf numFmtId="168" fontId="3" fillId="0" borderId="49" xfId="0" applyNumberFormat="1" applyFont="1" applyFill="1" applyBorder="1" applyAlignment="1">
      <alignment horizontal="center"/>
    </xf>
    <xf numFmtId="168" fontId="3" fillId="0" borderId="50" xfId="0" applyNumberFormat="1" applyFont="1" applyFill="1" applyBorder="1" applyAlignment="1">
      <alignment horizontal="center"/>
    </xf>
    <xf numFmtId="168" fontId="3" fillId="0" borderId="18" xfId="0" applyNumberFormat="1" applyFont="1" applyFill="1" applyBorder="1" applyAlignment="1">
      <alignment horizontal="center"/>
    </xf>
    <xf numFmtId="168" fontId="3" fillId="0" borderId="51" xfId="0" applyNumberFormat="1" applyFont="1" applyFill="1" applyBorder="1" applyAlignment="1">
      <alignment horizontal="center"/>
    </xf>
    <xf numFmtId="49" fontId="14" fillId="0" borderId="34" xfId="0" applyNumberFormat="1" applyFont="1" applyFill="1" applyBorder="1" applyAlignment="1">
      <alignment horizontal="center" vertical="center" textRotation="90" wrapText="1"/>
    </xf>
    <xf numFmtId="49" fontId="14" fillId="0" borderId="63" xfId="0" applyNumberFormat="1" applyFont="1" applyFill="1" applyBorder="1" applyAlignment="1">
      <alignment horizontal="center" vertical="center" textRotation="90" wrapText="1"/>
    </xf>
    <xf numFmtId="0" fontId="10" fillId="0" borderId="0" xfId="0" applyNumberFormat="1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51" xfId="0" applyFont="1" applyFill="1" applyBorder="1" applyAlignment="1">
      <alignment horizontal="center" vertical="center" wrapText="1"/>
    </xf>
    <xf numFmtId="49" fontId="14" fillId="0" borderId="47" xfId="0" applyNumberFormat="1" applyFont="1" applyFill="1" applyBorder="1" applyAlignment="1">
      <alignment horizontal="center" vertical="center" wrapText="1"/>
    </xf>
    <xf numFmtId="49" fontId="14" fillId="0" borderId="40" xfId="0" applyNumberFormat="1" applyFont="1" applyFill="1" applyBorder="1" applyAlignment="1">
      <alignment horizontal="center" vertical="center" wrapText="1"/>
    </xf>
    <xf numFmtId="49" fontId="14" fillId="0" borderId="48" xfId="0" applyNumberFormat="1" applyFont="1" applyFill="1" applyBorder="1" applyAlignment="1">
      <alignment horizontal="center" vertical="center" wrapText="1"/>
    </xf>
    <xf numFmtId="49" fontId="14" fillId="0" borderId="0" xfId="0" applyNumberFormat="1" applyFont="1" applyFill="1" applyBorder="1" applyAlignment="1">
      <alignment horizontal="center" vertical="center" wrapText="1"/>
    </xf>
    <xf numFmtId="49" fontId="14" fillId="0" borderId="41" xfId="0" applyNumberFormat="1" applyFont="1" applyFill="1" applyBorder="1" applyAlignment="1">
      <alignment horizontal="center" vertical="center" wrapText="1"/>
    </xf>
    <xf numFmtId="49" fontId="14" fillId="0" borderId="44" xfId="0" applyNumberFormat="1" applyFont="1" applyFill="1" applyBorder="1" applyAlignment="1">
      <alignment horizontal="center" vertical="center" wrapText="1"/>
    </xf>
    <xf numFmtId="168" fontId="11" fillId="0" borderId="11" xfId="1" applyNumberFormat="1" applyFont="1" applyFill="1" applyBorder="1" applyAlignment="1">
      <alignment horizontal="center" vertical="center" wrapText="1"/>
    </xf>
    <xf numFmtId="168" fontId="11" fillId="0" borderId="36" xfId="1" applyNumberFormat="1" applyFont="1" applyFill="1" applyBorder="1" applyAlignment="1">
      <alignment horizontal="center" vertical="center" wrapText="1"/>
    </xf>
    <xf numFmtId="168" fontId="11" fillId="0" borderId="37" xfId="1" applyNumberFormat="1" applyFont="1" applyFill="1" applyBorder="1" applyAlignment="1">
      <alignment horizontal="center" vertical="center" wrapText="1"/>
    </xf>
    <xf numFmtId="168" fontId="4" fillId="0" borderId="15" xfId="1" applyNumberFormat="1" applyFont="1" applyFill="1" applyBorder="1" applyAlignment="1">
      <alignment horizontal="center" vertical="center" wrapText="1"/>
    </xf>
    <xf numFmtId="168" fontId="4" fillId="0" borderId="16" xfId="1" applyNumberFormat="1" applyFont="1" applyFill="1" applyBorder="1" applyAlignment="1">
      <alignment horizontal="center" vertical="center" wrapText="1"/>
    </xf>
    <xf numFmtId="49" fontId="14" fillId="0" borderId="24" xfId="0" applyNumberFormat="1" applyFont="1" applyFill="1" applyBorder="1" applyAlignment="1">
      <alignment horizontal="center" vertical="center" textRotation="90" wrapText="1"/>
    </xf>
    <xf numFmtId="49" fontId="14" fillId="0" borderId="27" xfId="0" applyNumberFormat="1" applyFont="1" applyFill="1" applyBorder="1" applyAlignment="1">
      <alignment horizontal="center" vertical="center" textRotation="90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168" fontId="4" fillId="0" borderId="2" xfId="1" applyNumberFormat="1" applyFont="1" applyFill="1" applyBorder="1" applyAlignment="1">
      <alignment horizontal="center" vertical="center" wrapText="1"/>
    </xf>
    <xf numFmtId="168" fontId="4" fillId="0" borderId="30" xfId="1" applyNumberFormat="1" applyFont="1" applyFill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top" wrapText="1"/>
    </xf>
    <xf numFmtId="0" fontId="14" fillId="0" borderId="15" xfId="0" applyFont="1" applyBorder="1" applyAlignment="1">
      <alignment horizontal="center" vertical="top" wrapText="1"/>
    </xf>
    <xf numFmtId="0" fontId="14" fillId="0" borderId="30" xfId="0" applyFont="1" applyBorder="1" applyAlignment="1">
      <alignment horizontal="left" vertical="top" wrapText="1"/>
    </xf>
    <xf numFmtId="0" fontId="14" fillId="0" borderId="6" xfId="0" applyFont="1" applyBorder="1" applyAlignment="1">
      <alignment horizontal="left" vertical="top" wrapText="1"/>
    </xf>
    <xf numFmtId="0" fontId="14" fillId="0" borderId="11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44" fillId="0" borderId="36" xfId="0" applyFont="1" applyBorder="1" applyAlignment="1">
      <alignment horizontal="left" vertical="center" wrapText="1"/>
    </xf>
    <xf numFmtId="0" fontId="44" fillId="0" borderId="15" xfId="0" applyFont="1" applyBorder="1" applyAlignment="1">
      <alignment horizontal="left" vertical="center" wrapText="1"/>
    </xf>
    <xf numFmtId="0" fontId="14" fillId="0" borderId="75" xfId="0" applyFont="1" applyBorder="1" applyAlignment="1">
      <alignment horizontal="center" vertical="center" wrapText="1"/>
    </xf>
    <xf numFmtId="0" fontId="14" fillId="0" borderId="40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14" fillId="0" borderId="76" xfId="0" applyFont="1" applyBorder="1" applyAlignment="1">
      <alignment horizontal="center" vertical="center" wrapText="1"/>
    </xf>
    <xf numFmtId="0" fontId="14" fillId="0" borderId="44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44" fillId="0" borderId="30" xfId="0" applyFont="1" applyBorder="1" applyAlignment="1">
      <alignment horizontal="left" vertical="center" wrapText="1"/>
    </xf>
    <xf numFmtId="0" fontId="44" fillId="0" borderId="6" xfId="0" applyFont="1" applyBorder="1" applyAlignment="1">
      <alignment horizontal="left" vertical="center" wrapText="1"/>
    </xf>
    <xf numFmtId="0" fontId="44" fillId="0" borderId="64" xfId="0" applyFont="1" applyBorder="1" applyAlignment="1">
      <alignment horizontal="left" vertical="center" wrapText="1"/>
    </xf>
    <xf numFmtId="0" fontId="44" fillId="0" borderId="6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 vertical="top" wrapText="1"/>
    </xf>
    <xf numFmtId="0" fontId="14" fillId="0" borderId="45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44" fillId="0" borderId="53" xfId="0" applyFont="1" applyBorder="1" applyAlignment="1">
      <alignment horizontal="left" vertical="center" wrapText="1"/>
    </xf>
    <xf numFmtId="0" fontId="44" fillId="0" borderId="22" xfId="0" applyFont="1" applyBorder="1" applyAlignment="1">
      <alignment horizontal="left" vertical="center" wrapText="1"/>
    </xf>
    <xf numFmtId="0" fontId="43" fillId="0" borderId="2" xfId="0" applyFont="1" applyBorder="1" applyAlignment="1">
      <alignment horizontal="left" vertical="top" wrapText="1"/>
    </xf>
    <xf numFmtId="0" fontId="43" fillId="0" borderId="15" xfId="0" applyFont="1" applyBorder="1" applyAlignment="1">
      <alignment horizontal="left" vertical="top" wrapText="1"/>
    </xf>
    <xf numFmtId="0" fontId="23" fillId="0" borderId="0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left" vertical="top" wrapText="1"/>
    </xf>
    <xf numFmtId="0" fontId="38" fillId="0" borderId="0" xfId="0" applyFont="1" applyAlignment="1">
      <alignment horizontal="center"/>
    </xf>
    <xf numFmtId="0" fontId="38" fillId="0" borderId="0" xfId="0" applyFont="1" applyAlignment="1">
      <alignment horizontal="right"/>
    </xf>
    <xf numFmtId="170" fontId="3" fillId="0" borderId="15" xfId="0" applyNumberFormat="1" applyFont="1" applyFill="1" applyBorder="1" applyAlignment="1">
      <alignment horizontal="center" vertical="center" wrapText="1"/>
    </xf>
    <xf numFmtId="0" fontId="18" fillId="7" borderId="0" xfId="0" applyFont="1" applyFill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/>
    </xf>
    <xf numFmtId="170" fontId="4" fillId="0" borderId="25" xfId="0" applyNumberFormat="1" applyFont="1" applyFill="1" applyBorder="1" applyAlignment="1">
      <alignment horizontal="center" vertical="center" wrapText="1"/>
    </xf>
    <xf numFmtId="170" fontId="4" fillId="0" borderId="33" xfId="0" applyNumberFormat="1" applyFont="1" applyFill="1" applyBorder="1" applyAlignment="1">
      <alignment horizontal="center" vertical="center" wrapText="1"/>
    </xf>
    <xf numFmtId="0" fontId="18" fillId="7" borderId="15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172" fontId="3" fillId="0" borderId="15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170" fontId="3" fillId="0" borderId="6" xfId="0" applyNumberFormat="1" applyFont="1" applyFill="1" applyBorder="1" applyAlignment="1">
      <alignment horizontal="center" vertical="center" wrapText="1"/>
    </xf>
    <xf numFmtId="170" fontId="3" fillId="0" borderId="25" xfId="0" applyNumberFormat="1" applyFont="1" applyFill="1" applyBorder="1" applyAlignment="1">
      <alignment horizontal="center" vertical="center" wrapText="1"/>
    </xf>
    <xf numFmtId="170" fontId="3" fillId="0" borderId="33" xfId="0" applyNumberFormat="1" applyFont="1" applyFill="1" applyBorder="1" applyAlignment="1">
      <alignment horizontal="center" vertical="center" wrapText="1"/>
    </xf>
    <xf numFmtId="170" fontId="3" fillId="0" borderId="22" xfId="0" applyNumberFormat="1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/>
    </xf>
  </cellXfs>
  <cellStyles count="82">
    <cellStyle name="20% - Accent1 2" xfId="69"/>
    <cellStyle name="20% - Accent1 3" xfId="45"/>
    <cellStyle name="20% - Accent2 2" xfId="71"/>
    <cellStyle name="20% - Accent2 3" xfId="49"/>
    <cellStyle name="20% - Accent3 2" xfId="73"/>
    <cellStyle name="20% - Accent3 3" xfId="53"/>
    <cellStyle name="20% - Accent4 2" xfId="75"/>
    <cellStyle name="20% - Accent4 3" xfId="57"/>
    <cellStyle name="20% - Accent5 2" xfId="77"/>
    <cellStyle name="20% - Accent5 3" xfId="61"/>
    <cellStyle name="20% - Accent6 2" xfId="79"/>
    <cellStyle name="20% - Accent6 3" xfId="65"/>
    <cellStyle name="40% - Accent1 2" xfId="70"/>
    <cellStyle name="40% - Accent1 3" xfId="46"/>
    <cellStyle name="40% - Accent2 2" xfId="72"/>
    <cellStyle name="40% - Accent2 3" xfId="50"/>
    <cellStyle name="40% - Accent3 2" xfId="74"/>
    <cellStyle name="40% - Accent3 3" xfId="54"/>
    <cellStyle name="40% - Accent4 2" xfId="76"/>
    <cellStyle name="40% - Accent4 3" xfId="58"/>
    <cellStyle name="40% - Accent5 2" xfId="78"/>
    <cellStyle name="40% - Accent5 3" xfId="62"/>
    <cellStyle name="40% - Accent6 2" xfId="80"/>
    <cellStyle name="40% - Accent6 3" xfId="66"/>
    <cellStyle name="60% - Accent1 2" xfId="47"/>
    <cellStyle name="60% - Accent2 2" xfId="51"/>
    <cellStyle name="60% - Accent3 2" xfId="55"/>
    <cellStyle name="60% - Accent4 2" xfId="59"/>
    <cellStyle name="60% - Accent5 2" xfId="63"/>
    <cellStyle name="60% - Accent6 2" xfId="67"/>
    <cellStyle name="Accent1 2" xfId="44"/>
    <cellStyle name="Accent2 2" xfId="48"/>
    <cellStyle name="Accent3 2" xfId="52"/>
    <cellStyle name="Accent4 2" xfId="56"/>
    <cellStyle name="Accent5 2" xfId="60"/>
    <cellStyle name="Accent6 2" xfId="64"/>
    <cellStyle name="Bad 2" xfId="33"/>
    <cellStyle name="Calculation 2" xfId="37"/>
    <cellStyle name="Check Cell 2" xfId="39"/>
    <cellStyle name="Comma" xfId="1" builtinId="3"/>
    <cellStyle name="Comma 15" xfId="81"/>
    <cellStyle name="Comma 2" xfId="2"/>
    <cellStyle name="Comma 2 2" xfId="3"/>
    <cellStyle name="Comma 3" xfId="4"/>
    <cellStyle name="Comma 4" xfId="5"/>
    <cellStyle name="Comma 5" xfId="6"/>
    <cellStyle name="Comma 8" xfId="7"/>
    <cellStyle name="Comma_General" xfId="8"/>
    <cellStyle name="Explanatory Text 2" xfId="42"/>
    <cellStyle name="Good 2" xfId="32"/>
    <cellStyle name="Heading 1 2" xfId="28"/>
    <cellStyle name="Heading 2 2" xfId="29"/>
    <cellStyle name="Heading 3 2" xfId="30"/>
    <cellStyle name="Heading 4 2" xfId="31"/>
    <cellStyle name="Input 2" xfId="35"/>
    <cellStyle name="Linked Cell 2" xfId="38"/>
    <cellStyle name="Neutral" xfId="9" builtinId="28"/>
    <cellStyle name="Neutral 2" xfId="34"/>
    <cellStyle name="Normal" xfId="0" builtinId="0"/>
    <cellStyle name="Normal 11 2" xfId="10"/>
    <cellStyle name="Normal 13" xfId="11"/>
    <cellStyle name="Normal 13 2" xfId="12"/>
    <cellStyle name="Normal 2" xfId="13"/>
    <cellStyle name="Normal 2 3" xfId="14"/>
    <cellStyle name="Normal 3" xfId="15"/>
    <cellStyle name="Normal 4" xfId="16"/>
    <cellStyle name="Normal 5" xfId="17"/>
    <cellStyle name="Normal 6" xfId="18"/>
    <cellStyle name="Normal 7" xfId="19"/>
    <cellStyle name="Normal 8" xfId="20"/>
    <cellStyle name="Normal_Book2" xfId="21"/>
    <cellStyle name="Normal_General" xfId="22"/>
    <cellStyle name="Normal_send-calc-turq" xfId="23"/>
    <cellStyle name="Normal_Varabashxum-ynderk" xfId="24"/>
    <cellStyle name="Note 2" xfId="68"/>
    <cellStyle name="Note 3" xfId="41"/>
    <cellStyle name="Output 2" xfId="36"/>
    <cellStyle name="Percent" xfId="25" builtinId="5"/>
    <cellStyle name="SN_241" xfId="26"/>
    <cellStyle name="Title 2" xfId="27"/>
    <cellStyle name="Total 2" xfId="43"/>
    <cellStyle name="Warning Text 2" xfId="4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VERABASHXUM\Voroshum11.08.2015\Havelvacne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1\Accountancy\Users\Smanukyan\Desktop\&#1336;&#1398;&#1380;&#1400;&#1410;&#1398;&#1406;&#1400;&#1394;%20&#1411;&#1377;&#1405;&#1407;&#1377;&#1385;&#1394;&#1385;&#1381;&#1408;\Fichtner%20contract%20&amp;%20all%20documents\&#1366;&#1387;&#1389;&#1407;&#1398;&#1381;&#1408;%20&#1377;&#1396;&#1411;&#1400;&#1411;%20&#1392;&#1377;&#1399;&#1406;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 1"/>
      <sheetName val="N 2"/>
      <sheetName val="N 3"/>
      <sheetName val="N 4"/>
      <sheetName val="N 5"/>
      <sheetName val="N 6"/>
      <sheetName val="N7-1"/>
      <sheetName val="N 7-2"/>
      <sheetName val="N8-1"/>
      <sheetName val="N8-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1">
          <cell r="F11">
            <v>21750833.799999997</v>
          </cell>
        </row>
        <row r="15">
          <cell r="E15" t="e">
            <v>#REF!</v>
          </cell>
          <cell r="F15">
            <v>21750833.799999997</v>
          </cell>
        </row>
        <row r="20">
          <cell r="E20" t="e">
            <v>#REF!</v>
          </cell>
          <cell r="F20">
            <v>1200000</v>
          </cell>
        </row>
        <row r="21">
          <cell r="E21" t="e">
            <v>#REF!</v>
          </cell>
          <cell r="F21">
            <v>573777.1</v>
          </cell>
        </row>
        <row r="25">
          <cell r="E25" t="e">
            <v>#REF!</v>
          </cell>
          <cell r="F25">
            <v>12825066.300000001</v>
          </cell>
        </row>
        <row r="29">
          <cell r="E29">
            <v>1981458.5</v>
          </cell>
          <cell r="F29">
            <v>1981458.5</v>
          </cell>
        </row>
        <row r="30">
          <cell r="E30">
            <v>4623402.8</v>
          </cell>
          <cell r="F30">
            <v>4623402.8</v>
          </cell>
        </row>
        <row r="34">
          <cell r="E34">
            <v>233428.7</v>
          </cell>
          <cell r="F34">
            <v>233428.7</v>
          </cell>
        </row>
        <row r="38">
          <cell r="E38">
            <v>30902.400000000001</v>
          </cell>
          <cell r="F38">
            <v>30902.400000000001</v>
          </cell>
        </row>
        <row r="42">
          <cell r="E42">
            <v>113119</v>
          </cell>
          <cell r="F42">
            <v>113119</v>
          </cell>
        </row>
        <row r="43">
          <cell r="E43">
            <v>169679</v>
          </cell>
          <cell r="F43">
            <v>169679</v>
          </cell>
        </row>
        <row r="44">
          <cell r="F44">
            <v>10123432.040000001</v>
          </cell>
        </row>
        <row r="48">
          <cell r="E48" t="e">
            <v>#REF!</v>
          </cell>
          <cell r="F48">
            <v>129194</v>
          </cell>
        </row>
        <row r="53">
          <cell r="E53" t="e">
            <v>#REF!</v>
          </cell>
          <cell r="F53">
            <v>77000</v>
          </cell>
        </row>
        <row r="54">
          <cell r="E54" t="e">
            <v>#REF!</v>
          </cell>
          <cell r="F54">
            <v>22950</v>
          </cell>
        </row>
        <row r="58">
          <cell r="E58">
            <v>23000</v>
          </cell>
          <cell r="F58">
            <v>23000</v>
          </cell>
        </row>
        <row r="62">
          <cell r="E62">
            <v>0</v>
          </cell>
          <cell r="F62">
            <v>6244</v>
          </cell>
        </row>
        <row r="63">
          <cell r="E63" t="e">
            <v>#REF!</v>
          </cell>
          <cell r="F63">
            <v>-1009928.5000000001</v>
          </cell>
        </row>
        <row r="68">
          <cell r="E68" t="e">
            <v>#REF!</v>
          </cell>
          <cell r="F68">
            <v>5391.3</v>
          </cell>
        </row>
        <row r="69">
          <cell r="E69" t="e">
            <v>#REF!</v>
          </cell>
          <cell r="F69">
            <v>-86211.8</v>
          </cell>
        </row>
        <row r="70">
          <cell r="E70" t="e">
            <v>#REF!</v>
          </cell>
          <cell r="F70">
            <v>4413.6000000000004</v>
          </cell>
        </row>
        <row r="74">
          <cell r="E74" t="e">
            <v>#REF!</v>
          </cell>
          <cell r="F74">
            <v>-32576.400000000001</v>
          </cell>
        </row>
        <row r="75">
          <cell r="E75" t="e">
            <v>#REF!</v>
          </cell>
          <cell r="F75">
            <v>-441565.6</v>
          </cell>
        </row>
        <row r="79">
          <cell r="E79" t="e">
            <v>#REF!</v>
          </cell>
          <cell r="F79">
            <v>272288.8</v>
          </cell>
        </row>
        <row r="80">
          <cell r="E80" t="e">
            <v>#REF!</v>
          </cell>
          <cell r="F80">
            <v>-604286.30000000005</v>
          </cell>
        </row>
        <row r="84">
          <cell r="E84" t="e">
            <v>#REF!</v>
          </cell>
          <cell r="F84">
            <v>-127382.1</v>
          </cell>
        </row>
        <row r="87">
          <cell r="E87" t="e">
            <v>#REF!</v>
          </cell>
          <cell r="F87">
            <v>14081600.4</v>
          </cell>
        </row>
        <row r="92">
          <cell r="E92" t="e">
            <v>#REF!</v>
          </cell>
          <cell r="F92">
            <v>3059985.6</v>
          </cell>
        </row>
        <row r="93">
          <cell r="E93" t="e">
            <v>#REF!</v>
          </cell>
          <cell r="F93">
            <v>7895518.4000000004</v>
          </cell>
        </row>
        <row r="97">
          <cell r="E97">
            <v>1699992</v>
          </cell>
          <cell r="F97">
            <v>1699992</v>
          </cell>
        </row>
        <row r="98">
          <cell r="E98">
            <v>254998.8</v>
          </cell>
          <cell r="F98">
            <v>1426104.4</v>
          </cell>
        </row>
        <row r="99">
          <cell r="E99" t="e">
            <v>#REF!</v>
          </cell>
          <cell r="F99">
            <v>-31340.3</v>
          </cell>
        </row>
        <row r="104">
          <cell r="E104" t="e">
            <v>#REF!</v>
          </cell>
          <cell r="F104">
            <v>-31340.3</v>
          </cell>
        </row>
        <row r="107">
          <cell r="E107" t="e">
            <v>#REF!</v>
          </cell>
          <cell r="F107">
            <v>-2875469.36</v>
          </cell>
        </row>
        <row r="112">
          <cell r="E112" t="e">
            <v>#REF!</v>
          </cell>
          <cell r="F112">
            <v>-20275.099999999999</v>
          </cell>
        </row>
        <row r="113">
          <cell r="E113" t="e">
            <v>#REF!</v>
          </cell>
          <cell r="F113">
            <v>314408.3</v>
          </cell>
        </row>
        <row r="117">
          <cell r="E117" t="e">
            <v>#REF!</v>
          </cell>
          <cell r="F117">
            <v>241032.9</v>
          </cell>
        </row>
        <row r="118">
          <cell r="E118" t="e">
            <v>#REF!</v>
          </cell>
          <cell r="F118">
            <v>66706.399999999994</v>
          </cell>
        </row>
        <row r="122">
          <cell r="E122" t="e">
            <v>#REF!</v>
          </cell>
          <cell r="F122">
            <v>114577</v>
          </cell>
        </row>
        <row r="123">
          <cell r="E123" t="e">
            <v>#REF!</v>
          </cell>
          <cell r="F123">
            <v>1195877</v>
          </cell>
        </row>
        <row r="124">
          <cell r="E124" t="e">
            <v>#REF!</v>
          </cell>
          <cell r="F124">
            <v>36480</v>
          </cell>
        </row>
        <row r="128">
          <cell r="E128">
            <v>-96107.200000000012</v>
          </cell>
          <cell r="F128">
            <v>-124494</v>
          </cell>
        </row>
        <row r="129">
          <cell r="E129">
            <v>-2764375</v>
          </cell>
          <cell r="F129">
            <v>-3867027.56</v>
          </cell>
        </row>
        <row r="133">
          <cell r="E133" t="e">
            <v>#REF!</v>
          </cell>
          <cell r="F133">
            <v>-28424.2</v>
          </cell>
        </row>
        <row r="134">
          <cell r="E134" t="e">
            <v>#REF!</v>
          </cell>
          <cell r="F134">
            <v>-3700.8</v>
          </cell>
        </row>
        <row r="135">
          <cell r="E135" t="e">
            <v>#REF!</v>
          </cell>
          <cell r="F135">
            <v>-873.8</v>
          </cell>
        </row>
        <row r="139">
          <cell r="E139" t="e">
            <v>#REF!</v>
          </cell>
          <cell r="F139">
            <v>-799755.5</v>
          </cell>
        </row>
        <row r="142">
          <cell r="E142" t="e">
            <v>#REF!</v>
          </cell>
          <cell r="F142">
            <v>-170624.20000000004</v>
          </cell>
        </row>
        <row r="147">
          <cell r="E147" t="e">
            <v>#REF!</v>
          </cell>
          <cell r="F147">
            <v>3237.3</v>
          </cell>
        </row>
        <row r="148">
          <cell r="E148" t="e">
            <v>#REF!</v>
          </cell>
          <cell r="F148">
            <v>28717.8</v>
          </cell>
        </row>
        <row r="149">
          <cell r="E149" t="e">
            <v>#REF!</v>
          </cell>
          <cell r="F149">
            <v>79326.2</v>
          </cell>
        </row>
        <row r="150">
          <cell r="E150" t="e">
            <v>#REF!</v>
          </cell>
          <cell r="F150">
            <v>5024.1000000000004</v>
          </cell>
        </row>
        <row r="154">
          <cell r="E154" t="e">
            <v>#REF!</v>
          </cell>
          <cell r="F154">
            <v>-918.4</v>
          </cell>
        </row>
        <row r="155">
          <cell r="E155" t="e">
            <v>#REF!</v>
          </cell>
          <cell r="F155">
            <v>-138043.6</v>
          </cell>
        </row>
        <row r="156">
          <cell r="E156" t="e">
            <v>#REF!</v>
          </cell>
          <cell r="F156">
            <v>-112420</v>
          </cell>
        </row>
        <row r="157">
          <cell r="E157" t="e">
            <v>#REF!</v>
          </cell>
          <cell r="F157">
            <v>-38400</v>
          </cell>
        </row>
        <row r="158">
          <cell r="E158" t="e">
            <v>#REF!</v>
          </cell>
          <cell r="F158">
            <v>2852.4</v>
          </cell>
        </row>
        <row r="159">
          <cell r="E159" t="e">
            <v>#REF!</v>
          </cell>
          <cell r="F159">
            <v>117205.1</v>
          </cell>
        </row>
        <row r="168">
          <cell r="E168" t="e">
            <v>#REF!</v>
          </cell>
          <cell r="F168">
            <v>114704.1</v>
          </cell>
        </row>
        <row r="169">
          <cell r="E169" t="e">
            <v>#REF!</v>
          </cell>
          <cell r="F169">
            <v>2501</v>
          </cell>
        </row>
        <row r="170">
          <cell r="F170">
            <v>-1124568.6000000001</v>
          </cell>
        </row>
        <row r="174">
          <cell r="E174" t="e">
            <v>#REF!</v>
          </cell>
          <cell r="F174">
            <v>-1124568.6000000001</v>
          </cell>
        </row>
        <row r="179">
          <cell r="E179" t="e">
            <v>#REF!</v>
          </cell>
          <cell r="F179">
            <v>0</v>
          </cell>
        </row>
        <row r="180">
          <cell r="E180" t="e">
            <v>#REF!</v>
          </cell>
          <cell r="F180">
            <v>397696.2</v>
          </cell>
        </row>
        <row r="181">
          <cell r="E181" t="e">
            <v>#REF!</v>
          </cell>
          <cell r="F181">
            <v>504768.2</v>
          </cell>
        </row>
        <row r="185">
          <cell r="E185">
            <v>0</v>
          </cell>
          <cell r="F185">
            <v>17350.599999999999</v>
          </cell>
        </row>
        <row r="189">
          <cell r="E189">
            <v>0</v>
          </cell>
          <cell r="F189">
            <v>-79325.5</v>
          </cell>
        </row>
        <row r="193">
          <cell r="E193" t="e">
            <v>#REF!</v>
          </cell>
          <cell r="F193">
            <v>-488991.8</v>
          </cell>
        </row>
        <row r="194">
          <cell r="E194" t="e">
            <v>#REF!</v>
          </cell>
          <cell r="F194">
            <v>-108788.7</v>
          </cell>
        </row>
        <row r="198">
          <cell r="E198" t="e">
            <v>#REF!</v>
          </cell>
          <cell r="F198">
            <v>-79325.5</v>
          </cell>
        </row>
        <row r="202">
          <cell r="E202" t="e">
            <v>#REF!</v>
          </cell>
          <cell r="F202">
            <v>-6768.9</v>
          </cell>
        </row>
        <row r="203">
          <cell r="E203" t="e">
            <v>#REF!</v>
          </cell>
          <cell r="F203">
            <v>-22000</v>
          </cell>
        </row>
        <row r="207">
          <cell r="E207">
            <v>-107914.8</v>
          </cell>
          <cell r="F207">
            <v>-116797.8</v>
          </cell>
        </row>
        <row r="211">
          <cell r="E211" t="e">
            <v>#REF!</v>
          </cell>
          <cell r="F211">
            <v>-198838.6</v>
          </cell>
        </row>
        <row r="215">
          <cell r="E215">
            <v>-641204.19999999995</v>
          </cell>
          <cell r="F215">
            <v>-1038901.8</v>
          </cell>
        </row>
        <row r="219">
          <cell r="E219">
            <v>90914.8</v>
          </cell>
          <cell r="F219">
            <v>95355</v>
          </cell>
        </row>
        <row r="224">
          <cell r="E224" t="e">
            <v>#REF!</v>
          </cell>
          <cell r="F224">
            <v>108000</v>
          </cell>
        </row>
        <row r="229">
          <cell r="E229" t="e">
            <v>#REF!</v>
          </cell>
          <cell r="F229">
            <v>0</v>
          </cell>
        </row>
        <row r="230">
          <cell r="E230" t="e">
            <v>#REF!</v>
          </cell>
          <cell r="F230">
            <v>87000</v>
          </cell>
        </row>
        <row r="231">
          <cell r="E231" t="e">
            <v>#REF!</v>
          </cell>
          <cell r="F231">
            <v>21000</v>
          </cell>
        </row>
        <row r="236">
          <cell r="E236" t="e">
            <v>#REF!</v>
          </cell>
          <cell r="F236">
            <v>-2148806</v>
          </cell>
        </row>
        <row r="241">
          <cell r="E241" t="e">
            <v>#REF!</v>
          </cell>
          <cell r="F241">
            <v>-2148806</v>
          </cell>
        </row>
        <row r="247">
          <cell r="E247">
            <v>675000</v>
          </cell>
          <cell r="F247">
            <v>675000</v>
          </cell>
        </row>
      </sheetData>
      <sheetData sheetId="6" refreshError="1">
        <row r="10">
          <cell r="F10">
            <v>20216008.700000003</v>
          </cell>
          <cell r="G10">
            <v>3416597.9</v>
          </cell>
        </row>
      </sheetData>
      <sheetData sheetId="7" refreshError="1">
        <row r="10">
          <cell r="F10">
            <v>4535189.7999999989</v>
          </cell>
          <cell r="G10">
            <v>1076105</v>
          </cell>
          <cell r="I10">
            <v>4595928</v>
          </cell>
          <cell r="J10">
            <v>597561.73999999987</v>
          </cell>
        </row>
      </sheetData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Առանց չընդունված հաշիվների"/>
      <sheetName val="Ամփոփ հաշվ. օրինակելի ձև"/>
      <sheetName val="Չընդունված հաշիվները ներառյ (2)"/>
      <sheetName val="Չընդունված հաշիվները ներառյ (3)"/>
      <sheetName val="Sheet2"/>
      <sheetName val="Չընդունված հաշիվները ներառյալ"/>
      <sheetName val="Չընդունված հաշիվները ներառյ (4)"/>
      <sheetName val="Չընդունված հաշիվ. ներառյ 17.01."/>
      <sheetName val="Fichntner contract (2)"/>
      <sheetName val="Sheet1"/>
      <sheetName val="Sheet1 (2)"/>
      <sheetName val="10.07.2018"/>
      <sheetName val="10.07.2018 (2)"/>
      <sheetName val="Fichntner contract"/>
      <sheetName val="10.07.2018 USD"/>
      <sheetName val="Sheet1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9">
          <cell r="W19">
            <v>3546.8100000000004</v>
          </cell>
          <cell r="Z19">
            <v>3737.6200000000003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B15" sqref="B15"/>
    </sheetView>
  </sheetViews>
  <sheetFormatPr defaultColWidth="13.42578125" defaultRowHeight="13.5"/>
  <cols>
    <col min="1" max="1" width="42.85546875" style="206" customWidth="1"/>
    <col min="2" max="2" width="38" style="206" customWidth="1"/>
    <col min="3" max="3" width="13.42578125" style="206" customWidth="1"/>
    <col min="4" max="4" width="15.85546875" style="206" customWidth="1"/>
    <col min="5" max="16384" width="13.42578125" style="206"/>
  </cols>
  <sheetData>
    <row r="1" spans="1:5" ht="14.25">
      <c r="A1" s="225"/>
      <c r="B1" s="149" t="s">
        <v>62</v>
      </c>
      <c r="C1" s="215"/>
    </row>
    <row r="2" spans="1:5" ht="14.25">
      <c r="A2" s="225"/>
      <c r="B2" s="227"/>
      <c r="C2" s="215"/>
      <c r="D2" s="216"/>
      <c r="E2" s="216"/>
    </row>
    <row r="3" spans="1:5" ht="77.25" customHeight="1">
      <c r="A3" s="414" t="s">
        <v>188</v>
      </c>
      <c r="B3" s="414"/>
      <c r="C3" s="217"/>
      <c r="D3" s="217"/>
      <c r="E3" s="217"/>
    </row>
    <row r="4" spans="1:5" s="218" customFormat="1" ht="18.75" customHeight="1">
      <c r="A4" s="210"/>
      <c r="B4" s="211" t="s">
        <v>189</v>
      </c>
    </row>
    <row r="5" spans="1:5" ht="88.5" customHeight="1">
      <c r="A5" s="212"/>
      <c r="B5" s="213" t="s">
        <v>173</v>
      </c>
      <c r="C5" s="219"/>
    </row>
    <row r="6" spans="1:5" ht="33.75" customHeight="1">
      <c r="A6" s="207" t="s">
        <v>190</v>
      </c>
      <c r="B6" s="214"/>
    </row>
    <row r="7" spans="1:5" ht="24" customHeight="1">
      <c r="A7" s="207" t="s">
        <v>191</v>
      </c>
      <c r="B7" s="208"/>
    </row>
    <row r="8" spans="1:5" ht="21" customHeight="1">
      <c r="A8" s="207" t="s">
        <v>192</v>
      </c>
      <c r="B8" s="208"/>
      <c r="D8" s="206" t="s">
        <v>193</v>
      </c>
    </row>
    <row r="10" spans="1:5">
      <c r="B10" s="220"/>
    </row>
    <row r="11" spans="1:5">
      <c r="B11" s="220"/>
    </row>
  </sheetData>
  <mergeCells count="1">
    <mergeCell ref="A3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opLeftCell="A4" workbookViewId="0">
      <selection activeCell="G15" sqref="G15"/>
    </sheetView>
  </sheetViews>
  <sheetFormatPr defaultColWidth="9.140625" defaultRowHeight="13.5"/>
  <cols>
    <col min="1" max="1" width="38.5703125" style="206" customWidth="1"/>
    <col min="2" max="2" width="19" style="206" customWidth="1"/>
    <col min="3" max="3" width="21" style="206" customWidth="1"/>
    <col min="4" max="4" width="15.85546875" style="206" customWidth="1"/>
    <col min="5" max="16384" width="9.140625" style="206"/>
  </cols>
  <sheetData>
    <row r="1" spans="1:4">
      <c r="A1" s="225"/>
      <c r="B1" s="225"/>
      <c r="C1" s="226" t="s">
        <v>115</v>
      </c>
    </row>
    <row r="2" spans="1:4" ht="95.25" customHeight="1">
      <c r="A2" s="414" t="s">
        <v>177</v>
      </c>
      <c r="B2" s="414"/>
      <c r="C2" s="414"/>
    </row>
    <row r="3" spans="1:4" ht="26.25" customHeight="1">
      <c r="A3" s="173"/>
      <c r="B3" s="173"/>
      <c r="C3" s="150" t="s">
        <v>119</v>
      </c>
    </row>
    <row r="4" spans="1:4" ht="55.5" customHeight="1">
      <c r="A4" s="415" t="s">
        <v>178</v>
      </c>
      <c r="B4" s="416" t="s">
        <v>173</v>
      </c>
      <c r="C4" s="417"/>
      <c r="D4" s="418"/>
    </row>
    <row r="5" spans="1:4" ht="33.75" customHeight="1">
      <c r="A5" s="415"/>
      <c r="B5" s="71" t="s">
        <v>72</v>
      </c>
      <c r="C5" s="175" t="s">
        <v>179</v>
      </c>
      <c r="D5" s="175" t="s">
        <v>22</v>
      </c>
    </row>
    <row r="6" spans="1:4" ht="21.75" customHeight="1">
      <c r="A6" s="207" t="s">
        <v>174</v>
      </c>
      <c r="B6" s="208" t="e">
        <f>B14+B8</f>
        <v>#REF!</v>
      </c>
      <c r="C6" s="208">
        <f>C14+C8</f>
        <v>20891008.700000003</v>
      </c>
      <c r="D6" s="208">
        <f>D14+D8</f>
        <v>4091597.9</v>
      </c>
    </row>
    <row r="7" spans="1:4" ht="24.75" customHeight="1">
      <c r="A7" s="207" t="s">
        <v>180</v>
      </c>
      <c r="B7" s="208"/>
      <c r="C7" s="208"/>
      <c r="D7" s="208"/>
    </row>
    <row r="8" spans="1:4" ht="27" customHeight="1">
      <c r="A8" s="207" t="s">
        <v>181</v>
      </c>
      <c r="B8" s="208">
        <f>B10</f>
        <v>675000</v>
      </c>
      <c r="C8" s="208">
        <f>C10</f>
        <v>675000</v>
      </c>
      <c r="D8" s="208">
        <f>D10</f>
        <v>675000</v>
      </c>
    </row>
    <row r="9" spans="1:4" ht="32.25" customHeight="1">
      <c r="A9" s="207" t="s">
        <v>180</v>
      </c>
      <c r="B9" s="208"/>
      <c r="C9" s="208"/>
      <c r="D9" s="208"/>
    </row>
    <row r="10" spans="1:4" ht="42.75" customHeight="1">
      <c r="A10" s="207" t="s">
        <v>182</v>
      </c>
      <c r="B10" s="208">
        <f>B12</f>
        <v>675000</v>
      </c>
      <c r="C10" s="208">
        <f>C12</f>
        <v>675000</v>
      </c>
      <c r="D10" s="208">
        <f>D12</f>
        <v>675000</v>
      </c>
    </row>
    <row r="11" spans="1:4" ht="36.75" customHeight="1">
      <c r="A11" s="207" t="s">
        <v>180</v>
      </c>
      <c r="B11" s="208"/>
      <c r="C11" s="208"/>
      <c r="D11" s="208"/>
    </row>
    <row r="12" spans="1:4" ht="51.75" customHeight="1">
      <c r="A12" s="209" t="s">
        <v>183</v>
      </c>
      <c r="B12" s="208">
        <v>675000</v>
      </c>
      <c r="C12" s="208">
        <v>675000</v>
      </c>
      <c r="D12" s="208">
        <v>675000</v>
      </c>
    </row>
    <row r="13" spans="1:4" ht="22.5" customHeight="1">
      <c r="A13" s="207"/>
      <c r="B13" s="207"/>
      <c r="C13" s="207" t="s">
        <v>184</v>
      </c>
      <c r="D13" s="207" t="s">
        <v>184</v>
      </c>
    </row>
    <row r="14" spans="1:4" ht="28.5" customHeight="1">
      <c r="A14" s="207" t="s">
        <v>185</v>
      </c>
      <c r="B14" s="208" t="e">
        <f>B16</f>
        <v>#REF!</v>
      </c>
      <c r="C14" s="208">
        <f>C16</f>
        <v>20216008.700000003</v>
      </c>
      <c r="D14" s="208">
        <f>D16</f>
        <v>3416597.9</v>
      </c>
    </row>
    <row r="15" spans="1:4" ht="32.25" customHeight="1">
      <c r="A15" s="207" t="s">
        <v>180</v>
      </c>
      <c r="B15" s="208"/>
      <c r="C15" s="208"/>
      <c r="D15" s="208"/>
    </row>
    <row r="16" spans="1:4" ht="42.75" customHeight="1">
      <c r="A16" s="207" t="s">
        <v>186</v>
      </c>
      <c r="B16" s="208" t="e">
        <f>B18</f>
        <v>#REF!</v>
      </c>
      <c r="C16" s="208">
        <f>C18</f>
        <v>20216008.700000003</v>
      </c>
      <c r="D16" s="208">
        <f>D18</f>
        <v>3416597.9</v>
      </c>
    </row>
    <row r="17" spans="1:4" ht="36.75" customHeight="1">
      <c r="A17" s="207" t="s">
        <v>180</v>
      </c>
      <c r="B17" s="208"/>
      <c r="C17" s="208"/>
      <c r="D17" s="208"/>
    </row>
    <row r="18" spans="1:4" ht="29.25" customHeight="1">
      <c r="A18" s="209" t="s">
        <v>187</v>
      </c>
      <c r="B18" s="208" t="e">
        <f>'[1]N7-1'!#REF!</f>
        <v>#REF!</v>
      </c>
      <c r="C18" s="208">
        <f>'[1]N7-1'!F10</f>
        <v>20216008.700000003</v>
      </c>
      <c r="D18" s="208">
        <f>'[1]N7-1'!G10</f>
        <v>3416597.9</v>
      </c>
    </row>
  </sheetData>
  <mergeCells count="3">
    <mergeCell ref="A2:C2"/>
    <mergeCell ref="A4:A5"/>
    <mergeCell ref="B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E9" sqref="E9"/>
    </sheetView>
  </sheetViews>
  <sheetFormatPr defaultColWidth="9.140625" defaultRowHeight="13.5"/>
  <cols>
    <col min="1" max="1" width="44.7109375" style="172" customWidth="1"/>
    <col min="2" max="2" width="18.28515625" style="172" customWidth="1"/>
    <col min="3" max="3" width="20.28515625" style="172" customWidth="1"/>
    <col min="4" max="4" width="18.28515625" style="180" customWidth="1"/>
    <col min="5" max="5" width="22.42578125" style="181" customWidth="1"/>
    <col min="6" max="6" width="14.5703125" style="181" bestFit="1" customWidth="1"/>
    <col min="7" max="7" width="11.7109375" style="172" bestFit="1" customWidth="1"/>
    <col min="8" max="8" width="9.7109375" style="172" bestFit="1" customWidth="1"/>
    <col min="9" max="16384" width="9.140625" style="172"/>
  </cols>
  <sheetData>
    <row r="1" spans="1:8">
      <c r="A1" s="224"/>
      <c r="B1" s="224"/>
      <c r="C1" s="149" t="s">
        <v>170</v>
      </c>
    </row>
    <row r="2" spans="1:8" ht="14.25" customHeight="1">
      <c r="A2" s="419"/>
      <c r="B2" s="419"/>
      <c r="C2" s="419"/>
    </row>
    <row r="3" spans="1:8" s="187" customFormat="1">
      <c r="A3" s="420"/>
      <c r="B3" s="420"/>
      <c r="C3" s="420"/>
      <c r="D3" s="182"/>
      <c r="E3" s="183"/>
      <c r="F3" s="184"/>
      <c r="G3" s="185"/>
      <c r="H3" s="186"/>
    </row>
    <row r="4" spans="1:8" s="192" customFormat="1" ht="73.5" customHeight="1">
      <c r="A4" s="414" t="s">
        <v>171</v>
      </c>
      <c r="B4" s="414"/>
      <c r="C4" s="414"/>
      <c r="D4" s="30"/>
      <c r="E4" s="188"/>
      <c r="F4" s="189"/>
      <c r="G4" s="190"/>
      <c r="H4" s="191"/>
    </row>
    <row r="5" spans="1:8" s="192" customFormat="1" ht="23.25" customHeight="1">
      <c r="A5" s="173"/>
      <c r="B5" s="173"/>
      <c r="C5" s="173"/>
      <c r="D5" s="30"/>
      <c r="E5" s="188"/>
      <c r="F5" s="189"/>
      <c r="G5" s="190"/>
      <c r="H5" s="191"/>
    </row>
    <row r="6" spans="1:8" s="174" customFormat="1" ht="21.75" customHeight="1">
      <c r="C6" s="150" t="s">
        <v>119</v>
      </c>
      <c r="D6" s="29"/>
      <c r="E6" s="193"/>
      <c r="F6" s="193"/>
    </row>
    <row r="7" spans="1:8" ht="59.25" customHeight="1">
      <c r="A7" s="415" t="s">
        <v>172</v>
      </c>
      <c r="B7" s="416" t="s">
        <v>173</v>
      </c>
      <c r="C7" s="418"/>
      <c r="F7" s="194"/>
    </row>
    <row r="8" spans="1:8" ht="42" customHeight="1">
      <c r="A8" s="415"/>
      <c r="B8" s="41" t="s">
        <v>71</v>
      </c>
      <c r="C8" s="41" t="s">
        <v>22</v>
      </c>
      <c r="F8" s="194"/>
    </row>
    <row r="9" spans="1:8" ht="22.5" customHeight="1">
      <c r="A9" s="132" t="s">
        <v>174</v>
      </c>
      <c r="B9" s="176" t="e">
        <f>B11+B12</f>
        <v>#REF!</v>
      </c>
      <c r="C9" s="176">
        <f>C11+C12</f>
        <v>8610087.6400000006</v>
      </c>
      <c r="E9" s="195"/>
      <c r="F9" s="196"/>
      <c r="G9" s="197"/>
      <c r="H9" s="197"/>
    </row>
    <row r="10" spans="1:8" ht="22.5" customHeight="1">
      <c r="A10" s="177" t="s">
        <v>25</v>
      </c>
      <c r="B10" s="178"/>
      <c r="C10" s="179"/>
      <c r="D10" s="195"/>
      <c r="E10" s="196"/>
      <c r="F10" s="196"/>
      <c r="G10" s="197"/>
      <c r="H10" s="197"/>
    </row>
    <row r="11" spans="1:8" ht="39" customHeight="1">
      <c r="A11" s="133" t="s">
        <v>175</v>
      </c>
      <c r="B11" s="179" t="e">
        <f>'[1]N7-1'!#REF!+'[1]N 7-2'!G10</f>
        <v>#REF!</v>
      </c>
      <c r="C11" s="179">
        <f>'[1]N7-1'!G10+'[1]N 7-2'!J10</f>
        <v>4014159.6399999997</v>
      </c>
      <c r="D11" s="195"/>
      <c r="E11" s="196"/>
      <c r="F11" s="196"/>
      <c r="G11" s="197"/>
      <c r="H11" s="197"/>
    </row>
    <row r="12" spans="1:8" ht="27" customHeight="1">
      <c r="A12" s="133" t="s">
        <v>176</v>
      </c>
      <c r="B12" s="179">
        <f>'[1]N 7-2'!F10</f>
        <v>4535189.7999999989</v>
      </c>
      <c r="C12" s="179">
        <f>'[1]N 7-2'!I10</f>
        <v>4595928</v>
      </c>
      <c r="D12" s="198"/>
    </row>
    <row r="13" spans="1:8" s="181" customFormat="1">
      <c r="A13" s="194"/>
      <c r="B13" s="194"/>
      <c r="C13" s="196"/>
      <c r="D13" s="199"/>
      <c r="E13" s="200"/>
    </row>
    <row r="14" spans="1:8" s="181" customFormat="1">
      <c r="A14" s="194"/>
      <c r="B14" s="194"/>
      <c r="C14" s="194"/>
      <c r="D14" s="201"/>
      <c r="F14" s="202"/>
    </row>
    <row r="15" spans="1:8" s="181" customFormat="1">
      <c r="A15" s="194"/>
      <c r="B15" s="194"/>
      <c r="C15" s="203"/>
      <c r="D15" s="195"/>
      <c r="F15" s="194"/>
    </row>
    <row r="16" spans="1:8" s="181" customFormat="1">
      <c r="A16" s="194"/>
      <c r="B16" s="194"/>
      <c r="C16" s="194"/>
      <c r="D16" s="195"/>
      <c r="E16" s="196"/>
      <c r="F16" s="202"/>
    </row>
    <row r="17" spans="1:6" s="181" customFormat="1">
      <c r="A17" s="194"/>
      <c r="B17" s="194"/>
      <c r="C17" s="194"/>
      <c r="D17" s="180"/>
      <c r="E17" s="200"/>
      <c r="F17" s="194"/>
    </row>
    <row r="18" spans="1:6" s="181" customFormat="1">
      <c r="A18" s="194"/>
      <c r="B18" s="194"/>
      <c r="C18" s="194"/>
      <c r="D18" s="180"/>
      <c r="F18" s="194"/>
    </row>
    <row r="19" spans="1:6" s="181" customFormat="1">
      <c r="A19" s="194"/>
      <c r="B19" s="194"/>
      <c r="C19" s="194"/>
      <c r="D19" s="201"/>
      <c r="E19" s="200"/>
      <c r="F19" s="194"/>
    </row>
    <row r="20" spans="1:6" s="181" customFormat="1">
      <c r="A20" s="194"/>
      <c r="B20" s="194"/>
      <c r="C20" s="194"/>
      <c r="D20" s="180"/>
      <c r="E20" s="204"/>
      <c r="F20" s="194"/>
    </row>
    <row r="21" spans="1:6" s="181" customFormat="1">
      <c r="D21" s="198"/>
      <c r="F21" s="194"/>
    </row>
    <row r="22" spans="1:6" s="181" customFormat="1">
      <c r="D22" s="180"/>
      <c r="F22" s="194"/>
    </row>
    <row r="23" spans="1:6">
      <c r="F23" s="194"/>
    </row>
    <row r="24" spans="1:6">
      <c r="C24" s="205"/>
    </row>
  </sheetData>
  <mergeCells count="5">
    <mergeCell ref="A2:C2"/>
    <mergeCell ref="A3:C3"/>
    <mergeCell ref="A4:C4"/>
    <mergeCell ref="A7:A8"/>
    <mergeCell ref="B7:C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4"/>
  <sheetViews>
    <sheetView topLeftCell="A13" workbookViewId="0">
      <selection activeCell="J14" sqref="J14"/>
    </sheetView>
  </sheetViews>
  <sheetFormatPr defaultColWidth="9.140625" defaultRowHeight="13.5"/>
  <cols>
    <col min="1" max="2" width="6.7109375" style="23" customWidth="1"/>
    <col min="3" max="3" width="5.28515625" style="23" customWidth="1"/>
    <col min="4" max="4" width="48.28515625" style="23" customWidth="1"/>
    <col min="5" max="5" width="15.5703125" style="24" bestFit="1" customWidth="1"/>
    <col min="6" max="6" width="21.42578125" style="24" customWidth="1"/>
    <col min="7" max="7" width="9.140625" style="24"/>
    <col min="8" max="8" width="10.85546875" style="24" customWidth="1"/>
    <col min="9" max="9" width="18.42578125" style="24" customWidth="1"/>
    <col min="10" max="10" width="16.5703125" style="24" customWidth="1"/>
    <col min="11" max="12" width="9.140625" style="24"/>
    <col min="13" max="16384" width="9.140625" style="23"/>
  </cols>
  <sheetData>
    <row r="1" spans="1:12">
      <c r="A1" s="221"/>
      <c r="B1" s="221"/>
      <c r="C1" s="221"/>
      <c r="D1" s="221"/>
      <c r="E1" s="222"/>
      <c r="F1" s="149" t="s">
        <v>141</v>
      </c>
    </row>
    <row r="2" spans="1:12">
      <c r="A2" s="221"/>
      <c r="B2" s="221"/>
      <c r="C2" s="221"/>
      <c r="D2" s="221"/>
      <c r="E2" s="222"/>
      <c r="F2" s="222"/>
    </row>
    <row r="3" spans="1:12">
      <c r="A3" s="221"/>
      <c r="B3" s="223"/>
      <c r="C3" s="223"/>
      <c r="D3" s="223"/>
      <c r="E3" s="222"/>
      <c r="F3" s="222"/>
    </row>
    <row r="4" spans="1:12" ht="74.25" customHeight="1">
      <c r="A4" s="421" t="s">
        <v>142</v>
      </c>
      <c r="B4" s="421"/>
      <c r="C4" s="421"/>
      <c r="D4" s="421"/>
      <c r="E4" s="421"/>
      <c r="F4" s="421"/>
    </row>
    <row r="5" spans="1:12">
      <c r="A5" s="134"/>
      <c r="B5" s="134"/>
      <c r="C5" s="134"/>
      <c r="D5" s="134"/>
      <c r="G5" s="23"/>
      <c r="H5" s="23"/>
      <c r="I5" s="23"/>
      <c r="J5" s="23"/>
      <c r="K5" s="23"/>
    </row>
    <row r="6" spans="1:12">
      <c r="B6" s="25"/>
      <c r="C6" s="134"/>
      <c r="D6" s="134"/>
      <c r="E6" s="23"/>
      <c r="F6" s="150" t="s">
        <v>119</v>
      </c>
      <c r="G6" s="139"/>
      <c r="L6" s="23"/>
    </row>
    <row r="7" spans="1:12" ht="96" customHeight="1">
      <c r="A7" s="32" t="s">
        <v>10</v>
      </c>
      <c r="B7" s="32" t="s">
        <v>11</v>
      </c>
      <c r="C7" s="32" t="s">
        <v>12</v>
      </c>
      <c r="D7" s="71" t="s">
        <v>24</v>
      </c>
      <c r="E7" s="416" t="s">
        <v>121</v>
      </c>
      <c r="F7" s="418"/>
      <c r="G7" s="139"/>
      <c r="L7" s="23"/>
    </row>
    <row r="8" spans="1:12" ht="20.25" customHeight="1">
      <c r="A8" s="151"/>
      <c r="B8" s="151"/>
      <c r="C8" s="151"/>
      <c r="D8" s="41"/>
      <c r="E8" s="152" t="s">
        <v>71</v>
      </c>
      <c r="F8" s="152" t="s">
        <v>122</v>
      </c>
      <c r="L8" s="23"/>
    </row>
    <row r="9" spans="1:12" ht="17.25" customHeight="1">
      <c r="A9" s="151"/>
      <c r="B9" s="151"/>
      <c r="C9" s="151"/>
      <c r="D9" s="40" t="s">
        <v>23</v>
      </c>
      <c r="E9" s="141" t="e">
        <f>E11+E15+E27+E32+E36+E40+E44</f>
        <v>#REF!</v>
      </c>
      <c r="F9" s="141">
        <f>F11+F15+F27+F32+F36+F40+F44</f>
        <v>29501096.339999996</v>
      </c>
      <c r="I9" s="148"/>
      <c r="J9" s="148"/>
      <c r="L9" s="23"/>
    </row>
    <row r="10" spans="1:12" s="24" customFormat="1" ht="17.25" customHeight="1">
      <c r="A10" s="151"/>
      <c r="B10" s="151"/>
      <c r="C10" s="151"/>
      <c r="D10" s="40" t="s">
        <v>123</v>
      </c>
      <c r="E10" s="141"/>
      <c r="F10" s="141"/>
      <c r="I10" s="153"/>
      <c r="J10" s="153"/>
    </row>
    <row r="11" spans="1:12" s="24" customFormat="1" ht="30.75" customHeight="1">
      <c r="A11" s="154" t="s">
        <v>5</v>
      </c>
      <c r="B11" s="155"/>
      <c r="C11" s="155"/>
      <c r="D11" s="156" t="s">
        <v>143</v>
      </c>
      <c r="E11" s="141" t="e">
        <f>E13</f>
        <v>#REF!</v>
      </c>
      <c r="F11" s="141">
        <f>'[1]N 6'!F11</f>
        <v>21750833.799999997</v>
      </c>
      <c r="G11" s="23"/>
      <c r="H11" s="23"/>
      <c r="K11" s="23"/>
    </row>
    <row r="12" spans="1:12" s="24" customFormat="1" ht="18.75" customHeight="1">
      <c r="A12" s="154"/>
      <c r="B12" s="154"/>
      <c r="C12" s="154"/>
      <c r="D12" s="40" t="s">
        <v>123</v>
      </c>
      <c r="E12" s="141"/>
      <c r="F12" s="141"/>
      <c r="G12" s="23"/>
      <c r="H12" s="23"/>
      <c r="I12" s="23"/>
      <c r="J12" s="23"/>
      <c r="K12" s="23"/>
    </row>
    <row r="13" spans="1:12" s="24" customFormat="1" ht="48.75" customHeight="1">
      <c r="A13" s="155"/>
      <c r="B13" s="154" t="s">
        <v>5</v>
      </c>
      <c r="C13" s="154"/>
      <c r="D13" s="156" t="s">
        <v>144</v>
      </c>
      <c r="E13" s="141" t="e">
        <f>E14</f>
        <v>#REF!</v>
      </c>
      <c r="F13" s="141">
        <f>F14</f>
        <v>21750833.799999997</v>
      </c>
      <c r="G13" s="23"/>
      <c r="H13" s="23"/>
      <c r="I13" s="23"/>
      <c r="J13" s="23"/>
      <c r="K13" s="23"/>
    </row>
    <row r="14" spans="1:12" s="24" customFormat="1" ht="31.5" customHeight="1">
      <c r="A14" s="155"/>
      <c r="B14" s="154"/>
      <c r="C14" s="154" t="s">
        <v>9</v>
      </c>
      <c r="D14" s="156" t="s">
        <v>145</v>
      </c>
      <c r="E14" s="141" t="e">
        <f>'[1]N 6'!E15</f>
        <v>#REF!</v>
      </c>
      <c r="F14" s="141">
        <f>'[1]N 6'!F15</f>
        <v>21750833.799999997</v>
      </c>
      <c r="G14" s="23"/>
      <c r="H14" s="23"/>
      <c r="I14" s="23"/>
      <c r="J14" s="23"/>
      <c r="K14" s="23"/>
    </row>
    <row r="15" spans="1:12" ht="36" customHeight="1">
      <c r="A15" s="157" t="s">
        <v>7</v>
      </c>
      <c r="B15" s="157"/>
      <c r="C15" s="157"/>
      <c r="D15" s="156" t="s">
        <v>146</v>
      </c>
      <c r="E15" s="147" t="e">
        <f>E17+E20+E23+E25</f>
        <v>#REF!</v>
      </c>
      <c r="F15" s="147">
        <f>'[1]N 6'!F44</f>
        <v>10123432.040000001</v>
      </c>
      <c r="G15" s="23"/>
      <c r="H15" s="23"/>
      <c r="I15" s="23"/>
      <c r="J15" s="23"/>
      <c r="K15" s="23"/>
      <c r="L15" s="23"/>
    </row>
    <row r="16" spans="1:12" ht="16.5" customHeight="1">
      <c r="A16" s="158"/>
      <c r="B16" s="158"/>
      <c r="C16" s="158"/>
      <c r="D16" s="159" t="s">
        <v>26</v>
      </c>
      <c r="E16" s="147"/>
      <c r="F16" s="147"/>
      <c r="G16" s="23"/>
      <c r="H16" s="23"/>
      <c r="I16" s="23"/>
      <c r="J16" s="23"/>
      <c r="K16" s="23"/>
      <c r="L16" s="23"/>
    </row>
    <row r="17" spans="1:12" ht="27">
      <c r="A17" s="157"/>
      <c r="B17" s="157" t="s">
        <v>9</v>
      </c>
      <c r="C17" s="157"/>
      <c r="D17" s="156" t="s">
        <v>27</v>
      </c>
      <c r="E17" s="147" t="e">
        <f>E18+E19</f>
        <v>#REF!</v>
      </c>
      <c r="F17" s="147">
        <f>F18+F19</f>
        <v>-880734.50000000012</v>
      </c>
      <c r="G17" s="23"/>
      <c r="H17" s="23"/>
      <c r="I17" s="23"/>
      <c r="J17" s="23"/>
      <c r="K17" s="23"/>
      <c r="L17" s="23"/>
    </row>
    <row r="18" spans="1:12" ht="22.5" customHeight="1">
      <c r="A18" s="157"/>
      <c r="B18" s="157"/>
      <c r="C18" s="157" t="s">
        <v>5</v>
      </c>
      <c r="D18" s="156" t="s">
        <v>147</v>
      </c>
      <c r="E18" s="147" t="e">
        <f>'[1]N 6'!E48</f>
        <v>#REF!</v>
      </c>
      <c r="F18" s="147">
        <f>'[1]N 6'!F48</f>
        <v>129194</v>
      </c>
      <c r="G18" s="160"/>
      <c r="H18" s="23"/>
      <c r="I18" s="23"/>
      <c r="J18" s="23"/>
      <c r="K18" s="23"/>
      <c r="L18" s="23"/>
    </row>
    <row r="19" spans="1:12">
      <c r="A19" s="157"/>
      <c r="B19" s="157"/>
      <c r="C19" s="157" t="s">
        <v>7</v>
      </c>
      <c r="D19" s="161" t="s">
        <v>28</v>
      </c>
      <c r="E19" s="162" t="e">
        <f>'[1]N 6'!E63</f>
        <v>#REF!</v>
      </c>
      <c r="F19" s="162">
        <f>'[1]N 6'!F63</f>
        <v>-1009928.5000000001</v>
      </c>
      <c r="G19" s="160"/>
      <c r="H19" s="23"/>
      <c r="I19" s="23"/>
      <c r="J19" s="23"/>
      <c r="K19" s="23"/>
      <c r="L19" s="23"/>
    </row>
    <row r="20" spans="1:12" ht="27">
      <c r="A20" s="157"/>
      <c r="B20" s="157" t="s">
        <v>6</v>
      </c>
      <c r="C20" s="157"/>
      <c r="D20" s="156" t="s">
        <v>148</v>
      </c>
      <c r="E20" s="147" t="e">
        <f>E21+E22</f>
        <v>#REF!</v>
      </c>
      <c r="F20" s="147">
        <f>F21+F22</f>
        <v>14050260.1</v>
      </c>
      <c r="G20" s="160"/>
      <c r="H20" s="23"/>
      <c r="I20" s="23"/>
      <c r="J20" s="23"/>
      <c r="K20" s="23"/>
      <c r="L20" s="23"/>
    </row>
    <row r="21" spans="1:12" ht="22.5" customHeight="1">
      <c r="A21" s="157"/>
      <c r="B21" s="157"/>
      <c r="C21" s="157" t="s">
        <v>7</v>
      </c>
      <c r="D21" s="156" t="s">
        <v>149</v>
      </c>
      <c r="E21" s="147" t="e">
        <f>'[1]N 6'!E87</f>
        <v>#REF!</v>
      </c>
      <c r="F21" s="147">
        <f>'[1]N 6'!F87</f>
        <v>14081600.4</v>
      </c>
      <c r="G21" s="160"/>
      <c r="H21" s="23"/>
      <c r="I21" s="23"/>
      <c r="J21" s="23"/>
      <c r="K21" s="23"/>
      <c r="L21" s="23"/>
    </row>
    <row r="22" spans="1:12" ht="21.75" customHeight="1">
      <c r="A22" s="157"/>
      <c r="B22" s="157"/>
      <c r="C22" s="157" t="s">
        <v>150</v>
      </c>
      <c r="D22" s="156" t="s">
        <v>151</v>
      </c>
      <c r="E22" s="147" t="e">
        <f>'[1]N 6'!E99</f>
        <v>#REF!</v>
      </c>
      <c r="F22" s="147">
        <f>'[1]N 6'!F99</f>
        <v>-31340.3</v>
      </c>
      <c r="G22" s="160"/>
      <c r="H22" s="23"/>
      <c r="I22" s="23"/>
      <c r="J22" s="23"/>
      <c r="K22" s="23"/>
      <c r="L22" s="23"/>
    </row>
    <row r="23" spans="1:12" ht="27">
      <c r="A23" s="157"/>
      <c r="B23" s="157" t="s">
        <v>150</v>
      </c>
      <c r="C23" s="157"/>
      <c r="D23" s="156" t="s">
        <v>152</v>
      </c>
      <c r="E23" s="147" t="e">
        <f>E24</f>
        <v>#REF!</v>
      </c>
      <c r="F23" s="147">
        <f>F24</f>
        <v>-2875469.36</v>
      </c>
      <c r="G23" s="163"/>
      <c r="H23" s="23"/>
      <c r="I23" s="23"/>
      <c r="J23" s="23"/>
      <c r="K23" s="23"/>
      <c r="L23" s="23"/>
    </row>
    <row r="24" spans="1:12" ht="23.25" customHeight="1">
      <c r="A24" s="157"/>
      <c r="B24" s="157"/>
      <c r="C24" s="157" t="s">
        <v>5</v>
      </c>
      <c r="D24" s="156" t="s">
        <v>153</v>
      </c>
      <c r="E24" s="147" t="e">
        <f>'[1]N 6'!E107</f>
        <v>#REF!</v>
      </c>
      <c r="F24" s="147">
        <f>'[1]N 6'!F107</f>
        <v>-2875469.36</v>
      </c>
      <c r="G24" s="163"/>
      <c r="H24" s="163"/>
      <c r="I24" s="164"/>
      <c r="J24" s="23"/>
      <c r="K24" s="23"/>
      <c r="L24" s="23"/>
    </row>
    <row r="25" spans="1:12" ht="41.25" customHeight="1">
      <c r="A25" s="157"/>
      <c r="B25" s="157" t="s">
        <v>154</v>
      </c>
      <c r="C25" s="157"/>
      <c r="D25" s="156" t="s">
        <v>155</v>
      </c>
      <c r="E25" s="147" t="e">
        <f>E26</f>
        <v>#REF!</v>
      </c>
      <c r="F25" s="147">
        <f>F26</f>
        <v>-170624.20000000004</v>
      </c>
      <c r="G25" s="163"/>
      <c r="H25" s="163"/>
      <c r="I25" s="163"/>
      <c r="J25" s="23"/>
      <c r="K25" s="23"/>
      <c r="L25" s="23"/>
    </row>
    <row r="26" spans="1:12" ht="39" customHeight="1">
      <c r="A26" s="157"/>
      <c r="B26" s="157"/>
      <c r="C26" s="157" t="s">
        <v>5</v>
      </c>
      <c r="D26" s="156" t="s">
        <v>155</v>
      </c>
      <c r="E26" s="147" t="e">
        <f>'[1]N 6'!E142</f>
        <v>#REF!</v>
      </c>
      <c r="F26" s="147">
        <f>'[1]N 6'!F142</f>
        <v>-170624.20000000004</v>
      </c>
      <c r="G26" s="163"/>
      <c r="H26" s="163"/>
      <c r="I26" s="163"/>
      <c r="J26" s="23"/>
      <c r="K26" s="23"/>
      <c r="L26" s="23"/>
    </row>
    <row r="27" spans="1:12" ht="39" customHeight="1">
      <c r="A27" s="157" t="s">
        <v>150</v>
      </c>
      <c r="B27" s="157"/>
      <c r="C27" s="157"/>
      <c r="D27" s="156" t="s">
        <v>156</v>
      </c>
      <c r="E27" s="147" t="e">
        <f>E29</f>
        <v>#REF!</v>
      </c>
      <c r="F27" s="147">
        <f>F29</f>
        <v>117205.1</v>
      </c>
      <c r="G27" s="163"/>
      <c r="H27" s="163"/>
      <c r="I27" s="163"/>
      <c r="J27" s="23"/>
      <c r="K27" s="23"/>
      <c r="L27" s="23"/>
    </row>
    <row r="28" spans="1:12">
      <c r="A28" s="157"/>
      <c r="B28" s="157"/>
      <c r="C28" s="157"/>
      <c r="D28" s="159" t="s">
        <v>26</v>
      </c>
      <c r="E28" s="147"/>
      <c r="F28" s="147"/>
      <c r="G28" s="163"/>
      <c r="H28" s="163"/>
      <c r="I28" s="163"/>
      <c r="J28" s="23"/>
      <c r="K28" s="23"/>
      <c r="L28" s="23"/>
    </row>
    <row r="29" spans="1:12" ht="39" customHeight="1">
      <c r="A29" s="157"/>
      <c r="B29" s="157" t="s">
        <v>7</v>
      </c>
      <c r="C29" s="157"/>
      <c r="D29" s="156" t="s">
        <v>157</v>
      </c>
      <c r="E29" s="147" t="e">
        <f>E31</f>
        <v>#REF!</v>
      </c>
      <c r="F29" s="147">
        <f>F31</f>
        <v>117205.1</v>
      </c>
      <c r="G29" s="163"/>
      <c r="H29" s="163"/>
      <c r="I29" s="163"/>
      <c r="J29" s="23"/>
      <c r="K29" s="23"/>
      <c r="L29" s="23"/>
    </row>
    <row r="30" spans="1:12">
      <c r="A30" s="157"/>
      <c r="B30" s="157"/>
      <c r="C30" s="157"/>
      <c r="D30" s="159" t="s">
        <v>26</v>
      </c>
      <c r="E30" s="147"/>
      <c r="F30" s="147"/>
      <c r="G30" s="163"/>
      <c r="H30" s="163"/>
      <c r="I30" s="163"/>
      <c r="J30" s="23"/>
      <c r="K30" s="23"/>
      <c r="L30" s="23"/>
    </row>
    <row r="31" spans="1:12" ht="27">
      <c r="A31" s="157"/>
      <c r="B31" s="157"/>
      <c r="C31" s="157" t="s">
        <v>5</v>
      </c>
      <c r="D31" s="159" t="s">
        <v>157</v>
      </c>
      <c r="E31" s="147" t="e">
        <f>'[1]N 6'!E159</f>
        <v>#REF!</v>
      </c>
      <c r="F31" s="147">
        <f>'[1]N 6'!F159</f>
        <v>117205.1</v>
      </c>
      <c r="G31" s="163"/>
      <c r="H31" s="163"/>
      <c r="I31" s="163"/>
      <c r="J31" s="23"/>
      <c r="K31" s="23"/>
      <c r="L31" s="23"/>
    </row>
    <row r="32" spans="1:12" ht="30" customHeight="1">
      <c r="A32" s="158" t="s">
        <v>8</v>
      </c>
      <c r="B32" s="157"/>
      <c r="C32" s="157"/>
      <c r="D32" s="165" t="s">
        <v>29</v>
      </c>
      <c r="E32" s="162" t="e">
        <f>E34</f>
        <v>#REF!</v>
      </c>
      <c r="F32" s="162">
        <f>'[1]N 6'!F170</f>
        <v>-1124568.6000000001</v>
      </c>
      <c r="G32" s="163"/>
      <c r="H32" s="163"/>
      <c r="I32" s="163"/>
      <c r="J32" s="23"/>
      <c r="K32" s="23"/>
      <c r="L32" s="23"/>
    </row>
    <row r="33" spans="1:12" ht="20.25" customHeight="1">
      <c r="A33" s="158"/>
      <c r="B33" s="157"/>
      <c r="C33" s="157"/>
      <c r="D33" s="166" t="s">
        <v>25</v>
      </c>
      <c r="E33" s="167"/>
      <c r="F33" s="167"/>
      <c r="G33" s="163"/>
      <c r="H33" s="163"/>
      <c r="I33" s="164"/>
      <c r="J33" s="23"/>
      <c r="K33" s="23"/>
      <c r="L33" s="23"/>
    </row>
    <row r="34" spans="1:12" ht="23.25" customHeight="1">
      <c r="A34" s="158"/>
      <c r="B34" s="157" t="s">
        <v>6</v>
      </c>
      <c r="C34" s="157"/>
      <c r="D34" s="158" t="s">
        <v>30</v>
      </c>
      <c r="E34" s="162" t="e">
        <f>E35</f>
        <v>#REF!</v>
      </c>
      <c r="F34" s="162">
        <f>F35</f>
        <v>-1124568.6000000001</v>
      </c>
      <c r="G34" s="163"/>
      <c r="H34" s="163"/>
      <c r="I34" s="163"/>
      <c r="J34" s="23"/>
      <c r="K34" s="23"/>
      <c r="L34" s="23"/>
    </row>
    <row r="35" spans="1:12" ht="21.75" customHeight="1">
      <c r="A35" s="158"/>
      <c r="B35" s="157"/>
      <c r="C35" s="158" t="s">
        <v>5</v>
      </c>
      <c r="D35" s="158" t="s">
        <v>30</v>
      </c>
      <c r="E35" s="162" t="e">
        <f>'[1]N 6'!E174</f>
        <v>#REF!</v>
      </c>
      <c r="F35" s="162">
        <f>'[1]N 6'!F174</f>
        <v>-1124568.6000000001</v>
      </c>
      <c r="G35" s="163"/>
      <c r="H35" s="163"/>
      <c r="I35" s="163"/>
      <c r="J35" s="23"/>
      <c r="K35" s="23"/>
      <c r="L35" s="23"/>
    </row>
    <row r="36" spans="1:12" ht="24.75" customHeight="1">
      <c r="A36" s="158" t="s">
        <v>158</v>
      </c>
      <c r="B36" s="157"/>
      <c r="C36" s="157"/>
      <c r="D36" s="165" t="s">
        <v>159</v>
      </c>
      <c r="E36" s="162" t="e">
        <f>E38</f>
        <v>#REF!</v>
      </c>
      <c r="F36" s="162">
        <f>F38</f>
        <v>108000</v>
      </c>
      <c r="G36" s="23"/>
      <c r="H36" s="23"/>
      <c r="I36" s="23"/>
      <c r="J36" s="23"/>
      <c r="K36" s="23"/>
      <c r="L36" s="23"/>
    </row>
    <row r="37" spans="1:12" ht="21" customHeight="1">
      <c r="A37" s="158"/>
      <c r="B37" s="157"/>
      <c r="C37" s="157"/>
      <c r="D37" s="166" t="s">
        <v>25</v>
      </c>
      <c r="E37" s="167"/>
      <c r="F37" s="167"/>
      <c r="G37" s="163"/>
      <c r="H37" s="163"/>
      <c r="I37" s="164"/>
      <c r="J37" s="23"/>
      <c r="K37" s="23"/>
      <c r="L37" s="23"/>
    </row>
    <row r="38" spans="1:12" ht="29.25" customHeight="1">
      <c r="A38" s="158"/>
      <c r="B38" s="157" t="s">
        <v>8</v>
      </c>
      <c r="C38" s="157"/>
      <c r="D38" s="158" t="s">
        <v>160</v>
      </c>
      <c r="E38" s="162" t="e">
        <f>E39</f>
        <v>#REF!</v>
      </c>
      <c r="F38" s="162">
        <f>F39</f>
        <v>108000</v>
      </c>
      <c r="G38" s="163"/>
      <c r="H38" s="163"/>
      <c r="I38" s="163"/>
      <c r="J38" s="23"/>
      <c r="K38" s="23"/>
      <c r="L38" s="23"/>
    </row>
    <row r="39" spans="1:12" ht="30" customHeight="1">
      <c r="A39" s="158"/>
      <c r="B39" s="157"/>
      <c r="C39" s="158" t="s">
        <v>5</v>
      </c>
      <c r="D39" s="158" t="s">
        <v>161</v>
      </c>
      <c r="E39" s="162" t="e">
        <f>'[1]N 6'!E224</f>
        <v>#REF!</v>
      </c>
      <c r="F39" s="162">
        <f>'[1]N 6'!F224</f>
        <v>108000</v>
      </c>
      <c r="G39" s="163"/>
      <c r="H39" s="163"/>
      <c r="I39" s="163"/>
      <c r="J39" s="23"/>
      <c r="K39" s="23"/>
      <c r="L39" s="23"/>
    </row>
    <row r="40" spans="1:12" ht="23.25" customHeight="1">
      <c r="A40" s="158" t="s">
        <v>162</v>
      </c>
      <c r="B40" s="157"/>
      <c r="C40" s="157"/>
      <c r="D40" s="168" t="s">
        <v>163</v>
      </c>
      <c r="E40" s="169" t="e">
        <f>E42</f>
        <v>#REF!</v>
      </c>
      <c r="F40" s="169">
        <f>F42</f>
        <v>-2148806</v>
      </c>
      <c r="G40" s="23"/>
      <c r="H40" s="23"/>
      <c r="I40" s="23"/>
      <c r="J40" s="23"/>
      <c r="K40" s="23"/>
      <c r="L40" s="23"/>
    </row>
    <row r="41" spans="1:12" ht="18.75" customHeight="1">
      <c r="A41" s="158"/>
      <c r="B41" s="157"/>
      <c r="C41" s="157"/>
      <c r="D41" s="166" t="s">
        <v>25</v>
      </c>
      <c r="E41" s="167"/>
      <c r="F41" s="167"/>
      <c r="G41" s="163"/>
      <c r="H41" s="163"/>
      <c r="I41" s="164"/>
      <c r="J41" s="23"/>
      <c r="K41" s="23"/>
      <c r="L41" s="23"/>
    </row>
    <row r="42" spans="1:12" ht="18.75" customHeight="1">
      <c r="A42" s="158"/>
      <c r="B42" s="157" t="s">
        <v>9</v>
      </c>
      <c r="C42" s="157"/>
      <c r="D42" s="158" t="s">
        <v>164</v>
      </c>
      <c r="E42" s="162" t="e">
        <f>E43</f>
        <v>#REF!</v>
      </c>
      <c r="F42" s="162">
        <f>F43</f>
        <v>-2148806</v>
      </c>
      <c r="G42" s="163"/>
      <c r="H42" s="163"/>
      <c r="I42" s="163"/>
      <c r="J42" s="23"/>
      <c r="K42" s="23"/>
      <c r="L42" s="23"/>
    </row>
    <row r="43" spans="1:12" ht="18" customHeight="1">
      <c r="A43" s="158"/>
      <c r="B43" s="157"/>
      <c r="C43" s="158" t="s">
        <v>150</v>
      </c>
      <c r="D43" s="158" t="s">
        <v>165</v>
      </c>
      <c r="E43" s="162" t="e">
        <f>'[1]N 6'!E236</f>
        <v>#REF!</v>
      </c>
      <c r="F43" s="162">
        <f>'[1]N 6'!F236</f>
        <v>-2148806</v>
      </c>
      <c r="G43" s="163"/>
      <c r="H43" s="163"/>
      <c r="I43" s="163"/>
      <c r="J43" s="23"/>
      <c r="K43" s="23"/>
      <c r="L43" s="23"/>
    </row>
    <row r="44" spans="1:12" ht="27">
      <c r="A44" s="158" t="s">
        <v>166</v>
      </c>
      <c r="B44" s="157"/>
      <c r="C44" s="157"/>
      <c r="D44" s="168" t="s">
        <v>167</v>
      </c>
      <c r="E44" s="169">
        <f>E46</f>
        <v>675000</v>
      </c>
      <c r="F44" s="169">
        <f>F46</f>
        <v>675000</v>
      </c>
      <c r="G44" s="23"/>
      <c r="H44" s="23"/>
      <c r="I44" s="23"/>
      <c r="J44" s="23"/>
      <c r="K44" s="23"/>
      <c r="L44" s="23"/>
    </row>
    <row r="45" spans="1:12" ht="22.5" customHeight="1">
      <c r="A45" s="158"/>
      <c r="B45" s="157"/>
      <c r="C45" s="157"/>
      <c r="D45" s="170" t="s">
        <v>25</v>
      </c>
      <c r="E45" s="167"/>
      <c r="F45" s="167"/>
      <c r="G45" s="23"/>
      <c r="H45" s="23"/>
      <c r="I45" s="23"/>
      <c r="J45" s="23"/>
      <c r="K45" s="23"/>
      <c r="L45" s="23"/>
    </row>
    <row r="46" spans="1:12" ht="27">
      <c r="A46" s="158"/>
      <c r="B46" s="157" t="s">
        <v>5</v>
      </c>
      <c r="C46" s="157"/>
      <c r="D46" s="171" t="s">
        <v>168</v>
      </c>
      <c r="E46" s="162">
        <f>E47</f>
        <v>675000</v>
      </c>
      <c r="F46" s="162">
        <f>F47</f>
        <v>675000</v>
      </c>
      <c r="G46" s="23"/>
      <c r="H46" s="23"/>
      <c r="I46" s="23"/>
      <c r="J46" s="23"/>
      <c r="K46" s="23"/>
      <c r="L46" s="23"/>
    </row>
    <row r="47" spans="1:12" ht="19.5" customHeight="1">
      <c r="A47" s="158"/>
      <c r="B47" s="157"/>
      <c r="C47" s="158" t="s">
        <v>5</v>
      </c>
      <c r="D47" s="171" t="s">
        <v>169</v>
      </c>
      <c r="E47" s="162">
        <f>'[1]N 6'!E247</f>
        <v>675000</v>
      </c>
      <c r="F47" s="162">
        <f>'[1]N 6'!F247</f>
        <v>675000</v>
      </c>
      <c r="G47" s="23"/>
      <c r="H47" s="23"/>
      <c r="I47" s="23"/>
      <c r="J47" s="23"/>
      <c r="K47" s="23"/>
      <c r="L47" s="23"/>
    </row>
    <row r="48" spans="1:12">
      <c r="D48" s="25"/>
      <c r="E48" s="23"/>
      <c r="F48" s="23"/>
      <c r="G48" s="23"/>
      <c r="H48" s="23"/>
      <c r="I48" s="23"/>
      <c r="J48" s="23"/>
      <c r="K48" s="23"/>
      <c r="L48" s="23"/>
    </row>
    <row r="49" spans="4:12">
      <c r="D49" s="25"/>
      <c r="E49" s="23"/>
      <c r="F49" s="23"/>
      <c r="G49" s="23"/>
      <c r="H49" s="23"/>
      <c r="I49" s="23"/>
      <c r="J49" s="23"/>
      <c r="K49" s="23"/>
      <c r="L49" s="23"/>
    </row>
    <row r="50" spans="4:12">
      <c r="D50" s="25"/>
      <c r="E50" s="23"/>
      <c r="F50" s="23"/>
      <c r="G50" s="23"/>
      <c r="H50" s="23"/>
      <c r="I50" s="23"/>
      <c r="J50" s="23"/>
      <c r="K50" s="23"/>
      <c r="L50" s="23"/>
    </row>
    <row r="51" spans="4:12">
      <c r="D51" s="25"/>
      <c r="E51" s="23"/>
      <c r="F51" s="23"/>
      <c r="G51" s="23"/>
      <c r="H51" s="23"/>
      <c r="I51" s="23"/>
      <c r="J51" s="23"/>
      <c r="K51" s="23"/>
      <c r="L51" s="23"/>
    </row>
    <row r="52" spans="4:12">
      <c r="D52" s="25"/>
      <c r="E52" s="23"/>
      <c r="F52" s="23"/>
      <c r="G52" s="23"/>
      <c r="H52" s="23"/>
      <c r="I52" s="23"/>
      <c r="J52" s="23"/>
      <c r="K52" s="23"/>
      <c r="L52" s="23"/>
    </row>
    <row r="53" spans="4:12">
      <c r="D53" s="25"/>
      <c r="E53" s="23"/>
      <c r="F53" s="23"/>
      <c r="G53" s="23"/>
      <c r="H53" s="23"/>
      <c r="I53" s="23"/>
      <c r="J53" s="23"/>
      <c r="K53" s="23"/>
      <c r="L53" s="23"/>
    </row>
    <row r="54" spans="4:12">
      <c r="D54" s="25"/>
      <c r="E54" s="23"/>
      <c r="F54" s="23"/>
      <c r="G54" s="23"/>
      <c r="H54" s="23"/>
      <c r="I54" s="23"/>
      <c r="J54" s="23"/>
      <c r="K54" s="23"/>
      <c r="L54" s="23"/>
    </row>
    <row r="55" spans="4:12">
      <c r="D55" s="25"/>
      <c r="E55" s="23"/>
      <c r="F55" s="23"/>
      <c r="G55" s="23"/>
      <c r="H55" s="23"/>
      <c r="I55" s="23"/>
      <c r="J55" s="23"/>
      <c r="K55" s="23"/>
      <c r="L55" s="23"/>
    </row>
    <row r="56" spans="4:12">
      <c r="D56" s="25"/>
      <c r="E56" s="23"/>
      <c r="F56" s="23"/>
      <c r="G56" s="23"/>
      <c r="H56" s="23"/>
      <c r="I56" s="23"/>
      <c r="J56" s="23"/>
      <c r="K56" s="23"/>
      <c r="L56" s="23"/>
    </row>
    <row r="57" spans="4:12">
      <c r="D57" s="25"/>
      <c r="E57" s="23"/>
      <c r="F57" s="23"/>
      <c r="G57" s="23"/>
      <c r="H57" s="23"/>
      <c r="I57" s="23"/>
      <c r="J57" s="23"/>
      <c r="K57" s="23"/>
      <c r="L57" s="23"/>
    </row>
    <row r="58" spans="4:12">
      <c r="D58" s="25"/>
      <c r="E58" s="23"/>
      <c r="F58" s="23"/>
      <c r="G58" s="23"/>
      <c r="H58" s="23"/>
      <c r="I58" s="23"/>
      <c r="J58" s="23"/>
      <c r="K58" s="23"/>
      <c r="L58" s="23"/>
    </row>
    <row r="59" spans="4:12">
      <c r="D59" s="25"/>
      <c r="E59" s="23"/>
      <c r="F59" s="23"/>
      <c r="G59" s="23"/>
      <c r="H59" s="23"/>
      <c r="I59" s="23"/>
      <c r="J59" s="23"/>
      <c r="K59" s="23"/>
      <c r="L59" s="23"/>
    </row>
    <row r="60" spans="4:12">
      <c r="D60" s="25"/>
      <c r="E60" s="23"/>
      <c r="F60" s="23"/>
      <c r="G60" s="23"/>
      <c r="H60" s="23"/>
      <c r="I60" s="23"/>
      <c r="J60" s="23"/>
      <c r="K60" s="23"/>
      <c r="L60" s="23"/>
    </row>
    <row r="61" spans="4:12">
      <c r="D61" s="25"/>
      <c r="E61" s="23"/>
      <c r="F61" s="23"/>
      <c r="G61" s="23"/>
      <c r="H61" s="23"/>
      <c r="I61" s="23"/>
      <c r="J61" s="23"/>
      <c r="K61" s="23"/>
      <c r="L61" s="23"/>
    </row>
    <row r="62" spans="4:12">
      <c r="D62" s="25"/>
      <c r="E62" s="23"/>
      <c r="F62" s="23"/>
      <c r="G62" s="23"/>
      <c r="H62" s="23"/>
      <c r="I62" s="23"/>
      <c r="J62" s="23"/>
      <c r="K62" s="23"/>
      <c r="L62" s="23"/>
    </row>
    <row r="63" spans="4:12">
      <c r="D63" s="25"/>
      <c r="E63" s="23"/>
      <c r="F63" s="23"/>
      <c r="G63" s="23"/>
      <c r="H63" s="23"/>
      <c r="I63" s="23"/>
      <c r="J63" s="23"/>
      <c r="K63" s="23"/>
      <c r="L63" s="23"/>
    </row>
    <row r="64" spans="4:12">
      <c r="D64" s="25"/>
      <c r="E64" s="23"/>
      <c r="F64" s="23"/>
      <c r="G64" s="23"/>
      <c r="H64" s="23"/>
      <c r="I64" s="23"/>
      <c r="J64" s="23"/>
      <c r="K64" s="23"/>
      <c r="L64" s="23"/>
    </row>
    <row r="65" spans="4:12">
      <c r="D65" s="25"/>
      <c r="E65" s="23"/>
      <c r="F65" s="23"/>
      <c r="G65" s="23"/>
      <c r="H65" s="23"/>
      <c r="I65" s="23"/>
      <c r="J65" s="23"/>
      <c r="K65" s="23"/>
      <c r="L65" s="23"/>
    </row>
    <row r="66" spans="4:12">
      <c r="D66" s="25"/>
      <c r="E66" s="23"/>
      <c r="F66" s="23"/>
      <c r="G66" s="23"/>
      <c r="H66" s="23"/>
      <c r="I66" s="23"/>
      <c r="J66" s="23"/>
      <c r="K66" s="23"/>
      <c r="L66" s="23"/>
    </row>
    <row r="67" spans="4:12">
      <c r="D67" s="25"/>
      <c r="E67" s="23"/>
      <c r="F67" s="23"/>
      <c r="G67" s="23"/>
      <c r="H67" s="23"/>
      <c r="I67" s="23"/>
      <c r="J67" s="23"/>
      <c r="K67" s="23"/>
      <c r="L67" s="23"/>
    </row>
    <row r="68" spans="4:12">
      <c r="D68" s="25"/>
      <c r="E68" s="23"/>
      <c r="F68" s="23"/>
      <c r="G68" s="23"/>
      <c r="H68" s="23"/>
      <c r="I68" s="23"/>
      <c r="J68" s="23"/>
      <c r="K68" s="23"/>
      <c r="L68" s="23"/>
    </row>
    <row r="69" spans="4:12">
      <c r="D69" s="25"/>
      <c r="E69" s="23"/>
      <c r="F69" s="23"/>
      <c r="G69" s="23"/>
      <c r="H69" s="23"/>
      <c r="I69" s="23"/>
      <c r="J69" s="23"/>
      <c r="K69" s="23"/>
      <c r="L69" s="23"/>
    </row>
    <row r="70" spans="4:12">
      <c r="D70" s="25"/>
      <c r="E70" s="23"/>
      <c r="F70" s="23"/>
      <c r="G70" s="23"/>
      <c r="H70" s="23"/>
      <c r="I70" s="23"/>
      <c r="J70" s="23"/>
      <c r="K70" s="23"/>
      <c r="L70" s="23"/>
    </row>
    <row r="71" spans="4:12">
      <c r="D71" s="25"/>
      <c r="E71" s="23"/>
      <c r="F71" s="23"/>
      <c r="G71" s="23"/>
      <c r="H71" s="23"/>
      <c r="I71" s="23"/>
      <c r="J71" s="23"/>
      <c r="K71" s="23"/>
      <c r="L71" s="23"/>
    </row>
    <row r="72" spans="4:12">
      <c r="D72" s="25"/>
      <c r="E72" s="23"/>
      <c r="F72" s="23"/>
      <c r="G72" s="23"/>
      <c r="H72" s="23"/>
      <c r="I72" s="23"/>
      <c r="J72" s="23"/>
      <c r="K72" s="23"/>
      <c r="L72" s="23"/>
    </row>
    <row r="73" spans="4:12">
      <c r="D73" s="25"/>
      <c r="E73" s="23"/>
      <c r="F73" s="23"/>
      <c r="G73" s="23"/>
      <c r="H73" s="23"/>
      <c r="I73" s="23"/>
      <c r="J73" s="23"/>
      <c r="K73" s="23"/>
      <c r="L73" s="23"/>
    </row>
    <row r="74" spans="4:12">
      <c r="D74" s="25"/>
      <c r="E74" s="23"/>
      <c r="F74" s="23"/>
      <c r="G74" s="23"/>
      <c r="H74" s="23"/>
      <c r="I74" s="23"/>
      <c r="J74" s="23"/>
      <c r="K74" s="23"/>
      <c r="L74" s="23"/>
    </row>
    <row r="75" spans="4:12">
      <c r="D75" s="25"/>
      <c r="E75" s="23"/>
      <c r="F75" s="23"/>
      <c r="G75" s="23"/>
      <c r="H75" s="23"/>
      <c r="I75" s="23"/>
      <c r="J75" s="23"/>
      <c r="K75" s="23"/>
      <c r="L75" s="23"/>
    </row>
    <row r="76" spans="4:12">
      <c r="D76" s="25"/>
      <c r="E76" s="23"/>
      <c r="F76" s="23"/>
      <c r="G76" s="23"/>
      <c r="H76" s="23"/>
      <c r="I76" s="23"/>
      <c r="J76" s="23"/>
      <c r="K76" s="23"/>
      <c r="L76" s="23"/>
    </row>
    <row r="77" spans="4:12">
      <c r="D77" s="25"/>
      <c r="E77" s="23"/>
      <c r="F77" s="23"/>
      <c r="G77" s="23"/>
      <c r="H77" s="23"/>
      <c r="I77" s="23"/>
      <c r="J77" s="23"/>
      <c r="K77" s="23"/>
      <c r="L77" s="23"/>
    </row>
    <row r="78" spans="4:12">
      <c r="D78" s="25"/>
      <c r="E78" s="23"/>
      <c r="F78" s="23"/>
      <c r="G78" s="23"/>
      <c r="H78" s="23"/>
      <c r="I78" s="23"/>
      <c r="J78" s="23"/>
      <c r="K78" s="23"/>
      <c r="L78" s="23"/>
    </row>
    <row r="79" spans="4:12">
      <c r="D79" s="25"/>
      <c r="E79" s="23"/>
      <c r="F79" s="23"/>
      <c r="G79" s="23"/>
      <c r="H79" s="23"/>
      <c r="I79" s="23"/>
      <c r="J79" s="23"/>
      <c r="K79" s="23"/>
      <c r="L79" s="23"/>
    </row>
    <row r="80" spans="4:12">
      <c r="D80" s="25"/>
      <c r="E80" s="23"/>
      <c r="F80" s="23"/>
      <c r="G80" s="23"/>
      <c r="H80" s="23"/>
      <c r="I80" s="23"/>
      <c r="J80" s="23"/>
      <c r="K80" s="23"/>
      <c r="L80" s="23"/>
    </row>
    <row r="81" spans="4:12">
      <c r="D81" s="25"/>
      <c r="E81" s="23"/>
      <c r="F81" s="23"/>
      <c r="G81" s="23"/>
      <c r="H81" s="23"/>
      <c r="I81" s="23"/>
      <c r="J81" s="23"/>
      <c r="K81" s="23"/>
      <c r="L81" s="23"/>
    </row>
    <row r="82" spans="4:12">
      <c r="D82" s="25"/>
      <c r="E82" s="23"/>
      <c r="F82" s="23"/>
      <c r="G82" s="23"/>
      <c r="H82" s="23"/>
      <c r="I82" s="23"/>
      <c r="J82" s="23"/>
      <c r="K82" s="23"/>
      <c r="L82" s="23"/>
    </row>
    <row r="83" spans="4:12">
      <c r="D83" s="25"/>
      <c r="E83" s="23"/>
      <c r="F83" s="23"/>
      <c r="G83" s="23"/>
      <c r="H83" s="23"/>
      <c r="I83" s="23"/>
      <c r="J83" s="23"/>
      <c r="K83" s="23"/>
      <c r="L83" s="23"/>
    </row>
    <row r="84" spans="4:12">
      <c r="D84" s="25"/>
      <c r="E84" s="23"/>
      <c r="F84" s="23"/>
      <c r="G84" s="23"/>
      <c r="H84" s="23"/>
      <c r="I84" s="23"/>
      <c r="J84" s="23"/>
      <c r="K84" s="23"/>
      <c r="L84" s="23"/>
    </row>
    <row r="85" spans="4:12">
      <c r="D85" s="25"/>
      <c r="E85" s="23"/>
      <c r="F85" s="23"/>
      <c r="G85" s="23"/>
      <c r="H85" s="23"/>
      <c r="I85" s="23"/>
      <c r="J85" s="23"/>
      <c r="K85" s="23"/>
      <c r="L85" s="23"/>
    </row>
    <row r="86" spans="4:12">
      <c r="D86" s="25"/>
      <c r="E86" s="23"/>
      <c r="F86" s="23"/>
      <c r="G86" s="23"/>
      <c r="H86" s="23"/>
      <c r="I86" s="23"/>
      <c r="J86" s="23"/>
      <c r="K86" s="23"/>
      <c r="L86" s="23"/>
    </row>
    <row r="87" spans="4:12">
      <c r="D87" s="25"/>
      <c r="E87" s="23"/>
      <c r="F87" s="23"/>
      <c r="G87" s="23"/>
      <c r="H87" s="23"/>
      <c r="I87" s="23"/>
      <c r="J87" s="23"/>
      <c r="K87" s="23"/>
      <c r="L87" s="23"/>
    </row>
    <row r="88" spans="4:12">
      <c r="D88" s="25"/>
      <c r="E88" s="23"/>
      <c r="F88" s="23"/>
      <c r="G88" s="23"/>
      <c r="H88" s="23"/>
      <c r="I88" s="23"/>
      <c r="J88" s="23"/>
      <c r="K88" s="23"/>
      <c r="L88" s="23"/>
    </row>
    <row r="89" spans="4:12">
      <c r="D89" s="25"/>
      <c r="E89" s="23"/>
      <c r="F89" s="23"/>
      <c r="G89" s="23"/>
      <c r="H89" s="23"/>
      <c r="I89" s="23"/>
      <c r="J89" s="23"/>
      <c r="K89" s="23"/>
      <c r="L89" s="23"/>
    </row>
    <row r="90" spans="4:12">
      <c r="D90" s="25"/>
      <c r="E90" s="23"/>
      <c r="F90" s="23"/>
      <c r="G90" s="23"/>
      <c r="H90" s="23"/>
      <c r="I90" s="23"/>
      <c r="J90" s="23"/>
      <c r="K90" s="23"/>
      <c r="L90" s="23"/>
    </row>
    <row r="91" spans="4:12">
      <c r="D91" s="25"/>
      <c r="E91" s="23"/>
      <c r="F91" s="23"/>
      <c r="G91" s="23"/>
      <c r="H91" s="23"/>
      <c r="I91" s="23"/>
      <c r="J91" s="23"/>
      <c r="K91" s="23"/>
      <c r="L91" s="23"/>
    </row>
    <row r="92" spans="4:12">
      <c r="D92" s="25"/>
      <c r="E92" s="23"/>
      <c r="F92" s="23"/>
      <c r="G92" s="23"/>
      <c r="H92" s="23"/>
      <c r="I92" s="23"/>
      <c r="J92" s="23"/>
      <c r="K92" s="23"/>
      <c r="L92" s="23"/>
    </row>
    <row r="93" spans="4:12">
      <c r="D93" s="25"/>
      <c r="E93" s="23"/>
      <c r="F93" s="23"/>
      <c r="G93" s="23"/>
      <c r="H93" s="23"/>
      <c r="I93" s="23"/>
      <c r="J93" s="23"/>
      <c r="K93" s="23"/>
      <c r="L93" s="23"/>
    </row>
    <row r="94" spans="4:12">
      <c r="D94" s="25"/>
      <c r="E94" s="23"/>
      <c r="F94" s="23"/>
      <c r="G94" s="23"/>
      <c r="H94" s="23"/>
      <c r="I94" s="23"/>
      <c r="J94" s="23"/>
      <c r="K94" s="23"/>
      <c r="L94" s="23"/>
    </row>
    <row r="95" spans="4:12">
      <c r="D95" s="25"/>
      <c r="E95" s="23"/>
      <c r="F95" s="23"/>
      <c r="G95" s="23"/>
      <c r="H95" s="23"/>
      <c r="I95" s="23"/>
      <c r="J95" s="23"/>
      <c r="K95" s="23"/>
      <c r="L95" s="23"/>
    </row>
    <row r="96" spans="4:12">
      <c r="D96" s="25"/>
      <c r="E96" s="23"/>
      <c r="F96" s="23"/>
      <c r="G96" s="23"/>
      <c r="H96" s="23"/>
      <c r="I96" s="23"/>
      <c r="J96" s="23"/>
      <c r="K96" s="23"/>
      <c r="L96" s="23"/>
    </row>
    <row r="97" spans="4:12">
      <c r="D97" s="25"/>
      <c r="E97" s="23"/>
      <c r="F97" s="23"/>
      <c r="G97" s="23"/>
      <c r="H97" s="23"/>
      <c r="I97" s="23"/>
      <c r="J97" s="23"/>
      <c r="K97" s="23"/>
      <c r="L97" s="23"/>
    </row>
    <row r="98" spans="4:12">
      <c r="D98" s="25"/>
      <c r="E98" s="23"/>
      <c r="F98" s="23"/>
      <c r="G98" s="23"/>
      <c r="H98" s="23"/>
      <c r="I98" s="23"/>
      <c r="J98" s="23"/>
      <c r="K98" s="23"/>
      <c r="L98" s="23"/>
    </row>
    <row r="99" spans="4:12">
      <c r="D99" s="25"/>
      <c r="E99" s="23"/>
      <c r="F99" s="23"/>
      <c r="G99" s="23"/>
      <c r="H99" s="23"/>
      <c r="I99" s="23"/>
      <c r="J99" s="23"/>
      <c r="K99" s="23"/>
      <c r="L99" s="23"/>
    </row>
    <row r="100" spans="4:12">
      <c r="D100" s="25"/>
      <c r="E100" s="23"/>
      <c r="F100" s="23"/>
      <c r="G100" s="23"/>
      <c r="H100" s="23"/>
      <c r="I100" s="23"/>
      <c r="J100" s="23"/>
      <c r="K100" s="23"/>
      <c r="L100" s="23"/>
    </row>
    <row r="101" spans="4:12">
      <c r="D101" s="25"/>
      <c r="E101" s="23"/>
      <c r="F101" s="23"/>
      <c r="G101" s="23"/>
      <c r="H101" s="23"/>
      <c r="I101" s="23"/>
      <c r="J101" s="23"/>
      <c r="K101" s="23"/>
      <c r="L101" s="23"/>
    </row>
    <row r="102" spans="4:12">
      <c r="D102" s="25"/>
      <c r="E102" s="23"/>
      <c r="F102" s="23"/>
      <c r="G102" s="23"/>
      <c r="H102" s="23"/>
      <c r="I102" s="23"/>
      <c r="J102" s="23"/>
      <c r="K102" s="23"/>
      <c r="L102" s="23"/>
    </row>
    <row r="103" spans="4:12">
      <c r="D103" s="25"/>
      <c r="E103" s="23"/>
      <c r="F103" s="23"/>
      <c r="G103" s="23"/>
      <c r="H103" s="23"/>
      <c r="I103" s="23"/>
      <c r="J103" s="23"/>
      <c r="K103" s="23"/>
      <c r="L103" s="23"/>
    </row>
    <row r="104" spans="4:12">
      <c r="D104" s="25"/>
      <c r="E104" s="23"/>
      <c r="F104" s="23"/>
      <c r="G104" s="23"/>
      <c r="H104" s="23"/>
      <c r="I104" s="23"/>
      <c r="J104" s="23"/>
      <c r="K104" s="23"/>
      <c r="L104" s="23"/>
    </row>
    <row r="105" spans="4:12">
      <c r="D105" s="25"/>
      <c r="E105" s="23"/>
      <c r="F105" s="23"/>
      <c r="G105" s="23"/>
      <c r="H105" s="23"/>
      <c r="I105" s="23"/>
      <c r="J105" s="23"/>
      <c r="K105" s="23"/>
      <c r="L105" s="23"/>
    </row>
    <row r="106" spans="4:12">
      <c r="D106" s="25"/>
      <c r="E106" s="23"/>
      <c r="F106" s="23"/>
      <c r="G106" s="23"/>
      <c r="H106" s="23"/>
      <c r="I106" s="23"/>
      <c r="J106" s="23"/>
      <c r="K106" s="23"/>
      <c r="L106" s="23"/>
    </row>
    <row r="107" spans="4:12">
      <c r="D107" s="25"/>
      <c r="E107" s="23"/>
      <c r="F107" s="23"/>
      <c r="G107" s="23"/>
      <c r="H107" s="23"/>
      <c r="I107" s="23"/>
      <c r="J107" s="23"/>
      <c r="K107" s="23"/>
      <c r="L107" s="23"/>
    </row>
    <row r="108" spans="4:12">
      <c r="D108" s="25"/>
      <c r="E108" s="23"/>
      <c r="F108" s="23"/>
      <c r="G108" s="23"/>
      <c r="H108" s="23"/>
      <c r="I108" s="23"/>
      <c r="J108" s="23"/>
      <c r="K108" s="23"/>
      <c r="L108" s="23"/>
    </row>
    <row r="109" spans="4:12">
      <c r="D109" s="25"/>
      <c r="E109" s="23"/>
      <c r="F109" s="23"/>
      <c r="G109" s="23"/>
      <c r="H109" s="23"/>
      <c r="I109" s="23"/>
      <c r="J109" s="23"/>
      <c r="K109" s="23"/>
      <c r="L109" s="23"/>
    </row>
    <row r="110" spans="4:12">
      <c r="D110" s="25"/>
      <c r="E110" s="23"/>
      <c r="F110" s="23"/>
      <c r="G110" s="23"/>
      <c r="H110" s="23"/>
      <c r="I110" s="23"/>
      <c r="J110" s="23"/>
      <c r="K110" s="23"/>
      <c r="L110" s="23"/>
    </row>
    <row r="111" spans="4:12">
      <c r="D111" s="25"/>
      <c r="E111" s="23"/>
      <c r="F111" s="23"/>
      <c r="G111" s="23"/>
      <c r="H111" s="23"/>
      <c r="I111" s="23"/>
      <c r="J111" s="23"/>
      <c r="K111" s="23"/>
      <c r="L111" s="23"/>
    </row>
    <row r="112" spans="4:12">
      <c r="D112" s="25"/>
      <c r="E112" s="23"/>
      <c r="F112" s="23"/>
      <c r="G112" s="23"/>
      <c r="H112" s="23"/>
      <c r="I112" s="23"/>
      <c r="J112" s="23"/>
      <c r="K112" s="23"/>
      <c r="L112" s="23"/>
    </row>
    <row r="113" spans="4:12">
      <c r="D113" s="25"/>
      <c r="E113" s="23"/>
      <c r="F113" s="23"/>
      <c r="G113" s="23"/>
      <c r="H113" s="23"/>
      <c r="I113" s="23"/>
      <c r="J113" s="23"/>
      <c r="K113" s="23"/>
      <c r="L113" s="23"/>
    </row>
    <row r="114" spans="4:12">
      <c r="D114" s="25"/>
      <c r="E114" s="23"/>
      <c r="F114" s="23"/>
      <c r="G114" s="23"/>
      <c r="H114" s="23"/>
      <c r="I114" s="23"/>
      <c r="J114" s="23"/>
      <c r="K114" s="23"/>
      <c r="L114" s="23"/>
    </row>
    <row r="115" spans="4:12">
      <c r="D115" s="25"/>
      <c r="E115" s="23"/>
      <c r="F115" s="23"/>
      <c r="G115" s="23"/>
      <c r="H115" s="23"/>
      <c r="I115" s="23"/>
      <c r="J115" s="23"/>
      <c r="K115" s="23"/>
      <c r="L115" s="23"/>
    </row>
    <row r="116" spans="4:12">
      <c r="D116" s="25"/>
      <c r="E116" s="23"/>
      <c r="F116" s="23"/>
      <c r="G116" s="23"/>
      <c r="H116" s="23"/>
      <c r="I116" s="23"/>
      <c r="J116" s="23"/>
      <c r="K116" s="23"/>
      <c r="L116" s="23"/>
    </row>
    <row r="117" spans="4:12">
      <c r="D117" s="25"/>
      <c r="E117" s="23"/>
      <c r="F117" s="23"/>
      <c r="G117" s="23"/>
      <c r="H117" s="23"/>
      <c r="I117" s="23"/>
      <c r="J117" s="23"/>
      <c r="K117" s="23"/>
      <c r="L117" s="23"/>
    </row>
    <row r="118" spans="4:12">
      <c r="D118" s="25"/>
      <c r="E118" s="23"/>
      <c r="F118" s="23"/>
      <c r="G118" s="23"/>
      <c r="H118" s="23"/>
      <c r="I118" s="23"/>
      <c r="J118" s="23"/>
      <c r="K118" s="23"/>
      <c r="L118" s="23"/>
    </row>
    <row r="119" spans="4:12">
      <c r="D119" s="25"/>
      <c r="E119" s="23"/>
      <c r="F119" s="23"/>
      <c r="G119" s="23"/>
      <c r="H119" s="23"/>
      <c r="I119" s="23"/>
      <c r="J119" s="23"/>
      <c r="K119" s="23"/>
      <c r="L119" s="23"/>
    </row>
    <row r="120" spans="4:12">
      <c r="D120" s="25"/>
      <c r="E120" s="23"/>
      <c r="F120" s="23"/>
      <c r="G120" s="23"/>
      <c r="H120" s="23"/>
      <c r="I120" s="23"/>
      <c r="J120" s="23"/>
      <c r="K120" s="23"/>
      <c r="L120" s="23"/>
    </row>
    <row r="121" spans="4:12">
      <c r="D121" s="25"/>
      <c r="E121" s="23"/>
      <c r="F121" s="23"/>
      <c r="G121" s="23"/>
      <c r="H121" s="23"/>
      <c r="I121" s="23"/>
      <c r="J121" s="23"/>
      <c r="K121" s="23"/>
      <c r="L121" s="23"/>
    </row>
    <row r="122" spans="4:12">
      <c r="D122" s="25"/>
      <c r="E122" s="23"/>
      <c r="F122" s="23"/>
      <c r="G122" s="23"/>
      <c r="H122" s="23"/>
      <c r="I122" s="23"/>
      <c r="J122" s="23"/>
      <c r="K122" s="23"/>
      <c r="L122" s="23"/>
    </row>
    <row r="123" spans="4:12">
      <c r="D123" s="25"/>
      <c r="E123" s="23"/>
      <c r="F123" s="23"/>
      <c r="G123" s="23"/>
      <c r="H123" s="23"/>
      <c r="I123" s="23"/>
      <c r="J123" s="23"/>
      <c r="K123" s="23"/>
      <c r="L123" s="23"/>
    </row>
    <row r="124" spans="4:12">
      <c r="D124" s="25"/>
      <c r="E124" s="23"/>
      <c r="F124" s="23"/>
      <c r="G124" s="23"/>
      <c r="H124" s="23"/>
      <c r="I124" s="23"/>
      <c r="J124" s="23"/>
      <c r="K124" s="23"/>
      <c r="L124" s="23"/>
    </row>
    <row r="125" spans="4:12">
      <c r="D125" s="25"/>
      <c r="E125" s="23"/>
      <c r="F125" s="23"/>
      <c r="G125" s="23"/>
      <c r="H125" s="23"/>
      <c r="I125" s="23"/>
      <c r="J125" s="23"/>
      <c r="K125" s="23"/>
      <c r="L125" s="23"/>
    </row>
    <row r="126" spans="4:12">
      <c r="D126" s="25"/>
      <c r="E126" s="23"/>
      <c r="F126" s="23"/>
      <c r="G126" s="23"/>
      <c r="H126" s="23"/>
      <c r="I126" s="23"/>
      <c r="J126" s="23"/>
      <c r="K126" s="23"/>
      <c r="L126" s="23"/>
    </row>
    <row r="127" spans="4:12">
      <c r="D127" s="25"/>
      <c r="E127" s="23"/>
      <c r="F127" s="23"/>
      <c r="G127" s="23"/>
      <c r="H127" s="23"/>
      <c r="I127" s="23"/>
      <c r="J127" s="23"/>
      <c r="K127" s="23"/>
      <c r="L127" s="23"/>
    </row>
    <row r="128" spans="4:12">
      <c r="D128" s="25"/>
      <c r="E128" s="23"/>
      <c r="F128" s="23"/>
      <c r="G128" s="23"/>
      <c r="H128" s="23"/>
      <c r="I128" s="23"/>
      <c r="J128" s="23"/>
      <c r="K128" s="23"/>
      <c r="L128" s="23"/>
    </row>
    <row r="129" spans="4:12">
      <c r="D129" s="25"/>
      <c r="E129" s="23"/>
      <c r="F129" s="23"/>
      <c r="G129" s="23"/>
      <c r="H129" s="23"/>
      <c r="I129" s="23"/>
      <c r="J129" s="23"/>
      <c r="K129" s="23"/>
      <c r="L129" s="23"/>
    </row>
    <row r="130" spans="4:12">
      <c r="D130" s="25"/>
      <c r="E130" s="23"/>
      <c r="F130" s="23"/>
      <c r="G130" s="23"/>
      <c r="H130" s="23"/>
      <c r="I130" s="23"/>
      <c r="J130" s="23"/>
      <c r="K130" s="23"/>
      <c r="L130" s="23"/>
    </row>
    <row r="131" spans="4:12">
      <c r="D131" s="25"/>
      <c r="E131" s="23"/>
      <c r="F131" s="23"/>
      <c r="G131" s="23"/>
      <c r="H131" s="23"/>
      <c r="I131" s="23"/>
      <c r="J131" s="23"/>
      <c r="K131" s="23"/>
      <c r="L131" s="23"/>
    </row>
    <row r="132" spans="4:12">
      <c r="D132" s="25"/>
      <c r="E132" s="23"/>
      <c r="F132" s="23"/>
      <c r="G132" s="23"/>
      <c r="H132" s="23"/>
      <c r="I132" s="23"/>
      <c r="J132" s="23"/>
      <c r="K132" s="23"/>
      <c r="L132" s="23"/>
    </row>
    <row r="133" spans="4:12">
      <c r="D133" s="25"/>
      <c r="E133" s="23"/>
      <c r="F133" s="23"/>
      <c r="G133" s="23"/>
      <c r="H133" s="23"/>
      <c r="I133" s="23"/>
      <c r="J133" s="23"/>
      <c r="K133" s="23"/>
      <c r="L133" s="23"/>
    </row>
    <row r="134" spans="4:12">
      <c r="D134" s="25"/>
      <c r="E134" s="23"/>
      <c r="F134" s="23"/>
      <c r="G134" s="23"/>
      <c r="H134" s="23"/>
      <c r="I134" s="23"/>
      <c r="J134" s="23"/>
      <c r="K134" s="23"/>
      <c r="L134" s="23"/>
    </row>
    <row r="135" spans="4:12">
      <c r="D135" s="25"/>
      <c r="E135" s="23"/>
      <c r="F135" s="23"/>
      <c r="G135" s="23"/>
      <c r="H135" s="23"/>
      <c r="I135" s="23"/>
      <c r="J135" s="23"/>
      <c r="K135" s="23"/>
      <c r="L135" s="23"/>
    </row>
    <row r="136" spans="4:12">
      <c r="D136" s="25"/>
      <c r="E136" s="23"/>
      <c r="F136" s="23"/>
      <c r="G136" s="23"/>
      <c r="H136" s="23"/>
      <c r="I136" s="23"/>
      <c r="J136" s="23"/>
      <c r="K136" s="23"/>
      <c r="L136" s="23"/>
    </row>
    <row r="137" spans="4:12">
      <c r="D137" s="25"/>
      <c r="E137" s="23"/>
      <c r="F137" s="23"/>
      <c r="G137" s="23"/>
      <c r="H137" s="23"/>
      <c r="I137" s="23"/>
      <c r="J137" s="23"/>
      <c r="K137" s="23"/>
      <c r="L137" s="23"/>
    </row>
    <row r="138" spans="4:12">
      <c r="D138" s="25"/>
      <c r="E138" s="23"/>
      <c r="F138" s="23"/>
      <c r="G138" s="23"/>
      <c r="H138" s="23"/>
      <c r="I138" s="23"/>
      <c r="J138" s="23"/>
      <c r="K138" s="23"/>
      <c r="L138" s="23"/>
    </row>
    <row r="139" spans="4:12">
      <c r="D139" s="25"/>
      <c r="E139" s="23"/>
      <c r="F139" s="23"/>
      <c r="G139" s="23"/>
      <c r="H139" s="23"/>
      <c r="I139" s="23"/>
      <c r="J139" s="23"/>
      <c r="K139" s="23"/>
      <c r="L139" s="23"/>
    </row>
    <row r="140" spans="4:12">
      <c r="D140" s="25"/>
      <c r="E140" s="23"/>
      <c r="F140" s="23"/>
      <c r="G140" s="23"/>
      <c r="H140" s="23"/>
      <c r="I140" s="23"/>
      <c r="J140" s="23"/>
      <c r="K140" s="23"/>
      <c r="L140" s="23"/>
    </row>
    <row r="141" spans="4:12">
      <c r="D141" s="25"/>
      <c r="E141" s="23"/>
      <c r="F141" s="23"/>
      <c r="G141" s="23"/>
      <c r="H141" s="23"/>
      <c r="I141" s="23"/>
      <c r="J141" s="23"/>
      <c r="K141" s="23"/>
      <c r="L141" s="23"/>
    </row>
    <row r="142" spans="4:12">
      <c r="D142" s="25"/>
      <c r="E142" s="23"/>
      <c r="F142" s="23"/>
      <c r="G142" s="23"/>
      <c r="H142" s="23"/>
      <c r="I142" s="23"/>
      <c r="J142" s="23"/>
      <c r="K142" s="23"/>
      <c r="L142" s="23"/>
    </row>
    <row r="143" spans="4:12">
      <c r="D143" s="25"/>
      <c r="E143" s="23"/>
      <c r="F143" s="23"/>
      <c r="G143" s="23"/>
      <c r="H143" s="23"/>
      <c r="I143" s="23"/>
      <c r="J143" s="23"/>
      <c r="K143" s="23"/>
      <c r="L143" s="23"/>
    </row>
    <row r="144" spans="4:12">
      <c r="D144" s="25"/>
      <c r="E144" s="23"/>
      <c r="F144" s="23"/>
      <c r="G144" s="23"/>
      <c r="H144" s="23"/>
      <c r="I144" s="23"/>
      <c r="J144" s="23"/>
      <c r="K144" s="23"/>
      <c r="L144" s="23"/>
    </row>
    <row r="145" spans="4:12">
      <c r="D145" s="25"/>
      <c r="E145" s="23"/>
      <c r="F145" s="23"/>
      <c r="G145" s="23"/>
      <c r="H145" s="23"/>
      <c r="I145" s="23"/>
      <c r="J145" s="23"/>
      <c r="K145" s="23"/>
      <c r="L145" s="23"/>
    </row>
    <row r="146" spans="4:12">
      <c r="D146" s="25"/>
      <c r="E146" s="23"/>
      <c r="F146" s="23"/>
      <c r="G146" s="23"/>
      <c r="H146" s="23"/>
      <c r="I146" s="23"/>
      <c r="J146" s="23"/>
      <c r="K146" s="23"/>
      <c r="L146" s="23"/>
    </row>
    <row r="147" spans="4:12">
      <c r="D147" s="25"/>
      <c r="E147" s="23"/>
      <c r="F147" s="23"/>
      <c r="G147" s="23"/>
      <c r="H147" s="23"/>
      <c r="I147" s="23"/>
      <c r="J147" s="23"/>
      <c r="K147" s="23"/>
      <c r="L147" s="23"/>
    </row>
    <row r="148" spans="4:12">
      <c r="D148" s="25"/>
      <c r="E148" s="23"/>
      <c r="F148" s="23"/>
      <c r="G148" s="23"/>
      <c r="H148" s="23"/>
      <c r="I148" s="23"/>
      <c r="J148" s="23"/>
      <c r="K148" s="23"/>
      <c r="L148" s="23"/>
    </row>
    <row r="149" spans="4:12">
      <c r="D149" s="25"/>
      <c r="E149" s="23"/>
      <c r="F149" s="23"/>
      <c r="G149" s="23"/>
      <c r="H149" s="23"/>
      <c r="I149" s="23"/>
      <c r="J149" s="23"/>
      <c r="K149" s="23"/>
      <c r="L149" s="23"/>
    </row>
    <row r="150" spans="4:12">
      <c r="D150" s="25"/>
      <c r="E150" s="23"/>
      <c r="F150" s="23"/>
      <c r="G150" s="23"/>
      <c r="H150" s="23"/>
      <c r="I150" s="23"/>
      <c r="J150" s="23"/>
      <c r="K150" s="23"/>
      <c r="L150" s="23"/>
    </row>
    <row r="151" spans="4:12">
      <c r="D151" s="25"/>
      <c r="E151" s="23"/>
      <c r="F151" s="23"/>
      <c r="G151" s="23"/>
      <c r="H151" s="23"/>
      <c r="I151" s="23"/>
      <c r="J151" s="23"/>
      <c r="K151" s="23"/>
      <c r="L151" s="23"/>
    </row>
    <row r="152" spans="4:12">
      <c r="D152" s="25"/>
      <c r="E152" s="23"/>
      <c r="F152" s="23"/>
      <c r="G152" s="23"/>
      <c r="H152" s="23"/>
      <c r="I152" s="23"/>
      <c r="J152" s="23"/>
      <c r="K152" s="23"/>
      <c r="L152" s="23"/>
    </row>
    <row r="153" spans="4:12">
      <c r="D153" s="25"/>
      <c r="E153" s="23"/>
      <c r="F153" s="23"/>
      <c r="G153" s="23"/>
      <c r="H153" s="23"/>
      <c r="I153" s="23"/>
      <c r="J153" s="23"/>
      <c r="K153" s="23"/>
      <c r="L153" s="23"/>
    </row>
    <row r="154" spans="4:12">
      <c r="D154" s="25"/>
      <c r="E154" s="23"/>
      <c r="F154" s="23"/>
      <c r="G154" s="23"/>
      <c r="H154" s="23"/>
      <c r="I154" s="23"/>
      <c r="J154" s="23"/>
      <c r="K154" s="23"/>
      <c r="L154" s="23"/>
    </row>
    <row r="155" spans="4:12">
      <c r="D155" s="25"/>
      <c r="E155" s="23"/>
      <c r="F155" s="23"/>
      <c r="G155" s="23"/>
      <c r="H155" s="23"/>
      <c r="I155" s="23"/>
      <c r="J155" s="23"/>
      <c r="K155" s="23"/>
      <c r="L155" s="23"/>
    </row>
    <row r="156" spans="4:12">
      <c r="D156" s="25"/>
      <c r="E156" s="23"/>
      <c r="F156" s="23"/>
      <c r="G156" s="23"/>
      <c r="H156" s="23"/>
      <c r="I156" s="23"/>
      <c r="J156" s="23"/>
      <c r="K156" s="23"/>
      <c r="L156" s="23"/>
    </row>
    <row r="157" spans="4:12">
      <c r="D157" s="25"/>
      <c r="E157" s="23"/>
      <c r="F157" s="23"/>
      <c r="G157" s="23"/>
      <c r="H157" s="23"/>
      <c r="I157" s="23"/>
      <c r="J157" s="23"/>
      <c r="K157" s="23"/>
      <c r="L157" s="23"/>
    </row>
    <row r="158" spans="4:12">
      <c r="D158" s="25"/>
      <c r="E158" s="23"/>
      <c r="F158" s="23"/>
      <c r="G158" s="23"/>
      <c r="H158" s="23"/>
      <c r="I158" s="23"/>
      <c r="J158" s="23"/>
      <c r="K158" s="23"/>
      <c r="L158" s="23"/>
    </row>
    <row r="159" spans="4:12">
      <c r="D159" s="25"/>
      <c r="E159" s="23"/>
      <c r="F159" s="23"/>
      <c r="G159" s="23"/>
      <c r="H159" s="23"/>
      <c r="I159" s="23"/>
      <c r="J159" s="23"/>
      <c r="K159" s="23"/>
      <c r="L159" s="23"/>
    </row>
    <row r="160" spans="4:12">
      <c r="D160" s="25"/>
      <c r="E160" s="23"/>
      <c r="F160" s="23"/>
      <c r="G160" s="23"/>
      <c r="H160" s="23"/>
      <c r="I160" s="23"/>
      <c r="J160" s="23"/>
      <c r="K160" s="23"/>
      <c r="L160" s="23"/>
    </row>
    <row r="161" spans="4:12">
      <c r="D161" s="25"/>
      <c r="E161" s="23"/>
      <c r="F161" s="23"/>
      <c r="G161" s="23"/>
      <c r="H161" s="23"/>
      <c r="I161" s="23"/>
      <c r="J161" s="23"/>
      <c r="K161" s="23"/>
      <c r="L161" s="23"/>
    </row>
    <row r="162" spans="4:12">
      <c r="D162" s="25"/>
      <c r="E162" s="23"/>
      <c r="F162" s="23"/>
      <c r="G162" s="23"/>
      <c r="H162" s="23"/>
      <c r="I162" s="23"/>
      <c r="J162" s="23"/>
      <c r="K162" s="23"/>
      <c r="L162" s="23"/>
    </row>
    <row r="163" spans="4:12">
      <c r="D163" s="25"/>
      <c r="E163" s="23"/>
      <c r="F163" s="23"/>
      <c r="G163" s="23"/>
      <c r="H163" s="23"/>
      <c r="I163" s="23"/>
      <c r="J163" s="23"/>
      <c r="K163" s="23"/>
      <c r="L163" s="23"/>
    </row>
    <row r="164" spans="4:12">
      <c r="D164" s="25"/>
      <c r="E164" s="23"/>
      <c r="F164" s="23"/>
      <c r="G164" s="23"/>
      <c r="H164" s="23"/>
      <c r="I164" s="23"/>
      <c r="J164" s="23"/>
      <c r="K164" s="23"/>
      <c r="L164" s="23"/>
    </row>
    <row r="165" spans="4:12">
      <c r="D165" s="25"/>
      <c r="E165" s="23"/>
      <c r="F165" s="23"/>
      <c r="G165" s="23"/>
      <c r="H165" s="23"/>
      <c r="I165" s="23"/>
      <c r="J165" s="23"/>
      <c r="K165" s="23"/>
      <c r="L165" s="23"/>
    </row>
    <row r="166" spans="4:12">
      <c r="D166" s="25"/>
      <c r="E166" s="23"/>
      <c r="F166" s="23"/>
      <c r="G166" s="23"/>
      <c r="H166" s="23"/>
      <c r="I166" s="23"/>
      <c r="J166" s="23"/>
      <c r="K166" s="23"/>
      <c r="L166" s="23"/>
    </row>
    <row r="167" spans="4:12">
      <c r="D167" s="25"/>
      <c r="E167" s="23"/>
      <c r="F167" s="23"/>
      <c r="G167" s="23"/>
      <c r="H167" s="23"/>
      <c r="I167" s="23"/>
      <c r="J167" s="23"/>
      <c r="K167" s="23"/>
      <c r="L167" s="23"/>
    </row>
    <row r="168" spans="4:12">
      <c r="D168" s="25"/>
      <c r="E168" s="23"/>
      <c r="F168" s="23"/>
      <c r="G168" s="23"/>
      <c r="H168" s="23"/>
      <c r="I168" s="23"/>
      <c r="J168" s="23"/>
      <c r="K168" s="23"/>
      <c r="L168" s="23"/>
    </row>
    <row r="169" spans="4:12">
      <c r="D169" s="25"/>
      <c r="E169" s="23"/>
      <c r="F169" s="23"/>
      <c r="G169" s="23"/>
      <c r="H169" s="23"/>
      <c r="I169" s="23"/>
      <c r="J169" s="23"/>
      <c r="K169" s="23"/>
      <c r="L169" s="23"/>
    </row>
    <row r="170" spans="4:12">
      <c r="D170" s="25"/>
      <c r="E170" s="23"/>
      <c r="F170" s="23"/>
      <c r="G170" s="23"/>
      <c r="H170" s="23"/>
      <c r="I170" s="23"/>
      <c r="J170" s="23"/>
      <c r="K170" s="23"/>
      <c r="L170" s="23"/>
    </row>
    <row r="171" spans="4:12">
      <c r="D171" s="25"/>
      <c r="E171" s="23"/>
      <c r="F171" s="23"/>
      <c r="L171" s="23"/>
    </row>
    <row r="172" spans="4:12">
      <c r="D172" s="25"/>
      <c r="E172" s="23"/>
      <c r="F172" s="23"/>
      <c r="L172" s="23"/>
    </row>
    <row r="173" spans="4:12">
      <c r="D173" s="25"/>
      <c r="E173" s="23"/>
      <c r="F173" s="23"/>
      <c r="L173" s="23"/>
    </row>
    <row r="174" spans="4:12">
      <c r="D174" s="25"/>
      <c r="E174" s="23"/>
      <c r="F174" s="23"/>
      <c r="L174" s="23"/>
    </row>
  </sheetData>
  <mergeCells count="2">
    <mergeCell ref="A4:F4"/>
    <mergeCell ref="E7:F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9"/>
  <sheetViews>
    <sheetView workbookViewId="0">
      <selection activeCell="E9" sqref="E9"/>
    </sheetView>
  </sheetViews>
  <sheetFormatPr defaultColWidth="9.140625" defaultRowHeight="13.5"/>
  <cols>
    <col min="1" max="1" width="52.7109375" style="23" customWidth="1"/>
    <col min="2" max="2" width="19.28515625" style="24" customWidth="1"/>
    <col min="3" max="3" width="21.140625" style="24" customWidth="1"/>
    <col min="4" max="4" width="9.140625" style="24"/>
    <col min="5" max="5" width="18.28515625" style="24" customWidth="1"/>
    <col min="6" max="6" width="23.85546875" style="24" customWidth="1"/>
    <col min="7" max="9" width="9.140625" style="24"/>
    <col min="10" max="16384" width="9.140625" style="23"/>
  </cols>
  <sheetData>
    <row r="1" spans="1:9">
      <c r="C1" s="149" t="s">
        <v>117</v>
      </c>
    </row>
    <row r="3" spans="1:9">
      <c r="A3" s="25"/>
    </row>
    <row r="4" spans="1:9" ht="74.25" customHeight="1">
      <c r="A4" s="421" t="s">
        <v>118</v>
      </c>
      <c r="B4" s="421"/>
      <c r="C4" s="421"/>
    </row>
    <row r="5" spans="1:9">
      <c r="A5" s="134"/>
    </row>
    <row r="6" spans="1:9">
      <c r="A6" s="134"/>
      <c r="B6" s="23"/>
      <c r="C6" s="26" t="s">
        <v>119</v>
      </c>
      <c r="D6" s="23"/>
      <c r="E6" s="23"/>
      <c r="F6" s="23"/>
      <c r="G6" s="23"/>
      <c r="H6" s="23"/>
      <c r="I6" s="23"/>
    </row>
    <row r="7" spans="1:9" ht="96" customHeight="1">
      <c r="A7" s="41" t="s">
        <v>120</v>
      </c>
      <c r="B7" s="416" t="s">
        <v>121</v>
      </c>
      <c r="C7" s="418"/>
      <c r="D7" s="135"/>
      <c r="E7" s="23"/>
      <c r="F7" s="23"/>
      <c r="G7" s="23"/>
      <c r="H7" s="23"/>
      <c r="I7" s="23"/>
    </row>
    <row r="8" spans="1:9" ht="15">
      <c r="A8" s="41"/>
      <c r="B8" s="136" t="s">
        <v>71</v>
      </c>
      <c r="C8" s="136" t="s">
        <v>122</v>
      </c>
      <c r="D8" s="23"/>
      <c r="E8" s="23"/>
      <c r="F8" s="23"/>
      <c r="G8" s="23"/>
      <c r="H8" s="23"/>
      <c r="I8" s="23"/>
    </row>
    <row r="9" spans="1:9" ht="21" customHeight="1">
      <c r="A9" s="109" t="s">
        <v>23</v>
      </c>
      <c r="B9" s="137" t="e">
        <f>B11+B20</f>
        <v>#REF!</v>
      </c>
      <c r="C9" s="137">
        <f>C11+C20</f>
        <v>29501096.34</v>
      </c>
      <c r="D9" s="23"/>
      <c r="E9" s="28"/>
      <c r="F9" s="138"/>
      <c r="G9" s="23"/>
      <c r="H9" s="23"/>
      <c r="I9" s="23"/>
    </row>
    <row r="10" spans="1:9" s="24" customFormat="1" ht="17.25" customHeight="1">
      <c r="A10" s="109" t="s">
        <v>123</v>
      </c>
      <c r="B10" s="137"/>
      <c r="C10" s="137"/>
      <c r="D10" s="139"/>
      <c r="E10" s="140"/>
      <c r="F10" s="140"/>
    </row>
    <row r="11" spans="1:9" s="24" customFormat="1" ht="17.25" customHeight="1">
      <c r="A11" s="109" t="s">
        <v>124</v>
      </c>
      <c r="B11" s="137" t="e">
        <f>B13+B16</f>
        <v>#REF!</v>
      </c>
      <c r="C11" s="137">
        <f>C13+C16</f>
        <v>8195579.0000000009</v>
      </c>
      <c r="D11" s="139"/>
      <c r="E11" s="148"/>
      <c r="F11" s="148"/>
    </row>
    <row r="12" spans="1:9" s="24" customFormat="1" ht="19.5" customHeight="1">
      <c r="A12" s="109" t="s">
        <v>123</v>
      </c>
      <c r="B12" s="141"/>
      <c r="C12" s="141"/>
    </row>
    <row r="13" spans="1:9" s="24" customFormat="1" ht="39" customHeight="1">
      <c r="A13" s="109" t="s">
        <v>125</v>
      </c>
      <c r="B13" s="137">
        <f>B15</f>
        <v>30902.400000000001</v>
      </c>
      <c r="C13" s="137">
        <f>C15</f>
        <v>30902.400000000001</v>
      </c>
      <c r="D13" s="139"/>
    </row>
    <row r="14" spans="1:9" s="24" customFormat="1" ht="19.5" customHeight="1">
      <c r="A14" s="109" t="s">
        <v>123</v>
      </c>
      <c r="B14" s="137"/>
      <c r="C14" s="137"/>
    </row>
    <row r="15" spans="1:9" s="24" customFormat="1" ht="18" customHeight="1">
      <c r="A15" s="142" t="s">
        <v>126</v>
      </c>
      <c r="B15" s="137">
        <f>'[1]N 6'!E38</f>
        <v>30902.400000000001</v>
      </c>
      <c r="C15" s="137">
        <f>'[1]N 6'!F38</f>
        <v>30902.400000000001</v>
      </c>
    </row>
    <row r="16" spans="1:9" s="24" customFormat="1" ht="23.25" customHeight="1">
      <c r="A16" s="109" t="s">
        <v>127</v>
      </c>
      <c r="B16" s="137" t="e">
        <f>B18+B19</f>
        <v>#REF!</v>
      </c>
      <c r="C16" s="137">
        <f>C18+C19</f>
        <v>8164676.6000000006</v>
      </c>
    </row>
    <row r="17" spans="1:9" ht="21" customHeight="1">
      <c r="A17" s="109" t="s">
        <v>123</v>
      </c>
      <c r="B17" s="137"/>
      <c r="C17" s="137"/>
    </row>
    <row r="18" spans="1:9" ht="19.5" customHeight="1">
      <c r="A18" s="142" t="s">
        <v>128</v>
      </c>
      <c r="B18" s="137" t="e">
        <f>'[1]N 6'!E29+'[1]N 6'!E34+'[1]N 6'!E42+'[1]N 6'!E53+'[1]N 6'!E58+'[1]N 6'!E62+'[1]N 6'!E68+'[1]N 6'!E74+'[1]N 6'!E79+'[1]N 6'!E84+'[1]N 6'!E92+'[1]N 6'!E97+'[1]N 6'!E104+'[1]N 6'!E112+'[1]N 6'!E117+'[1]N 6'!E122+'[1]N 6'!E128+'[1]N 6'!E147+'[1]N 6'!E154+'[1]N 6'!E179+'[1]N 6'!E185+'[1]N 6'!E207+'[1]N 6'!E219</f>
        <v>#REF!</v>
      </c>
      <c r="C18" s="137">
        <f>'[1]N 6'!F29+'[1]N 6'!F34+'[1]N 6'!F42+'[1]N 6'!F53+'[1]N 6'!F58+'[1]N 6'!F62+'[1]N 6'!F68+'[1]N 6'!F74+'[1]N 6'!F79+'[1]N 6'!F84+'[1]N 6'!F92+'[1]N 6'!F97+'[1]N 6'!F104+'[1]N 6'!F112+'[1]N 6'!F117+'[1]N 6'!F122+'[1]N 6'!F128+'[1]N 6'!F147+'[1]N 6'!F154+'[1]N 6'!F179+'[1]N 6'!F185+'[1]N 6'!F207+'[1]N 6'!F219</f>
        <v>7489676.6000000006</v>
      </c>
    </row>
    <row r="19" spans="1:9" ht="18.75" customHeight="1">
      <c r="A19" s="142" t="s">
        <v>129</v>
      </c>
      <c r="B19" s="137">
        <f>'[1]N 6'!E247</f>
        <v>675000</v>
      </c>
      <c r="C19" s="137">
        <f>'[1]N 6'!F247</f>
        <v>675000</v>
      </c>
    </row>
    <row r="20" spans="1:9" ht="27">
      <c r="A20" s="109" t="s">
        <v>130</v>
      </c>
      <c r="B20" s="143" t="e">
        <f>B22</f>
        <v>#REF!</v>
      </c>
      <c r="C20" s="143">
        <f>C22</f>
        <v>21305517.34</v>
      </c>
      <c r="D20" s="139"/>
    </row>
    <row r="21" spans="1:9">
      <c r="A21" s="109" t="s">
        <v>123</v>
      </c>
      <c r="B21" s="141"/>
      <c r="C21" s="141"/>
    </row>
    <row r="22" spans="1:9" ht="23.25" customHeight="1">
      <c r="A22" s="109" t="s">
        <v>20</v>
      </c>
      <c r="B22" s="143" t="e">
        <f>B24</f>
        <v>#REF!</v>
      </c>
      <c r="C22" s="143">
        <f>C24</f>
        <v>21305517.34</v>
      </c>
    </row>
    <row r="23" spans="1:9" ht="21" customHeight="1">
      <c r="A23" s="109" t="s">
        <v>123</v>
      </c>
      <c r="B23" s="141"/>
      <c r="C23" s="141"/>
    </row>
    <row r="24" spans="1:9">
      <c r="A24" s="40" t="s">
        <v>131</v>
      </c>
      <c r="B24" s="143" t="e">
        <f>B26+B29+B33</f>
        <v>#REF!</v>
      </c>
      <c r="C24" s="143">
        <f>C26+C29+C33</f>
        <v>21305517.34</v>
      </c>
    </row>
    <row r="25" spans="1:9" ht="21" customHeight="1">
      <c r="A25" s="109" t="s">
        <v>123</v>
      </c>
      <c r="B25" s="141"/>
      <c r="C25" s="141"/>
    </row>
    <row r="26" spans="1:9">
      <c r="A26" s="40" t="s">
        <v>132</v>
      </c>
      <c r="B26" s="143" t="e">
        <f>B27+B28</f>
        <v>#REF!</v>
      </c>
      <c r="C26" s="143">
        <f>C27+C28</f>
        <v>-4124116.1599999992</v>
      </c>
    </row>
    <row r="27" spans="1:9" ht="18" customHeight="1">
      <c r="A27" s="144" t="s">
        <v>133</v>
      </c>
      <c r="B27" s="143" t="e">
        <f>'[1]N 6'!E69+'[1]N 6'!E80+'[1]N 6'!E113+'[1]N 6'!E118+'[1]N 6'!E129+'[1]N 6'!E133+'[1]N 6'!E139+'[1]N 6'!E148+'[1]N 6'!E155+'[1]N 6'!E211+'[1]N 6'!E215+'[1]N 6'!E20</f>
        <v>#REF!</v>
      </c>
      <c r="C27" s="143">
        <f>'[1]N 6'!F69+'[1]N 6'!F80+'[1]N 6'!F113+'[1]N 6'!F118+'[1]N 6'!F129+'[1]N 6'!F133+'[1]N 6'!F139+'[1]N 6'!F148+'[1]N 6'!F155+'[1]N 6'!F211+'[1]N 6'!F215+'[1]N 6'!F20</f>
        <v>-5151656.8599999994</v>
      </c>
      <c r="D27" s="23"/>
      <c r="E27" s="23"/>
      <c r="F27" s="23"/>
      <c r="G27" s="23"/>
      <c r="H27" s="23"/>
      <c r="I27" s="23"/>
    </row>
    <row r="28" spans="1:9" ht="20.25" customHeight="1">
      <c r="A28" s="144" t="s">
        <v>134</v>
      </c>
      <c r="B28" s="145" t="e">
        <f>'[1]N 6'!E123+'[1]N 6'!E149+'[1]N 6'!E156+'[1]N 6'!E168+'[1]N 6'!E180+'[1]N 6'!E189+'[1]N 6'!E193+'[1]N 6'!E198+'[1]N 6'!E229</f>
        <v>#REF!</v>
      </c>
      <c r="C28" s="141">
        <f>'[1]N 6'!F123+'[1]N 6'!F149+'[1]N 6'!F156+'[1]N 6'!F168+'[1]N 6'!F180+'[1]N 6'!F189+'[1]N 6'!F193+'[1]N 6'!F198+'[1]N 6'!F229</f>
        <v>1027540.7</v>
      </c>
      <c r="D28" s="23"/>
      <c r="F28" s="23"/>
      <c r="G28" s="23"/>
      <c r="H28" s="23"/>
      <c r="I28" s="23"/>
    </row>
    <row r="29" spans="1:9" ht="27">
      <c r="A29" s="40" t="s">
        <v>135</v>
      </c>
      <c r="B29" s="141" t="e">
        <f>B31+B32</f>
        <v>#REF!</v>
      </c>
      <c r="C29" s="141">
        <f>C31+C32</f>
        <v>25493438.5</v>
      </c>
    </row>
    <row r="30" spans="1:9" ht="21" customHeight="1">
      <c r="A30" s="109" t="s">
        <v>123</v>
      </c>
      <c r="B30" s="141"/>
      <c r="C30" s="141"/>
    </row>
    <row r="31" spans="1:9">
      <c r="A31" s="142" t="s">
        <v>136</v>
      </c>
      <c r="B31" s="146" t="e">
        <f>'[1]N 6'!E43+'[1]N 6'!E134+'[1]N 6'!E157</f>
        <v>#REF!</v>
      </c>
      <c r="C31" s="137">
        <f>'[1]N 6'!F43+'[1]N 6'!F134+'[1]N 6'!F157</f>
        <v>127578.20000000001</v>
      </c>
      <c r="D31" s="23"/>
      <c r="E31" s="23"/>
      <c r="F31" s="23"/>
      <c r="G31" s="23"/>
      <c r="H31" s="23"/>
      <c r="I31" s="23"/>
    </row>
    <row r="32" spans="1:9">
      <c r="A32" s="142" t="s">
        <v>137</v>
      </c>
      <c r="B32" s="145" t="e">
        <f>'[1]N 6'!E21+'[1]N 6'!E25+'[1]N 6'!E54+'[1]N 6'!E70+'[1]N 6'!E75+'[1]N 6'!E93+'[1]N 6'!E98+'[1]N 6'!E181+'[1]N 6'!E202+'[1]N 6'!E230+'[1]N 6'!E241+'[1]N 6'!E30</f>
        <v>#REF!</v>
      </c>
      <c r="C32" s="141">
        <f>'[1]N 6'!F21+'[1]N 6'!F25+'[1]N 6'!F54+'[1]N 6'!F70+'[1]N 6'!F75+'[1]N 6'!F93+'[1]N 6'!F98+'[1]N 6'!F181+'[1]N 6'!F202+'[1]N 6'!F230+'[1]N 6'!F241+'[1]N 6'!F30</f>
        <v>25365860.300000001</v>
      </c>
      <c r="D32" s="23"/>
      <c r="E32" s="23"/>
      <c r="F32" s="23"/>
      <c r="G32" s="23"/>
      <c r="H32" s="23"/>
      <c r="I32" s="23"/>
    </row>
    <row r="33" spans="1:9" s="24" customFormat="1">
      <c r="A33" s="40" t="s">
        <v>138</v>
      </c>
      <c r="B33" s="141" t="e">
        <f>B35+B36</f>
        <v>#REF!</v>
      </c>
      <c r="C33" s="141">
        <f>C35+C36</f>
        <v>-63805</v>
      </c>
    </row>
    <row r="34" spans="1:9" s="24" customFormat="1" ht="21" customHeight="1">
      <c r="A34" s="109" t="s">
        <v>123</v>
      </c>
      <c r="B34" s="141"/>
      <c r="C34" s="141"/>
    </row>
    <row r="35" spans="1:9" s="24" customFormat="1">
      <c r="A35" s="142" t="s">
        <v>139</v>
      </c>
      <c r="B35" s="141" t="e">
        <f>'[1]N 6'!E135</f>
        <v>#REF!</v>
      </c>
      <c r="C35" s="147">
        <f>'[1]N 6'!F135</f>
        <v>-873.8</v>
      </c>
    </row>
    <row r="36" spans="1:9" ht="18" customHeight="1">
      <c r="A36" s="144" t="s">
        <v>140</v>
      </c>
      <c r="B36" s="146" t="e">
        <f>'[1]N 6'!E124+'[1]N 6'!E150+'[1]N 6'!E158+'[1]N 6'!E169+'[1]N 6'!E194+'[1]N 6'!E203+'[1]N 6'!E231</f>
        <v>#REF!</v>
      </c>
      <c r="C36" s="137">
        <f>'[1]N 6'!F124+'[1]N 6'!F150+'[1]N 6'!F158+'[1]N 6'!F169+'[1]N 6'!F194+'[1]N 6'!F203+'[1]N 6'!F231</f>
        <v>-62931.199999999997</v>
      </c>
      <c r="D36" s="23"/>
      <c r="E36" s="23"/>
      <c r="F36" s="23"/>
      <c r="G36" s="23"/>
      <c r="H36" s="23"/>
      <c r="I36" s="23"/>
    </row>
    <row r="37" spans="1:9">
      <c r="A37" s="25"/>
      <c r="B37" s="23"/>
      <c r="C37" s="23"/>
      <c r="D37" s="23"/>
      <c r="E37" s="23"/>
      <c r="F37" s="23"/>
      <c r="G37" s="23"/>
      <c r="H37" s="23"/>
      <c r="I37" s="23"/>
    </row>
    <row r="38" spans="1:9">
      <c r="A38" s="25"/>
      <c r="B38" s="23"/>
      <c r="C38" s="23"/>
      <c r="D38" s="23"/>
      <c r="E38" s="23"/>
      <c r="F38" s="23"/>
      <c r="G38" s="23"/>
      <c r="H38" s="23"/>
      <c r="I38" s="23"/>
    </row>
    <row r="39" spans="1:9">
      <c r="A39" s="25"/>
      <c r="B39" s="23"/>
      <c r="C39" s="23"/>
      <c r="D39" s="23"/>
      <c r="E39" s="23"/>
      <c r="F39" s="23"/>
      <c r="G39" s="23"/>
      <c r="H39" s="23"/>
      <c r="I39" s="23"/>
    </row>
    <row r="40" spans="1:9">
      <c r="A40" s="25"/>
      <c r="B40" s="23"/>
      <c r="C40" s="23"/>
      <c r="D40" s="23"/>
      <c r="E40" s="23"/>
      <c r="F40" s="23"/>
      <c r="G40" s="23"/>
      <c r="H40" s="23"/>
      <c r="I40" s="23"/>
    </row>
    <row r="41" spans="1:9">
      <c r="A41" s="25"/>
      <c r="B41" s="23"/>
      <c r="C41" s="23"/>
      <c r="D41" s="23"/>
      <c r="E41" s="23"/>
      <c r="F41" s="23"/>
      <c r="G41" s="23"/>
      <c r="H41" s="23"/>
      <c r="I41" s="23"/>
    </row>
    <row r="42" spans="1:9">
      <c r="A42" s="25"/>
      <c r="B42" s="23"/>
      <c r="C42" s="23"/>
      <c r="D42" s="23"/>
      <c r="E42" s="23"/>
      <c r="F42" s="23"/>
      <c r="G42" s="23"/>
      <c r="H42" s="23"/>
      <c r="I42" s="23"/>
    </row>
    <row r="43" spans="1:9">
      <c r="A43" s="25"/>
      <c r="B43" s="23"/>
      <c r="C43" s="23"/>
      <c r="D43" s="23"/>
      <c r="E43" s="23"/>
      <c r="F43" s="23"/>
      <c r="G43" s="23"/>
      <c r="H43" s="23"/>
      <c r="I43" s="23"/>
    </row>
    <row r="44" spans="1:9">
      <c r="A44" s="25"/>
      <c r="B44" s="23"/>
      <c r="C44" s="23"/>
      <c r="D44" s="23"/>
      <c r="E44" s="23"/>
      <c r="F44" s="23"/>
      <c r="G44" s="23"/>
      <c r="H44" s="23"/>
      <c r="I44" s="23"/>
    </row>
    <row r="45" spans="1:9">
      <c r="A45" s="25"/>
      <c r="B45" s="23"/>
      <c r="C45" s="23"/>
      <c r="D45" s="23"/>
      <c r="E45" s="23"/>
      <c r="F45" s="23"/>
      <c r="G45" s="23"/>
      <c r="H45" s="23"/>
      <c r="I45" s="23"/>
    </row>
    <row r="46" spans="1:9">
      <c r="A46" s="25"/>
      <c r="B46" s="23"/>
      <c r="C46" s="23"/>
      <c r="D46" s="23"/>
      <c r="E46" s="23"/>
      <c r="F46" s="23"/>
      <c r="G46" s="23"/>
      <c r="H46" s="23"/>
      <c r="I46" s="23"/>
    </row>
    <row r="47" spans="1:9">
      <c r="A47" s="25"/>
      <c r="B47" s="23"/>
      <c r="C47" s="23"/>
      <c r="D47" s="23"/>
      <c r="E47" s="23"/>
      <c r="F47" s="23"/>
      <c r="G47" s="23"/>
      <c r="H47" s="23"/>
      <c r="I47" s="23"/>
    </row>
    <row r="48" spans="1:9">
      <c r="A48" s="25"/>
      <c r="B48" s="23"/>
      <c r="C48" s="23"/>
      <c r="D48" s="23"/>
      <c r="E48" s="23"/>
      <c r="F48" s="23"/>
      <c r="G48" s="23"/>
      <c r="H48" s="23"/>
      <c r="I48" s="23"/>
    </row>
    <row r="49" spans="1:9">
      <c r="A49" s="25"/>
      <c r="B49" s="23"/>
      <c r="C49" s="23"/>
      <c r="D49" s="23"/>
      <c r="E49" s="23"/>
      <c r="F49" s="23"/>
      <c r="G49" s="23"/>
      <c r="H49" s="23"/>
      <c r="I49" s="23"/>
    </row>
    <row r="50" spans="1:9">
      <c r="A50" s="25"/>
      <c r="B50" s="23"/>
      <c r="C50" s="23"/>
      <c r="D50" s="23"/>
      <c r="E50" s="23"/>
      <c r="F50" s="23"/>
      <c r="G50" s="23"/>
      <c r="H50" s="23"/>
      <c r="I50" s="23"/>
    </row>
    <row r="51" spans="1:9">
      <c r="A51" s="25"/>
      <c r="B51" s="23"/>
      <c r="C51" s="23"/>
      <c r="D51" s="23"/>
      <c r="E51" s="23"/>
      <c r="F51" s="23"/>
      <c r="G51" s="23"/>
      <c r="H51" s="23"/>
      <c r="I51" s="23"/>
    </row>
    <row r="52" spans="1:9">
      <c r="A52" s="25"/>
      <c r="B52" s="23"/>
      <c r="C52" s="23"/>
      <c r="D52" s="23"/>
      <c r="E52" s="23"/>
      <c r="F52" s="23"/>
      <c r="G52" s="23"/>
      <c r="H52" s="23"/>
      <c r="I52" s="23"/>
    </row>
    <row r="53" spans="1:9">
      <c r="A53" s="25"/>
      <c r="B53" s="23"/>
      <c r="C53" s="23"/>
      <c r="D53" s="23"/>
      <c r="E53" s="23"/>
      <c r="F53" s="23"/>
      <c r="G53" s="23"/>
      <c r="H53" s="23"/>
      <c r="I53" s="23"/>
    </row>
    <row r="54" spans="1:9">
      <c r="A54" s="25"/>
      <c r="B54" s="23"/>
      <c r="C54" s="23"/>
      <c r="D54" s="23"/>
      <c r="E54" s="23"/>
      <c r="F54" s="23"/>
      <c r="G54" s="23"/>
      <c r="H54" s="23"/>
      <c r="I54" s="23"/>
    </row>
    <row r="55" spans="1:9">
      <c r="A55" s="25"/>
      <c r="B55" s="23"/>
      <c r="C55" s="23"/>
      <c r="D55" s="23"/>
      <c r="E55" s="23"/>
      <c r="F55" s="23"/>
      <c r="G55" s="23"/>
      <c r="H55" s="23"/>
      <c r="I55" s="23"/>
    </row>
    <row r="56" spans="1:9">
      <c r="A56" s="25"/>
      <c r="B56" s="23"/>
      <c r="C56" s="23"/>
      <c r="D56" s="23"/>
      <c r="E56" s="23"/>
      <c r="F56" s="23"/>
      <c r="G56" s="23"/>
      <c r="H56" s="23"/>
      <c r="I56" s="23"/>
    </row>
    <row r="57" spans="1:9">
      <c r="A57" s="25"/>
      <c r="B57" s="23"/>
      <c r="C57" s="23"/>
      <c r="D57" s="23"/>
      <c r="E57" s="23"/>
      <c r="F57" s="23"/>
      <c r="G57" s="23"/>
      <c r="H57" s="23"/>
      <c r="I57" s="23"/>
    </row>
    <row r="58" spans="1:9">
      <c r="A58" s="25"/>
      <c r="B58" s="23"/>
      <c r="C58" s="23"/>
      <c r="D58" s="23"/>
      <c r="E58" s="23"/>
      <c r="F58" s="23"/>
      <c r="G58" s="23"/>
      <c r="H58" s="23"/>
      <c r="I58" s="23"/>
    </row>
    <row r="59" spans="1:9">
      <c r="A59" s="25"/>
      <c r="B59" s="23"/>
      <c r="C59" s="23"/>
      <c r="D59" s="23"/>
      <c r="E59" s="23"/>
      <c r="F59" s="23"/>
      <c r="G59" s="23"/>
      <c r="H59" s="23"/>
      <c r="I59" s="23"/>
    </row>
    <row r="60" spans="1:9">
      <c r="A60" s="25"/>
      <c r="B60" s="23"/>
      <c r="C60" s="23"/>
      <c r="D60" s="23"/>
      <c r="E60" s="23"/>
      <c r="F60" s="23"/>
      <c r="G60" s="23"/>
      <c r="H60" s="23"/>
      <c r="I60" s="23"/>
    </row>
    <row r="61" spans="1:9">
      <c r="A61" s="25"/>
      <c r="B61" s="23"/>
      <c r="C61" s="23"/>
      <c r="D61" s="23"/>
      <c r="E61" s="23"/>
      <c r="F61" s="23"/>
      <c r="G61" s="23"/>
      <c r="H61" s="23"/>
      <c r="I61" s="23"/>
    </row>
    <row r="62" spans="1:9">
      <c r="A62" s="25"/>
      <c r="B62" s="23"/>
      <c r="C62" s="23"/>
      <c r="D62" s="23"/>
      <c r="E62" s="23"/>
      <c r="F62" s="23"/>
      <c r="G62" s="23"/>
      <c r="H62" s="23"/>
      <c r="I62" s="23"/>
    </row>
    <row r="63" spans="1:9">
      <c r="A63" s="25"/>
      <c r="B63" s="23"/>
      <c r="C63" s="23"/>
      <c r="D63" s="23"/>
      <c r="E63" s="23"/>
      <c r="F63" s="23"/>
      <c r="G63" s="23"/>
      <c r="H63" s="23"/>
      <c r="I63" s="23"/>
    </row>
    <row r="64" spans="1:9">
      <c r="A64" s="25"/>
      <c r="B64" s="23"/>
      <c r="C64" s="23"/>
      <c r="D64" s="23"/>
      <c r="E64" s="23"/>
      <c r="F64" s="23"/>
      <c r="G64" s="23"/>
      <c r="H64" s="23"/>
      <c r="I64" s="23"/>
    </row>
    <row r="65" spans="1:9">
      <c r="A65" s="25"/>
      <c r="B65" s="23"/>
      <c r="C65" s="23"/>
      <c r="D65" s="23"/>
      <c r="E65" s="23"/>
      <c r="F65" s="23"/>
      <c r="G65" s="23"/>
      <c r="H65" s="23"/>
      <c r="I65" s="23"/>
    </row>
    <row r="66" spans="1:9">
      <c r="A66" s="25"/>
      <c r="B66" s="23"/>
      <c r="C66" s="23"/>
      <c r="D66" s="23"/>
      <c r="E66" s="23"/>
      <c r="F66" s="23"/>
      <c r="G66" s="23"/>
      <c r="H66" s="23"/>
      <c r="I66" s="23"/>
    </row>
    <row r="67" spans="1:9">
      <c r="A67" s="25"/>
      <c r="B67" s="23"/>
      <c r="C67" s="23"/>
      <c r="D67" s="23"/>
      <c r="E67" s="23"/>
      <c r="F67" s="23"/>
      <c r="G67" s="23"/>
      <c r="H67" s="23"/>
      <c r="I67" s="23"/>
    </row>
    <row r="68" spans="1:9">
      <c r="A68" s="25"/>
      <c r="B68" s="23"/>
      <c r="C68" s="23"/>
      <c r="D68" s="23"/>
      <c r="E68" s="23"/>
      <c r="F68" s="23"/>
      <c r="G68" s="23"/>
      <c r="H68" s="23"/>
      <c r="I68" s="23"/>
    </row>
    <row r="69" spans="1:9">
      <c r="A69" s="25"/>
      <c r="B69" s="23"/>
      <c r="C69" s="23"/>
      <c r="D69" s="23"/>
      <c r="E69" s="23"/>
      <c r="F69" s="23"/>
      <c r="G69" s="23"/>
      <c r="H69" s="23"/>
      <c r="I69" s="23"/>
    </row>
    <row r="70" spans="1:9">
      <c r="A70" s="25"/>
      <c r="B70" s="23"/>
      <c r="C70" s="23"/>
      <c r="D70" s="23"/>
      <c r="E70" s="23"/>
      <c r="F70" s="23"/>
      <c r="G70" s="23"/>
      <c r="H70" s="23"/>
      <c r="I70" s="23"/>
    </row>
    <row r="71" spans="1:9">
      <c r="A71" s="25"/>
      <c r="B71" s="23"/>
      <c r="C71" s="23"/>
      <c r="D71" s="23"/>
      <c r="E71" s="23"/>
      <c r="F71" s="23"/>
      <c r="G71" s="23"/>
      <c r="H71" s="23"/>
      <c r="I71" s="23"/>
    </row>
    <row r="72" spans="1:9">
      <c r="A72" s="25"/>
      <c r="B72" s="23"/>
      <c r="C72" s="23"/>
      <c r="D72" s="23"/>
      <c r="E72" s="23"/>
      <c r="F72" s="23"/>
      <c r="G72" s="23"/>
      <c r="H72" s="23"/>
      <c r="I72" s="23"/>
    </row>
    <row r="73" spans="1:9">
      <c r="A73" s="25"/>
      <c r="B73" s="23"/>
      <c r="C73" s="23"/>
      <c r="D73" s="23"/>
      <c r="E73" s="23"/>
      <c r="F73" s="23"/>
      <c r="G73" s="23"/>
      <c r="H73" s="23"/>
      <c r="I73" s="23"/>
    </row>
    <row r="74" spans="1:9">
      <c r="A74" s="25"/>
      <c r="B74" s="23"/>
      <c r="C74" s="23"/>
      <c r="D74" s="23"/>
      <c r="E74" s="23"/>
      <c r="F74" s="23"/>
      <c r="G74" s="23"/>
      <c r="H74" s="23"/>
      <c r="I74" s="23"/>
    </row>
    <row r="75" spans="1:9">
      <c r="A75" s="25"/>
      <c r="B75" s="23"/>
      <c r="C75" s="23"/>
      <c r="D75" s="23"/>
      <c r="E75" s="23"/>
      <c r="F75" s="23"/>
      <c r="G75" s="23"/>
      <c r="H75" s="23"/>
      <c r="I75" s="23"/>
    </row>
    <row r="76" spans="1:9">
      <c r="A76" s="25"/>
      <c r="B76" s="23"/>
      <c r="C76" s="23"/>
      <c r="D76" s="23"/>
      <c r="E76" s="23"/>
      <c r="F76" s="23"/>
      <c r="G76" s="23"/>
      <c r="H76" s="23"/>
      <c r="I76" s="23"/>
    </row>
    <row r="77" spans="1:9">
      <c r="A77" s="25"/>
      <c r="B77" s="23"/>
      <c r="C77" s="23"/>
      <c r="D77" s="23"/>
      <c r="E77" s="23"/>
      <c r="F77" s="23"/>
      <c r="G77" s="23"/>
      <c r="H77" s="23"/>
      <c r="I77" s="23"/>
    </row>
    <row r="78" spans="1:9">
      <c r="A78" s="25"/>
      <c r="B78" s="23"/>
      <c r="C78" s="23"/>
      <c r="D78" s="23"/>
      <c r="E78" s="23"/>
      <c r="F78" s="23"/>
      <c r="G78" s="23"/>
      <c r="H78" s="23"/>
      <c r="I78" s="23"/>
    </row>
    <row r="79" spans="1:9">
      <c r="A79" s="25"/>
      <c r="B79" s="23"/>
      <c r="C79" s="23"/>
      <c r="D79" s="23"/>
      <c r="E79" s="23"/>
      <c r="F79" s="23"/>
      <c r="G79" s="23"/>
      <c r="H79" s="23"/>
      <c r="I79" s="23"/>
    </row>
    <row r="80" spans="1:9">
      <c r="A80" s="25"/>
      <c r="B80" s="23"/>
      <c r="C80" s="23"/>
      <c r="D80" s="23"/>
      <c r="E80" s="23"/>
      <c r="F80" s="23"/>
      <c r="G80" s="23"/>
      <c r="H80" s="23"/>
      <c r="I80" s="23"/>
    </row>
    <row r="81" spans="1:9">
      <c r="A81" s="25"/>
      <c r="B81" s="23"/>
      <c r="C81" s="23"/>
      <c r="D81" s="23"/>
      <c r="E81" s="23"/>
      <c r="F81" s="23"/>
      <c r="G81" s="23"/>
      <c r="H81" s="23"/>
      <c r="I81" s="23"/>
    </row>
    <row r="82" spans="1:9">
      <c r="A82" s="25"/>
      <c r="B82" s="23"/>
      <c r="C82" s="23"/>
      <c r="D82" s="23"/>
      <c r="E82" s="23"/>
      <c r="F82" s="23"/>
      <c r="G82" s="23"/>
      <c r="H82" s="23"/>
      <c r="I82" s="23"/>
    </row>
    <row r="83" spans="1:9">
      <c r="A83" s="25"/>
      <c r="B83" s="23"/>
      <c r="C83" s="23"/>
      <c r="D83" s="23"/>
      <c r="E83" s="23"/>
      <c r="F83" s="23"/>
      <c r="G83" s="23"/>
      <c r="H83" s="23"/>
      <c r="I83" s="23"/>
    </row>
    <row r="84" spans="1:9">
      <c r="A84" s="25"/>
      <c r="B84" s="23"/>
      <c r="C84" s="23"/>
      <c r="D84" s="23"/>
      <c r="E84" s="23"/>
      <c r="F84" s="23"/>
      <c r="G84" s="23"/>
      <c r="H84" s="23"/>
      <c r="I84" s="23"/>
    </row>
    <row r="85" spans="1:9">
      <c r="A85" s="25"/>
      <c r="B85" s="23"/>
      <c r="C85" s="23"/>
      <c r="D85" s="23"/>
      <c r="E85" s="23"/>
      <c r="F85" s="23"/>
      <c r="G85" s="23"/>
      <c r="H85" s="23"/>
      <c r="I85" s="23"/>
    </row>
    <row r="86" spans="1:9">
      <c r="A86" s="25"/>
      <c r="B86" s="23"/>
      <c r="C86" s="23"/>
      <c r="D86" s="23"/>
      <c r="E86" s="23"/>
      <c r="F86" s="23"/>
      <c r="G86" s="23"/>
      <c r="H86" s="23"/>
      <c r="I86" s="23"/>
    </row>
    <row r="87" spans="1:9">
      <c r="A87" s="25"/>
      <c r="B87" s="23"/>
      <c r="C87" s="23"/>
      <c r="D87" s="23"/>
      <c r="E87" s="23"/>
      <c r="F87" s="23"/>
      <c r="G87" s="23"/>
      <c r="H87" s="23"/>
      <c r="I87" s="23"/>
    </row>
    <row r="88" spans="1:9">
      <c r="A88" s="25"/>
      <c r="B88" s="23"/>
      <c r="C88" s="23"/>
      <c r="D88" s="23"/>
      <c r="E88" s="23"/>
      <c r="F88" s="23"/>
      <c r="G88" s="23"/>
      <c r="H88" s="23"/>
      <c r="I88" s="23"/>
    </row>
    <row r="89" spans="1:9">
      <c r="A89" s="25"/>
      <c r="B89" s="23"/>
      <c r="C89" s="23"/>
      <c r="D89" s="23"/>
      <c r="E89" s="23"/>
      <c r="F89" s="23"/>
      <c r="G89" s="23"/>
      <c r="H89" s="23"/>
      <c r="I89" s="23"/>
    </row>
    <row r="90" spans="1:9">
      <c r="A90" s="25"/>
      <c r="B90" s="23"/>
      <c r="C90" s="23"/>
      <c r="D90" s="23"/>
      <c r="E90" s="23"/>
      <c r="F90" s="23"/>
      <c r="G90" s="23"/>
      <c r="H90" s="23"/>
      <c r="I90" s="23"/>
    </row>
    <row r="91" spans="1:9">
      <c r="A91" s="25"/>
      <c r="B91" s="23"/>
      <c r="C91" s="23"/>
      <c r="D91" s="23"/>
      <c r="E91" s="23"/>
      <c r="F91" s="23"/>
      <c r="G91" s="23"/>
      <c r="H91" s="23"/>
      <c r="I91" s="23"/>
    </row>
    <row r="92" spans="1:9">
      <c r="A92" s="25"/>
      <c r="B92" s="23"/>
      <c r="C92" s="23"/>
      <c r="D92" s="23"/>
      <c r="E92" s="23"/>
      <c r="F92" s="23"/>
      <c r="G92" s="23"/>
      <c r="H92" s="23"/>
      <c r="I92" s="23"/>
    </row>
    <row r="93" spans="1:9">
      <c r="A93" s="25"/>
      <c r="B93" s="23"/>
      <c r="C93" s="23"/>
      <c r="D93" s="23"/>
      <c r="E93" s="23"/>
      <c r="F93" s="23"/>
      <c r="G93" s="23"/>
      <c r="H93" s="23"/>
      <c r="I93" s="23"/>
    </row>
    <row r="94" spans="1:9">
      <c r="A94" s="25"/>
      <c r="B94" s="23"/>
      <c r="C94" s="23"/>
      <c r="D94" s="23"/>
      <c r="E94" s="23"/>
      <c r="F94" s="23"/>
      <c r="G94" s="23"/>
      <c r="H94" s="23"/>
      <c r="I94" s="23"/>
    </row>
    <row r="95" spans="1:9">
      <c r="A95" s="25"/>
      <c r="B95" s="23"/>
      <c r="C95" s="23"/>
      <c r="D95" s="23"/>
      <c r="E95" s="23"/>
      <c r="F95" s="23"/>
      <c r="G95" s="23"/>
      <c r="H95" s="23"/>
      <c r="I95" s="23"/>
    </row>
    <row r="96" spans="1:9">
      <c r="A96" s="25"/>
      <c r="B96" s="23"/>
      <c r="C96" s="23"/>
      <c r="D96" s="23"/>
      <c r="E96" s="23"/>
      <c r="F96" s="23"/>
      <c r="G96" s="23"/>
      <c r="H96" s="23"/>
      <c r="I96" s="23"/>
    </row>
    <row r="97" spans="1:9">
      <c r="A97" s="25"/>
      <c r="B97" s="23"/>
      <c r="C97" s="23"/>
      <c r="D97" s="23"/>
      <c r="E97" s="23"/>
      <c r="F97" s="23"/>
      <c r="G97" s="23"/>
      <c r="H97" s="23"/>
      <c r="I97" s="23"/>
    </row>
    <row r="98" spans="1:9">
      <c r="A98" s="25"/>
      <c r="B98" s="23"/>
      <c r="C98" s="23"/>
      <c r="D98" s="23"/>
      <c r="E98" s="23"/>
      <c r="F98" s="23"/>
      <c r="G98" s="23"/>
      <c r="H98" s="23"/>
      <c r="I98" s="23"/>
    </row>
    <row r="99" spans="1:9">
      <c r="A99" s="25"/>
      <c r="B99" s="23"/>
      <c r="C99" s="23"/>
      <c r="D99" s="23"/>
      <c r="E99" s="23"/>
      <c r="F99" s="23"/>
      <c r="G99" s="23"/>
      <c r="H99" s="23"/>
      <c r="I99" s="23"/>
    </row>
    <row r="100" spans="1:9">
      <c r="A100" s="25"/>
      <c r="B100" s="23"/>
      <c r="C100" s="23"/>
      <c r="D100" s="23"/>
      <c r="E100" s="23"/>
      <c r="F100" s="23"/>
      <c r="G100" s="23"/>
      <c r="H100" s="23"/>
      <c r="I100" s="23"/>
    </row>
    <row r="101" spans="1:9">
      <c r="A101" s="25"/>
      <c r="B101" s="23"/>
      <c r="C101" s="23"/>
      <c r="D101" s="23"/>
      <c r="E101" s="23"/>
      <c r="F101" s="23"/>
      <c r="G101" s="23"/>
      <c r="H101" s="23"/>
      <c r="I101" s="23"/>
    </row>
    <row r="102" spans="1:9">
      <c r="A102" s="25"/>
      <c r="B102" s="23"/>
      <c r="C102" s="23"/>
      <c r="D102" s="23"/>
      <c r="E102" s="23"/>
      <c r="F102" s="23"/>
      <c r="G102" s="23"/>
      <c r="H102" s="23"/>
      <c r="I102" s="23"/>
    </row>
    <row r="103" spans="1:9">
      <c r="A103" s="25"/>
      <c r="B103" s="23"/>
      <c r="C103" s="23"/>
      <c r="D103" s="23"/>
      <c r="E103" s="23"/>
      <c r="F103" s="23"/>
      <c r="G103" s="23"/>
      <c r="H103" s="23"/>
      <c r="I103" s="23"/>
    </row>
    <row r="104" spans="1:9">
      <c r="A104" s="25"/>
      <c r="B104" s="23"/>
      <c r="C104" s="23"/>
      <c r="D104" s="23"/>
      <c r="E104" s="23"/>
      <c r="F104" s="23"/>
      <c r="G104" s="23"/>
      <c r="H104" s="23"/>
      <c r="I104" s="23"/>
    </row>
    <row r="105" spans="1:9">
      <c r="A105" s="25"/>
      <c r="B105" s="23"/>
      <c r="C105" s="23"/>
      <c r="D105" s="23"/>
      <c r="E105" s="23"/>
      <c r="F105" s="23"/>
      <c r="G105" s="23"/>
      <c r="H105" s="23"/>
      <c r="I105" s="23"/>
    </row>
    <row r="106" spans="1:9">
      <c r="A106" s="25"/>
      <c r="B106" s="23"/>
      <c r="C106" s="23"/>
      <c r="D106" s="23"/>
      <c r="E106" s="23"/>
      <c r="F106" s="23"/>
      <c r="G106" s="23"/>
      <c r="H106" s="23"/>
      <c r="I106" s="23"/>
    </row>
    <row r="107" spans="1:9">
      <c r="A107" s="25"/>
      <c r="B107" s="23"/>
      <c r="C107" s="23"/>
      <c r="D107" s="23"/>
      <c r="E107" s="23"/>
      <c r="F107" s="23"/>
      <c r="G107" s="23"/>
      <c r="H107" s="23"/>
      <c r="I107" s="23"/>
    </row>
    <row r="108" spans="1:9">
      <c r="A108" s="25"/>
      <c r="B108" s="23"/>
      <c r="C108" s="23"/>
      <c r="D108" s="23"/>
      <c r="E108" s="23"/>
      <c r="F108" s="23"/>
      <c r="G108" s="23"/>
      <c r="H108" s="23"/>
      <c r="I108" s="23"/>
    </row>
    <row r="109" spans="1:9">
      <c r="A109" s="25"/>
      <c r="B109" s="23"/>
      <c r="C109" s="23"/>
      <c r="D109" s="23"/>
      <c r="E109" s="23"/>
      <c r="F109" s="23"/>
      <c r="G109" s="23"/>
      <c r="H109" s="23"/>
      <c r="I109" s="23"/>
    </row>
    <row r="110" spans="1:9">
      <c r="A110" s="25"/>
      <c r="B110" s="23"/>
      <c r="C110" s="23"/>
      <c r="D110" s="23"/>
      <c r="E110" s="23"/>
      <c r="F110" s="23"/>
      <c r="G110" s="23"/>
      <c r="H110" s="23"/>
      <c r="I110" s="23"/>
    </row>
    <row r="111" spans="1:9">
      <c r="A111" s="25"/>
      <c r="B111" s="23"/>
      <c r="C111" s="23"/>
      <c r="D111" s="23"/>
      <c r="E111" s="23"/>
      <c r="F111" s="23"/>
      <c r="G111" s="23"/>
      <c r="H111" s="23"/>
      <c r="I111" s="23"/>
    </row>
    <row r="112" spans="1:9">
      <c r="A112" s="25"/>
      <c r="B112" s="23"/>
      <c r="C112" s="23"/>
      <c r="D112" s="23"/>
      <c r="E112" s="23"/>
      <c r="F112" s="23"/>
      <c r="G112" s="23"/>
      <c r="H112" s="23"/>
      <c r="I112" s="23"/>
    </row>
    <row r="113" spans="1:9">
      <c r="A113" s="25"/>
      <c r="B113" s="23"/>
      <c r="C113" s="23"/>
      <c r="D113" s="23"/>
      <c r="E113" s="23"/>
      <c r="F113" s="23"/>
      <c r="G113" s="23"/>
      <c r="H113" s="23"/>
      <c r="I113" s="23"/>
    </row>
    <row r="114" spans="1:9">
      <c r="A114" s="25"/>
      <c r="B114" s="23"/>
      <c r="C114" s="23"/>
      <c r="D114" s="23"/>
      <c r="E114" s="23"/>
      <c r="F114" s="23"/>
      <c r="G114" s="23"/>
      <c r="H114" s="23"/>
      <c r="I114" s="23"/>
    </row>
    <row r="115" spans="1:9">
      <c r="A115" s="25"/>
      <c r="B115" s="23"/>
      <c r="C115" s="23"/>
      <c r="D115" s="23"/>
      <c r="E115" s="23"/>
      <c r="F115" s="23"/>
      <c r="G115" s="23"/>
      <c r="H115" s="23"/>
      <c r="I115" s="23"/>
    </row>
    <row r="116" spans="1:9">
      <c r="A116" s="25"/>
      <c r="B116" s="23"/>
      <c r="C116" s="23"/>
      <c r="D116" s="23"/>
      <c r="E116" s="23"/>
      <c r="F116" s="23"/>
      <c r="G116" s="23"/>
      <c r="H116" s="23"/>
      <c r="I116" s="23"/>
    </row>
    <row r="117" spans="1:9">
      <c r="A117" s="25"/>
      <c r="B117" s="23"/>
      <c r="C117" s="23"/>
      <c r="D117" s="23"/>
      <c r="E117" s="23"/>
      <c r="F117" s="23"/>
      <c r="G117" s="23"/>
      <c r="H117" s="23"/>
      <c r="I117" s="23"/>
    </row>
    <row r="118" spans="1:9">
      <c r="A118" s="25"/>
      <c r="B118" s="23"/>
      <c r="C118" s="23"/>
      <c r="D118" s="23"/>
      <c r="E118" s="23"/>
      <c r="F118" s="23"/>
      <c r="G118" s="23"/>
      <c r="H118" s="23"/>
      <c r="I118" s="23"/>
    </row>
    <row r="119" spans="1:9">
      <c r="A119" s="25"/>
      <c r="B119" s="23"/>
      <c r="C119" s="23"/>
      <c r="D119" s="23"/>
      <c r="E119" s="23"/>
      <c r="F119" s="23"/>
      <c r="G119" s="23"/>
      <c r="H119" s="23"/>
      <c r="I119" s="23"/>
    </row>
    <row r="120" spans="1:9">
      <c r="A120" s="25"/>
      <c r="B120" s="23"/>
      <c r="C120" s="23"/>
      <c r="D120" s="23"/>
      <c r="E120" s="23"/>
      <c r="F120" s="23"/>
      <c r="G120" s="23"/>
      <c r="H120" s="23"/>
      <c r="I120" s="23"/>
    </row>
    <row r="121" spans="1:9">
      <c r="A121" s="25"/>
      <c r="B121" s="23"/>
      <c r="C121" s="23"/>
      <c r="D121" s="23"/>
      <c r="E121" s="23"/>
      <c r="F121" s="23"/>
      <c r="G121" s="23"/>
      <c r="H121" s="23"/>
      <c r="I121" s="23"/>
    </row>
    <row r="122" spans="1:9">
      <c r="A122" s="25"/>
      <c r="B122" s="23"/>
      <c r="C122" s="23"/>
      <c r="D122" s="23"/>
      <c r="E122" s="23"/>
      <c r="F122" s="23"/>
      <c r="G122" s="23"/>
      <c r="H122" s="23"/>
      <c r="I122" s="23"/>
    </row>
    <row r="123" spans="1:9">
      <c r="A123" s="25"/>
      <c r="B123" s="23"/>
      <c r="C123" s="23"/>
      <c r="D123" s="23"/>
      <c r="E123" s="23"/>
      <c r="F123" s="23"/>
      <c r="G123" s="23"/>
      <c r="H123" s="23"/>
      <c r="I123" s="23"/>
    </row>
    <row r="124" spans="1:9">
      <c r="A124" s="25"/>
      <c r="B124" s="23"/>
      <c r="C124" s="23"/>
      <c r="D124" s="23"/>
      <c r="E124" s="23"/>
      <c r="F124" s="23"/>
      <c r="G124" s="23"/>
      <c r="H124" s="23"/>
      <c r="I124" s="23"/>
    </row>
    <row r="125" spans="1:9">
      <c r="A125" s="25"/>
      <c r="B125" s="23"/>
      <c r="C125" s="23"/>
      <c r="D125" s="23"/>
      <c r="E125" s="23"/>
      <c r="F125" s="23"/>
      <c r="G125" s="23"/>
      <c r="H125" s="23"/>
      <c r="I125" s="23"/>
    </row>
    <row r="126" spans="1:9">
      <c r="A126" s="25"/>
      <c r="B126" s="23"/>
      <c r="C126" s="23"/>
      <c r="D126" s="23"/>
      <c r="E126" s="23"/>
      <c r="F126" s="23"/>
      <c r="G126" s="23"/>
      <c r="H126" s="23"/>
      <c r="I126" s="23"/>
    </row>
    <row r="127" spans="1:9">
      <c r="A127" s="25"/>
      <c r="B127" s="23"/>
      <c r="C127" s="23"/>
      <c r="D127" s="23"/>
      <c r="E127" s="23"/>
      <c r="F127" s="23"/>
      <c r="G127" s="23"/>
      <c r="H127" s="23"/>
      <c r="I127" s="23"/>
    </row>
    <row r="128" spans="1:9">
      <c r="A128" s="25"/>
      <c r="B128" s="23"/>
      <c r="C128" s="23"/>
      <c r="D128" s="23"/>
      <c r="E128" s="23"/>
      <c r="F128" s="23"/>
      <c r="G128" s="23"/>
      <c r="H128" s="23"/>
      <c r="I128" s="23"/>
    </row>
    <row r="129" spans="1:9">
      <c r="A129" s="25"/>
      <c r="B129" s="23"/>
      <c r="C129" s="23"/>
      <c r="D129" s="23"/>
      <c r="E129" s="23"/>
      <c r="F129" s="23"/>
      <c r="G129" s="23"/>
      <c r="H129" s="23"/>
      <c r="I129" s="23"/>
    </row>
    <row r="130" spans="1:9">
      <c r="A130" s="25"/>
      <c r="B130" s="23"/>
      <c r="C130" s="23"/>
      <c r="D130" s="23"/>
      <c r="E130" s="23"/>
      <c r="F130" s="23"/>
      <c r="G130" s="23"/>
      <c r="H130" s="23"/>
      <c r="I130" s="23"/>
    </row>
    <row r="131" spans="1:9">
      <c r="A131" s="25"/>
      <c r="B131" s="23"/>
      <c r="C131" s="23"/>
      <c r="D131" s="23"/>
      <c r="E131" s="23"/>
      <c r="F131" s="23"/>
      <c r="G131" s="23"/>
      <c r="H131" s="23"/>
      <c r="I131" s="23"/>
    </row>
    <row r="132" spans="1:9">
      <c r="A132" s="25"/>
      <c r="B132" s="23"/>
      <c r="C132" s="23"/>
      <c r="D132" s="23"/>
      <c r="E132" s="23"/>
      <c r="F132" s="23"/>
      <c r="G132" s="23"/>
      <c r="H132" s="23"/>
      <c r="I132" s="23"/>
    </row>
    <row r="133" spans="1:9">
      <c r="A133" s="25"/>
      <c r="B133" s="23"/>
      <c r="C133" s="23"/>
      <c r="D133" s="23"/>
      <c r="E133" s="23"/>
      <c r="F133" s="23"/>
      <c r="G133" s="23"/>
      <c r="H133" s="23"/>
      <c r="I133" s="23"/>
    </row>
    <row r="134" spans="1:9">
      <c r="A134" s="25"/>
      <c r="B134" s="23"/>
      <c r="C134" s="23"/>
      <c r="D134" s="23"/>
      <c r="E134" s="23"/>
      <c r="F134" s="23"/>
      <c r="G134" s="23"/>
      <c r="H134" s="23"/>
      <c r="I134" s="23"/>
    </row>
    <row r="135" spans="1:9">
      <c r="A135" s="25"/>
      <c r="B135" s="23"/>
      <c r="C135" s="23"/>
      <c r="D135" s="23"/>
      <c r="E135" s="23"/>
      <c r="F135" s="23"/>
      <c r="G135" s="23"/>
      <c r="H135" s="23"/>
      <c r="I135" s="23"/>
    </row>
    <row r="136" spans="1:9">
      <c r="A136" s="25"/>
      <c r="B136" s="23"/>
      <c r="C136" s="23"/>
      <c r="D136" s="23"/>
      <c r="E136" s="23"/>
      <c r="F136" s="23"/>
      <c r="G136" s="23"/>
      <c r="H136" s="23"/>
      <c r="I136" s="23"/>
    </row>
    <row r="137" spans="1:9">
      <c r="A137" s="25"/>
      <c r="B137" s="23"/>
      <c r="C137" s="23"/>
      <c r="D137" s="23"/>
      <c r="E137" s="23"/>
      <c r="F137" s="23"/>
      <c r="G137" s="23"/>
      <c r="H137" s="23"/>
      <c r="I137" s="23"/>
    </row>
    <row r="138" spans="1:9">
      <c r="A138" s="25"/>
      <c r="B138" s="23"/>
      <c r="C138" s="23"/>
      <c r="D138" s="23"/>
      <c r="E138" s="23"/>
      <c r="F138" s="23"/>
      <c r="G138" s="23"/>
      <c r="H138" s="23"/>
      <c r="I138" s="23"/>
    </row>
    <row r="139" spans="1:9">
      <c r="A139" s="25"/>
      <c r="B139" s="23"/>
      <c r="C139" s="23"/>
      <c r="D139" s="23"/>
      <c r="E139" s="23"/>
      <c r="F139" s="23"/>
      <c r="G139" s="23"/>
      <c r="H139" s="23"/>
      <c r="I139" s="23"/>
    </row>
    <row r="140" spans="1:9">
      <c r="A140" s="25"/>
      <c r="B140" s="23"/>
      <c r="C140" s="23"/>
      <c r="D140" s="23"/>
      <c r="E140" s="23"/>
      <c r="F140" s="23"/>
      <c r="G140" s="23"/>
      <c r="H140" s="23"/>
      <c r="I140" s="23"/>
    </row>
    <row r="141" spans="1:9">
      <c r="A141" s="25"/>
      <c r="B141" s="23"/>
      <c r="C141" s="23"/>
      <c r="D141" s="23"/>
      <c r="E141" s="23"/>
      <c r="F141" s="23"/>
      <c r="G141" s="23"/>
      <c r="H141" s="23"/>
      <c r="I141" s="23"/>
    </row>
    <row r="142" spans="1:9">
      <c r="A142" s="25"/>
      <c r="B142" s="23"/>
      <c r="C142" s="23"/>
      <c r="D142" s="23"/>
      <c r="E142" s="23"/>
      <c r="F142" s="23"/>
      <c r="G142" s="23"/>
      <c r="H142" s="23"/>
      <c r="I142" s="23"/>
    </row>
    <row r="143" spans="1:9">
      <c r="A143" s="25"/>
      <c r="B143" s="23"/>
      <c r="C143" s="23"/>
      <c r="D143" s="23"/>
      <c r="E143" s="23"/>
      <c r="F143" s="23"/>
      <c r="G143" s="23"/>
      <c r="H143" s="23"/>
      <c r="I143" s="23"/>
    </row>
    <row r="144" spans="1:9">
      <c r="A144" s="25"/>
      <c r="B144" s="23"/>
      <c r="C144" s="23"/>
      <c r="D144" s="23"/>
      <c r="E144" s="23"/>
      <c r="F144" s="23"/>
      <c r="G144" s="23"/>
      <c r="H144" s="23"/>
      <c r="I144" s="23"/>
    </row>
    <row r="145" spans="1:9">
      <c r="A145" s="25"/>
      <c r="B145" s="23"/>
      <c r="C145" s="23"/>
      <c r="D145" s="23"/>
      <c r="E145" s="23"/>
      <c r="F145" s="23"/>
      <c r="G145" s="23"/>
      <c r="H145" s="23"/>
      <c r="I145" s="23"/>
    </row>
    <row r="146" spans="1:9">
      <c r="A146" s="25"/>
      <c r="B146" s="23"/>
      <c r="C146" s="23"/>
      <c r="D146" s="23"/>
      <c r="E146" s="23"/>
      <c r="F146" s="23"/>
      <c r="G146" s="23"/>
      <c r="H146" s="23"/>
      <c r="I146" s="23"/>
    </row>
    <row r="147" spans="1:9">
      <c r="A147" s="25"/>
      <c r="B147" s="23"/>
      <c r="C147" s="23"/>
      <c r="D147" s="23"/>
      <c r="E147" s="23"/>
      <c r="F147" s="23"/>
      <c r="G147" s="23"/>
      <c r="H147" s="23"/>
      <c r="I147" s="23"/>
    </row>
    <row r="148" spans="1:9">
      <c r="A148" s="25"/>
      <c r="B148" s="23"/>
      <c r="C148" s="23"/>
      <c r="D148" s="23"/>
      <c r="E148" s="23"/>
      <c r="F148" s="23"/>
      <c r="G148" s="23"/>
      <c r="H148" s="23"/>
      <c r="I148" s="23"/>
    </row>
    <row r="149" spans="1:9">
      <c r="A149" s="25"/>
      <c r="B149" s="23"/>
      <c r="C149" s="23"/>
      <c r="D149" s="23"/>
      <c r="E149" s="23"/>
      <c r="F149" s="23"/>
      <c r="G149" s="23"/>
      <c r="H149" s="23"/>
      <c r="I149" s="23"/>
    </row>
    <row r="150" spans="1:9">
      <c r="A150" s="25"/>
      <c r="B150" s="23"/>
      <c r="C150" s="23"/>
      <c r="D150" s="23"/>
      <c r="E150" s="23"/>
      <c r="F150" s="23"/>
      <c r="G150" s="23"/>
      <c r="H150" s="23"/>
      <c r="I150" s="23"/>
    </row>
    <row r="151" spans="1:9">
      <c r="A151" s="25"/>
      <c r="B151" s="23"/>
      <c r="C151" s="23"/>
      <c r="D151" s="23"/>
      <c r="E151" s="23"/>
      <c r="F151" s="23"/>
      <c r="G151" s="23"/>
      <c r="H151" s="23"/>
      <c r="I151" s="23"/>
    </row>
    <row r="152" spans="1:9">
      <c r="A152" s="25"/>
      <c r="B152" s="23"/>
      <c r="C152" s="23"/>
      <c r="D152" s="23"/>
      <c r="E152" s="23"/>
      <c r="F152" s="23"/>
      <c r="G152" s="23"/>
      <c r="H152" s="23"/>
      <c r="I152" s="23"/>
    </row>
    <row r="153" spans="1:9">
      <c r="A153" s="25"/>
      <c r="B153" s="23"/>
      <c r="C153" s="23"/>
      <c r="D153" s="23"/>
      <c r="E153" s="23"/>
      <c r="F153" s="23"/>
      <c r="G153" s="23"/>
      <c r="H153" s="23"/>
      <c r="I153" s="23"/>
    </row>
    <row r="154" spans="1:9">
      <c r="A154" s="25"/>
      <c r="B154" s="23"/>
      <c r="C154" s="23"/>
      <c r="D154" s="23"/>
      <c r="E154" s="23"/>
      <c r="F154" s="23"/>
      <c r="G154" s="23"/>
      <c r="H154" s="23"/>
      <c r="I154" s="23"/>
    </row>
    <row r="155" spans="1:9">
      <c r="A155" s="25"/>
      <c r="B155" s="23"/>
      <c r="C155" s="23"/>
      <c r="D155" s="23"/>
      <c r="E155" s="23"/>
      <c r="F155" s="23"/>
      <c r="G155" s="23"/>
      <c r="H155" s="23"/>
      <c r="I155" s="23"/>
    </row>
    <row r="156" spans="1:9">
      <c r="A156" s="25"/>
      <c r="B156" s="23"/>
      <c r="C156" s="23"/>
      <c r="D156" s="23"/>
      <c r="E156" s="23"/>
      <c r="F156" s="23"/>
      <c r="G156" s="23"/>
      <c r="H156" s="23"/>
      <c r="I156" s="23"/>
    </row>
    <row r="157" spans="1:9">
      <c r="A157" s="25"/>
      <c r="B157" s="23"/>
      <c r="C157" s="23"/>
      <c r="D157" s="23"/>
      <c r="E157" s="23"/>
      <c r="F157" s="23"/>
      <c r="G157" s="23"/>
      <c r="H157" s="23"/>
      <c r="I157" s="23"/>
    </row>
    <row r="158" spans="1:9">
      <c r="A158" s="25"/>
      <c r="B158" s="23"/>
      <c r="C158" s="23"/>
      <c r="D158" s="23"/>
      <c r="E158" s="23"/>
      <c r="F158" s="23"/>
      <c r="G158" s="23"/>
      <c r="H158" s="23"/>
      <c r="I158" s="23"/>
    </row>
    <row r="159" spans="1:9">
      <c r="A159" s="25"/>
      <c r="B159" s="23"/>
      <c r="C159" s="23"/>
      <c r="D159" s="23"/>
      <c r="E159" s="23"/>
      <c r="F159" s="23"/>
      <c r="G159" s="23"/>
      <c r="H159" s="23"/>
      <c r="I159" s="23"/>
    </row>
    <row r="160" spans="1:9">
      <c r="A160" s="25"/>
      <c r="B160" s="23"/>
      <c r="C160" s="23"/>
      <c r="D160" s="23"/>
      <c r="E160" s="23"/>
      <c r="F160" s="23"/>
      <c r="G160" s="23"/>
      <c r="H160" s="23"/>
      <c r="I160" s="23"/>
    </row>
    <row r="161" spans="1:9">
      <c r="A161" s="25"/>
      <c r="B161" s="23"/>
      <c r="C161" s="23"/>
      <c r="D161" s="23"/>
      <c r="E161" s="23"/>
      <c r="F161" s="23"/>
      <c r="G161" s="23"/>
      <c r="H161" s="23"/>
      <c r="I161" s="23"/>
    </row>
    <row r="162" spans="1:9">
      <c r="A162" s="25"/>
      <c r="B162" s="23"/>
      <c r="C162" s="23"/>
      <c r="D162" s="23"/>
      <c r="E162" s="23"/>
      <c r="F162" s="23"/>
      <c r="G162" s="23"/>
      <c r="H162" s="23"/>
      <c r="I162" s="23"/>
    </row>
    <row r="163" spans="1:9">
      <c r="A163" s="25"/>
      <c r="B163" s="23"/>
      <c r="C163" s="23"/>
      <c r="D163" s="23"/>
      <c r="E163" s="23"/>
      <c r="F163" s="23"/>
      <c r="G163" s="23"/>
      <c r="H163" s="23"/>
      <c r="I163" s="23"/>
    </row>
    <row r="164" spans="1:9">
      <c r="A164" s="25"/>
      <c r="B164" s="23"/>
      <c r="C164" s="23"/>
      <c r="D164" s="23"/>
      <c r="E164" s="23"/>
      <c r="F164" s="23"/>
      <c r="G164" s="23"/>
      <c r="H164" s="23"/>
      <c r="I164" s="23"/>
    </row>
    <row r="165" spans="1:9">
      <c r="A165" s="25"/>
      <c r="B165" s="23"/>
      <c r="C165" s="23"/>
      <c r="D165" s="23"/>
      <c r="E165" s="23"/>
      <c r="F165" s="23"/>
      <c r="G165" s="23"/>
      <c r="H165" s="23"/>
      <c r="I165" s="23"/>
    </row>
    <row r="166" spans="1:9">
      <c r="A166" s="25"/>
      <c r="B166" s="23"/>
      <c r="C166" s="23"/>
      <c r="D166" s="23"/>
      <c r="E166" s="23"/>
      <c r="F166" s="23"/>
      <c r="G166" s="23"/>
      <c r="H166" s="23"/>
      <c r="I166" s="23"/>
    </row>
    <row r="167" spans="1:9">
      <c r="A167" s="25"/>
      <c r="B167" s="23"/>
      <c r="C167" s="23"/>
      <c r="D167" s="23"/>
      <c r="E167" s="23"/>
      <c r="F167" s="23"/>
      <c r="G167" s="23"/>
      <c r="H167" s="23"/>
      <c r="I167" s="23"/>
    </row>
    <row r="168" spans="1:9">
      <c r="A168" s="25"/>
      <c r="B168" s="23"/>
      <c r="C168" s="23"/>
      <c r="D168" s="23"/>
      <c r="E168" s="23"/>
      <c r="F168" s="23"/>
      <c r="G168" s="23"/>
      <c r="H168" s="23"/>
      <c r="I168" s="23"/>
    </row>
    <row r="169" spans="1:9">
      <c r="A169" s="25"/>
      <c r="B169" s="23"/>
      <c r="C169" s="23"/>
      <c r="D169" s="23"/>
      <c r="E169" s="23"/>
      <c r="F169" s="23"/>
      <c r="G169" s="23"/>
      <c r="H169" s="23"/>
      <c r="I169" s="23"/>
    </row>
    <row r="170" spans="1:9">
      <c r="A170" s="25"/>
      <c r="B170" s="23"/>
      <c r="C170" s="23"/>
      <c r="D170" s="23"/>
      <c r="E170" s="23"/>
      <c r="F170" s="23"/>
      <c r="G170" s="23"/>
      <c r="H170" s="23"/>
      <c r="I170" s="23"/>
    </row>
    <row r="171" spans="1:9">
      <c r="A171" s="25"/>
      <c r="B171" s="23"/>
      <c r="C171" s="23"/>
      <c r="D171" s="23"/>
      <c r="E171" s="23"/>
      <c r="F171" s="23"/>
      <c r="G171" s="23"/>
      <c r="H171" s="23"/>
      <c r="I171" s="23"/>
    </row>
    <row r="172" spans="1:9">
      <c r="A172" s="25"/>
      <c r="B172" s="23"/>
      <c r="C172" s="23"/>
      <c r="D172" s="23"/>
      <c r="E172" s="23"/>
      <c r="F172" s="23"/>
      <c r="G172" s="23"/>
      <c r="H172" s="23"/>
      <c r="I172" s="23"/>
    </row>
    <row r="173" spans="1:9">
      <c r="A173" s="25"/>
      <c r="B173" s="23"/>
      <c r="C173" s="23"/>
      <c r="D173" s="23"/>
      <c r="E173" s="23"/>
      <c r="F173" s="23"/>
      <c r="G173" s="23"/>
      <c r="H173" s="23"/>
      <c r="I173" s="23"/>
    </row>
    <row r="174" spans="1:9">
      <c r="A174" s="25"/>
      <c r="B174" s="23"/>
      <c r="C174" s="23"/>
      <c r="D174" s="23"/>
      <c r="E174" s="23"/>
      <c r="F174" s="23"/>
      <c r="G174" s="23"/>
      <c r="H174" s="23"/>
      <c r="I174" s="23"/>
    </row>
    <row r="175" spans="1:9">
      <c r="A175" s="25"/>
      <c r="B175" s="23"/>
      <c r="C175" s="23"/>
      <c r="D175" s="23"/>
      <c r="E175" s="23"/>
      <c r="F175" s="23"/>
      <c r="G175" s="23"/>
      <c r="H175" s="23"/>
      <c r="I175" s="23"/>
    </row>
    <row r="176" spans="1:9">
      <c r="A176" s="25"/>
      <c r="B176" s="23"/>
      <c r="C176" s="23"/>
      <c r="D176" s="23"/>
      <c r="E176" s="23"/>
      <c r="F176" s="23"/>
      <c r="G176" s="23"/>
      <c r="H176" s="23"/>
      <c r="I176" s="23"/>
    </row>
    <row r="177" spans="1:9">
      <c r="A177" s="25"/>
      <c r="B177" s="23"/>
      <c r="C177" s="23"/>
      <c r="D177" s="23"/>
      <c r="E177" s="23"/>
      <c r="F177" s="23"/>
      <c r="G177" s="23"/>
      <c r="H177" s="23"/>
      <c r="I177" s="23"/>
    </row>
    <row r="178" spans="1:9">
      <c r="A178" s="25"/>
      <c r="B178" s="23"/>
      <c r="C178" s="23"/>
      <c r="D178" s="23"/>
      <c r="E178" s="23"/>
      <c r="F178" s="23"/>
      <c r="G178" s="23"/>
      <c r="H178" s="23"/>
      <c r="I178" s="23"/>
    </row>
    <row r="179" spans="1:9">
      <c r="A179" s="25"/>
      <c r="B179" s="23"/>
      <c r="C179" s="23"/>
      <c r="D179" s="23"/>
      <c r="E179" s="23"/>
      <c r="F179" s="23"/>
      <c r="G179" s="23"/>
      <c r="H179" s="23"/>
      <c r="I179" s="23"/>
    </row>
  </sheetData>
  <mergeCells count="2">
    <mergeCell ref="A4:C4"/>
    <mergeCell ref="B7:C7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30"/>
  <sheetViews>
    <sheetView topLeftCell="A10" zoomScale="70" zoomScaleNormal="70" zoomScaleSheetLayoutView="70" workbookViewId="0">
      <selection activeCell="H15" sqref="H15"/>
    </sheetView>
  </sheetViews>
  <sheetFormatPr defaultColWidth="9.140625" defaultRowHeight="16.5"/>
  <cols>
    <col min="1" max="1" width="11.42578125" style="22" customWidth="1"/>
    <col min="2" max="2" width="16.5703125" style="22" customWidth="1"/>
    <col min="3" max="3" width="73.42578125" style="405" customWidth="1"/>
    <col min="4" max="4" width="21.5703125" style="405" customWidth="1"/>
    <col min="5" max="5" width="23.7109375" style="405" customWidth="1"/>
    <col min="6" max="6" width="20.7109375" style="406" customWidth="1"/>
    <col min="7" max="7" width="19.7109375" style="24" customWidth="1"/>
    <col min="8" max="8" width="18.28515625" style="23" customWidth="1"/>
    <col min="9" max="9" width="19.5703125" style="23" customWidth="1"/>
    <col min="10" max="10" width="14.140625" style="23" customWidth="1"/>
    <col min="11" max="11" width="17.42578125" style="23" customWidth="1"/>
    <col min="12" max="12" width="21.5703125" style="23" customWidth="1"/>
    <col min="13" max="13" width="16" style="23" customWidth="1"/>
    <col min="14" max="14" width="20.7109375" style="23" customWidth="1"/>
    <col min="15" max="16384" width="9.140625" style="23"/>
  </cols>
  <sheetData>
    <row r="2" spans="1:16" ht="21" customHeight="1">
      <c r="E2" s="23"/>
      <c r="F2" s="295" t="s">
        <v>226</v>
      </c>
      <c r="H2" s="26"/>
    </row>
    <row r="3" spans="1:16" ht="26.45" customHeight="1">
      <c r="E3" s="23"/>
      <c r="F3" s="66" t="s">
        <v>242</v>
      </c>
      <c r="H3" s="26"/>
    </row>
    <row r="4" spans="1:16" ht="18.600000000000001" customHeight="1">
      <c r="E4" s="23"/>
      <c r="F4" s="21" t="s">
        <v>214</v>
      </c>
      <c r="H4" s="26"/>
    </row>
    <row r="5" spans="1:16" ht="21" customHeight="1">
      <c r="F5" s="407"/>
      <c r="H5" s="26"/>
    </row>
    <row r="6" spans="1:16" ht="91.5" customHeight="1">
      <c r="A6" s="431" t="s">
        <v>277</v>
      </c>
      <c r="B6" s="431"/>
      <c r="C6" s="431"/>
      <c r="D6" s="431"/>
      <c r="E6" s="431"/>
      <c r="F6" s="431"/>
      <c r="G6" s="31"/>
      <c r="H6" s="31"/>
      <c r="I6" s="425"/>
      <c r="J6" s="425"/>
      <c r="K6" s="425"/>
      <c r="L6" s="425"/>
      <c r="M6" s="425"/>
      <c r="N6" s="425"/>
      <c r="O6" s="425"/>
      <c r="P6" s="425"/>
    </row>
    <row r="7" spans="1:16" ht="21.75" customHeight="1" thickBot="1">
      <c r="A7" s="373"/>
      <c r="B7" s="373"/>
      <c r="C7" s="373"/>
      <c r="D7" s="373"/>
      <c r="E7" s="373"/>
      <c r="F7" s="374" t="s">
        <v>39</v>
      </c>
      <c r="G7" s="426"/>
      <c r="H7" s="426"/>
    </row>
    <row r="8" spans="1:16" ht="17.25">
      <c r="A8" s="429" t="s">
        <v>33</v>
      </c>
      <c r="B8" s="430"/>
      <c r="C8" s="427" t="s">
        <v>215</v>
      </c>
      <c r="D8" s="427" t="s">
        <v>236</v>
      </c>
      <c r="E8" s="427"/>
      <c r="F8" s="432"/>
      <c r="H8" s="24"/>
    </row>
    <row r="9" spans="1:16" ht="36" customHeight="1" thickBot="1">
      <c r="A9" s="326" t="s">
        <v>222</v>
      </c>
      <c r="B9" s="327" t="s">
        <v>223</v>
      </c>
      <c r="C9" s="428"/>
      <c r="D9" s="428"/>
      <c r="E9" s="428"/>
      <c r="F9" s="433"/>
      <c r="H9" s="24"/>
    </row>
    <row r="10" spans="1:16" ht="13.5">
      <c r="A10" s="375"/>
      <c r="B10" s="376"/>
      <c r="C10" s="377"/>
      <c r="D10" s="378" t="s">
        <v>72</v>
      </c>
      <c r="E10" s="378" t="s">
        <v>71</v>
      </c>
      <c r="F10" s="379" t="s">
        <v>22</v>
      </c>
      <c r="G10" s="23"/>
    </row>
    <row r="11" spans="1:16" s="44" customFormat="1" ht="20.25">
      <c r="A11" s="380"/>
      <c r="B11" s="381"/>
      <c r="C11" s="382" t="s">
        <v>243</v>
      </c>
      <c r="D11" s="383">
        <f t="shared" ref="D11:F11" si="0">+D12</f>
        <v>0</v>
      </c>
      <c r="E11" s="383">
        <f t="shared" si="0"/>
        <v>0</v>
      </c>
      <c r="F11" s="384">
        <f t="shared" si="0"/>
        <v>0</v>
      </c>
      <c r="G11" s="46"/>
      <c r="H11" s="46"/>
      <c r="I11" s="46"/>
      <c r="J11" s="46"/>
      <c r="K11" s="47"/>
      <c r="L11" s="47"/>
    </row>
    <row r="12" spans="1:16" ht="20.25">
      <c r="A12" s="385" t="s">
        <v>244</v>
      </c>
      <c r="B12" s="386"/>
      <c r="C12" s="387" t="s">
        <v>259</v>
      </c>
      <c r="D12" s="383">
        <f>D19+D25</f>
        <v>0</v>
      </c>
      <c r="E12" s="383">
        <f t="shared" ref="E12:F12" si="1">E19+E25</f>
        <v>0</v>
      </c>
      <c r="F12" s="384">
        <f t="shared" si="1"/>
        <v>0</v>
      </c>
      <c r="G12" s="23"/>
      <c r="H12" s="64"/>
      <c r="I12" s="27"/>
      <c r="J12" s="27"/>
      <c r="K12" s="27"/>
      <c r="L12" s="27"/>
    </row>
    <row r="13" spans="1:16" ht="20.25">
      <c r="A13" s="385"/>
      <c r="B13" s="386"/>
      <c r="C13" s="386" t="s">
        <v>245</v>
      </c>
      <c r="D13" s="388"/>
      <c r="E13" s="389"/>
      <c r="F13" s="390"/>
      <c r="G13" s="23"/>
      <c r="H13" s="64"/>
      <c r="I13" s="27"/>
      <c r="J13" s="27"/>
      <c r="K13" s="27"/>
      <c r="L13" s="27"/>
    </row>
    <row r="14" spans="1:16" ht="20.25">
      <c r="A14" s="385"/>
      <c r="B14" s="386"/>
      <c r="C14" s="387" t="s">
        <v>260</v>
      </c>
      <c r="D14" s="391"/>
      <c r="E14" s="389"/>
      <c r="F14" s="390"/>
      <c r="G14" s="23"/>
      <c r="H14" s="64"/>
      <c r="I14" s="27"/>
      <c r="J14" s="27"/>
      <c r="K14" s="27"/>
      <c r="L14" s="27"/>
    </row>
    <row r="15" spans="1:16" ht="69">
      <c r="A15" s="385"/>
      <c r="B15" s="386"/>
      <c r="C15" s="386" t="s">
        <v>261</v>
      </c>
      <c r="D15" s="388"/>
      <c r="E15" s="389"/>
      <c r="F15" s="390"/>
      <c r="G15" s="23"/>
      <c r="H15" s="64"/>
      <c r="I15" s="27"/>
      <c r="J15" s="27"/>
      <c r="K15" s="27"/>
      <c r="L15" s="27"/>
    </row>
    <row r="16" spans="1:16" ht="20.25">
      <c r="A16" s="385"/>
      <c r="B16" s="386"/>
      <c r="C16" s="387" t="s">
        <v>262</v>
      </c>
      <c r="D16" s="391"/>
      <c r="E16" s="389"/>
      <c r="F16" s="390"/>
      <c r="G16" s="23"/>
      <c r="H16" s="64"/>
      <c r="I16" s="27"/>
      <c r="J16" s="27"/>
      <c r="K16" s="27"/>
      <c r="L16" s="27"/>
    </row>
    <row r="17" spans="1:12" ht="34.5">
      <c r="A17" s="385"/>
      <c r="B17" s="386"/>
      <c r="C17" s="386" t="s">
        <v>263</v>
      </c>
      <c r="D17" s="388"/>
      <c r="E17" s="389"/>
      <c r="F17" s="390"/>
      <c r="G17" s="23"/>
      <c r="H17" s="64"/>
      <c r="I17" s="27"/>
      <c r="J17" s="27"/>
      <c r="K17" s="27"/>
      <c r="L17" s="27"/>
    </row>
    <row r="18" spans="1:12" ht="20.25">
      <c r="A18" s="422" t="s">
        <v>216</v>
      </c>
      <c r="B18" s="423"/>
      <c r="C18" s="423"/>
      <c r="D18" s="423"/>
      <c r="E18" s="423"/>
      <c r="F18" s="424"/>
      <c r="G18" s="23"/>
      <c r="H18" s="64"/>
      <c r="I18" s="27"/>
      <c r="J18" s="27"/>
      <c r="K18" s="27"/>
      <c r="L18" s="27"/>
    </row>
    <row r="19" spans="1:12" ht="18.75">
      <c r="A19" s="385"/>
      <c r="B19" s="386" t="s">
        <v>246</v>
      </c>
      <c r="C19" s="387" t="s">
        <v>233</v>
      </c>
      <c r="D19" s="392">
        <f>'Հավելված 2'!G22</f>
        <v>16000</v>
      </c>
      <c r="E19" s="392">
        <f>'Հավելված 2'!H22</f>
        <v>16000</v>
      </c>
      <c r="F19" s="393">
        <f>'Հավելված 2'!I22</f>
        <v>16000</v>
      </c>
      <c r="G19" s="23"/>
      <c r="H19" s="64"/>
      <c r="I19" s="27"/>
      <c r="J19" s="27"/>
      <c r="K19" s="27"/>
      <c r="L19" s="27"/>
    </row>
    <row r="20" spans="1:12" s="45" customFormat="1" ht="51.75">
      <c r="A20" s="385"/>
      <c r="B20" s="386"/>
      <c r="C20" s="382" t="s">
        <v>247</v>
      </c>
      <c r="D20" s="353"/>
      <c r="E20" s="394"/>
      <c r="F20" s="395"/>
    </row>
    <row r="21" spans="1:12" s="22" customFormat="1" ht="17.25">
      <c r="A21" s="385"/>
      <c r="B21" s="386"/>
      <c r="C21" s="387" t="s">
        <v>234</v>
      </c>
      <c r="D21" s="396"/>
      <c r="E21" s="397"/>
      <c r="F21" s="398"/>
    </row>
    <row r="22" spans="1:12" s="22" customFormat="1" ht="34.5">
      <c r="A22" s="385"/>
      <c r="B22" s="386"/>
      <c r="C22" s="386" t="s">
        <v>264</v>
      </c>
      <c r="D22" s="353"/>
      <c r="E22" s="397"/>
      <c r="F22" s="398"/>
    </row>
    <row r="23" spans="1:12" s="22" customFormat="1" ht="17.25">
      <c r="A23" s="385"/>
      <c r="B23" s="386"/>
      <c r="C23" s="387" t="s">
        <v>235</v>
      </c>
      <c r="D23" s="353"/>
      <c r="E23" s="397"/>
      <c r="F23" s="398"/>
    </row>
    <row r="24" spans="1:12" ht="17.25">
      <c r="A24" s="385"/>
      <c r="B24" s="386"/>
      <c r="C24" s="386" t="s">
        <v>240</v>
      </c>
      <c r="D24" s="353"/>
      <c r="E24" s="397"/>
      <c r="F24" s="398"/>
      <c r="G24" s="23"/>
    </row>
    <row r="25" spans="1:12" ht="18.75">
      <c r="A25" s="385"/>
      <c r="B25" s="386" t="s">
        <v>250</v>
      </c>
      <c r="C25" s="387" t="s">
        <v>233</v>
      </c>
      <c r="D25" s="392">
        <f>'Հավելված 2'!G30</f>
        <v>-16000</v>
      </c>
      <c r="E25" s="392">
        <f>'Հավելված 2'!H30</f>
        <v>-16000</v>
      </c>
      <c r="F25" s="393">
        <f>'Հավելված 2'!I30</f>
        <v>-16000</v>
      </c>
    </row>
    <row r="26" spans="1:12" ht="86.25">
      <c r="A26" s="385"/>
      <c r="B26" s="386"/>
      <c r="C26" s="382" t="s">
        <v>251</v>
      </c>
      <c r="D26" s="399"/>
      <c r="E26" s="399"/>
      <c r="F26" s="400"/>
    </row>
    <row r="27" spans="1:12" ht="17.25">
      <c r="A27" s="385"/>
      <c r="B27" s="386"/>
      <c r="C27" s="387" t="s">
        <v>234</v>
      </c>
      <c r="D27" s="399"/>
      <c r="E27" s="399"/>
      <c r="F27" s="400"/>
    </row>
    <row r="28" spans="1:12" ht="51.75">
      <c r="A28" s="385"/>
      <c r="B28" s="386"/>
      <c r="C28" s="386" t="s">
        <v>266</v>
      </c>
      <c r="D28" s="399"/>
      <c r="E28" s="399"/>
      <c r="F28" s="400"/>
    </row>
    <row r="29" spans="1:12" ht="17.25">
      <c r="A29" s="385"/>
      <c r="B29" s="386"/>
      <c r="C29" s="387" t="s">
        <v>235</v>
      </c>
      <c r="D29" s="399"/>
      <c r="E29" s="399"/>
      <c r="F29" s="400"/>
    </row>
    <row r="30" spans="1:12" ht="35.25" thickBot="1">
      <c r="A30" s="401"/>
      <c r="B30" s="402"/>
      <c r="C30" s="402" t="s">
        <v>265</v>
      </c>
      <c r="D30" s="403"/>
      <c r="E30" s="403"/>
      <c r="F30" s="404"/>
    </row>
  </sheetData>
  <mergeCells count="7">
    <mergeCell ref="A18:F18"/>
    <mergeCell ref="I6:P6"/>
    <mergeCell ref="G7:H7"/>
    <mergeCell ref="C8:C9"/>
    <mergeCell ref="A8:B8"/>
    <mergeCell ref="A6:F6"/>
    <mergeCell ref="D8:F9"/>
  </mergeCells>
  <phoneticPr fontId="19" type="noConversion"/>
  <printOptions horizontalCentered="1"/>
  <pageMargins left="0.19685039370078741" right="0.19685039370078741" top="0.23622047244094491" bottom="0.35433070866141736" header="0.19685039370078741" footer="0.31496062992125984"/>
  <pageSetup paperSize="9" scale="40"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38"/>
  <sheetViews>
    <sheetView zoomScale="72" zoomScaleNormal="72" zoomScaleSheetLayoutView="80" workbookViewId="0">
      <selection activeCell="G8" sqref="G8:I9"/>
    </sheetView>
  </sheetViews>
  <sheetFormatPr defaultColWidth="9.140625" defaultRowHeight="17.25"/>
  <cols>
    <col min="1" max="1" width="5.7109375" style="266" customWidth="1"/>
    <col min="2" max="2" width="6" style="266" customWidth="1"/>
    <col min="3" max="3" width="6.7109375" style="266" customWidth="1"/>
    <col min="4" max="4" width="10.85546875" style="266" customWidth="1"/>
    <col min="5" max="5" width="15.7109375" style="266" customWidth="1"/>
    <col min="6" max="6" width="66.140625" style="267" customWidth="1"/>
    <col min="7" max="8" width="20.42578125" style="267" customWidth="1"/>
    <col min="9" max="9" width="20.42578125" style="277" customWidth="1"/>
    <col min="10" max="10" width="19.7109375" style="268" customWidth="1"/>
    <col min="11" max="11" width="18.28515625" style="266" customWidth="1"/>
    <col min="12" max="12" width="19.5703125" style="266" customWidth="1"/>
    <col min="13" max="13" width="14.140625" style="266" customWidth="1"/>
    <col min="14" max="14" width="17.42578125" style="266" customWidth="1"/>
    <col min="15" max="15" width="21.5703125" style="266" customWidth="1"/>
    <col min="16" max="16" width="16" style="266" customWidth="1"/>
    <col min="17" max="17" width="20.7109375" style="266" customWidth="1"/>
    <col min="18" max="16384" width="9.140625" style="266"/>
  </cols>
  <sheetData>
    <row r="2" spans="1:19" ht="21" customHeight="1">
      <c r="H2" s="266"/>
      <c r="I2" s="318" t="s">
        <v>227</v>
      </c>
      <c r="K2" s="269"/>
    </row>
    <row r="3" spans="1:19" ht="14.25" customHeight="1">
      <c r="H3" s="266"/>
      <c r="I3" s="319" t="s">
        <v>242</v>
      </c>
      <c r="K3" s="269"/>
    </row>
    <row r="4" spans="1:19" ht="13.5" customHeight="1">
      <c r="H4" s="266"/>
      <c r="I4" s="320" t="s">
        <v>214</v>
      </c>
      <c r="K4" s="269"/>
    </row>
    <row r="5" spans="1:19" ht="21" customHeight="1">
      <c r="I5" s="321"/>
      <c r="K5" s="269"/>
    </row>
    <row r="6" spans="1:19" ht="64.5" customHeight="1">
      <c r="A6" s="434" t="s">
        <v>278</v>
      </c>
      <c r="B6" s="434"/>
      <c r="C6" s="434"/>
      <c r="D6" s="434"/>
      <c r="E6" s="434"/>
      <c r="F6" s="434"/>
      <c r="G6" s="434"/>
      <c r="H6" s="434"/>
      <c r="I6" s="434"/>
      <c r="J6" s="31"/>
      <c r="K6" s="31"/>
      <c r="L6" s="425"/>
      <c r="M6" s="425"/>
      <c r="N6" s="425"/>
      <c r="O6" s="425"/>
      <c r="P6" s="425"/>
      <c r="Q6" s="425"/>
      <c r="R6" s="425"/>
      <c r="S6" s="425"/>
    </row>
    <row r="7" spans="1:19" ht="21.75" customHeight="1" thickBot="1">
      <c r="B7" s="267"/>
      <c r="C7" s="322"/>
      <c r="D7" s="322"/>
      <c r="E7" s="322"/>
      <c r="F7" s="322"/>
      <c r="G7" s="322"/>
      <c r="H7" s="322"/>
      <c r="I7" s="293" t="s">
        <v>39</v>
      </c>
      <c r="J7" s="435"/>
      <c r="K7" s="435"/>
    </row>
    <row r="8" spans="1:19" ht="54" customHeight="1">
      <c r="A8" s="429" t="s">
        <v>199</v>
      </c>
      <c r="B8" s="430"/>
      <c r="C8" s="430"/>
      <c r="D8" s="430" t="s">
        <v>33</v>
      </c>
      <c r="E8" s="430"/>
      <c r="F8" s="427" t="s">
        <v>217</v>
      </c>
      <c r="G8" s="437" t="s">
        <v>236</v>
      </c>
      <c r="H8" s="437"/>
      <c r="I8" s="438"/>
      <c r="K8" s="268"/>
    </row>
    <row r="9" spans="1:19" ht="65.25" customHeight="1">
      <c r="A9" s="323" t="s">
        <v>10</v>
      </c>
      <c r="B9" s="324" t="s">
        <v>11</v>
      </c>
      <c r="C9" s="324" t="s">
        <v>12</v>
      </c>
      <c r="D9" s="325" t="s">
        <v>222</v>
      </c>
      <c r="E9" s="325" t="s">
        <v>223</v>
      </c>
      <c r="F9" s="436"/>
      <c r="G9" s="439"/>
      <c r="H9" s="439"/>
      <c r="I9" s="440"/>
      <c r="K9" s="268"/>
    </row>
    <row r="10" spans="1:19" ht="51" customHeight="1" thickBot="1">
      <c r="A10" s="326"/>
      <c r="B10" s="327"/>
      <c r="C10" s="327"/>
      <c r="D10" s="327"/>
      <c r="E10" s="327"/>
      <c r="F10" s="328"/>
      <c r="G10" s="329" t="s">
        <v>72</v>
      </c>
      <c r="H10" s="329" t="s">
        <v>71</v>
      </c>
      <c r="I10" s="330" t="s">
        <v>22</v>
      </c>
      <c r="J10" s="266"/>
    </row>
    <row r="11" spans="1:19" s="272" customFormat="1" ht="49.5" customHeight="1">
      <c r="A11" s="331"/>
      <c r="B11" s="332"/>
      <c r="C11" s="333"/>
      <c r="D11" s="333"/>
      <c r="E11" s="333"/>
      <c r="F11" s="334" t="s">
        <v>218</v>
      </c>
      <c r="G11" s="335">
        <f>+G13</f>
        <v>0</v>
      </c>
      <c r="H11" s="335">
        <f t="shared" ref="H11:I11" si="0">+H13</f>
        <v>0</v>
      </c>
      <c r="I11" s="336">
        <f t="shared" si="0"/>
        <v>0</v>
      </c>
      <c r="J11" s="270"/>
      <c r="K11" s="270"/>
      <c r="L11" s="270"/>
      <c r="M11" s="270"/>
      <c r="N11" s="271"/>
      <c r="O11" s="271"/>
    </row>
    <row r="12" spans="1:19" ht="20.25" customHeight="1">
      <c r="A12" s="337"/>
      <c r="B12" s="338"/>
      <c r="C12" s="338"/>
      <c r="D12" s="338"/>
      <c r="E12" s="338"/>
      <c r="F12" s="339" t="s">
        <v>25</v>
      </c>
      <c r="G12" s="340"/>
      <c r="H12" s="340"/>
      <c r="I12" s="341"/>
      <c r="J12" s="266"/>
      <c r="K12" s="273"/>
      <c r="L12" s="274"/>
      <c r="M12" s="274"/>
      <c r="N12" s="274"/>
      <c r="O12" s="274"/>
    </row>
    <row r="13" spans="1:19" s="272" customFormat="1" ht="29.25" customHeight="1">
      <c r="A13" s="342" t="s">
        <v>257</v>
      </c>
      <c r="B13" s="343"/>
      <c r="C13" s="343"/>
      <c r="D13" s="343"/>
      <c r="E13" s="343"/>
      <c r="F13" s="344" t="s">
        <v>258</v>
      </c>
      <c r="G13" s="345">
        <f>+G14</f>
        <v>0</v>
      </c>
      <c r="H13" s="345">
        <f t="shared" ref="H13:I13" si="1">+H14</f>
        <v>0</v>
      </c>
      <c r="I13" s="346">
        <f t="shared" si="1"/>
        <v>0</v>
      </c>
      <c r="K13" s="275"/>
      <c r="L13" s="271"/>
      <c r="M13" s="271"/>
      <c r="N13" s="271"/>
      <c r="O13" s="271"/>
    </row>
    <row r="14" spans="1:19" ht="33.75" customHeight="1">
      <c r="A14" s="347"/>
      <c r="B14" s="343"/>
      <c r="C14" s="343"/>
      <c r="D14" s="343"/>
      <c r="E14" s="343"/>
      <c r="F14" s="343" t="s">
        <v>238</v>
      </c>
      <c r="G14" s="348">
        <f>+G16</f>
        <v>0</v>
      </c>
      <c r="H14" s="348">
        <f t="shared" ref="H14:I14" si="2">+H16</f>
        <v>0</v>
      </c>
      <c r="I14" s="349">
        <f t="shared" si="2"/>
        <v>0</v>
      </c>
      <c r="J14" s="266"/>
      <c r="L14" s="274"/>
    </row>
    <row r="15" spans="1:19" ht="27" customHeight="1">
      <c r="A15" s="347"/>
      <c r="B15" s="343"/>
      <c r="C15" s="343"/>
      <c r="D15" s="343"/>
      <c r="E15" s="343"/>
      <c r="F15" s="343" t="s">
        <v>243</v>
      </c>
      <c r="G15" s="340"/>
      <c r="H15" s="340"/>
      <c r="I15" s="341"/>
      <c r="J15" s="266"/>
      <c r="L15" s="274"/>
    </row>
    <row r="16" spans="1:19" ht="25.5" customHeight="1">
      <c r="A16" s="347"/>
      <c r="B16" s="344" t="s">
        <v>254</v>
      </c>
      <c r="C16" s="343"/>
      <c r="D16" s="343"/>
      <c r="E16" s="343"/>
      <c r="F16" s="344" t="s">
        <v>255</v>
      </c>
      <c r="G16" s="348">
        <f>+G18</f>
        <v>0</v>
      </c>
      <c r="H16" s="348">
        <f t="shared" ref="H16:I16" si="3">+H18</f>
        <v>0</v>
      </c>
      <c r="I16" s="349">
        <f t="shared" si="3"/>
        <v>0</v>
      </c>
      <c r="J16" s="276"/>
    </row>
    <row r="17" spans="1:12" ht="34.5" customHeight="1">
      <c r="A17" s="347"/>
      <c r="B17" s="343"/>
      <c r="C17" s="343"/>
      <c r="D17" s="343"/>
      <c r="E17" s="343"/>
      <c r="F17" s="343" t="s">
        <v>238</v>
      </c>
      <c r="G17" s="340"/>
      <c r="H17" s="340"/>
      <c r="I17" s="341"/>
      <c r="J17" s="266"/>
      <c r="L17" s="274"/>
    </row>
    <row r="18" spans="1:12" ht="36.75" customHeight="1">
      <c r="A18" s="347"/>
      <c r="B18" s="343"/>
      <c r="C18" s="344" t="s">
        <v>256</v>
      </c>
      <c r="D18" s="343"/>
      <c r="E18" s="343"/>
      <c r="F18" s="344" t="s">
        <v>255</v>
      </c>
      <c r="G18" s="348">
        <f>+G20</f>
        <v>0</v>
      </c>
      <c r="H18" s="348">
        <f t="shared" ref="H18:I18" si="4">+H20</f>
        <v>0</v>
      </c>
      <c r="I18" s="349">
        <f t="shared" si="4"/>
        <v>0</v>
      </c>
      <c r="J18" s="266"/>
      <c r="L18" s="274"/>
    </row>
    <row r="19" spans="1:12" ht="42.75" customHeight="1">
      <c r="A19" s="347"/>
      <c r="B19" s="343"/>
      <c r="C19" s="343"/>
      <c r="D19" s="343"/>
      <c r="E19" s="343"/>
      <c r="F19" s="343" t="s">
        <v>238</v>
      </c>
      <c r="G19" s="340"/>
      <c r="H19" s="340"/>
      <c r="I19" s="341"/>
      <c r="J19" s="266"/>
      <c r="L19" s="274"/>
    </row>
    <row r="20" spans="1:12">
      <c r="A20" s="350"/>
      <c r="B20" s="351"/>
      <c r="C20" s="352"/>
      <c r="D20" s="281" t="s">
        <v>244</v>
      </c>
      <c r="E20" s="281"/>
      <c r="F20" s="281" t="s">
        <v>245</v>
      </c>
      <c r="G20" s="345">
        <f>+H20+I20</f>
        <v>0</v>
      </c>
      <c r="H20" s="345">
        <f>H22+H30</f>
        <v>0</v>
      </c>
      <c r="I20" s="346">
        <f>I22+I30</f>
        <v>0</v>
      </c>
      <c r="J20" s="266"/>
      <c r="L20" s="274"/>
    </row>
    <row r="21" spans="1:12">
      <c r="A21" s="350"/>
      <c r="B21" s="351"/>
      <c r="C21" s="352"/>
      <c r="D21" s="281"/>
      <c r="E21" s="281"/>
      <c r="F21" s="281" t="s">
        <v>238</v>
      </c>
      <c r="G21" s="353"/>
      <c r="H21" s="354"/>
      <c r="I21" s="355"/>
      <c r="J21" s="266"/>
      <c r="L21" s="274"/>
    </row>
    <row r="22" spans="1:12" s="272" customFormat="1" ht="49.5">
      <c r="A22" s="356"/>
      <c r="B22" s="357"/>
      <c r="C22" s="357"/>
      <c r="D22" s="281"/>
      <c r="E22" s="281" t="s">
        <v>246</v>
      </c>
      <c r="F22" s="281" t="s">
        <v>247</v>
      </c>
      <c r="G22" s="358">
        <f>+G24</f>
        <v>16000</v>
      </c>
      <c r="H22" s="358">
        <f t="shared" ref="H22:I22" si="5">+H24</f>
        <v>16000</v>
      </c>
      <c r="I22" s="359">
        <f t="shared" si="5"/>
        <v>16000</v>
      </c>
    </row>
    <row r="23" spans="1:12" s="272" customFormat="1">
      <c r="A23" s="356"/>
      <c r="B23" s="357"/>
      <c r="C23" s="357"/>
      <c r="D23" s="281"/>
      <c r="E23" s="281"/>
      <c r="F23" s="281" t="s">
        <v>232</v>
      </c>
      <c r="G23" s="358"/>
      <c r="H23" s="358"/>
      <c r="I23" s="359"/>
    </row>
    <row r="24" spans="1:12">
      <c r="A24" s="360"/>
      <c r="B24" s="361"/>
      <c r="C24" s="361"/>
      <c r="D24" s="281"/>
      <c r="E24" s="281"/>
      <c r="F24" s="362" t="s">
        <v>243</v>
      </c>
      <c r="G24" s="358">
        <f t="shared" ref="G24:I24" si="6">G26</f>
        <v>16000</v>
      </c>
      <c r="H24" s="358">
        <f t="shared" si="6"/>
        <v>16000</v>
      </c>
      <c r="I24" s="359">
        <f t="shared" si="6"/>
        <v>16000</v>
      </c>
      <c r="J24" s="266"/>
    </row>
    <row r="25" spans="1:12" ht="33">
      <c r="A25" s="360"/>
      <c r="B25" s="361"/>
      <c r="C25" s="361"/>
      <c r="D25" s="281"/>
      <c r="E25" s="281"/>
      <c r="F25" s="281" t="s">
        <v>224</v>
      </c>
      <c r="G25" s="358"/>
      <c r="H25" s="358"/>
      <c r="I25" s="359"/>
      <c r="J25" s="266"/>
    </row>
    <row r="26" spans="1:12">
      <c r="A26" s="363"/>
      <c r="B26" s="364"/>
      <c r="C26" s="364"/>
      <c r="D26" s="281"/>
      <c r="E26" s="281"/>
      <c r="F26" s="281" t="s">
        <v>225</v>
      </c>
      <c r="G26" s="358">
        <f t="shared" ref="G26:I26" si="7">+G27</f>
        <v>16000</v>
      </c>
      <c r="H26" s="358">
        <f t="shared" si="7"/>
        <v>16000</v>
      </c>
      <c r="I26" s="359">
        <f t="shared" si="7"/>
        <v>16000</v>
      </c>
      <c r="J26" s="266"/>
    </row>
    <row r="27" spans="1:12">
      <c r="A27" s="363"/>
      <c r="B27" s="364"/>
      <c r="C27" s="364"/>
      <c r="D27" s="281"/>
      <c r="E27" s="281"/>
      <c r="F27" s="281" t="s">
        <v>237</v>
      </c>
      <c r="G27" s="365">
        <f>G28</f>
        <v>16000</v>
      </c>
      <c r="H27" s="365">
        <f>H28</f>
        <v>16000</v>
      </c>
      <c r="I27" s="366">
        <f>I28</f>
        <v>16000</v>
      </c>
      <c r="J27" s="266"/>
    </row>
    <row r="28" spans="1:12">
      <c r="A28" s="363"/>
      <c r="B28" s="364"/>
      <c r="C28" s="364"/>
      <c r="D28" s="281"/>
      <c r="E28" s="281"/>
      <c r="F28" s="281" t="s">
        <v>248</v>
      </c>
      <c r="G28" s="365">
        <f>G29</f>
        <v>16000</v>
      </c>
      <c r="H28" s="365">
        <f t="shared" ref="H28:I28" si="8">H29</f>
        <v>16000</v>
      </c>
      <c r="I28" s="366">
        <f t="shared" si="8"/>
        <v>16000</v>
      </c>
      <c r="J28" s="266"/>
    </row>
    <row r="29" spans="1:12">
      <c r="A29" s="363"/>
      <c r="B29" s="364"/>
      <c r="C29" s="364"/>
      <c r="D29" s="281"/>
      <c r="E29" s="281"/>
      <c r="F29" s="281" t="s">
        <v>249</v>
      </c>
      <c r="G29" s="365">
        <f>'Հավելված 3'!D28</f>
        <v>16000</v>
      </c>
      <c r="H29" s="365">
        <f>'Հավելված 3'!G28</f>
        <v>16000</v>
      </c>
      <c r="I29" s="366">
        <f>'Հավելված 3'!J28</f>
        <v>16000</v>
      </c>
      <c r="J29" s="266"/>
    </row>
    <row r="30" spans="1:12" s="272" customFormat="1" ht="66">
      <c r="A30" s="356"/>
      <c r="B30" s="357"/>
      <c r="C30" s="357"/>
      <c r="D30" s="281"/>
      <c r="E30" s="281" t="s">
        <v>250</v>
      </c>
      <c r="F30" s="281" t="s">
        <v>251</v>
      </c>
      <c r="G30" s="358">
        <f>+G32</f>
        <v>-16000</v>
      </c>
      <c r="H30" s="358">
        <f t="shared" ref="H30:I30" si="9">+H32</f>
        <v>-16000</v>
      </c>
      <c r="I30" s="359">
        <f t="shared" si="9"/>
        <v>-16000</v>
      </c>
    </row>
    <row r="31" spans="1:12" s="272" customFormat="1">
      <c r="A31" s="356"/>
      <c r="B31" s="357"/>
      <c r="C31" s="357"/>
      <c r="D31" s="281"/>
      <c r="E31" s="281"/>
      <c r="F31" s="281" t="s">
        <v>232</v>
      </c>
      <c r="G31" s="358"/>
      <c r="H31" s="358"/>
      <c r="I31" s="359"/>
    </row>
    <row r="32" spans="1:12">
      <c r="A32" s="360"/>
      <c r="B32" s="361"/>
      <c r="C32" s="361"/>
      <c r="D32" s="281"/>
      <c r="E32" s="281"/>
      <c r="F32" s="362" t="s">
        <v>243</v>
      </c>
      <c r="G32" s="358">
        <f t="shared" ref="G32" si="10">G34</f>
        <v>-16000</v>
      </c>
      <c r="H32" s="358">
        <f t="shared" ref="H32:I32" si="11">H34</f>
        <v>-16000</v>
      </c>
      <c r="I32" s="359">
        <f t="shared" si="11"/>
        <v>-16000</v>
      </c>
      <c r="J32" s="266"/>
    </row>
    <row r="33" spans="1:10" ht="33">
      <c r="A33" s="360"/>
      <c r="B33" s="361"/>
      <c r="C33" s="361"/>
      <c r="D33" s="281"/>
      <c r="E33" s="281"/>
      <c r="F33" s="281" t="s">
        <v>224</v>
      </c>
      <c r="G33" s="358"/>
      <c r="H33" s="358"/>
      <c r="I33" s="359"/>
      <c r="J33" s="266"/>
    </row>
    <row r="34" spans="1:10">
      <c r="A34" s="363"/>
      <c r="B34" s="364"/>
      <c r="C34" s="364"/>
      <c r="D34" s="281"/>
      <c r="E34" s="281"/>
      <c r="F34" s="281" t="s">
        <v>225</v>
      </c>
      <c r="G34" s="358">
        <f t="shared" ref="G34:I35" si="12">+G35</f>
        <v>-16000</v>
      </c>
      <c r="H34" s="358">
        <f t="shared" si="12"/>
        <v>-16000</v>
      </c>
      <c r="I34" s="359">
        <f t="shared" si="12"/>
        <v>-16000</v>
      </c>
      <c r="J34" s="266"/>
    </row>
    <row r="35" spans="1:10">
      <c r="A35" s="363"/>
      <c r="B35" s="364"/>
      <c r="C35" s="364"/>
      <c r="D35" s="281"/>
      <c r="E35" s="281"/>
      <c r="F35" s="281" t="s">
        <v>230</v>
      </c>
      <c r="G35" s="365">
        <f t="shared" si="12"/>
        <v>-16000</v>
      </c>
      <c r="H35" s="365">
        <f t="shared" si="12"/>
        <v>-16000</v>
      </c>
      <c r="I35" s="366">
        <f t="shared" si="12"/>
        <v>-16000</v>
      </c>
      <c r="J35" s="266"/>
    </row>
    <row r="36" spans="1:10">
      <c r="A36" s="363"/>
      <c r="B36" s="364"/>
      <c r="C36" s="364"/>
      <c r="D36" s="281"/>
      <c r="E36" s="281"/>
      <c r="F36" s="281" t="s">
        <v>231</v>
      </c>
      <c r="G36" s="365">
        <f>G37</f>
        <v>-16000</v>
      </c>
      <c r="H36" s="365">
        <f t="shared" ref="H36:I36" si="13">H37</f>
        <v>-16000</v>
      </c>
      <c r="I36" s="366">
        <f t="shared" si="13"/>
        <v>-16000</v>
      </c>
      <c r="J36" s="266"/>
    </row>
    <row r="37" spans="1:10" s="272" customFormat="1">
      <c r="A37" s="356"/>
      <c r="B37" s="357"/>
      <c r="C37" s="357"/>
      <c r="D37" s="281"/>
      <c r="E37" s="281"/>
      <c r="F37" s="281" t="s">
        <v>252</v>
      </c>
      <c r="G37" s="367">
        <f>+G38</f>
        <v>-16000</v>
      </c>
      <c r="H37" s="367">
        <f t="shared" ref="H37:I37" si="14">+H38</f>
        <v>-16000</v>
      </c>
      <c r="I37" s="368">
        <f t="shared" si="14"/>
        <v>-16000</v>
      </c>
    </row>
    <row r="38" spans="1:10" ht="18" thickBot="1">
      <c r="A38" s="369"/>
      <c r="B38" s="370"/>
      <c r="C38" s="370"/>
      <c r="D38" s="371"/>
      <c r="E38" s="371"/>
      <c r="F38" s="371" t="s">
        <v>253</v>
      </c>
      <c r="G38" s="372">
        <f>'Հավելված 3'!D37</f>
        <v>-16000</v>
      </c>
      <c r="H38" s="372">
        <f>'Հավելված 3'!G37</f>
        <v>-16000</v>
      </c>
      <c r="I38" s="330">
        <f>'Հավելված 3'!J37</f>
        <v>-16000</v>
      </c>
      <c r="J38" s="266"/>
    </row>
  </sheetData>
  <mergeCells count="7">
    <mergeCell ref="A6:I6"/>
    <mergeCell ref="L6:S6"/>
    <mergeCell ref="J7:K7"/>
    <mergeCell ref="A8:C8"/>
    <mergeCell ref="D8:E8"/>
    <mergeCell ref="F8:F9"/>
    <mergeCell ref="G8:I9"/>
  </mergeCells>
  <printOptions horizontalCentered="1"/>
  <pageMargins left="0.19685039370078741" right="0.19685039370078741" top="0.55118110236220474" bottom="0.62992125984251968" header="0.19685039370078741" footer="0.35433070866141736"/>
  <pageSetup paperSize="9" scale="55" orientation="portrait" horizontalDpi="4294967294" verticalDpi="429496729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view="pageBreakPreview" topLeftCell="F16" zoomScale="90" zoomScaleNormal="100" zoomScaleSheetLayoutView="90" workbookViewId="0">
      <selection activeCell="E32" sqref="E32"/>
    </sheetView>
  </sheetViews>
  <sheetFormatPr defaultColWidth="9.42578125" defaultRowHeight="13.5" outlineLevelRow="1"/>
  <cols>
    <col min="1" max="1" width="4.7109375" style="1" customWidth="1"/>
    <col min="2" max="2" width="5.5703125" style="1" customWidth="1"/>
    <col min="3" max="3" width="4" style="1" customWidth="1"/>
    <col min="4" max="4" width="49.7109375" style="1" customWidth="1"/>
    <col min="5" max="5" width="14.85546875" style="1" customWidth="1"/>
    <col min="6" max="6" width="17.5703125" style="1" customWidth="1"/>
    <col min="7" max="7" width="15.42578125" style="1" customWidth="1"/>
    <col min="8" max="8" width="17.28515625" style="1" customWidth="1"/>
    <col min="9" max="9" width="15.42578125" style="1" customWidth="1"/>
    <col min="10" max="10" width="15.7109375" style="1" customWidth="1"/>
    <col min="11" max="11" width="16.85546875" style="1" customWidth="1"/>
    <col min="12" max="12" width="15.7109375" style="1" customWidth="1"/>
    <col min="13" max="13" width="14.140625" style="1" customWidth="1"/>
    <col min="14" max="15" width="18.5703125" style="1" hidden="1" customWidth="1"/>
    <col min="16" max="16" width="16.7109375" style="1" hidden="1" customWidth="1"/>
    <col min="17" max="17" width="12.5703125" style="1" bestFit="1" customWidth="1"/>
    <col min="18" max="18" width="12.140625" style="1" bestFit="1" customWidth="1"/>
    <col min="19" max="16384" width="9.42578125" style="1"/>
  </cols>
  <sheetData>
    <row r="1" spans="1:22" s="24" customFormat="1" ht="21" customHeight="1">
      <c r="D1" s="29"/>
      <c r="E1" s="1"/>
      <c r="F1" s="441"/>
      <c r="G1" s="441"/>
      <c r="H1" s="1"/>
      <c r="I1" s="441"/>
      <c r="J1" s="441"/>
      <c r="K1" s="1"/>
      <c r="L1" s="441" t="s">
        <v>115</v>
      </c>
      <c r="M1" s="441"/>
      <c r="N1" s="1"/>
    </row>
    <row r="2" spans="1:22" s="24" customFormat="1" ht="15.75" customHeight="1">
      <c r="D2" s="30"/>
      <c r="E2" s="30"/>
      <c r="F2" s="442"/>
      <c r="G2" s="442"/>
      <c r="H2" s="30"/>
      <c r="I2" s="442"/>
      <c r="J2" s="442"/>
      <c r="K2" s="30"/>
      <c r="L2" s="442" t="s">
        <v>31</v>
      </c>
      <c r="M2" s="442"/>
      <c r="N2" s="1"/>
    </row>
    <row r="3" spans="1:22" s="24" customFormat="1" ht="20.25" customHeight="1"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 s="24" customFormat="1" ht="81" customHeight="1">
      <c r="A4" s="443" t="s">
        <v>68</v>
      </c>
      <c r="B4" s="443"/>
      <c r="C4" s="443"/>
      <c r="D4" s="443"/>
      <c r="E4" s="443"/>
      <c r="F4" s="443"/>
      <c r="G4" s="443"/>
      <c r="H4" s="443"/>
      <c r="I4" s="443"/>
      <c r="J4" s="443"/>
      <c r="K4" s="443"/>
      <c r="L4" s="443"/>
      <c r="M4" s="443"/>
      <c r="N4" s="63"/>
      <c r="O4" s="63"/>
      <c r="P4" s="63"/>
      <c r="Q4" s="63"/>
      <c r="R4" s="63"/>
      <c r="S4" s="63"/>
      <c r="T4" s="63"/>
      <c r="U4" s="63"/>
      <c r="V4" s="63"/>
    </row>
    <row r="5" spans="1:22" ht="21" customHeight="1" thickBot="1">
      <c r="C5" s="5"/>
      <c r="D5" s="12"/>
      <c r="E5" s="34"/>
      <c r="F5" s="34"/>
      <c r="G5" s="36"/>
      <c r="H5" s="34"/>
      <c r="I5" s="34"/>
      <c r="J5" s="36"/>
      <c r="K5" s="34"/>
      <c r="L5" s="34"/>
      <c r="M5" s="36" t="s">
        <v>32</v>
      </c>
    </row>
    <row r="6" spans="1:22" ht="26.25" customHeight="1" thickBot="1">
      <c r="A6" s="444" t="s">
        <v>10</v>
      </c>
      <c r="B6" s="447" t="s">
        <v>11</v>
      </c>
      <c r="C6" s="450" t="s">
        <v>12</v>
      </c>
      <c r="D6" s="453" t="s">
        <v>67</v>
      </c>
      <c r="E6" s="456" t="s">
        <v>72</v>
      </c>
      <c r="F6" s="457"/>
      <c r="G6" s="458"/>
      <c r="H6" s="456" t="s">
        <v>71</v>
      </c>
      <c r="I6" s="457"/>
      <c r="J6" s="458"/>
      <c r="K6" s="456" t="s">
        <v>22</v>
      </c>
      <c r="L6" s="457"/>
      <c r="M6" s="458"/>
    </row>
    <row r="7" spans="1:22" s="4" customFormat="1" ht="22.5" customHeight="1">
      <c r="A7" s="445"/>
      <c r="B7" s="448"/>
      <c r="C7" s="451"/>
      <c r="D7" s="454"/>
      <c r="E7" s="459" t="s">
        <v>13</v>
      </c>
      <c r="F7" s="461" t="s">
        <v>14</v>
      </c>
      <c r="G7" s="462"/>
      <c r="H7" s="459" t="s">
        <v>13</v>
      </c>
      <c r="I7" s="461" t="s">
        <v>14</v>
      </c>
      <c r="J7" s="462"/>
      <c r="K7" s="459" t="s">
        <v>13</v>
      </c>
      <c r="L7" s="461" t="s">
        <v>14</v>
      </c>
      <c r="M7" s="462"/>
    </row>
    <row r="8" spans="1:22" s="4" customFormat="1" ht="65.25" customHeight="1" thickBot="1">
      <c r="A8" s="446"/>
      <c r="B8" s="449"/>
      <c r="C8" s="452"/>
      <c r="D8" s="455"/>
      <c r="E8" s="460"/>
      <c r="F8" s="70" t="s">
        <v>73</v>
      </c>
      <c r="G8" s="10" t="s">
        <v>15</v>
      </c>
      <c r="H8" s="460"/>
      <c r="I8" s="9" t="s">
        <v>66</v>
      </c>
      <c r="J8" s="10" t="s">
        <v>15</v>
      </c>
      <c r="K8" s="460"/>
      <c r="L8" s="9" t="s">
        <v>66</v>
      </c>
      <c r="M8" s="10" t="s">
        <v>15</v>
      </c>
    </row>
    <row r="9" spans="1:22" ht="33" customHeight="1">
      <c r="A9" s="473"/>
      <c r="B9" s="474"/>
      <c r="C9" s="475"/>
      <c r="D9" s="14" t="s">
        <v>16</v>
      </c>
      <c r="E9" s="15">
        <f>F9+G9</f>
        <v>106225.59999999999</v>
      </c>
      <c r="F9" s="16">
        <f>F10+F11</f>
        <v>75875.399999999994</v>
      </c>
      <c r="G9" s="13">
        <f>G10+G11</f>
        <v>30350.199999999997</v>
      </c>
      <c r="H9" s="15">
        <f>I9+J9</f>
        <v>212409.4</v>
      </c>
      <c r="I9" s="16">
        <f>I10+I11</f>
        <v>151721</v>
      </c>
      <c r="J9" s="13">
        <f>J10+J11</f>
        <v>60688.399999999994</v>
      </c>
      <c r="K9" s="15">
        <f>L9+M9</f>
        <v>318593.20000000007</v>
      </c>
      <c r="L9" s="16">
        <f>L10+L11</f>
        <v>227566.60000000003</v>
      </c>
      <c r="M9" s="13">
        <f>M10+M11</f>
        <v>91026.6</v>
      </c>
      <c r="O9" s="35"/>
    </row>
    <row r="10" spans="1:22" ht="20.25" customHeight="1">
      <c r="A10" s="476"/>
      <c r="B10" s="477"/>
      <c r="C10" s="478"/>
      <c r="D10" s="17" t="s">
        <v>17</v>
      </c>
      <c r="E10" s="76">
        <f>+F10+G10</f>
        <v>272102.3</v>
      </c>
      <c r="F10" s="77">
        <f>+F14+F19+F41+F27</f>
        <v>230456.1</v>
      </c>
      <c r="G10" s="77">
        <f>+G14+G19+G41+G27</f>
        <v>41646.199999999997</v>
      </c>
      <c r="H10" s="76">
        <f>+I10+J10</f>
        <v>407599.65</v>
      </c>
      <c r="I10" s="77">
        <f>+I14+I19+I41+I27</f>
        <v>332800.75</v>
      </c>
      <c r="J10" s="77">
        <f>+J14+J19+J41+J27</f>
        <v>74798.899999999994</v>
      </c>
      <c r="K10" s="76">
        <f>+L10+M10</f>
        <v>526813.70000000007</v>
      </c>
      <c r="L10" s="77">
        <f>+L14+L19+L41+L27</f>
        <v>419504.9</v>
      </c>
      <c r="M10" s="77">
        <f>+M14+M19+M41+M27</f>
        <v>107308.8</v>
      </c>
    </row>
    <row r="11" spans="1:22" ht="24.75" customHeight="1" thickBot="1">
      <c r="A11" s="479"/>
      <c r="B11" s="480"/>
      <c r="C11" s="481"/>
      <c r="D11" s="18" t="s">
        <v>18</v>
      </c>
      <c r="E11" s="79">
        <f t="shared" ref="E11:E38" si="0">F11+G11</f>
        <v>-165876.70000000001</v>
      </c>
      <c r="F11" s="77">
        <f>+F22+F35+F30</f>
        <v>-154580.70000000001</v>
      </c>
      <c r="G11" s="78">
        <f>+G22+G35+G30</f>
        <v>-11296</v>
      </c>
      <c r="H11" s="79">
        <f t="shared" ref="H11:H18" si="1">I11+J11</f>
        <v>-195190.25</v>
      </c>
      <c r="I11" s="77">
        <f>+I22+I35+I30</f>
        <v>-181079.75</v>
      </c>
      <c r="J11" s="78">
        <f>+J22+J35+J30</f>
        <v>-14110.5</v>
      </c>
      <c r="K11" s="79">
        <f t="shared" ref="K11:K16" si="2">L11+M11</f>
        <v>-208220.5</v>
      </c>
      <c r="L11" s="77">
        <f>+L22+L35+L30</f>
        <v>-191938.3</v>
      </c>
      <c r="M11" s="78">
        <f>+M22+M35+M30</f>
        <v>-16282.2</v>
      </c>
    </row>
    <row r="12" spans="1:22" ht="57" customHeight="1" thickBot="1">
      <c r="A12" s="33" t="s">
        <v>7</v>
      </c>
      <c r="B12" s="8" t="s">
        <v>9</v>
      </c>
      <c r="C12" s="11" t="s">
        <v>7</v>
      </c>
      <c r="D12" s="38" t="s">
        <v>70</v>
      </c>
      <c r="E12" s="48">
        <f t="shared" si="0"/>
        <v>79071.3</v>
      </c>
      <c r="F12" s="49">
        <f>+F13</f>
        <v>79071.3</v>
      </c>
      <c r="G12" s="50">
        <f>+G13</f>
        <v>0</v>
      </c>
      <c r="H12" s="48">
        <f t="shared" si="1"/>
        <v>79071.3</v>
      </c>
      <c r="I12" s="49">
        <f>+I13</f>
        <v>79071.3</v>
      </c>
      <c r="J12" s="50">
        <f>+J13</f>
        <v>0</v>
      </c>
      <c r="K12" s="48">
        <f t="shared" si="2"/>
        <v>79071.3</v>
      </c>
      <c r="L12" s="49">
        <f>+L13</f>
        <v>79071.3</v>
      </c>
      <c r="M12" s="50">
        <f>+M13</f>
        <v>0</v>
      </c>
    </row>
    <row r="13" spans="1:22" ht="43.5" customHeight="1">
      <c r="A13" s="464"/>
      <c r="B13" s="465"/>
      <c r="C13" s="466"/>
      <c r="D13" s="6" t="s">
        <v>21</v>
      </c>
      <c r="E13" s="51">
        <f t="shared" si="0"/>
        <v>79071.3</v>
      </c>
      <c r="F13" s="52">
        <f>+F14</f>
        <v>79071.3</v>
      </c>
      <c r="G13" s="53">
        <f>+G14</f>
        <v>0</v>
      </c>
      <c r="H13" s="51">
        <f t="shared" si="1"/>
        <v>79071.3</v>
      </c>
      <c r="I13" s="52">
        <f>+I14</f>
        <v>79071.3</v>
      </c>
      <c r="J13" s="53">
        <f>+J14</f>
        <v>0</v>
      </c>
      <c r="K13" s="51">
        <f t="shared" si="2"/>
        <v>79071.3</v>
      </c>
      <c r="L13" s="52">
        <f>+L14</f>
        <v>79071.3</v>
      </c>
      <c r="M13" s="53">
        <f>+M14</f>
        <v>0</v>
      </c>
    </row>
    <row r="14" spans="1:22" ht="21" customHeight="1">
      <c r="A14" s="467"/>
      <c r="B14" s="468"/>
      <c r="C14" s="469"/>
      <c r="D14" s="7" t="s">
        <v>19</v>
      </c>
      <c r="E14" s="2">
        <f t="shared" si="0"/>
        <v>79071.3</v>
      </c>
      <c r="F14" s="73">
        <f>F15</f>
        <v>79071.3</v>
      </c>
      <c r="G14" s="37">
        <f>G15</f>
        <v>0</v>
      </c>
      <c r="H14" s="2">
        <f t="shared" si="1"/>
        <v>79071.3</v>
      </c>
      <c r="I14" s="73">
        <f>I15</f>
        <v>79071.3</v>
      </c>
      <c r="J14" s="37">
        <f>J15</f>
        <v>0</v>
      </c>
      <c r="K14" s="2">
        <f t="shared" si="2"/>
        <v>79071.3</v>
      </c>
      <c r="L14" s="73">
        <f>L15</f>
        <v>79071.3</v>
      </c>
      <c r="M14" s="37">
        <f>M15</f>
        <v>0</v>
      </c>
    </row>
    <row r="15" spans="1:22" ht="17.25" customHeight="1">
      <c r="A15" s="467"/>
      <c r="B15" s="468"/>
      <c r="C15" s="469"/>
      <c r="D15" s="7" t="s">
        <v>0</v>
      </c>
      <c r="E15" s="2">
        <f t="shared" si="0"/>
        <v>79071.3</v>
      </c>
      <c r="F15" s="73">
        <f>F16</f>
        <v>79071.3</v>
      </c>
      <c r="G15" s="37">
        <f>G16</f>
        <v>0</v>
      </c>
      <c r="H15" s="2">
        <f t="shared" si="1"/>
        <v>79071.3</v>
      </c>
      <c r="I15" s="73">
        <f>I16</f>
        <v>79071.3</v>
      </c>
      <c r="J15" s="37">
        <f>J16</f>
        <v>0</v>
      </c>
      <c r="K15" s="2">
        <f t="shared" si="2"/>
        <v>79071.3</v>
      </c>
      <c r="L15" s="73">
        <f>L16</f>
        <v>79071.3</v>
      </c>
      <c r="M15" s="37">
        <f>M16</f>
        <v>0</v>
      </c>
    </row>
    <row r="16" spans="1:22" ht="18" customHeight="1" thickBot="1">
      <c r="A16" s="467"/>
      <c r="B16" s="468"/>
      <c r="C16" s="469"/>
      <c r="D16" s="7" t="s">
        <v>4</v>
      </c>
      <c r="E16" s="3">
        <f t="shared" si="0"/>
        <v>79071.3</v>
      </c>
      <c r="F16" s="96">
        <v>79071.3</v>
      </c>
      <c r="G16" s="97"/>
      <c r="H16" s="98">
        <f t="shared" si="1"/>
        <v>79071.3</v>
      </c>
      <c r="I16" s="96">
        <v>79071.3</v>
      </c>
      <c r="J16" s="97"/>
      <c r="K16" s="98">
        <f t="shared" si="2"/>
        <v>79071.3</v>
      </c>
      <c r="L16" s="96">
        <v>79071.3</v>
      </c>
      <c r="M16" s="37"/>
    </row>
    <row r="17" spans="1:16" ht="63.75" customHeight="1" thickBot="1">
      <c r="A17" s="33" t="s">
        <v>8</v>
      </c>
      <c r="B17" s="8" t="s">
        <v>6</v>
      </c>
      <c r="C17" s="11" t="s">
        <v>5</v>
      </c>
      <c r="D17" s="38" t="s">
        <v>69</v>
      </c>
      <c r="E17" s="48">
        <f t="shared" si="0"/>
        <v>0</v>
      </c>
      <c r="F17" s="49">
        <f>F22+F19</f>
        <v>0</v>
      </c>
      <c r="G17" s="50">
        <f>G22+G19</f>
        <v>0</v>
      </c>
      <c r="H17" s="48">
        <f t="shared" si="1"/>
        <v>0</v>
      </c>
      <c r="I17" s="49">
        <f>I22+I19</f>
        <v>0</v>
      </c>
      <c r="J17" s="50">
        <f>J22+J19</f>
        <v>0</v>
      </c>
      <c r="K17" s="48">
        <f>L17+M17</f>
        <v>0</v>
      </c>
      <c r="L17" s="49">
        <f>L22+L19</f>
        <v>0</v>
      </c>
      <c r="M17" s="50">
        <f>M22+M19</f>
        <v>0</v>
      </c>
    </row>
    <row r="18" spans="1:16" ht="43.5" customHeight="1">
      <c r="A18" s="464"/>
      <c r="B18" s="465"/>
      <c r="C18" s="466"/>
      <c r="D18" s="6" t="s">
        <v>21</v>
      </c>
      <c r="E18" s="51">
        <f t="shared" si="0"/>
        <v>0</v>
      </c>
      <c r="F18" s="52">
        <f>F17</f>
        <v>0</v>
      </c>
      <c r="G18" s="53">
        <f>G17</f>
        <v>0</v>
      </c>
      <c r="H18" s="51">
        <f t="shared" si="1"/>
        <v>0</v>
      </c>
      <c r="I18" s="52">
        <f>I17</f>
        <v>0</v>
      </c>
      <c r="J18" s="53">
        <f>J17</f>
        <v>0</v>
      </c>
      <c r="K18" s="51">
        <f t="shared" ref="K18:K24" si="3">L18+M18</f>
        <v>0</v>
      </c>
      <c r="L18" s="52">
        <f>L17</f>
        <v>0</v>
      </c>
      <c r="M18" s="53">
        <f>M17</f>
        <v>0</v>
      </c>
    </row>
    <row r="19" spans="1:16" ht="21" customHeight="1">
      <c r="A19" s="467"/>
      <c r="B19" s="468"/>
      <c r="C19" s="469"/>
      <c r="D19" s="7" t="s">
        <v>19</v>
      </c>
      <c r="E19" s="2">
        <f t="shared" si="0"/>
        <v>43606.5</v>
      </c>
      <c r="F19" s="73">
        <f>F20</f>
        <v>37453</v>
      </c>
      <c r="G19" s="73">
        <f>G20</f>
        <v>6153.5</v>
      </c>
      <c r="H19" s="2">
        <f t="shared" ref="H19:H24" si="4">I19+J19</f>
        <v>48796.3</v>
      </c>
      <c r="I19" s="73">
        <f>I20</f>
        <v>42000</v>
      </c>
      <c r="J19" s="73">
        <f>J20</f>
        <v>6796.3</v>
      </c>
      <c r="K19" s="2">
        <f t="shared" si="3"/>
        <v>48796.3</v>
      </c>
      <c r="L19" s="73">
        <f>L20</f>
        <v>42000</v>
      </c>
      <c r="M19" s="88">
        <f>M20</f>
        <v>6796.3</v>
      </c>
    </row>
    <row r="20" spans="1:16" ht="21.75" customHeight="1">
      <c r="A20" s="467"/>
      <c r="B20" s="468"/>
      <c r="C20" s="469"/>
      <c r="D20" s="7" t="s">
        <v>0</v>
      </c>
      <c r="E20" s="2">
        <f t="shared" si="0"/>
        <v>43606.5</v>
      </c>
      <c r="F20" s="73">
        <f>F21</f>
        <v>37453</v>
      </c>
      <c r="G20" s="73">
        <f>G21</f>
        <v>6153.5</v>
      </c>
      <c r="H20" s="2">
        <f t="shared" si="4"/>
        <v>48796.3</v>
      </c>
      <c r="I20" s="73">
        <f>I21</f>
        <v>42000</v>
      </c>
      <c r="J20" s="73">
        <f>J21</f>
        <v>6796.3</v>
      </c>
      <c r="K20" s="2">
        <f t="shared" si="3"/>
        <v>48796.3</v>
      </c>
      <c r="L20" s="73">
        <f>L21</f>
        <v>42000</v>
      </c>
      <c r="M20" s="88">
        <f>M21</f>
        <v>6796.3</v>
      </c>
    </row>
    <row r="21" spans="1:16" ht="18" customHeight="1">
      <c r="A21" s="467"/>
      <c r="B21" s="468"/>
      <c r="C21" s="469"/>
      <c r="D21" s="7" t="s">
        <v>4</v>
      </c>
      <c r="E21" s="3">
        <f t="shared" si="0"/>
        <v>43606.5</v>
      </c>
      <c r="F21" s="96">
        <v>37453</v>
      </c>
      <c r="G21" s="96">
        <v>6153.5</v>
      </c>
      <c r="H21" s="98">
        <f t="shared" si="4"/>
        <v>48796.3</v>
      </c>
      <c r="I21" s="96">
        <v>42000</v>
      </c>
      <c r="J21" s="96">
        <v>6796.3</v>
      </c>
      <c r="K21" s="98">
        <f t="shared" si="3"/>
        <v>48796.3</v>
      </c>
      <c r="L21" s="96">
        <v>42000</v>
      </c>
      <c r="M21" s="97">
        <v>6796.3</v>
      </c>
    </row>
    <row r="22" spans="1:16" ht="22.5" customHeight="1">
      <c r="A22" s="467"/>
      <c r="B22" s="468"/>
      <c r="C22" s="469"/>
      <c r="D22" s="54" t="s">
        <v>65</v>
      </c>
      <c r="E22" s="55">
        <f t="shared" si="0"/>
        <v>-43606.5</v>
      </c>
      <c r="F22" s="102">
        <f>+F23</f>
        <v>-37453</v>
      </c>
      <c r="G22" s="103">
        <f>+G23</f>
        <v>-6153.5</v>
      </c>
      <c r="H22" s="104">
        <f t="shared" si="4"/>
        <v>-48796.3</v>
      </c>
      <c r="I22" s="102">
        <f>+I23</f>
        <v>-42000</v>
      </c>
      <c r="J22" s="103">
        <f>+J23</f>
        <v>-6796.3</v>
      </c>
      <c r="K22" s="104">
        <f t="shared" si="3"/>
        <v>-48796.3</v>
      </c>
      <c r="L22" s="102">
        <f>+L23</f>
        <v>-42000</v>
      </c>
      <c r="M22" s="105">
        <f>+M23</f>
        <v>-6796.3</v>
      </c>
      <c r="O22" s="1">
        <v>3737.6200000000003</v>
      </c>
      <c r="P22" s="231">
        <f>+O33/O22</f>
        <v>0.58860986403112137</v>
      </c>
    </row>
    <row r="23" spans="1:16" ht="24.75" customHeight="1">
      <c r="A23" s="467"/>
      <c r="B23" s="468"/>
      <c r="C23" s="469"/>
      <c r="D23" s="74" t="s">
        <v>74</v>
      </c>
      <c r="E23" s="51">
        <f t="shared" si="0"/>
        <v>-43606.5</v>
      </c>
      <c r="F23" s="106">
        <f>F24</f>
        <v>-37453</v>
      </c>
      <c r="G23" s="107">
        <f>G24</f>
        <v>-6153.5</v>
      </c>
      <c r="H23" s="108">
        <f t="shared" si="4"/>
        <v>-48796.3</v>
      </c>
      <c r="I23" s="106">
        <f>I24</f>
        <v>-42000</v>
      </c>
      <c r="J23" s="107">
        <f>J24</f>
        <v>-6796.3</v>
      </c>
      <c r="K23" s="108">
        <f t="shared" si="3"/>
        <v>-48796.3</v>
      </c>
      <c r="L23" s="106">
        <f>L24</f>
        <v>-42000</v>
      </c>
      <c r="M23" s="107">
        <f>M24</f>
        <v>-6796.3</v>
      </c>
      <c r="N23" s="1">
        <f>+F24+I21</f>
        <v>4547</v>
      </c>
    </row>
    <row r="24" spans="1:16" ht="24" customHeight="1" thickBot="1">
      <c r="A24" s="470"/>
      <c r="B24" s="471"/>
      <c r="C24" s="472"/>
      <c r="D24" s="20" t="s">
        <v>75</v>
      </c>
      <c r="E24" s="62">
        <f t="shared" si="0"/>
        <v>-43606.5</v>
      </c>
      <c r="F24" s="96">
        <v>-37453</v>
      </c>
      <c r="G24" s="96">
        <v>-6153.5</v>
      </c>
      <c r="H24" s="101">
        <f t="shared" si="4"/>
        <v>-48796.3</v>
      </c>
      <c r="I24" s="96">
        <v>-42000</v>
      </c>
      <c r="J24" s="96">
        <v>-6796.3</v>
      </c>
      <c r="K24" s="101">
        <f t="shared" si="3"/>
        <v>-48796.3</v>
      </c>
      <c r="L24" s="96">
        <v>-42000</v>
      </c>
      <c r="M24" s="97">
        <v>-6796.3</v>
      </c>
      <c r="N24" s="228">
        <v>5506.1200000000008</v>
      </c>
      <c r="O24" s="1">
        <f>+N24/('[2]Չընդունված հաշիվ. ներառյ 17.01.'!$Z$19+'[2]Չընդունված հաշիվ. ներառյ 17.01.'!$W$19)*1000</f>
        <v>755.87520231507483</v>
      </c>
    </row>
    <row r="25" spans="1:16" ht="63.75" customHeight="1" thickBot="1">
      <c r="A25" s="232" t="s">
        <v>8</v>
      </c>
      <c r="B25" s="233" t="s">
        <v>6</v>
      </c>
      <c r="C25" s="234" t="s">
        <v>5</v>
      </c>
      <c r="D25" s="235" t="s">
        <v>194</v>
      </c>
      <c r="E25" s="236">
        <f t="shared" si="0"/>
        <v>0</v>
      </c>
      <c r="F25" s="237">
        <f>F30+F27</f>
        <v>0</v>
      </c>
      <c r="G25" s="238">
        <f>G30+G27</f>
        <v>0</v>
      </c>
      <c r="H25" s="236">
        <f>I25+J25</f>
        <v>0</v>
      </c>
      <c r="I25" s="237">
        <f>I30+I27</f>
        <v>0</v>
      </c>
      <c r="J25" s="238">
        <f>J30+J27</f>
        <v>0</v>
      </c>
      <c r="K25" s="236">
        <f>L25+M25</f>
        <v>0</v>
      </c>
      <c r="L25" s="237">
        <f>L30+L27</f>
        <v>0</v>
      </c>
      <c r="M25" s="238">
        <f>M30+M27</f>
        <v>0</v>
      </c>
    </row>
    <row r="26" spans="1:16" ht="43.5" customHeight="1">
      <c r="A26" s="464"/>
      <c r="B26" s="465"/>
      <c r="C26" s="466"/>
      <c r="D26" s="6" t="s">
        <v>21</v>
      </c>
      <c r="E26" s="51">
        <f t="shared" si="0"/>
        <v>0</v>
      </c>
      <c r="F26" s="52">
        <f>F25</f>
        <v>0</v>
      </c>
      <c r="G26" s="53">
        <f>G25</f>
        <v>0</v>
      </c>
      <c r="H26" s="51">
        <f t="shared" ref="H26:H32" si="5">I26+J26</f>
        <v>0</v>
      </c>
      <c r="I26" s="52">
        <f>I25</f>
        <v>0</v>
      </c>
      <c r="J26" s="53">
        <f>J25</f>
        <v>0</v>
      </c>
      <c r="K26" s="51">
        <f t="shared" ref="K26:K32" si="6">L26+M26</f>
        <v>0</v>
      </c>
      <c r="L26" s="52">
        <f>L25</f>
        <v>0</v>
      </c>
      <c r="M26" s="53">
        <f>M25</f>
        <v>0</v>
      </c>
    </row>
    <row r="27" spans="1:16" ht="21" customHeight="1">
      <c r="A27" s="467"/>
      <c r="B27" s="468"/>
      <c r="C27" s="469"/>
      <c r="D27" s="7" t="s">
        <v>19</v>
      </c>
      <c r="E27" s="2">
        <f t="shared" si="0"/>
        <v>43198.9</v>
      </c>
      <c r="F27" s="73">
        <f>F28</f>
        <v>38056.400000000001</v>
      </c>
      <c r="G27" s="73">
        <f>G28</f>
        <v>5142.5</v>
      </c>
      <c r="H27" s="2">
        <f t="shared" si="5"/>
        <v>67322.649999999994</v>
      </c>
      <c r="I27" s="73">
        <f>I28</f>
        <v>60008.45</v>
      </c>
      <c r="J27" s="73">
        <f>J28</f>
        <v>7314.2</v>
      </c>
      <c r="K27" s="2">
        <f t="shared" si="6"/>
        <v>80352.899999999994</v>
      </c>
      <c r="L27" s="73">
        <f>L28</f>
        <v>70867</v>
      </c>
      <c r="M27" s="88">
        <f>M28</f>
        <v>9485.9</v>
      </c>
    </row>
    <row r="28" spans="1:16" ht="21.75" customHeight="1">
      <c r="A28" s="467"/>
      <c r="B28" s="468"/>
      <c r="C28" s="469"/>
      <c r="D28" s="7" t="s">
        <v>0</v>
      </c>
      <c r="E28" s="2">
        <f t="shared" si="0"/>
        <v>43198.9</v>
      </c>
      <c r="F28" s="73">
        <f>F29</f>
        <v>38056.400000000001</v>
      </c>
      <c r="G28" s="73">
        <f>G29</f>
        <v>5142.5</v>
      </c>
      <c r="H28" s="2">
        <f t="shared" si="5"/>
        <v>67322.649999999994</v>
      </c>
      <c r="I28" s="73">
        <f>I29</f>
        <v>60008.45</v>
      </c>
      <c r="J28" s="73">
        <f>J29</f>
        <v>7314.2</v>
      </c>
      <c r="K28" s="2">
        <f t="shared" si="6"/>
        <v>80352.899999999994</v>
      </c>
      <c r="L28" s="73">
        <f>L29</f>
        <v>70867</v>
      </c>
      <c r="M28" s="88">
        <f>M29</f>
        <v>9485.9</v>
      </c>
    </row>
    <row r="29" spans="1:16" ht="18" customHeight="1">
      <c r="A29" s="467"/>
      <c r="B29" s="468"/>
      <c r="C29" s="469"/>
      <c r="D29" s="7" t="s">
        <v>4</v>
      </c>
      <c r="E29" s="3">
        <f t="shared" si="0"/>
        <v>43198.9</v>
      </c>
      <c r="F29" s="239">
        <f>76112.8/2</f>
        <v>38056.400000000001</v>
      </c>
      <c r="G29" s="240">
        <v>5142.5</v>
      </c>
      <c r="H29" s="3">
        <f t="shared" si="5"/>
        <v>67322.649999999994</v>
      </c>
      <c r="I29" s="239">
        <f>120016.9/2</f>
        <v>60008.45</v>
      </c>
      <c r="J29" s="240">
        <f>14628.4/2</f>
        <v>7314.2</v>
      </c>
      <c r="K29" s="3">
        <f t="shared" si="6"/>
        <v>80352.899999999994</v>
      </c>
      <c r="L29" s="239">
        <f>141734/2</f>
        <v>70867</v>
      </c>
      <c r="M29" s="241">
        <f>18971.8/2</f>
        <v>9485.9</v>
      </c>
    </row>
    <row r="30" spans="1:16" ht="22.5" customHeight="1">
      <c r="A30" s="467"/>
      <c r="B30" s="468"/>
      <c r="C30" s="469"/>
      <c r="D30" s="54" t="s">
        <v>65</v>
      </c>
      <c r="E30" s="55">
        <f t="shared" si="0"/>
        <v>-43198.9</v>
      </c>
      <c r="F30" s="102">
        <f>+F31</f>
        <v>-38056.400000000001</v>
      </c>
      <c r="G30" s="103">
        <f>+G31</f>
        <v>-5142.5</v>
      </c>
      <c r="H30" s="104">
        <f t="shared" si="5"/>
        <v>-67322.649999999994</v>
      </c>
      <c r="I30" s="102">
        <f>+I31</f>
        <v>-60008.45</v>
      </c>
      <c r="J30" s="103">
        <f>+J31</f>
        <v>-7314.2</v>
      </c>
      <c r="K30" s="104">
        <f t="shared" si="6"/>
        <v>-80352.899999999994</v>
      </c>
      <c r="L30" s="102">
        <f>+L31</f>
        <v>-70867</v>
      </c>
      <c r="M30" s="105">
        <f>+M31</f>
        <v>-9485.9</v>
      </c>
      <c r="O30" s="1">
        <v>3737.6200000000003</v>
      </c>
      <c r="P30" s="231">
        <f>+O41/O30</f>
        <v>0</v>
      </c>
    </row>
    <row r="31" spans="1:16" ht="24.75" customHeight="1">
      <c r="A31" s="467"/>
      <c r="B31" s="468"/>
      <c r="C31" s="469"/>
      <c r="D31" s="74" t="s">
        <v>74</v>
      </c>
      <c r="E31" s="51">
        <f t="shared" si="0"/>
        <v>-43198.9</v>
      </c>
      <c r="F31" s="106">
        <f>F32</f>
        <v>-38056.400000000001</v>
      </c>
      <c r="G31" s="107">
        <f>G32</f>
        <v>-5142.5</v>
      </c>
      <c r="H31" s="108">
        <f t="shared" si="5"/>
        <v>-67322.649999999994</v>
      </c>
      <c r="I31" s="106">
        <f>I32</f>
        <v>-60008.45</v>
      </c>
      <c r="J31" s="107">
        <f>J32</f>
        <v>-7314.2</v>
      </c>
      <c r="K31" s="108">
        <f t="shared" si="6"/>
        <v>-80352.899999999994</v>
      </c>
      <c r="L31" s="106">
        <f>L32</f>
        <v>-70867</v>
      </c>
      <c r="M31" s="107">
        <f>M32</f>
        <v>-9485.9</v>
      </c>
      <c r="N31" s="1">
        <f>+F32+I29</f>
        <v>21952.049999999996</v>
      </c>
    </row>
    <row r="32" spans="1:16" ht="24" customHeight="1" thickBot="1">
      <c r="A32" s="470"/>
      <c r="B32" s="471"/>
      <c r="C32" s="472"/>
      <c r="D32" s="19" t="s">
        <v>3</v>
      </c>
      <c r="E32" s="3">
        <f t="shared" si="0"/>
        <v>-43198.9</v>
      </c>
      <c r="F32" s="239">
        <v>-38056.400000000001</v>
      </c>
      <c r="G32" s="240">
        <v>-5142.5</v>
      </c>
      <c r="H32" s="3">
        <f t="shared" si="5"/>
        <v>-67322.649999999994</v>
      </c>
      <c r="I32" s="239">
        <f>-120016.9/2</f>
        <v>-60008.45</v>
      </c>
      <c r="J32" s="240">
        <f>-14628.4/2</f>
        <v>-7314.2</v>
      </c>
      <c r="K32" s="3">
        <f t="shared" si="6"/>
        <v>-80352.899999999994</v>
      </c>
      <c r="L32" s="239">
        <f>-141734/2</f>
        <v>-70867</v>
      </c>
      <c r="M32" s="241">
        <f>-18971.8/2</f>
        <v>-9485.9</v>
      </c>
      <c r="N32" s="228">
        <v>5506.1200000000008</v>
      </c>
      <c r="O32" s="1">
        <f>+N32/('[2]Չընդունված հաշիվ. ներառյ 17.01.'!$Z$19+'[2]Չընդունված հաշիվ. ներառյ 17.01.'!$W$19)*1000</f>
        <v>755.87520231507483</v>
      </c>
    </row>
    <row r="33" spans="1:16" ht="103.5" customHeight="1" thickBot="1">
      <c r="A33" s="33" t="s">
        <v>8</v>
      </c>
      <c r="B33" s="8" t="s">
        <v>6</v>
      </c>
      <c r="C33" s="11" t="s">
        <v>5</v>
      </c>
      <c r="D33" s="38" t="s">
        <v>76</v>
      </c>
      <c r="E33" s="48">
        <f t="shared" si="0"/>
        <v>-79071.3</v>
      </c>
      <c r="F33" s="49">
        <f>F35</f>
        <v>-79071.3</v>
      </c>
      <c r="G33" s="50">
        <f>G35</f>
        <v>0</v>
      </c>
      <c r="H33" s="48">
        <f t="shared" ref="H33:H39" si="7">I33+J33</f>
        <v>-79071.3</v>
      </c>
      <c r="I33" s="49">
        <f>I35</f>
        <v>-79071.3</v>
      </c>
      <c r="J33" s="50">
        <f>J35</f>
        <v>0</v>
      </c>
      <c r="K33" s="48">
        <f t="shared" ref="K33:K39" si="8">L33+M33</f>
        <v>-79071.3</v>
      </c>
      <c r="L33" s="49">
        <f>L35</f>
        <v>-79071.3</v>
      </c>
      <c r="M33" s="50">
        <f>M35</f>
        <v>0</v>
      </c>
      <c r="N33" s="230">
        <v>39653</v>
      </c>
      <c r="O33" s="1">
        <f>+N33+F24</f>
        <v>2200</v>
      </c>
      <c r="P33" s="229">
        <f>+O33/N24</f>
        <v>0.39955540380522031</v>
      </c>
    </row>
    <row r="34" spans="1:16" ht="43.5" customHeight="1">
      <c r="A34" s="464"/>
      <c r="B34" s="465"/>
      <c r="C34" s="466"/>
      <c r="D34" s="6" t="s">
        <v>21</v>
      </c>
      <c r="E34" s="51">
        <f t="shared" si="0"/>
        <v>-79071.3</v>
      </c>
      <c r="F34" s="52">
        <f>F33</f>
        <v>-79071.3</v>
      </c>
      <c r="G34" s="53">
        <f>G33</f>
        <v>0</v>
      </c>
      <c r="H34" s="51">
        <f t="shared" si="7"/>
        <v>-79071.3</v>
      </c>
      <c r="I34" s="52">
        <f>I33</f>
        <v>-79071.3</v>
      </c>
      <c r="J34" s="53">
        <f>J33</f>
        <v>0</v>
      </c>
      <c r="K34" s="51">
        <f t="shared" si="8"/>
        <v>-79071.3</v>
      </c>
      <c r="L34" s="52">
        <f>L33</f>
        <v>-79071.3</v>
      </c>
      <c r="M34" s="53">
        <f>M33</f>
        <v>0</v>
      </c>
    </row>
    <row r="35" spans="1:16" ht="21" customHeight="1">
      <c r="A35" s="467"/>
      <c r="B35" s="468"/>
      <c r="C35" s="469"/>
      <c r="D35" s="54" t="s">
        <v>65</v>
      </c>
      <c r="E35" s="55">
        <f t="shared" si="0"/>
        <v>-79071.3</v>
      </c>
      <c r="F35" s="56">
        <f t="shared" ref="F35:G37" si="9">F36</f>
        <v>-79071.3</v>
      </c>
      <c r="G35" s="57">
        <f t="shared" si="9"/>
        <v>0</v>
      </c>
      <c r="H35" s="55">
        <f t="shared" si="7"/>
        <v>-79071.3</v>
      </c>
      <c r="I35" s="56">
        <f t="shared" ref="I35:J37" si="10">I36</f>
        <v>-79071.3</v>
      </c>
      <c r="J35" s="57">
        <f t="shared" si="10"/>
        <v>0</v>
      </c>
      <c r="K35" s="55">
        <f t="shared" si="8"/>
        <v>-79071.3</v>
      </c>
      <c r="L35" s="56">
        <f t="shared" ref="L35:M37" si="11">L36</f>
        <v>-79071.3</v>
      </c>
      <c r="M35" s="57">
        <f t="shared" si="11"/>
        <v>0</v>
      </c>
    </row>
    <row r="36" spans="1:16" ht="21" customHeight="1">
      <c r="A36" s="467"/>
      <c r="B36" s="468"/>
      <c r="C36" s="469"/>
      <c r="D36" s="54" t="s">
        <v>1</v>
      </c>
      <c r="E36" s="58">
        <f t="shared" si="0"/>
        <v>-79071.3</v>
      </c>
      <c r="F36" s="59">
        <f t="shared" si="9"/>
        <v>-79071.3</v>
      </c>
      <c r="G36" s="60">
        <f t="shared" si="9"/>
        <v>0</v>
      </c>
      <c r="H36" s="58">
        <f t="shared" si="7"/>
        <v>-79071.3</v>
      </c>
      <c r="I36" s="59">
        <f t="shared" si="10"/>
        <v>-79071.3</v>
      </c>
      <c r="J36" s="60">
        <f t="shared" si="10"/>
        <v>0</v>
      </c>
      <c r="K36" s="58">
        <f t="shared" si="8"/>
        <v>-79071.3</v>
      </c>
      <c r="L36" s="59">
        <f t="shared" si="11"/>
        <v>-79071.3</v>
      </c>
      <c r="M36" s="60">
        <f t="shared" si="11"/>
        <v>0</v>
      </c>
    </row>
    <row r="37" spans="1:16" ht="21" customHeight="1">
      <c r="A37" s="467"/>
      <c r="B37" s="468"/>
      <c r="C37" s="469"/>
      <c r="D37" s="54" t="s">
        <v>2</v>
      </c>
      <c r="E37" s="55">
        <f t="shared" si="0"/>
        <v>-79071.3</v>
      </c>
      <c r="F37" s="61">
        <f t="shared" si="9"/>
        <v>-79071.3</v>
      </c>
      <c r="G37" s="57">
        <f t="shared" si="9"/>
        <v>0</v>
      </c>
      <c r="H37" s="55">
        <f t="shared" si="7"/>
        <v>-79071.3</v>
      </c>
      <c r="I37" s="61">
        <f t="shared" si="10"/>
        <v>-79071.3</v>
      </c>
      <c r="J37" s="57">
        <f t="shared" si="10"/>
        <v>0</v>
      </c>
      <c r="K37" s="55">
        <f t="shared" si="8"/>
        <v>-79071.3</v>
      </c>
      <c r="L37" s="61">
        <f t="shared" si="11"/>
        <v>-79071.3</v>
      </c>
      <c r="M37" s="57">
        <f t="shared" si="11"/>
        <v>0</v>
      </c>
    </row>
    <row r="38" spans="1:16" ht="20.25" customHeight="1" thickBot="1">
      <c r="A38" s="470"/>
      <c r="B38" s="471"/>
      <c r="C38" s="472"/>
      <c r="D38" s="89" t="s">
        <v>77</v>
      </c>
      <c r="E38" s="62">
        <f t="shared" si="0"/>
        <v>-79071.3</v>
      </c>
      <c r="F38" s="99">
        <v>-79071.3</v>
      </c>
      <c r="G38" s="100"/>
      <c r="H38" s="101">
        <f t="shared" si="7"/>
        <v>-79071.3</v>
      </c>
      <c r="I38" s="99">
        <v>-79071.3</v>
      </c>
      <c r="J38" s="100"/>
      <c r="K38" s="101">
        <f t="shared" si="8"/>
        <v>-79071.3</v>
      </c>
      <c r="L38" s="99">
        <v>-79071.3</v>
      </c>
      <c r="M38" s="75"/>
    </row>
    <row r="39" spans="1:16" ht="72" customHeight="1">
      <c r="A39" s="90" t="s">
        <v>8</v>
      </c>
      <c r="B39" s="90" t="s">
        <v>6</v>
      </c>
      <c r="C39" s="90" t="s">
        <v>5</v>
      </c>
      <c r="D39" s="242" t="s">
        <v>106</v>
      </c>
      <c r="E39" s="243">
        <f t="shared" ref="E39:M42" si="12">+E40</f>
        <v>106225.59999999999</v>
      </c>
      <c r="F39" s="243">
        <f t="shared" si="12"/>
        <v>75875.399999999994</v>
      </c>
      <c r="G39" s="243">
        <f t="shared" si="12"/>
        <v>30350.2</v>
      </c>
      <c r="H39" s="243">
        <f t="shared" si="7"/>
        <v>212409.4</v>
      </c>
      <c r="I39" s="243">
        <f t="shared" si="12"/>
        <v>151721</v>
      </c>
      <c r="J39" s="243">
        <f t="shared" si="12"/>
        <v>60688.4</v>
      </c>
      <c r="K39" s="243">
        <f t="shared" si="8"/>
        <v>318593.2</v>
      </c>
      <c r="L39" s="243">
        <f t="shared" si="12"/>
        <v>227566.6</v>
      </c>
      <c r="M39" s="243">
        <f t="shared" si="12"/>
        <v>91026.6</v>
      </c>
    </row>
    <row r="40" spans="1:16" ht="40.5">
      <c r="A40" s="463"/>
      <c r="B40" s="463"/>
      <c r="C40" s="463"/>
      <c r="D40" s="91" t="s">
        <v>21</v>
      </c>
      <c r="E40" s="92">
        <f>F40+G40</f>
        <v>106225.59999999999</v>
      </c>
      <c r="F40" s="92">
        <f>+F41</f>
        <v>75875.399999999994</v>
      </c>
      <c r="G40" s="92">
        <f>+G41</f>
        <v>30350.2</v>
      </c>
      <c r="H40" s="92">
        <f>+H41</f>
        <v>212409.4</v>
      </c>
      <c r="I40" s="92">
        <f t="shared" si="12"/>
        <v>151721</v>
      </c>
      <c r="J40" s="92">
        <f t="shared" si="12"/>
        <v>60688.4</v>
      </c>
      <c r="K40" s="92">
        <f t="shared" si="12"/>
        <v>318593.2</v>
      </c>
      <c r="L40" s="92">
        <f t="shared" si="12"/>
        <v>227566.6</v>
      </c>
      <c r="M40" s="92">
        <f t="shared" si="12"/>
        <v>91026.6</v>
      </c>
    </row>
    <row r="41" spans="1:16" ht="17.25" customHeight="1">
      <c r="A41" s="463"/>
      <c r="B41" s="463"/>
      <c r="C41" s="463"/>
      <c r="D41" s="93" t="s">
        <v>19</v>
      </c>
      <c r="E41" s="94">
        <f>+E42</f>
        <v>106225.59999999999</v>
      </c>
      <c r="F41" s="94">
        <f>+F42</f>
        <v>75875.399999999994</v>
      </c>
      <c r="G41" s="94">
        <f>+G42</f>
        <v>30350.2</v>
      </c>
      <c r="H41" s="94">
        <f t="shared" si="12"/>
        <v>212409.4</v>
      </c>
      <c r="I41" s="94">
        <f t="shared" si="12"/>
        <v>151721</v>
      </c>
      <c r="J41" s="94">
        <f t="shared" si="12"/>
        <v>60688.4</v>
      </c>
      <c r="K41" s="94">
        <f t="shared" si="12"/>
        <v>318593.2</v>
      </c>
      <c r="L41" s="94">
        <f t="shared" si="12"/>
        <v>227566.6</v>
      </c>
      <c r="M41" s="94">
        <f t="shared" si="12"/>
        <v>91026.6</v>
      </c>
    </row>
    <row r="42" spans="1:16" ht="18" customHeight="1">
      <c r="A42" s="463"/>
      <c r="B42" s="463"/>
      <c r="C42" s="463"/>
      <c r="D42" s="93" t="s">
        <v>107</v>
      </c>
      <c r="E42" s="94">
        <f>E43</f>
        <v>106225.59999999999</v>
      </c>
      <c r="F42" s="94">
        <f>F43</f>
        <v>75875.399999999994</v>
      </c>
      <c r="G42" s="94">
        <f t="shared" si="12"/>
        <v>30350.2</v>
      </c>
      <c r="H42" s="94">
        <f t="shared" si="12"/>
        <v>212409.4</v>
      </c>
      <c r="I42" s="94">
        <f t="shared" si="12"/>
        <v>151721</v>
      </c>
      <c r="J42" s="94">
        <f t="shared" si="12"/>
        <v>60688.4</v>
      </c>
      <c r="K42" s="94">
        <f t="shared" si="12"/>
        <v>318593.2</v>
      </c>
      <c r="L42" s="94">
        <f t="shared" si="12"/>
        <v>227566.6</v>
      </c>
      <c r="M42" s="94">
        <f t="shared" si="12"/>
        <v>91026.6</v>
      </c>
    </row>
    <row r="43" spans="1:16" ht="14.25" thickBot="1">
      <c r="A43" s="463"/>
      <c r="B43" s="463"/>
      <c r="C43" s="463"/>
      <c r="D43" s="244" t="s">
        <v>104</v>
      </c>
      <c r="E43" s="245">
        <f>+F43+G43</f>
        <v>106225.59999999999</v>
      </c>
      <c r="F43" s="245">
        <v>75875.399999999994</v>
      </c>
      <c r="G43" s="245">
        <v>30350.2</v>
      </c>
      <c r="H43" s="246">
        <f>I43+J43</f>
        <v>212409.4</v>
      </c>
      <c r="I43" s="247">
        <v>151721</v>
      </c>
      <c r="J43" s="247">
        <v>60688.4</v>
      </c>
      <c r="K43" s="246">
        <f>L43+M43</f>
        <v>318593.2</v>
      </c>
      <c r="L43" s="247">
        <v>227566.6</v>
      </c>
      <c r="M43" s="247">
        <v>91026.6</v>
      </c>
    </row>
    <row r="46" spans="1:16" hidden="1" outlineLevel="1">
      <c r="E46" s="1">
        <v>43198.9</v>
      </c>
      <c r="F46" s="1">
        <v>38056.400000000001</v>
      </c>
      <c r="G46" s="1">
        <v>5142.5</v>
      </c>
      <c r="H46" s="1">
        <v>67322.649999999994</v>
      </c>
      <c r="I46" s="1">
        <v>60008.45</v>
      </c>
      <c r="J46" s="1">
        <v>7314.2</v>
      </c>
      <c r="K46" s="1">
        <v>80352.899999999994</v>
      </c>
      <c r="L46" s="1">
        <v>70867</v>
      </c>
      <c r="M46" s="1">
        <v>9485.9</v>
      </c>
    </row>
    <row r="47" spans="1:16" hidden="1" outlineLevel="1">
      <c r="E47" s="1">
        <f>+E46-E29</f>
        <v>0</v>
      </c>
      <c r="F47" s="1">
        <f t="shared" ref="F47:M47" si="13">+F46-F29</f>
        <v>0</v>
      </c>
      <c r="G47" s="1">
        <f t="shared" si="13"/>
        <v>0</v>
      </c>
      <c r="H47" s="1">
        <f t="shared" si="13"/>
        <v>0</v>
      </c>
      <c r="I47" s="1">
        <f t="shared" si="13"/>
        <v>0</v>
      </c>
      <c r="J47" s="1">
        <f t="shared" si="13"/>
        <v>0</v>
      </c>
      <c r="K47" s="1">
        <f t="shared" si="13"/>
        <v>0</v>
      </c>
      <c r="L47" s="1">
        <f t="shared" si="13"/>
        <v>0</v>
      </c>
      <c r="M47" s="1">
        <f t="shared" si="13"/>
        <v>0</v>
      </c>
    </row>
    <row r="48" spans="1:16" collapsed="1"/>
  </sheetData>
  <mergeCells count="26">
    <mergeCell ref="A40:C43"/>
    <mergeCell ref="K7:K8"/>
    <mergeCell ref="L7:M7"/>
    <mergeCell ref="A34:C38"/>
    <mergeCell ref="A13:C16"/>
    <mergeCell ref="A9:C11"/>
    <mergeCell ref="A18:C24"/>
    <mergeCell ref="A26:C32"/>
    <mergeCell ref="E7:E8"/>
    <mergeCell ref="F7:G7"/>
    <mergeCell ref="L1:M1"/>
    <mergeCell ref="L2:M2"/>
    <mergeCell ref="A4:M4"/>
    <mergeCell ref="A6:A8"/>
    <mergeCell ref="B6:B8"/>
    <mergeCell ref="C6:C8"/>
    <mergeCell ref="D6:D8"/>
    <mergeCell ref="K6:M6"/>
    <mergeCell ref="I1:J1"/>
    <mergeCell ref="I2:J2"/>
    <mergeCell ref="H6:J6"/>
    <mergeCell ref="H7:H8"/>
    <mergeCell ref="I7:J7"/>
    <mergeCell ref="F1:G1"/>
    <mergeCell ref="F2:G2"/>
    <mergeCell ref="E6:G6"/>
  </mergeCells>
  <printOptions horizontalCentered="1"/>
  <pageMargins left="0" right="0" top="0" bottom="0" header="0" footer="0"/>
  <pageSetup paperSize="9" scale="77" orientation="landscape" horizontalDpi="4294967294" vertic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zoomScale="82" zoomScaleNormal="82" zoomScaleSheetLayoutView="100" workbookViewId="0">
      <selection activeCell="I16" sqref="I16"/>
    </sheetView>
  </sheetViews>
  <sheetFormatPr defaultColWidth="9.42578125" defaultRowHeight="13.5"/>
  <cols>
    <col min="1" max="1" width="7.85546875" style="1" customWidth="1"/>
    <col min="2" max="2" width="7" style="1" customWidth="1"/>
    <col min="3" max="3" width="81.28515625" style="1" customWidth="1"/>
    <col min="4" max="9" width="17.5703125" style="1" customWidth="1"/>
    <col min="10" max="12" width="17.28515625" style="1" customWidth="1"/>
    <col min="13" max="16384" width="9.42578125" style="1"/>
  </cols>
  <sheetData>
    <row r="1" spans="1:12" s="24" customFormat="1" ht="21" customHeight="1">
      <c r="C1" s="29"/>
      <c r="D1" s="1"/>
      <c r="E1" s="441"/>
      <c r="F1" s="441"/>
      <c r="G1" s="1"/>
      <c r="H1" s="441"/>
      <c r="I1" s="441"/>
      <c r="J1" s="1"/>
      <c r="L1" s="295" t="s">
        <v>116</v>
      </c>
    </row>
    <row r="2" spans="1:12" s="24" customFormat="1" ht="18" customHeight="1">
      <c r="C2" s="30"/>
      <c r="D2" s="30"/>
      <c r="E2" s="442"/>
      <c r="F2" s="442"/>
      <c r="G2" s="30"/>
      <c r="H2" s="442"/>
      <c r="I2" s="442"/>
      <c r="J2" s="30"/>
      <c r="L2" s="66" t="s">
        <v>242</v>
      </c>
    </row>
    <row r="3" spans="1:12" s="24" customFormat="1" ht="18" customHeight="1">
      <c r="C3" s="30"/>
      <c r="D3" s="30"/>
      <c r="E3" s="294"/>
      <c r="F3" s="294"/>
      <c r="G3" s="30"/>
      <c r="H3" s="294"/>
      <c r="I3" s="294"/>
      <c r="J3" s="30"/>
      <c r="L3" s="21" t="s">
        <v>210</v>
      </c>
    </row>
    <row r="4" spans="1:12" s="24" customFormat="1" ht="18" customHeight="1">
      <c r="C4" s="30"/>
      <c r="D4" s="30"/>
      <c r="E4" s="294"/>
      <c r="F4" s="294"/>
      <c r="G4" s="30"/>
      <c r="H4" s="294"/>
      <c r="I4" s="294"/>
      <c r="J4" s="30"/>
      <c r="K4" s="294"/>
      <c r="L4" s="294"/>
    </row>
    <row r="5" spans="1:12" s="24" customFormat="1" ht="52.5" customHeight="1">
      <c r="A5" s="484" t="s">
        <v>279</v>
      </c>
      <c r="B5" s="484"/>
      <c r="C5" s="484"/>
      <c r="D5" s="484"/>
      <c r="E5" s="484"/>
      <c r="F5" s="484"/>
      <c r="G5" s="484"/>
      <c r="H5" s="484"/>
      <c r="I5" s="484"/>
      <c r="J5" s="484"/>
      <c r="K5" s="484"/>
      <c r="L5" s="484"/>
    </row>
    <row r="6" spans="1:12" s="24" customFormat="1" ht="6.75" customHeight="1">
      <c r="A6" s="296"/>
      <c r="B6" s="296"/>
      <c r="C6" s="296"/>
      <c r="D6" s="296"/>
      <c r="E6" s="296"/>
      <c r="F6" s="296"/>
      <c r="G6" s="296"/>
      <c r="H6" s="296"/>
      <c r="I6" s="296"/>
      <c r="J6" s="296"/>
      <c r="K6" s="296"/>
      <c r="L6" s="296"/>
    </row>
    <row r="7" spans="1:12" ht="13.5" customHeight="1" thickBot="1">
      <c r="A7" s="5"/>
      <c r="B7" s="5"/>
      <c r="C7" s="12"/>
      <c r="D7" s="34"/>
      <c r="E7" s="34"/>
      <c r="F7" s="297"/>
      <c r="G7" s="34"/>
      <c r="H7" s="34"/>
      <c r="I7" s="297"/>
      <c r="J7" s="34"/>
      <c r="K7" s="34"/>
      <c r="L7" s="297" t="s">
        <v>39</v>
      </c>
    </row>
    <row r="8" spans="1:12" ht="9.75" customHeight="1">
      <c r="A8" s="489" t="s">
        <v>33</v>
      </c>
      <c r="B8" s="490"/>
      <c r="C8" s="502" t="s">
        <v>200</v>
      </c>
      <c r="D8" s="485" t="s">
        <v>236</v>
      </c>
      <c r="E8" s="485"/>
      <c r="F8" s="485"/>
      <c r="G8" s="485"/>
      <c r="H8" s="485"/>
      <c r="I8" s="485"/>
      <c r="J8" s="485"/>
      <c r="K8" s="485"/>
      <c r="L8" s="486"/>
    </row>
    <row r="9" spans="1:12" ht="26.25" customHeight="1" thickBot="1">
      <c r="A9" s="491"/>
      <c r="B9" s="492"/>
      <c r="C9" s="503"/>
      <c r="D9" s="487"/>
      <c r="E9" s="487"/>
      <c r="F9" s="487"/>
      <c r="G9" s="487"/>
      <c r="H9" s="487"/>
      <c r="I9" s="487"/>
      <c r="J9" s="487"/>
      <c r="K9" s="487"/>
      <c r="L9" s="488"/>
    </row>
    <row r="10" spans="1:12" ht="22.5" customHeight="1">
      <c r="A10" s="493"/>
      <c r="B10" s="494"/>
      <c r="C10" s="503"/>
      <c r="D10" s="495" t="s">
        <v>72</v>
      </c>
      <c r="E10" s="496"/>
      <c r="F10" s="497"/>
      <c r="G10" s="495" t="s">
        <v>71</v>
      </c>
      <c r="H10" s="496"/>
      <c r="I10" s="497"/>
      <c r="J10" s="495" t="s">
        <v>22</v>
      </c>
      <c r="K10" s="496"/>
      <c r="L10" s="497"/>
    </row>
    <row r="11" spans="1:12" s="4" customFormat="1" ht="17.25" customHeight="1">
      <c r="A11" s="500" t="s">
        <v>40</v>
      </c>
      <c r="B11" s="482" t="s">
        <v>41</v>
      </c>
      <c r="C11" s="504"/>
      <c r="D11" s="506" t="s">
        <v>219</v>
      </c>
      <c r="E11" s="498" t="s">
        <v>220</v>
      </c>
      <c r="F11" s="499"/>
      <c r="G11" s="506" t="s">
        <v>219</v>
      </c>
      <c r="H11" s="498" t="s">
        <v>220</v>
      </c>
      <c r="I11" s="499"/>
      <c r="J11" s="506" t="s">
        <v>219</v>
      </c>
      <c r="K11" s="498" t="s">
        <v>220</v>
      </c>
      <c r="L11" s="499"/>
    </row>
    <row r="12" spans="1:12" s="4" customFormat="1" ht="39" customHeight="1" thickBot="1">
      <c r="A12" s="501"/>
      <c r="B12" s="483"/>
      <c r="C12" s="505"/>
      <c r="D12" s="507"/>
      <c r="E12" s="9" t="s">
        <v>229</v>
      </c>
      <c r="F12" s="10" t="s">
        <v>221</v>
      </c>
      <c r="G12" s="507"/>
      <c r="H12" s="9" t="s">
        <v>229</v>
      </c>
      <c r="I12" s="10" t="s">
        <v>221</v>
      </c>
      <c r="J12" s="507"/>
      <c r="K12" s="9" t="s">
        <v>229</v>
      </c>
      <c r="L12" s="10" t="s">
        <v>221</v>
      </c>
    </row>
    <row r="13" spans="1:12" s="4" customFormat="1" ht="16.5">
      <c r="A13" s="298"/>
      <c r="B13" s="299"/>
      <c r="C13" s="300" t="s">
        <v>239</v>
      </c>
      <c r="D13" s="301">
        <f t="shared" ref="D13:L13" si="0">D15</f>
        <v>0</v>
      </c>
      <c r="E13" s="302">
        <f t="shared" si="0"/>
        <v>0</v>
      </c>
      <c r="F13" s="303">
        <f t="shared" si="0"/>
        <v>0</v>
      </c>
      <c r="G13" s="301">
        <f t="shared" si="0"/>
        <v>0</v>
      </c>
      <c r="H13" s="302">
        <f t="shared" si="0"/>
        <v>0</v>
      </c>
      <c r="I13" s="303">
        <f t="shared" si="0"/>
        <v>0</v>
      </c>
      <c r="J13" s="301">
        <f t="shared" si="0"/>
        <v>0</v>
      </c>
      <c r="K13" s="302">
        <f t="shared" si="0"/>
        <v>0</v>
      </c>
      <c r="L13" s="303">
        <f t="shared" si="0"/>
        <v>0</v>
      </c>
    </row>
    <row r="14" spans="1:12" s="4" customFormat="1" ht="16.5">
      <c r="A14" s="304"/>
      <c r="B14" s="305"/>
      <c r="C14" s="305" t="s">
        <v>238</v>
      </c>
      <c r="D14" s="306"/>
      <c r="E14" s="307"/>
      <c r="F14" s="308"/>
      <c r="G14" s="306"/>
      <c r="H14" s="307"/>
      <c r="I14" s="308"/>
      <c r="J14" s="306"/>
      <c r="K14" s="307"/>
      <c r="L14" s="308"/>
    </row>
    <row r="15" spans="1:12" s="4" customFormat="1" ht="16.5">
      <c r="A15" s="304"/>
      <c r="B15" s="305"/>
      <c r="C15" s="309" t="s">
        <v>237</v>
      </c>
      <c r="D15" s="306">
        <f t="shared" ref="D15:L16" si="1">D16</f>
        <v>0</v>
      </c>
      <c r="E15" s="307">
        <f t="shared" si="1"/>
        <v>0</v>
      </c>
      <c r="F15" s="308">
        <f t="shared" si="1"/>
        <v>0</v>
      </c>
      <c r="G15" s="306">
        <f t="shared" si="1"/>
        <v>0</v>
      </c>
      <c r="H15" s="307">
        <f t="shared" si="1"/>
        <v>0</v>
      </c>
      <c r="I15" s="308">
        <f t="shared" si="1"/>
        <v>0</v>
      </c>
      <c r="J15" s="306">
        <f t="shared" si="1"/>
        <v>0</v>
      </c>
      <c r="K15" s="307">
        <f t="shared" si="1"/>
        <v>0</v>
      </c>
      <c r="L15" s="308">
        <f t="shared" si="1"/>
        <v>0</v>
      </c>
    </row>
    <row r="16" spans="1:12" s="4" customFormat="1" ht="16.5">
      <c r="A16" s="304"/>
      <c r="B16" s="305"/>
      <c r="C16" s="309" t="s">
        <v>230</v>
      </c>
      <c r="D16" s="306">
        <f t="shared" si="1"/>
        <v>0</v>
      </c>
      <c r="E16" s="307">
        <f t="shared" si="1"/>
        <v>0</v>
      </c>
      <c r="F16" s="308">
        <f t="shared" si="1"/>
        <v>0</v>
      </c>
      <c r="G16" s="306">
        <f t="shared" si="1"/>
        <v>0</v>
      </c>
      <c r="H16" s="307">
        <f t="shared" si="1"/>
        <v>0</v>
      </c>
      <c r="I16" s="308">
        <f t="shared" si="1"/>
        <v>0</v>
      </c>
      <c r="J16" s="306">
        <f t="shared" si="1"/>
        <v>0</v>
      </c>
      <c r="K16" s="307">
        <f t="shared" si="1"/>
        <v>0</v>
      </c>
      <c r="L16" s="308">
        <f t="shared" si="1"/>
        <v>0</v>
      </c>
    </row>
    <row r="17" spans="1:12" s="4" customFormat="1" ht="16.5">
      <c r="A17" s="304"/>
      <c r="B17" s="305"/>
      <c r="C17" s="309" t="s">
        <v>243</v>
      </c>
      <c r="D17" s="306">
        <f t="shared" ref="D17:L17" si="2">D19</f>
        <v>0</v>
      </c>
      <c r="E17" s="307">
        <f t="shared" si="2"/>
        <v>0</v>
      </c>
      <c r="F17" s="308">
        <f t="shared" si="2"/>
        <v>0</v>
      </c>
      <c r="G17" s="306">
        <f t="shared" si="2"/>
        <v>0</v>
      </c>
      <c r="H17" s="307">
        <f t="shared" si="2"/>
        <v>0</v>
      </c>
      <c r="I17" s="308">
        <f t="shared" si="2"/>
        <v>0</v>
      </c>
      <c r="J17" s="306">
        <f t="shared" si="2"/>
        <v>0</v>
      </c>
      <c r="K17" s="307">
        <f t="shared" si="2"/>
        <v>0</v>
      </c>
      <c r="L17" s="308">
        <f t="shared" si="2"/>
        <v>0</v>
      </c>
    </row>
    <row r="18" spans="1:12" s="4" customFormat="1" ht="16.5">
      <c r="A18" s="304"/>
      <c r="B18" s="305"/>
      <c r="C18" s="305" t="s">
        <v>238</v>
      </c>
      <c r="D18" s="306"/>
      <c r="E18" s="307"/>
      <c r="F18" s="308"/>
      <c r="G18" s="306"/>
      <c r="H18" s="307"/>
      <c r="I18" s="308"/>
      <c r="J18" s="306"/>
      <c r="K18" s="307"/>
      <c r="L18" s="308"/>
    </row>
    <row r="19" spans="1:12" s="4" customFormat="1" ht="16.5">
      <c r="A19" s="310" t="s">
        <v>244</v>
      </c>
      <c r="B19" s="309"/>
      <c r="C19" s="309" t="s">
        <v>245</v>
      </c>
      <c r="D19" s="306">
        <f t="shared" ref="D19:L19" si="3">D21+D29</f>
        <v>0</v>
      </c>
      <c r="E19" s="307">
        <f t="shared" si="3"/>
        <v>0</v>
      </c>
      <c r="F19" s="308">
        <f t="shared" si="3"/>
        <v>0</v>
      </c>
      <c r="G19" s="306">
        <f t="shared" si="3"/>
        <v>0</v>
      </c>
      <c r="H19" s="307">
        <f t="shared" si="3"/>
        <v>0</v>
      </c>
      <c r="I19" s="308">
        <f t="shared" si="3"/>
        <v>0</v>
      </c>
      <c r="J19" s="306">
        <f t="shared" si="3"/>
        <v>0</v>
      </c>
      <c r="K19" s="307">
        <f t="shared" si="3"/>
        <v>0</v>
      </c>
      <c r="L19" s="308">
        <f t="shared" si="3"/>
        <v>0</v>
      </c>
    </row>
    <row r="20" spans="1:12" s="4" customFormat="1" ht="16.5">
      <c r="A20" s="304"/>
      <c r="B20" s="305"/>
      <c r="C20" s="305" t="s">
        <v>238</v>
      </c>
      <c r="D20" s="311"/>
      <c r="E20" s="312"/>
      <c r="F20" s="313"/>
      <c r="G20" s="311"/>
      <c r="H20" s="312"/>
      <c r="I20" s="313"/>
      <c r="J20" s="311"/>
      <c r="K20" s="312"/>
      <c r="L20" s="313"/>
    </row>
    <row r="21" spans="1:12" s="4" customFormat="1" ht="33">
      <c r="A21" s="304"/>
      <c r="B21" s="309" t="s">
        <v>246</v>
      </c>
      <c r="C21" s="309" t="s">
        <v>247</v>
      </c>
      <c r="D21" s="311">
        <f t="shared" ref="D21:L21" si="4">D23</f>
        <v>16000</v>
      </c>
      <c r="E21" s="312">
        <f t="shared" si="4"/>
        <v>10000</v>
      </c>
      <c r="F21" s="313">
        <f t="shared" si="4"/>
        <v>6000</v>
      </c>
      <c r="G21" s="311">
        <f t="shared" si="4"/>
        <v>16000</v>
      </c>
      <c r="H21" s="312">
        <f t="shared" si="4"/>
        <v>10000</v>
      </c>
      <c r="I21" s="313">
        <f t="shared" si="4"/>
        <v>6000</v>
      </c>
      <c r="J21" s="311">
        <f t="shared" si="4"/>
        <v>16000</v>
      </c>
      <c r="K21" s="312">
        <f t="shared" si="4"/>
        <v>10000</v>
      </c>
      <c r="L21" s="313">
        <f t="shared" si="4"/>
        <v>6000</v>
      </c>
    </row>
    <row r="22" spans="1:12" s="4" customFormat="1" ht="16.5">
      <c r="A22" s="304"/>
      <c r="B22" s="305"/>
      <c r="C22" s="305" t="s">
        <v>232</v>
      </c>
      <c r="D22" s="311"/>
      <c r="E22" s="312"/>
      <c r="F22" s="313"/>
      <c r="G22" s="311"/>
      <c r="H22" s="312"/>
      <c r="I22" s="313"/>
      <c r="J22" s="311"/>
      <c r="K22" s="312"/>
      <c r="L22" s="313"/>
    </row>
    <row r="23" spans="1:12" s="4" customFormat="1" ht="16.5">
      <c r="A23" s="304"/>
      <c r="B23" s="305"/>
      <c r="C23" s="314" t="s">
        <v>243</v>
      </c>
      <c r="D23" s="311">
        <f t="shared" ref="D23:L23" si="5">D25</f>
        <v>16000</v>
      </c>
      <c r="E23" s="312">
        <f t="shared" si="5"/>
        <v>10000</v>
      </c>
      <c r="F23" s="313">
        <f t="shared" si="5"/>
        <v>6000</v>
      </c>
      <c r="G23" s="311">
        <f t="shared" si="5"/>
        <v>16000</v>
      </c>
      <c r="H23" s="312">
        <f t="shared" si="5"/>
        <v>10000</v>
      </c>
      <c r="I23" s="313">
        <f t="shared" si="5"/>
        <v>6000</v>
      </c>
      <c r="J23" s="311">
        <f t="shared" si="5"/>
        <v>16000</v>
      </c>
      <c r="K23" s="312">
        <f t="shared" si="5"/>
        <v>10000</v>
      </c>
      <c r="L23" s="313">
        <f t="shared" si="5"/>
        <v>6000</v>
      </c>
    </row>
    <row r="24" spans="1:12" s="4" customFormat="1" ht="33">
      <c r="A24" s="304"/>
      <c r="B24" s="305"/>
      <c r="C24" s="305" t="s">
        <v>224</v>
      </c>
      <c r="D24" s="311"/>
      <c r="E24" s="312"/>
      <c r="F24" s="313"/>
      <c r="G24" s="311"/>
      <c r="H24" s="312"/>
      <c r="I24" s="313"/>
      <c r="J24" s="311"/>
      <c r="K24" s="312"/>
      <c r="L24" s="313"/>
    </row>
    <row r="25" spans="1:12" s="4" customFormat="1" ht="16.5">
      <c r="A25" s="304"/>
      <c r="B25" s="305"/>
      <c r="C25" s="305" t="s">
        <v>225</v>
      </c>
      <c r="D25" s="311">
        <f t="shared" ref="D25:L27" si="6">D26</f>
        <v>16000</v>
      </c>
      <c r="E25" s="312">
        <f t="shared" si="6"/>
        <v>10000</v>
      </c>
      <c r="F25" s="313">
        <f t="shared" si="6"/>
        <v>6000</v>
      </c>
      <c r="G25" s="311">
        <f t="shared" si="6"/>
        <v>16000</v>
      </c>
      <c r="H25" s="312">
        <f t="shared" si="6"/>
        <v>10000</v>
      </c>
      <c r="I25" s="313">
        <f t="shared" si="6"/>
        <v>6000</v>
      </c>
      <c r="J25" s="311">
        <f t="shared" si="6"/>
        <v>16000</v>
      </c>
      <c r="K25" s="312">
        <f t="shared" si="6"/>
        <v>10000</v>
      </c>
      <c r="L25" s="313">
        <f t="shared" si="6"/>
        <v>6000</v>
      </c>
    </row>
    <row r="26" spans="1:12" s="4" customFormat="1" ht="16.5">
      <c r="A26" s="304"/>
      <c r="B26" s="305"/>
      <c r="C26" s="305" t="s">
        <v>237</v>
      </c>
      <c r="D26" s="311">
        <f t="shared" si="6"/>
        <v>16000</v>
      </c>
      <c r="E26" s="312">
        <f t="shared" si="6"/>
        <v>10000</v>
      </c>
      <c r="F26" s="313">
        <f t="shared" si="6"/>
        <v>6000</v>
      </c>
      <c r="G26" s="311">
        <f t="shared" si="6"/>
        <v>16000</v>
      </c>
      <c r="H26" s="312">
        <f t="shared" si="6"/>
        <v>10000</v>
      </c>
      <c r="I26" s="313">
        <f t="shared" si="6"/>
        <v>6000</v>
      </c>
      <c r="J26" s="311">
        <f t="shared" si="6"/>
        <v>16000</v>
      </c>
      <c r="K26" s="312">
        <f t="shared" si="6"/>
        <v>10000</v>
      </c>
      <c r="L26" s="313">
        <f t="shared" si="6"/>
        <v>6000</v>
      </c>
    </row>
    <row r="27" spans="1:12" s="4" customFormat="1" ht="16.5">
      <c r="A27" s="304"/>
      <c r="B27" s="305"/>
      <c r="C27" s="305" t="s">
        <v>248</v>
      </c>
      <c r="D27" s="311">
        <f t="shared" si="6"/>
        <v>16000</v>
      </c>
      <c r="E27" s="312">
        <f t="shared" si="6"/>
        <v>10000</v>
      </c>
      <c r="F27" s="313">
        <f t="shared" si="6"/>
        <v>6000</v>
      </c>
      <c r="G27" s="311">
        <f t="shared" si="6"/>
        <v>16000</v>
      </c>
      <c r="H27" s="312">
        <f t="shared" si="6"/>
        <v>10000</v>
      </c>
      <c r="I27" s="313">
        <f t="shared" si="6"/>
        <v>6000</v>
      </c>
      <c r="J27" s="311">
        <f t="shared" si="6"/>
        <v>16000</v>
      </c>
      <c r="K27" s="312">
        <f t="shared" si="6"/>
        <v>10000</v>
      </c>
      <c r="L27" s="313">
        <f t="shared" si="6"/>
        <v>6000</v>
      </c>
    </row>
    <row r="28" spans="1:12" s="4" customFormat="1" ht="16.5">
      <c r="A28" s="304"/>
      <c r="B28" s="305"/>
      <c r="C28" s="305" t="s">
        <v>249</v>
      </c>
      <c r="D28" s="311">
        <f>E28+F28</f>
        <v>16000</v>
      </c>
      <c r="E28" s="312">
        <v>10000</v>
      </c>
      <c r="F28" s="313">
        <v>6000</v>
      </c>
      <c r="G28" s="311">
        <f>H28+I28</f>
        <v>16000</v>
      </c>
      <c r="H28" s="312">
        <v>10000</v>
      </c>
      <c r="I28" s="313">
        <v>6000</v>
      </c>
      <c r="J28" s="311">
        <f>K28+L28</f>
        <v>16000</v>
      </c>
      <c r="K28" s="312">
        <v>10000</v>
      </c>
      <c r="L28" s="313">
        <v>6000</v>
      </c>
    </row>
    <row r="29" spans="1:12" s="4" customFormat="1" ht="66">
      <c r="A29" s="304"/>
      <c r="B29" s="309" t="s">
        <v>250</v>
      </c>
      <c r="C29" s="309" t="s">
        <v>251</v>
      </c>
      <c r="D29" s="311">
        <f t="shared" ref="D29:L29" si="7">D31</f>
        <v>-16000</v>
      </c>
      <c r="E29" s="312">
        <f t="shared" si="7"/>
        <v>-10000</v>
      </c>
      <c r="F29" s="313">
        <f t="shared" si="7"/>
        <v>-6000</v>
      </c>
      <c r="G29" s="311">
        <f t="shared" si="7"/>
        <v>-16000</v>
      </c>
      <c r="H29" s="312">
        <f t="shared" si="7"/>
        <v>-10000</v>
      </c>
      <c r="I29" s="313">
        <f t="shared" si="7"/>
        <v>-6000</v>
      </c>
      <c r="J29" s="311">
        <f t="shared" si="7"/>
        <v>-16000</v>
      </c>
      <c r="K29" s="312">
        <f t="shared" si="7"/>
        <v>-10000</v>
      </c>
      <c r="L29" s="313">
        <f t="shared" si="7"/>
        <v>-6000</v>
      </c>
    </row>
    <row r="30" spans="1:12" s="4" customFormat="1" ht="16.5">
      <c r="A30" s="304"/>
      <c r="B30" s="305"/>
      <c r="C30" s="305" t="s">
        <v>232</v>
      </c>
      <c r="D30" s="311"/>
      <c r="E30" s="312"/>
      <c r="F30" s="313"/>
      <c r="G30" s="311"/>
      <c r="H30" s="312"/>
      <c r="I30" s="313"/>
      <c r="J30" s="311"/>
      <c r="K30" s="312"/>
      <c r="L30" s="313"/>
    </row>
    <row r="31" spans="1:12" s="4" customFormat="1" ht="16.5">
      <c r="A31" s="304"/>
      <c r="B31" s="305"/>
      <c r="C31" s="314" t="s">
        <v>243</v>
      </c>
      <c r="D31" s="311">
        <f t="shared" ref="D31:L31" si="8">D33</f>
        <v>-16000</v>
      </c>
      <c r="E31" s="312">
        <f t="shared" si="8"/>
        <v>-10000</v>
      </c>
      <c r="F31" s="313">
        <f t="shared" si="8"/>
        <v>-6000</v>
      </c>
      <c r="G31" s="311">
        <f t="shared" si="8"/>
        <v>-16000</v>
      </c>
      <c r="H31" s="312">
        <f t="shared" si="8"/>
        <v>-10000</v>
      </c>
      <c r="I31" s="313">
        <f t="shared" si="8"/>
        <v>-6000</v>
      </c>
      <c r="J31" s="311">
        <f t="shared" si="8"/>
        <v>-16000</v>
      </c>
      <c r="K31" s="312">
        <f t="shared" si="8"/>
        <v>-10000</v>
      </c>
      <c r="L31" s="313">
        <f t="shared" si="8"/>
        <v>-6000</v>
      </c>
    </row>
    <row r="32" spans="1:12" s="4" customFormat="1" ht="33">
      <c r="A32" s="304"/>
      <c r="B32" s="305"/>
      <c r="C32" s="305" t="s">
        <v>224</v>
      </c>
      <c r="D32" s="311"/>
      <c r="E32" s="312"/>
      <c r="F32" s="313"/>
      <c r="G32" s="311"/>
      <c r="H32" s="312"/>
      <c r="I32" s="313"/>
      <c r="J32" s="311"/>
      <c r="K32" s="312"/>
      <c r="L32" s="313"/>
    </row>
    <row r="33" spans="1:12" s="4" customFormat="1" ht="16.5">
      <c r="A33" s="304"/>
      <c r="B33" s="305"/>
      <c r="C33" s="305" t="s">
        <v>225</v>
      </c>
      <c r="D33" s="311">
        <f t="shared" ref="D33:L36" si="9">D34</f>
        <v>-16000</v>
      </c>
      <c r="E33" s="312">
        <f t="shared" si="9"/>
        <v>-10000</v>
      </c>
      <c r="F33" s="313">
        <f t="shared" si="9"/>
        <v>-6000</v>
      </c>
      <c r="G33" s="311">
        <f t="shared" si="9"/>
        <v>-16000</v>
      </c>
      <c r="H33" s="312">
        <f t="shared" si="9"/>
        <v>-10000</v>
      </c>
      <c r="I33" s="313">
        <f t="shared" si="9"/>
        <v>-6000</v>
      </c>
      <c r="J33" s="311">
        <f t="shared" si="9"/>
        <v>-16000</v>
      </c>
      <c r="K33" s="312">
        <f t="shared" si="9"/>
        <v>-10000</v>
      </c>
      <c r="L33" s="313">
        <f t="shared" si="9"/>
        <v>-6000</v>
      </c>
    </row>
    <row r="34" spans="1:12" s="4" customFormat="1" ht="16.5">
      <c r="A34" s="304"/>
      <c r="B34" s="305"/>
      <c r="C34" s="305" t="s">
        <v>230</v>
      </c>
      <c r="D34" s="311">
        <f t="shared" si="9"/>
        <v>-16000</v>
      </c>
      <c r="E34" s="312">
        <f t="shared" si="9"/>
        <v>-10000</v>
      </c>
      <c r="F34" s="313">
        <f t="shared" si="9"/>
        <v>-6000</v>
      </c>
      <c r="G34" s="311">
        <f t="shared" si="9"/>
        <v>-16000</v>
      </c>
      <c r="H34" s="312">
        <f t="shared" si="9"/>
        <v>-10000</v>
      </c>
      <c r="I34" s="313">
        <f t="shared" si="9"/>
        <v>-6000</v>
      </c>
      <c r="J34" s="311">
        <f t="shared" si="9"/>
        <v>-16000</v>
      </c>
      <c r="K34" s="312">
        <f t="shared" si="9"/>
        <v>-10000</v>
      </c>
      <c r="L34" s="313">
        <f t="shared" si="9"/>
        <v>-6000</v>
      </c>
    </row>
    <row r="35" spans="1:12" s="4" customFormat="1" ht="16.5">
      <c r="A35" s="304"/>
      <c r="B35" s="305"/>
      <c r="C35" s="305" t="s">
        <v>231</v>
      </c>
      <c r="D35" s="311">
        <f t="shared" si="9"/>
        <v>-16000</v>
      </c>
      <c r="E35" s="312">
        <f t="shared" si="9"/>
        <v>-10000</v>
      </c>
      <c r="F35" s="313">
        <f t="shared" si="9"/>
        <v>-6000</v>
      </c>
      <c r="G35" s="311">
        <f t="shared" si="9"/>
        <v>-16000</v>
      </c>
      <c r="H35" s="312">
        <f t="shared" si="9"/>
        <v>-10000</v>
      </c>
      <c r="I35" s="313">
        <f t="shared" si="9"/>
        <v>-6000</v>
      </c>
      <c r="J35" s="311">
        <f t="shared" si="9"/>
        <v>-16000</v>
      </c>
      <c r="K35" s="312">
        <f t="shared" si="9"/>
        <v>-10000</v>
      </c>
      <c r="L35" s="313">
        <f t="shared" si="9"/>
        <v>-6000</v>
      </c>
    </row>
    <row r="36" spans="1:12" s="4" customFormat="1" ht="16.5">
      <c r="A36" s="304"/>
      <c r="B36" s="305"/>
      <c r="C36" s="305" t="s">
        <v>252</v>
      </c>
      <c r="D36" s="311">
        <f t="shared" si="9"/>
        <v>-16000</v>
      </c>
      <c r="E36" s="312">
        <f t="shared" si="9"/>
        <v>-10000</v>
      </c>
      <c r="F36" s="313">
        <f t="shared" si="9"/>
        <v>-6000</v>
      </c>
      <c r="G36" s="311">
        <f t="shared" si="9"/>
        <v>-16000</v>
      </c>
      <c r="H36" s="312">
        <f t="shared" si="9"/>
        <v>-10000</v>
      </c>
      <c r="I36" s="313">
        <f t="shared" si="9"/>
        <v>-6000</v>
      </c>
      <c r="J36" s="311">
        <f t="shared" si="9"/>
        <v>-16000</v>
      </c>
      <c r="K36" s="312">
        <f t="shared" si="9"/>
        <v>-10000</v>
      </c>
      <c r="L36" s="313">
        <f t="shared" si="9"/>
        <v>-6000</v>
      </c>
    </row>
    <row r="37" spans="1:12" s="4" customFormat="1" ht="17.25" thickBot="1">
      <c r="A37" s="315"/>
      <c r="B37" s="316"/>
      <c r="C37" s="316" t="s">
        <v>253</v>
      </c>
      <c r="D37" s="317">
        <f>E37+F37</f>
        <v>-16000</v>
      </c>
      <c r="E37" s="9">
        <v>-10000</v>
      </c>
      <c r="F37" s="10">
        <v>-6000</v>
      </c>
      <c r="G37" s="317">
        <f>H37+I37</f>
        <v>-16000</v>
      </c>
      <c r="H37" s="9">
        <v>-10000</v>
      </c>
      <c r="I37" s="10">
        <v>-6000</v>
      </c>
      <c r="J37" s="317">
        <f>K37+L37</f>
        <v>-16000</v>
      </c>
      <c r="K37" s="9">
        <v>-10000</v>
      </c>
      <c r="L37" s="10">
        <v>-6000</v>
      </c>
    </row>
  </sheetData>
  <mergeCells count="19">
    <mergeCell ref="G11:G12"/>
    <mergeCell ref="H11:I11"/>
    <mergeCell ref="J11:J12"/>
    <mergeCell ref="B11:B12"/>
    <mergeCell ref="E1:F1"/>
    <mergeCell ref="H1:I1"/>
    <mergeCell ref="E2:F2"/>
    <mergeCell ref="H2:I2"/>
    <mergeCell ref="A5:L5"/>
    <mergeCell ref="D8:L9"/>
    <mergeCell ref="A8:B10"/>
    <mergeCell ref="G10:I10"/>
    <mergeCell ref="J10:L10"/>
    <mergeCell ref="E11:F11"/>
    <mergeCell ref="A11:A12"/>
    <mergeCell ref="C8:C12"/>
    <mergeCell ref="D10:F10"/>
    <mergeCell ref="K11:L11"/>
    <mergeCell ref="D11:D12"/>
  </mergeCells>
  <printOptions horizontalCentered="1"/>
  <pageMargins left="0" right="0" top="0" bottom="0" header="0" footer="0"/>
  <pageSetup paperSize="9" scale="43" orientation="landscape" verticalDpi="4294967294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5"/>
  <sheetViews>
    <sheetView tabSelected="1" topLeftCell="A40" zoomScaleNormal="100" zoomScaleSheetLayoutView="100" workbookViewId="0">
      <selection activeCell="E43" sqref="E43"/>
    </sheetView>
  </sheetViews>
  <sheetFormatPr defaultColWidth="9.140625" defaultRowHeight="13.5"/>
  <cols>
    <col min="1" max="1" width="37.7109375" style="23" customWidth="1"/>
    <col min="2" max="2" width="53.42578125" style="23" customWidth="1"/>
    <col min="3" max="3" width="15.42578125" style="23" customWidth="1"/>
    <col min="4" max="4" width="14.85546875" style="23" customWidth="1"/>
    <col min="5" max="5" width="20.42578125" style="23" bestFit="1" customWidth="1"/>
    <col min="6" max="6" width="19.5703125" style="23" customWidth="1"/>
    <col min="7" max="7" width="19.42578125" style="23" customWidth="1"/>
    <col min="8" max="8" width="19.5703125" style="23" customWidth="1"/>
    <col min="9" max="9" width="18.7109375" style="23" customWidth="1"/>
    <col min="10" max="10" width="15" style="23" customWidth="1"/>
    <col min="11" max="16384" width="9.140625" style="23"/>
  </cols>
  <sheetData>
    <row r="1" spans="1:8" ht="16.5" customHeight="1">
      <c r="D1" s="540" t="s">
        <v>269</v>
      </c>
      <c r="E1" s="540"/>
      <c r="F1" s="21"/>
      <c r="G1" s="21"/>
      <c r="H1" s="21"/>
    </row>
    <row r="2" spans="1:8" ht="15.75" customHeight="1">
      <c r="B2" s="541" t="s">
        <v>242</v>
      </c>
      <c r="C2" s="541"/>
      <c r="D2" s="541"/>
      <c r="E2" s="541"/>
      <c r="F2" s="21"/>
      <c r="G2" s="21"/>
      <c r="H2" s="21"/>
    </row>
    <row r="3" spans="1:8">
      <c r="B3" s="541" t="s">
        <v>210</v>
      </c>
      <c r="C3" s="541"/>
      <c r="D3" s="541"/>
      <c r="E3" s="541"/>
    </row>
    <row r="4" spans="1:8">
      <c r="D4" s="250"/>
      <c r="E4" s="251"/>
    </row>
    <row r="5" spans="1:8">
      <c r="D5" s="540"/>
      <c r="E5" s="540"/>
    </row>
    <row r="6" spans="1:8">
      <c r="D6" s="254"/>
      <c r="E6" s="254"/>
    </row>
    <row r="7" spans="1:8" ht="48.75" customHeight="1">
      <c r="A7" s="538" t="s">
        <v>280</v>
      </c>
      <c r="B7" s="538"/>
      <c r="C7" s="538"/>
      <c r="D7" s="538"/>
      <c r="E7" s="538"/>
      <c r="F7" s="249"/>
      <c r="G7" s="249"/>
      <c r="H7" s="249"/>
    </row>
    <row r="8" spans="1:8" ht="21.6" customHeight="1">
      <c r="A8" s="42"/>
      <c r="B8" s="42"/>
      <c r="C8" s="264"/>
      <c r="E8" s="413" t="s">
        <v>285</v>
      </c>
      <c r="F8" s="249"/>
      <c r="G8" s="249"/>
      <c r="H8" s="249"/>
    </row>
    <row r="9" spans="1:8" ht="28.5" customHeight="1">
      <c r="A9" s="538" t="s">
        <v>282</v>
      </c>
      <c r="B9" s="538"/>
      <c r="C9" s="538"/>
      <c r="D9" s="538"/>
      <c r="E9" s="538"/>
      <c r="F9" s="42"/>
      <c r="G9" s="42"/>
      <c r="H9" s="42"/>
    </row>
    <row r="10" spans="1:8" ht="16.5">
      <c r="A10" s="539" t="s">
        <v>209</v>
      </c>
      <c r="B10" s="539"/>
      <c r="C10" s="539"/>
      <c r="D10" s="539"/>
      <c r="E10" s="539"/>
      <c r="F10" s="42"/>
      <c r="G10" s="42"/>
      <c r="H10" s="42"/>
    </row>
    <row r="11" spans="1:8" ht="13.5" customHeight="1" thickBot="1">
      <c r="A11" s="252"/>
      <c r="B11" s="252"/>
      <c r="C11" s="265"/>
      <c r="D11" s="252"/>
      <c r="E11" s="252"/>
      <c r="F11" s="42"/>
      <c r="G11" s="42"/>
      <c r="H11" s="42"/>
    </row>
    <row r="12" spans="1:8" ht="27.75" customHeight="1">
      <c r="A12" s="259" t="s">
        <v>211</v>
      </c>
      <c r="B12" s="260" t="s">
        <v>212</v>
      </c>
      <c r="C12" s="257"/>
      <c r="D12" s="252"/>
      <c r="E12" s="252"/>
      <c r="F12" s="42"/>
      <c r="G12" s="42"/>
      <c r="H12" s="42"/>
    </row>
    <row r="13" spans="1:8" ht="34.5" customHeight="1" thickBot="1">
      <c r="A13" s="261" t="str">
        <f>'Հավելված 3'!A19</f>
        <v xml:space="preserve"> 1206</v>
      </c>
      <c r="B13" s="262" t="str">
        <f>'Հավելված 3'!C19</f>
        <v xml:space="preserve"> Սոցիալական պաշտպանության համակարգի բարեփոխումներ</v>
      </c>
      <c r="C13" s="258"/>
      <c r="D13" s="252"/>
      <c r="E13" s="252"/>
      <c r="F13" s="42"/>
      <c r="G13" s="42"/>
      <c r="H13" s="42"/>
    </row>
    <row r="14" spans="1:8" ht="12.75" customHeight="1">
      <c r="A14" s="253"/>
      <c r="B14" s="250"/>
      <c r="C14" s="250"/>
      <c r="D14" s="252"/>
      <c r="E14" s="252"/>
      <c r="F14" s="42"/>
      <c r="G14" s="42"/>
      <c r="H14" s="42"/>
    </row>
    <row r="15" spans="1:8" ht="24" customHeight="1">
      <c r="A15" s="255" t="s">
        <v>213</v>
      </c>
      <c r="B15" s="250"/>
      <c r="C15" s="250"/>
      <c r="D15" s="252"/>
      <c r="E15" s="252"/>
      <c r="F15" s="42"/>
      <c r="G15" s="42"/>
      <c r="H15" s="42"/>
    </row>
    <row r="16" spans="1:8" ht="10.5" customHeight="1"/>
    <row r="17" spans="1:5" ht="14.25" thickBot="1"/>
    <row r="18" spans="1:5" ht="17.25" customHeight="1">
      <c r="A18" s="532" t="s">
        <v>207</v>
      </c>
      <c r="B18" s="534" t="str">
        <f>'Հավելված 3'!A19</f>
        <v xml:space="preserve"> 1206</v>
      </c>
      <c r="C18" s="520" t="s">
        <v>281</v>
      </c>
      <c r="D18" s="521"/>
      <c r="E18" s="522"/>
    </row>
    <row r="19" spans="1:5" ht="30" customHeight="1">
      <c r="A19" s="533"/>
      <c r="B19" s="535"/>
      <c r="C19" s="523"/>
      <c r="D19" s="524"/>
      <c r="E19" s="525"/>
    </row>
    <row r="20" spans="1:5" ht="33">
      <c r="A20" s="278" t="s">
        <v>208</v>
      </c>
      <c r="B20" s="279" t="str">
        <f>'Հավելված 3'!B21</f>
        <v xml:space="preserve"> 11001</v>
      </c>
      <c r="C20" s="263" t="s">
        <v>72</v>
      </c>
      <c r="D20" s="263" t="s">
        <v>71</v>
      </c>
      <c r="E20" s="256" t="s">
        <v>22</v>
      </c>
    </row>
    <row r="21" spans="1:5" ht="46.5" customHeight="1">
      <c r="A21" s="278" t="s">
        <v>201</v>
      </c>
      <c r="B21" s="280" t="str">
        <f>'Հավելված 3'!C21</f>
        <v xml:space="preserve"> Համաշխարհային բանկի աջակցությամբ իրականացվող սոցիալական պաշտպանության ոլորտի վարչարարության երկրորդ ծրագիր</v>
      </c>
      <c r="C21" s="280"/>
      <c r="D21" s="281"/>
      <c r="E21" s="282"/>
    </row>
    <row r="22" spans="1:5" ht="54" customHeight="1">
      <c r="A22" s="278" t="s">
        <v>202</v>
      </c>
      <c r="B22" s="291" t="s">
        <v>267</v>
      </c>
      <c r="C22" s="280"/>
      <c r="D22" s="281"/>
      <c r="E22" s="282"/>
    </row>
    <row r="23" spans="1:5" ht="25.15" customHeight="1">
      <c r="A23" s="278" t="s">
        <v>203</v>
      </c>
      <c r="B23" s="291" t="s">
        <v>241</v>
      </c>
      <c r="C23" s="280"/>
      <c r="D23" s="281"/>
      <c r="E23" s="282"/>
    </row>
    <row r="24" spans="1:5" ht="27" customHeight="1">
      <c r="A24" s="278" t="s">
        <v>228</v>
      </c>
      <c r="B24" s="291" t="s">
        <v>204</v>
      </c>
      <c r="C24" s="280"/>
      <c r="D24" s="281"/>
      <c r="E24" s="282"/>
    </row>
    <row r="25" spans="1:5" ht="19.5" customHeight="1">
      <c r="A25" s="530" t="s">
        <v>205</v>
      </c>
      <c r="B25" s="531"/>
      <c r="C25" s="283"/>
      <c r="D25" s="284"/>
      <c r="E25" s="285"/>
    </row>
    <row r="26" spans="1:5" ht="38.25" customHeight="1">
      <c r="A26" s="536" t="s">
        <v>268</v>
      </c>
      <c r="B26" s="537"/>
      <c r="C26" s="286">
        <v>2</v>
      </c>
      <c r="D26" s="286"/>
      <c r="E26" s="287">
        <v>2</v>
      </c>
    </row>
    <row r="27" spans="1:5" ht="38.25" customHeight="1">
      <c r="A27" s="536" t="s">
        <v>270</v>
      </c>
      <c r="B27" s="537"/>
      <c r="C27" s="286">
        <v>1</v>
      </c>
      <c r="D27" s="286"/>
      <c r="E27" s="287">
        <v>1</v>
      </c>
    </row>
    <row r="28" spans="1:5" ht="38.25" customHeight="1">
      <c r="A28" s="536" t="s">
        <v>271</v>
      </c>
      <c r="B28" s="537"/>
      <c r="C28" s="286">
        <v>1</v>
      </c>
      <c r="D28" s="286"/>
      <c r="E28" s="287">
        <v>1</v>
      </c>
    </row>
    <row r="29" spans="1:5" ht="16.5" customHeight="1">
      <c r="A29" s="536"/>
      <c r="B29" s="537"/>
      <c r="C29" s="288"/>
      <c r="D29" s="288"/>
      <c r="E29" s="289"/>
    </row>
    <row r="30" spans="1:5" ht="24.75" customHeight="1" thickBot="1">
      <c r="A30" s="526" t="s">
        <v>206</v>
      </c>
      <c r="B30" s="527"/>
      <c r="C30" s="290">
        <f>'Հավելված 2'!G29</f>
        <v>16000</v>
      </c>
      <c r="D30" s="290">
        <f>'Հավելված 2'!H29</f>
        <v>16000</v>
      </c>
      <c r="E30" s="292">
        <f>'Հավելված 2'!I29</f>
        <v>16000</v>
      </c>
    </row>
    <row r="32" spans="1:5" ht="17.25" customHeight="1" thickBot="1"/>
    <row r="33" spans="1:6" ht="44.25" customHeight="1">
      <c r="A33" s="516" t="s">
        <v>207</v>
      </c>
      <c r="B33" s="518">
        <v>1206</v>
      </c>
      <c r="C33" s="508" t="s">
        <v>283</v>
      </c>
      <c r="D33" s="508"/>
      <c r="E33" s="509"/>
    </row>
    <row r="34" spans="1:6">
      <c r="A34" s="517"/>
      <c r="B34" s="519"/>
      <c r="C34" s="510"/>
      <c r="D34" s="510"/>
      <c r="E34" s="511"/>
    </row>
    <row r="35" spans="1:6" ht="33">
      <c r="A35" s="278" t="s">
        <v>208</v>
      </c>
      <c r="B35" s="279">
        <v>32002</v>
      </c>
      <c r="C35" s="263" t="s">
        <v>72</v>
      </c>
      <c r="D35" s="263" t="s">
        <v>71</v>
      </c>
      <c r="E35" s="256" t="s">
        <v>22</v>
      </c>
    </row>
    <row r="36" spans="1:6" ht="82.5">
      <c r="A36" s="410" t="s">
        <v>201</v>
      </c>
      <c r="B36" s="362" t="s">
        <v>272</v>
      </c>
      <c r="C36" s="281"/>
      <c r="D36" s="281"/>
      <c r="E36" s="282"/>
    </row>
    <row r="37" spans="1:6" ht="36.6" customHeight="1">
      <c r="A37" s="410" t="s">
        <v>202</v>
      </c>
      <c r="B37" s="362" t="s">
        <v>273</v>
      </c>
      <c r="C37" s="281"/>
      <c r="D37" s="281"/>
      <c r="E37" s="282"/>
    </row>
    <row r="38" spans="1:6" ht="49.5">
      <c r="A38" s="410" t="s">
        <v>203</v>
      </c>
      <c r="B38" s="362" t="s">
        <v>274</v>
      </c>
      <c r="C38" s="281"/>
      <c r="D38" s="281"/>
      <c r="E38" s="282"/>
    </row>
    <row r="39" spans="1:6" ht="19.5" customHeight="1">
      <c r="A39" s="410" t="s">
        <v>275</v>
      </c>
      <c r="B39" s="362" t="s">
        <v>276</v>
      </c>
      <c r="C39" s="281"/>
      <c r="D39" s="281"/>
      <c r="E39" s="282"/>
    </row>
    <row r="40" spans="1:6" ht="40.5" customHeight="1">
      <c r="A40" s="512" t="s">
        <v>205</v>
      </c>
      <c r="B40" s="513"/>
      <c r="C40" s="281"/>
      <c r="D40" s="281"/>
      <c r="E40" s="282"/>
    </row>
    <row r="41" spans="1:6" ht="40.5" customHeight="1" thickBot="1">
      <c r="A41" s="514" t="s">
        <v>206</v>
      </c>
      <c r="B41" s="515"/>
      <c r="C41" s="411">
        <f>'Հավելված 3'!D37</f>
        <v>-16000</v>
      </c>
      <c r="D41" s="411">
        <f>'Հավելված 3'!G37</f>
        <v>-16000</v>
      </c>
      <c r="E41" s="412">
        <f>'Հավելված 3'!J37</f>
        <v>-16000</v>
      </c>
      <c r="F41" s="408"/>
    </row>
    <row r="42" spans="1:6" ht="40.5" customHeight="1">
      <c r="F42" s="408"/>
    </row>
    <row r="43" spans="1:6" ht="16.5">
      <c r="E43" s="413" t="s">
        <v>286</v>
      </c>
      <c r="F43" s="408"/>
    </row>
    <row r="44" spans="1:6" ht="16.5">
      <c r="A44" s="538" t="s">
        <v>282</v>
      </c>
      <c r="B44" s="538"/>
      <c r="C44" s="538"/>
      <c r="D44" s="538"/>
      <c r="E44" s="538"/>
      <c r="F44" s="408"/>
    </row>
    <row r="45" spans="1:6" ht="14.25">
      <c r="A45" s="539" t="s">
        <v>284</v>
      </c>
      <c r="B45" s="539"/>
      <c r="C45" s="539"/>
      <c r="D45" s="539"/>
      <c r="E45" s="539"/>
      <c r="F45" s="408"/>
    </row>
    <row r="46" spans="1:6" ht="15" thickBot="1">
      <c r="A46" s="409"/>
      <c r="B46" s="409"/>
      <c r="C46" s="409"/>
      <c r="D46" s="409"/>
      <c r="F46" s="408"/>
    </row>
    <row r="47" spans="1:6" ht="16.5">
      <c r="A47" s="259" t="s">
        <v>211</v>
      </c>
      <c r="B47" s="260" t="s">
        <v>212</v>
      </c>
      <c r="C47" s="257"/>
      <c r="D47" s="409"/>
      <c r="E47" s="409"/>
      <c r="F47" s="408"/>
    </row>
    <row r="48" spans="1:6" ht="33.75" thickBot="1">
      <c r="A48" s="261" t="str">
        <f>A13</f>
        <v xml:space="preserve"> 1206</v>
      </c>
      <c r="B48" s="262" t="str">
        <f>B13</f>
        <v xml:space="preserve"> Սոցիալական պաշտպանության համակարգի բարեփոխումներ</v>
      </c>
      <c r="C48" s="258"/>
      <c r="D48" s="409"/>
      <c r="E48" s="409"/>
      <c r="F48" s="408"/>
    </row>
    <row r="49" spans="1:6">
      <c r="F49" s="408"/>
    </row>
    <row r="50" spans="1:6" ht="14.25" thickBot="1"/>
    <row r="51" spans="1:6" ht="48.75" customHeight="1">
      <c r="A51" s="532" t="s">
        <v>207</v>
      </c>
      <c r="B51" s="534" t="str">
        <f>B18</f>
        <v xml:space="preserve"> 1206</v>
      </c>
      <c r="C51" s="520" t="s">
        <v>281</v>
      </c>
      <c r="D51" s="521"/>
      <c r="E51" s="522"/>
    </row>
    <row r="52" spans="1:6">
      <c r="A52" s="533"/>
      <c r="B52" s="535"/>
      <c r="C52" s="523"/>
      <c r="D52" s="524"/>
      <c r="E52" s="525"/>
    </row>
    <row r="53" spans="1:6" ht="33">
      <c r="A53" s="278" t="s">
        <v>208</v>
      </c>
      <c r="B53" s="279" t="str">
        <f>B20</f>
        <v xml:space="preserve"> 11001</v>
      </c>
      <c r="C53" s="263" t="s">
        <v>72</v>
      </c>
      <c r="D53" s="263" t="s">
        <v>71</v>
      </c>
      <c r="E53" s="256" t="s">
        <v>22</v>
      </c>
    </row>
    <row r="54" spans="1:6" ht="49.5">
      <c r="A54" s="278" t="s">
        <v>201</v>
      </c>
      <c r="B54" s="291" t="str">
        <f>B21</f>
        <v xml:space="preserve"> Համաշխարհային բանկի աջակցությամբ իրականացվող սոցիալական պաշտպանության ոլորտի վարչարարության երկրորդ ծրագիր</v>
      </c>
      <c r="C54" s="280"/>
      <c r="D54" s="281"/>
      <c r="E54" s="282"/>
    </row>
    <row r="55" spans="1:6" ht="49.5">
      <c r="A55" s="278" t="s">
        <v>202</v>
      </c>
      <c r="B55" s="291" t="str">
        <f>B22</f>
        <v xml:space="preserve"> Սոցիալական պաշտպանության ոլորտի բարեփոխումներին ուղղված խորհրդատվական և այլ ծառայությունների ձեռքբերում </v>
      </c>
      <c r="C55" s="280"/>
      <c r="D55" s="281"/>
      <c r="E55" s="282"/>
    </row>
    <row r="56" spans="1:6" ht="16.5">
      <c r="A56" s="278" t="s">
        <v>203</v>
      </c>
      <c r="B56" s="291" t="str">
        <f>B23</f>
        <v xml:space="preserve"> Ծառայությունների մատուցում </v>
      </c>
      <c r="C56" s="280"/>
      <c r="D56" s="281"/>
      <c r="E56" s="282"/>
    </row>
    <row r="57" spans="1:6" ht="33">
      <c r="A57" s="278" t="s">
        <v>228</v>
      </c>
      <c r="B57" s="291" t="s">
        <v>204</v>
      </c>
      <c r="C57" s="280"/>
      <c r="D57" s="281"/>
      <c r="E57" s="282"/>
    </row>
    <row r="58" spans="1:6" ht="16.5">
      <c r="A58" s="530" t="s">
        <v>205</v>
      </c>
      <c r="B58" s="531"/>
      <c r="C58" s="283"/>
      <c r="D58" s="284"/>
      <c r="E58" s="285"/>
    </row>
    <row r="59" spans="1:6" ht="37.5" customHeight="1">
      <c r="A59" s="536" t="s">
        <v>268</v>
      </c>
      <c r="B59" s="537"/>
      <c r="C59" s="286">
        <v>2</v>
      </c>
      <c r="D59" s="286"/>
      <c r="E59" s="287">
        <v>2</v>
      </c>
    </row>
    <row r="60" spans="1:6" ht="43.5" customHeight="1">
      <c r="A60" s="536" t="s">
        <v>270</v>
      </c>
      <c r="B60" s="537"/>
      <c r="C60" s="286">
        <v>1</v>
      </c>
      <c r="D60" s="286"/>
      <c r="E60" s="287">
        <v>1</v>
      </c>
    </row>
    <row r="61" spans="1:6" ht="42" customHeight="1">
      <c r="A61" s="536" t="s">
        <v>271</v>
      </c>
      <c r="B61" s="537"/>
      <c r="C61" s="286">
        <v>1</v>
      </c>
      <c r="D61" s="286"/>
      <c r="E61" s="287">
        <v>1</v>
      </c>
    </row>
    <row r="62" spans="1:6" ht="17.25" thickBot="1">
      <c r="A62" s="528" t="s">
        <v>206</v>
      </c>
      <c r="B62" s="529"/>
      <c r="C62" s="290">
        <f>'Հավելված 2'!G29</f>
        <v>16000</v>
      </c>
      <c r="D62" s="290">
        <f>'Հավելված 2'!H29</f>
        <v>16000</v>
      </c>
      <c r="E62" s="290">
        <f>'Հավելված 2'!I29</f>
        <v>16000</v>
      </c>
    </row>
    <row r="66" spans="1:5" ht="14.25" thickBot="1"/>
    <row r="67" spans="1:5" ht="23.25" customHeight="1">
      <c r="A67" s="516" t="s">
        <v>207</v>
      </c>
      <c r="B67" s="518">
        <v>1206</v>
      </c>
      <c r="C67" s="508" t="s">
        <v>283</v>
      </c>
      <c r="D67" s="508"/>
      <c r="E67" s="509"/>
    </row>
    <row r="68" spans="1:5" ht="36" customHeight="1">
      <c r="A68" s="517"/>
      <c r="B68" s="519"/>
      <c r="C68" s="510"/>
      <c r="D68" s="510"/>
      <c r="E68" s="511"/>
    </row>
    <row r="69" spans="1:5" ht="33">
      <c r="A69" s="278" t="s">
        <v>208</v>
      </c>
      <c r="B69" s="279">
        <v>32002</v>
      </c>
      <c r="C69" s="263" t="s">
        <v>72</v>
      </c>
      <c r="D69" s="263" t="s">
        <v>71</v>
      </c>
      <c r="E69" s="256" t="s">
        <v>22</v>
      </c>
    </row>
    <row r="70" spans="1:5" ht="82.5">
      <c r="A70" s="410" t="s">
        <v>201</v>
      </c>
      <c r="B70" s="362" t="s">
        <v>272</v>
      </c>
      <c r="C70" s="281"/>
      <c r="D70" s="281"/>
      <c r="E70" s="282"/>
    </row>
    <row r="71" spans="1:5" ht="66">
      <c r="A71" s="410" t="s">
        <v>202</v>
      </c>
      <c r="B71" s="362" t="s">
        <v>273</v>
      </c>
      <c r="C71" s="281"/>
      <c r="D71" s="281"/>
      <c r="E71" s="282"/>
    </row>
    <row r="72" spans="1:5" ht="49.5">
      <c r="A72" s="410" t="s">
        <v>203</v>
      </c>
      <c r="B72" s="362" t="s">
        <v>274</v>
      </c>
      <c r="C72" s="281"/>
      <c r="D72" s="281"/>
      <c r="E72" s="282"/>
    </row>
    <row r="73" spans="1:5" ht="33">
      <c r="A73" s="410" t="s">
        <v>275</v>
      </c>
      <c r="B73" s="362" t="s">
        <v>276</v>
      </c>
      <c r="C73" s="281"/>
      <c r="D73" s="281"/>
      <c r="E73" s="282"/>
    </row>
    <row r="74" spans="1:5" ht="16.5">
      <c r="A74" s="512" t="s">
        <v>205</v>
      </c>
      <c r="B74" s="513"/>
      <c r="C74" s="281"/>
      <c r="D74" s="281"/>
      <c r="E74" s="282"/>
    </row>
    <row r="75" spans="1:5" ht="17.25" thickBot="1">
      <c r="A75" s="514" t="s">
        <v>206</v>
      </c>
      <c r="B75" s="515"/>
      <c r="C75" s="411">
        <f>'Հավելված 3'!D37</f>
        <v>-16000</v>
      </c>
      <c r="D75" s="411">
        <f>'Հավելված 3'!G37</f>
        <v>-16000</v>
      </c>
      <c r="E75" s="412">
        <f>'Հավելված 3'!J37</f>
        <v>-16000</v>
      </c>
    </row>
  </sheetData>
  <mergeCells count="36">
    <mergeCell ref="A26:B26"/>
    <mergeCell ref="A29:B29"/>
    <mergeCell ref="D1:E1"/>
    <mergeCell ref="B18:B19"/>
    <mergeCell ref="D5:E5"/>
    <mergeCell ref="A7:E7"/>
    <mergeCell ref="A9:E9"/>
    <mergeCell ref="B2:E2"/>
    <mergeCell ref="B3:E3"/>
    <mergeCell ref="A10:E10"/>
    <mergeCell ref="A25:B25"/>
    <mergeCell ref="A18:A19"/>
    <mergeCell ref="C18:E19"/>
    <mergeCell ref="A27:B27"/>
    <mergeCell ref="A28:B28"/>
    <mergeCell ref="A59:B59"/>
    <mergeCell ref="A44:E44"/>
    <mergeCell ref="A45:E45"/>
    <mergeCell ref="C33:E34"/>
    <mergeCell ref="A30:B30"/>
    <mergeCell ref="A40:B40"/>
    <mergeCell ref="A62:B62"/>
    <mergeCell ref="A58:B58"/>
    <mergeCell ref="A51:A52"/>
    <mergeCell ref="B51:B52"/>
    <mergeCell ref="A33:A34"/>
    <mergeCell ref="B33:B34"/>
    <mergeCell ref="A61:B61"/>
    <mergeCell ref="A60:B60"/>
    <mergeCell ref="C67:E68"/>
    <mergeCell ref="A74:B74"/>
    <mergeCell ref="A75:B75"/>
    <mergeCell ref="A41:B41"/>
    <mergeCell ref="A67:A68"/>
    <mergeCell ref="B67:B68"/>
    <mergeCell ref="C51:E52"/>
  </mergeCells>
  <phoneticPr fontId="19" type="noConversion"/>
  <printOptions horizontalCentered="1"/>
  <pageMargins left="0" right="0" top="0.19685039370078741" bottom="0" header="0" footer="0"/>
  <pageSetup paperSize="9" scale="55" orientation="portrait" horizontalDpi="4294967294" verticalDpi="4294967294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3"/>
  <sheetViews>
    <sheetView view="pageBreakPreview" topLeftCell="A4" zoomScaleNormal="100" zoomScaleSheetLayoutView="100" workbookViewId="0">
      <selection activeCell="D81" sqref="D81"/>
    </sheetView>
  </sheetViews>
  <sheetFormatPr defaultColWidth="9.140625" defaultRowHeight="13.5"/>
  <cols>
    <col min="1" max="1" width="10.85546875" style="23" customWidth="1"/>
    <col min="2" max="3" width="10.28515625" style="23" customWidth="1"/>
    <col min="4" max="4" width="89.5703125" style="25" customWidth="1"/>
    <col min="5" max="5" width="21.28515625" style="39" customWidth="1"/>
    <col min="6" max="7" width="9.140625" style="23"/>
    <col min="8" max="8" width="12.28515625" style="23" bestFit="1" customWidth="1"/>
    <col min="9" max="16384" width="9.140625" style="23"/>
  </cols>
  <sheetData>
    <row r="1" spans="1:5" ht="21" customHeight="1">
      <c r="E1" s="21" t="s">
        <v>116</v>
      </c>
    </row>
    <row r="2" spans="1:5" ht="16.5" customHeight="1">
      <c r="E2" s="21" t="s">
        <v>31</v>
      </c>
    </row>
    <row r="3" spans="1:5" ht="23.25" customHeight="1">
      <c r="E3" s="66"/>
    </row>
    <row r="4" spans="1:5" ht="16.5">
      <c r="A4" s="543" t="s">
        <v>105</v>
      </c>
      <c r="B4" s="543"/>
      <c r="C4" s="543"/>
      <c r="D4" s="543"/>
      <c r="E4" s="543"/>
    </row>
    <row r="5" spans="1:5" ht="16.5">
      <c r="A5" s="543" t="s">
        <v>63</v>
      </c>
      <c r="B5" s="543"/>
      <c r="C5" s="543"/>
      <c r="D5" s="543"/>
      <c r="E5" s="543"/>
    </row>
    <row r="6" spans="1:5" ht="24" customHeight="1">
      <c r="A6" s="543" t="s">
        <v>64</v>
      </c>
      <c r="B6" s="543"/>
      <c r="C6" s="543"/>
      <c r="D6" s="543"/>
      <c r="E6" s="543"/>
    </row>
    <row r="7" spans="1:5" ht="25.5" customHeight="1">
      <c r="A7" s="43"/>
      <c r="B7" s="43"/>
      <c r="C7" s="43"/>
      <c r="D7" s="43"/>
      <c r="E7" s="43"/>
    </row>
    <row r="8" spans="1:5" ht="54.75" customHeight="1">
      <c r="A8" s="550" t="s">
        <v>93</v>
      </c>
      <c r="B8" s="550"/>
      <c r="C8" s="550"/>
      <c r="D8" s="550"/>
      <c r="E8" s="550"/>
    </row>
    <row r="9" spans="1:5">
      <c r="A9" s="551" t="s">
        <v>35</v>
      </c>
      <c r="B9" s="551"/>
      <c r="C9" s="551"/>
      <c r="D9" s="551"/>
      <c r="E9" s="551"/>
    </row>
    <row r="10" spans="1:5" ht="16.5">
      <c r="A10" s="552" t="s">
        <v>36</v>
      </c>
      <c r="B10" s="552"/>
      <c r="C10" s="552"/>
      <c r="D10" s="552"/>
      <c r="E10" s="552"/>
    </row>
    <row r="11" spans="1:5" ht="34.5" customHeight="1">
      <c r="A11" s="553" t="s">
        <v>33</v>
      </c>
      <c r="B11" s="553"/>
      <c r="C11" s="41" t="s">
        <v>37</v>
      </c>
      <c r="D11" s="41" t="s">
        <v>38</v>
      </c>
      <c r="E11" s="41" t="s">
        <v>94</v>
      </c>
    </row>
    <row r="12" spans="1:5" ht="28.5" customHeight="1">
      <c r="A12" s="41" t="s">
        <v>40</v>
      </c>
      <c r="B12" s="41" t="s">
        <v>41</v>
      </c>
      <c r="C12" s="41" t="s">
        <v>42</v>
      </c>
      <c r="D12" s="40"/>
      <c r="E12" s="41" t="s">
        <v>39</v>
      </c>
    </row>
    <row r="13" spans="1:5" ht="14.25">
      <c r="A13" s="124">
        <v>1027</v>
      </c>
      <c r="B13" s="122"/>
      <c r="C13" s="123"/>
      <c r="D13" s="124" t="s">
        <v>43</v>
      </c>
      <c r="E13" s="125"/>
    </row>
    <row r="14" spans="1:5" ht="19.5" customHeight="1">
      <c r="A14" s="110"/>
      <c r="B14" s="111"/>
      <c r="C14" s="112"/>
      <c r="D14" s="114" t="s">
        <v>111</v>
      </c>
      <c r="E14" s="548">
        <f>+E21</f>
        <v>79071.3</v>
      </c>
    </row>
    <row r="15" spans="1:5" ht="21" customHeight="1">
      <c r="A15" s="110"/>
      <c r="B15" s="111"/>
      <c r="C15" s="112"/>
      <c r="D15" s="115" t="s">
        <v>112</v>
      </c>
      <c r="E15" s="549"/>
    </row>
    <row r="16" spans="1:5" ht="30.75" customHeight="1">
      <c r="A16" s="110"/>
      <c r="B16" s="111"/>
      <c r="C16" s="112"/>
      <c r="D16" s="114" t="s">
        <v>113</v>
      </c>
      <c r="E16" s="549"/>
    </row>
    <row r="17" spans="1:5" ht="20.25" customHeight="1">
      <c r="A17" s="110"/>
      <c r="B17" s="111"/>
      <c r="C17" s="112"/>
      <c r="D17" s="115" t="s">
        <v>52</v>
      </c>
      <c r="E17" s="549"/>
    </row>
    <row r="18" spans="1:5" ht="21" customHeight="1">
      <c r="A18" s="110"/>
      <c r="B18" s="111"/>
      <c r="C18" s="112"/>
      <c r="D18" s="114" t="s">
        <v>114</v>
      </c>
      <c r="E18" s="549"/>
    </row>
    <row r="19" spans="1:5" ht="14.25">
      <c r="A19" s="110"/>
      <c r="B19" s="111"/>
      <c r="C19" s="112"/>
      <c r="D19" s="113"/>
      <c r="E19" s="549"/>
    </row>
    <row r="20" spans="1:5" ht="31.5" customHeight="1">
      <c r="A20" s="544"/>
      <c r="B20" s="123"/>
      <c r="C20" s="547" t="s">
        <v>45</v>
      </c>
      <c r="D20" s="547"/>
      <c r="E20" s="121"/>
    </row>
    <row r="21" spans="1:5" ht="20.25" customHeight="1">
      <c r="A21" s="545"/>
      <c r="B21" s="545" t="s">
        <v>78</v>
      </c>
      <c r="C21" s="545" t="s">
        <v>46</v>
      </c>
      <c r="D21" s="40" t="s">
        <v>59</v>
      </c>
      <c r="E21" s="542">
        <f>+'N 2.2 '!K12</f>
        <v>79071.3</v>
      </c>
    </row>
    <row r="22" spans="1:5" ht="24.75" customHeight="1">
      <c r="A22" s="545"/>
      <c r="B22" s="545"/>
      <c r="C22" s="545"/>
      <c r="D22" s="68" t="s">
        <v>47</v>
      </c>
      <c r="E22" s="542"/>
    </row>
    <row r="23" spans="1:5" ht="39.75" customHeight="1">
      <c r="A23" s="545"/>
      <c r="B23" s="545"/>
      <c r="C23" s="545"/>
      <c r="D23" s="40" t="s">
        <v>92</v>
      </c>
      <c r="E23" s="542"/>
    </row>
    <row r="24" spans="1:5" ht="13.5" customHeight="1">
      <c r="A24" s="545"/>
      <c r="B24" s="545"/>
      <c r="C24" s="545"/>
      <c r="D24" s="68" t="s">
        <v>48</v>
      </c>
      <c r="E24" s="542"/>
    </row>
    <row r="25" spans="1:5" ht="32.25" customHeight="1" thickBot="1">
      <c r="A25" s="546"/>
      <c r="B25" s="546"/>
      <c r="C25" s="546"/>
      <c r="D25" s="83" t="s">
        <v>58</v>
      </c>
      <c r="E25" s="556"/>
    </row>
    <row r="26" spans="1:5" ht="24" customHeight="1">
      <c r="A26" s="117">
        <v>1072</v>
      </c>
      <c r="B26" s="118"/>
      <c r="C26" s="116"/>
      <c r="D26" s="119" t="s">
        <v>43</v>
      </c>
      <c r="E26" s="120"/>
    </row>
    <row r="27" spans="1:5" ht="35.25" customHeight="1">
      <c r="A27" s="72"/>
      <c r="B27" s="72"/>
      <c r="C27" s="72"/>
      <c r="D27" s="40" t="s">
        <v>53</v>
      </c>
      <c r="E27" s="85" t="e">
        <f>E33+E38+E43+E59+E66+E88+E73+E53+E48+E80</f>
        <v>#REF!</v>
      </c>
    </row>
    <row r="28" spans="1:5" ht="17.25" customHeight="1">
      <c r="A28" s="72"/>
      <c r="B28" s="72"/>
      <c r="C28" s="72"/>
      <c r="D28" s="68" t="s">
        <v>44</v>
      </c>
      <c r="E28" s="67"/>
    </row>
    <row r="29" spans="1:5" ht="31.5" customHeight="1">
      <c r="A29" s="72"/>
      <c r="B29" s="72"/>
      <c r="C29" s="72"/>
      <c r="D29" s="40" t="s">
        <v>54</v>
      </c>
      <c r="E29" s="67"/>
    </row>
    <row r="30" spans="1:5" ht="23.25" customHeight="1">
      <c r="A30" s="72"/>
      <c r="B30" s="72"/>
      <c r="C30" s="72"/>
      <c r="D30" s="40" t="s">
        <v>52</v>
      </c>
      <c r="E30" s="67"/>
    </row>
    <row r="31" spans="1:5" ht="33" customHeight="1">
      <c r="A31" s="72"/>
      <c r="B31" s="72"/>
      <c r="C31" s="72"/>
      <c r="D31" s="40" t="s">
        <v>55</v>
      </c>
      <c r="E31" s="67"/>
    </row>
    <row r="32" spans="1:5" ht="32.25" customHeight="1">
      <c r="A32" s="69"/>
      <c r="B32" s="123"/>
      <c r="C32" s="547" t="s">
        <v>45</v>
      </c>
      <c r="D32" s="547"/>
      <c r="E32" s="126"/>
    </row>
    <row r="33" spans="1:5" ht="36.75" customHeight="1">
      <c r="A33" s="72"/>
      <c r="B33" s="65" t="s">
        <v>79</v>
      </c>
      <c r="C33" s="65" t="s">
        <v>57</v>
      </c>
      <c r="D33" s="40" t="s">
        <v>80</v>
      </c>
      <c r="E33" s="557" t="e">
        <f>+#REF!</f>
        <v>#REF!</v>
      </c>
    </row>
    <row r="34" spans="1:5" ht="23.25" customHeight="1">
      <c r="A34" s="72"/>
      <c r="B34" s="72"/>
      <c r="C34" s="72"/>
      <c r="D34" s="68" t="s">
        <v>47</v>
      </c>
      <c r="E34" s="558"/>
    </row>
    <row r="35" spans="1:5" ht="39.75" customHeight="1">
      <c r="A35" s="72"/>
      <c r="B35" s="72"/>
      <c r="C35" s="72"/>
      <c r="D35" s="40" t="s">
        <v>81</v>
      </c>
      <c r="E35" s="558"/>
    </row>
    <row r="36" spans="1:5" ht="25.5" customHeight="1">
      <c r="A36" s="72"/>
      <c r="B36" s="72"/>
      <c r="C36" s="72"/>
      <c r="D36" s="68" t="s">
        <v>48</v>
      </c>
      <c r="E36" s="558"/>
    </row>
    <row r="37" spans="1:5" ht="24.75" customHeight="1">
      <c r="A37" s="72"/>
      <c r="B37" s="72"/>
      <c r="C37" s="72"/>
      <c r="D37" s="40" t="s">
        <v>60</v>
      </c>
      <c r="E37" s="559"/>
    </row>
    <row r="38" spans="1:5" ht="36.75" customHeight="1">
      <c r="A38" s="72"/>
      <c r="B38" s="65" t="s">
        <v>61</v>
      </c>
      <c r="C38" s="65" t="s">
        <v>57</v>
      </c>
      <c r="D38" s="40" t="s">
        <v>83</v>
      </c>
      <c r="E38" s="557" t="e">
        <f>+#REF!</f>
        <v>#REF!</v>
      </c>
    </row>
    <row r="39" spans="1:5" ht="23.25" customHeight="1">
      <c r="A39" s="72"/>
      <c r="B39" s="72"/>
      <c r="C39" s="72"/>
      <c r="D39" s="68" t="s">
        <v>47</v>
      </c>
      <c r="E39" s="558"/>
    </row>
    <row r="40" spans="1:5" ht="39.75" customHeight="1">
      <c r="A40" s="72"/>
      <c r="B40" s="72"/>
      <c r="C40" s="72"/>
      <c r="D40" s="40" t="s">
        <v>82</v>
      </c>
      <c r="E40" s="558"/>
    </row>
    <row r="41" spans="1:5" ht="25.5" customHeight="1">
      <c r="A41" s="72"/>
      <c r="B41" s="72"/>
      <c r="C41" s="72"/>
      <c r="D41" s="68" t="s">
        <v>48</v>
      </c>
      <c r="E41" s="558"/>
    </row>
    <row r="42" spans="1:5" ht="24.75" customHeight="1">
      <c r="A42" s="72"/>
      <c r="B42" s="72"/>
      <c r="C42" s="72"/>
      <c r="D42" s="40" t="s">
        <v>60</v>
      </c>
      <c r="E42" s="559"/>
    </row>
    <row r="43" spans="1:5" ht="36.75" customHeight="1">
      <c r="A43" s="72"/>
      <c r="B43" s="65" t="s">
        <v>84</v>
      </c>
      <c r="C43" s="65" t="s">
        <v>57</v>
      </c>
      <c r="D43" s="40" t="s">
        <v>85</v>
      </c>
      <c r="E43" s="557">
        <f>+'N 2.2 '!K21</f>
        <v>48796.3</v>
      </c>
    </row>
    <row r="44" spans="1:5" ht="23.25" customHeight="1">
      <c r="A44" s="72"/>
      <c r="B44" s="72"/>
      <c r="C44" s="72"/>
      <c r="D44" s="68" t="s">
        <v>47</v>
      </c>
      <c r="E44" s="558"/>
    </row>
    <row r="45" spans="1:5" ht="39.75" customHeight="1">
      <c r="A45" s="72"/>
      <c r="B45" s="72"/>
      <c r="C45" s="72"/>
      <c r="D45" s="40" t="s">
        <v>86</v>
      </c>
      <c r="E45" s="558"/>
    </row>
    <row r="46" spans="1:5" ht="25.5" customHeight="1">
      <c r="A46" s="72"/>
      <c r="B46" s="72"/>
      <c r="C46" s="72"/>
      <c r="D46" s="68" t="s">
        <v>48</v>
      </c>
      <c r="E46" s="558"/>
    </row>
    <row r="47" spans="1:5" ht="24.75" customHeight="1">
      <c r="A47" s="72"/>
      <c r="B47" s="72"/>
      <c r="C47" s="72"/>
      <c r="D47" s="40" t="s">
        <v>60</v>
      </c>
      <c r="E47" s="559"/>
    </row>
    <row r="48" spans="1:5" ht="36.75" customHeight="1">
      <c r="A48" s="72"/>
      <c r="B48" s="65" t="s">
        <v>197</v>
      </c>
      <c r="C48" s="65" t="s">
        <v>57</v>
      </c>
      <c r="D48" s="40" t="s">
        <v>198</v>
      </c>
      <c r="E48" s="557">
        <f>+'N 2.2 '!K29</f>
        <v>80352.899999999994</v>
      </c>
    </row>
    <row r="49" spans="1:5" ht="23.25" customHeight="1">
      <c r="A49" s="72"/>
      <c r="B49" s="72"/>
      <c r="C49" s="72"/>
      <c r="D49" s="68" t="s">
        <v>47</v>
      </c>
      <c r="E49" s="558"/>
    </row>
    <row r="50" spans="1:5" ht="39.75" customHeight="1">
      <c r="A50" s="72"/>
      <c r="B50" s="72"/>
      <c r="C50" s="72"/>
      <c r="D50" s="40" t="s">
        <v>86</v>
      </c>
      <c r="E50" s="558"/>
    </row>
    <row r="51" spans="1:5" ht="25.5" customHeight="1">
      <c r="A51" s="72"/>
      <c r="B51" s="72"/>
      <c r="C51" s="72"/>
      <c r="D51" s="68" t="s">
        <v>48</v>
      </c>
      <c r="E51" s="558"/>
    </row>
    <row r="52" spans="1:5" ht="24.75" customHeight="1">
      <c r="A52" s="72"/>
      <c r="B52" s="72"/>
      <c r="C52" s="72"/>
      <c r="D52" s="40" t="s">
        <v>60</v>
      </c>
      <c r="E52" s="559"/>
    </row>
    <row r="53" spans="1:5" ht="48.75" customHeight="1">
      <c r="A53" s="72"/>
      <c r="B53" s="86" t="s">
        <v>61</v>
      </c>
      <c r="C53" s="86" t="s">
        <v>57</v>
      </c>
      <c r="D53" s="130" t="s">
        <v>110</v>
      </c>
      <c r="E53" s="558">
        <v>318593.2</v>
      </c>
    </row>
    <row r="54" spans="1:5" ht="24.75" customHeight="1">
      <c r="A54" s="72"/>
      <c r="B54" s="86"/>
      <c r="C54" s="86"/>
      <c r="D54" s="131" t="s">
        <v>47</v>
      </c>
      <c r="E54" s="558"/>
    </row>
    <row r="55" spans="1:5" ht="24.75" customHeight="1">
      <c r="A55" s="72"/>
      <c r="B55" s="86"/>
      <c r="C55" s="86"/>
      <c r="D55" s="95" t="s">
        <v>108</v>
      </c>
      <c r="E55" s="558"/>
    </row>
    <row r="56" spans="1:5" ht="24.75" customHeight="1">
      <c r="A56" s="72"/>
      <c r="B56" s="86"/>
      <c r="C56" s="86"/>
      <c r="D56" s="131" t="s">
        <v>48</v>
      </c>
      <c r="E56" s="558"/>
    </row>
    <row r="57" spans="1:5" ht="24.75" customHeight="1">
      <c r="A57" s="72"/>
      <c r="B57" s="127"/>
      <c r="C57" s="127"/>
      <c r="D57" s="128" t="s">
        <v>109</v>
      </c>
      <c r="E57" s="558"/>
    </row>
    <row r="58" spans="1:5" ht="31.5" customHeight="1">
      <c r="A58" s="69"/>
      <c r="B58" s="123"/>
      <c r="C58" s="561" t="s">
        <v>95</v>
      </c>
      <c r="D58" s="562"/>
      <c r="E58" s="126"/>
    </row>
    <row r="59" spans="1:5" ht="50.25" customHeight="1">
      <c r="A59" s="72"/>
      <c r="B59" s="65" t="s">
        <v>96</v>
      </c>
      <c r="C59" s="65" t="s">
        <v>100</v>
      </c>
      <c r="D59" s="40" t="s">
        <v>89</v>
      </c>
      <c r="E59" s="557" t="e">
        <f>+#REF!</f>
        <v>#REF!</v>
      </c>
    </row>
    <row r="60" spans="1:5" ht="23.25" customHeight="1">
      <c r="A60" s="72"/>
      <c r="B60" s="72"/>
      <c r="C60" s="72"/>
      <c r="D60" s="68" t="s">
        <v>49</v>
      </c>
      <c r="E60" s="558"/>
    </row>
    <row r="61" spans="1:5" ht="22.5" customHeight="1">
      <c r="A61" s="72"/>
      <c r="B61" s="72"/>
      <c r="C61" s="72"/>
      <c r="D61" s="40" t="s">
        <v>97</v>
      </c>
      <c r="E61" s="558"/>
    </row>
    <row r="62" spans="1:5" ht="25.5" customHeight="1">
      <c r="A62" s="72"/>
      <c r="B62" s="72"/>
      <c r="C62" s="72"/>
      <c r="D62" s="68" t="s">
        <v>34</v>
      </c>
      <c r="E62" s="558"/>
    </row>
    <row r="63" spans="1:5" ht="24.75" customHeight="1">
      <c r="A63" s="72"/>
      <c r="B63" s="72"/>
      <c r="C63" s="72"/>
      <c r="D63" s="40" t="s">
        <v>98</v>
      </c>
      <c r="E63" s="558"/>
    </row>
    <row r="64" spans="1:5" ht="25.5" customHeight="1">
      <c r="A64" s="72"/>
      <c r="B64" s="72"/>
      <c r="C64" s="72"/>
      <c r="D64" s="68" t="s">
        <v>50</v>
      </c>
      <c r="E64" s="558"/>
    </row>
    <row r="65" spans="1:5" ht="24.75" customHeight="1">
      <c r="A65" s="72"/>
      <c r="B65" s="72"/>
      <c r="C65" s="72"/>
      <c r="D65" s="40" t="s">
        <v>90</v>
      </c>
      <c r="E65" s="559"/>
    </row>
    <row r="66" spans="1:5" ht="50.25" customHeight="1">
      <c r="A66" s="72"/>
      <c r="B66" s="65" t="s">
        <v>99</v>
      </c>
      <c r="C66" s="65" t="s">
        <v>100</v>
      </c>
      <c r="D66" s="40" t="s">
        <v>91</v>
      </c>
      <c r="E66" s="557" t="e">
        <f>+#REF!</f>
        <v>#REF!</v>
      </c>
    </row>
    <row r="67" spans="1:5" ht="23.25" customHeight="1">
      <c r="A67" s="72"/>
      <c r="B67" s="72"/>
      <c r="C67" s="72"/>
      <c r="D67" s="68" t="s">
        <v>49</v>
      </c>
      <c r="E67" s="558"/>
    </row>
    <row r="68" spans="1:5" ht="22.5" customHeight="1">
      <c r="A68" s="72"/>
      <c r="B68" s="72"/>
      <c r="C68" s="72"/>
      <c r="D68" s="40" t="s">
        <v>97</v>
      </c>
      <c r="E68" s="558"/>
    </row>
    <row r="69" spans="1:5" ht="25.5" customHeight="1">
      <c r="A69" s="72"/>
      <c r="B69" s="72"/>
      <c r="C69" s="72"/>
      <c r="D69" s="68" t="s">
        <v>34</v>
      </c>
      <c r="E69" s="558"/>
    </row>
    <row r="70" spans="1:5" ht="24.75" customHeight="1">
      <c r="A70" s="72"/>
      <c r="B70" s="72"/>
      <c r="C70" s="72"/>
      <c r="D70" s="40" t="s">
        <v>98</v>
      </c>
      <c r="E70" s="558"/>
    </row>
    <row r="71" spans="1:5" ht="25.5" customHeight="1">
      <c r="A71" s="72"/>
      <c r="B71" s="72"/>
      <c r="C71" s="72"/>
      <c r="D71" s="68" t="s">
        <v>50</v>
      </c>
      <c r="E71" s="558"/>
    </row>
    <row r="72" spans="1:5" ht="24.75" customHeight="1">
      <c r="A72" s="72"/>
      <c r="B72" s="72"/>
      <c r="C72" s="72"/>
      <c r="D72" s="40" t="s">
        <v>90</v>
      </c>
      <c r="E72" s="559"/>
    </row>
    <row r="73" spans="1:5" ht="50.25" customHeight="1">
      <c r="A73" s="80"/>
      <c r="B73" s="86" t="s">
        <v>51</v>
      </c>
      <c r="C73" s="86" t="s">
        <v>100</v>
      </c>
      <c r="D73" s="82" t="s">
        <v>103</v>
      </c>
      <c r="E73" s="542">
        <f>+'N 2.2 '!K24</f>
        <v>-48796.3</v>
      </c>
    </row>
    <row r="74" spans="1:5" ht="23.25" customHeight="1">
      <c r="A74" s="72"/>
      <c r="B74" s="72"/>
      <c r="C74" s="72"/>
      <c r="D74" s="68" t="s">
        <v>49</v>
      </c>
      <c r="E74" s="542"/>
    </row>
    <row r="75" spans="1:5" ht="22.5" customHeight="1">
      <c r="A75" s="72"/>
      <c r="B75" s="72"/>
      <c r="C75" s="72"/>
      <c r="D75" s="40" t="s">
        <v>97</v>
      </c>
      <c r="E75" s="542"/>
    </row>
    <row r="76" spans="1:5" ht="25.5" customHeight="1">
      <c r="A76" s="72"/>
      <c r="B76" s="72"/>
      <c r="C76" s="72"/>
      <c r="D76" s="68" t="s">
        <v>34</v>
      </c>
      <c r="E76" s="542"/>
    </row>
    <row r="77" spans="1:5" ht="24.75" customHeight="1">
      <c r="A77" s="72"/>
      <c r="B77" s="72"/>
      <c r="C77" s="72"/>
      <c r="D77" s="40" t="s">
        <v>98</v>
      </c>
      <c r="E77" s="542"/>
    </row>
    <row r="78" spans="1:5" ht="25.5" customHeight="1">
      <c r="A78" s="72"/>
      <c r="B78" s="72"/>
      <c r="C78" s="72"/>
      <c r="D78" s="68" t="s">
        <v>50</v>
      </c>
      <c r="E78" s="542"/>
    </row>
    <row r="79" spans="1:5" ht="24.75" customHeight="1">
      <c r="A79" s="72"/>
      <c r="B79" s="72"/>
      <c r="C79" s="72"/>
      <c r="D79" s="40" t="s">
        <v>90</v>
      </c>
      <c r="E79" s="542"/>
    </row>
    <row r="80" spans="1:5" ht="50.25" customHeight="1">
      <c r="A80" s="80"/>
      <c r="B80" s="86" t="s">
        <v>195</v>
      </c>
      <c r="C80" s="86" t="s">
        <v>100</v>
      </c>
      <c r="D80" s="82" t="s">
        <v>196</v>
      </c>
      <c r="E80" s="542">
        <f>+'N 2.2 '!K32</f>
        <v>-80352.899999999994</v>
      </c>
    </row>
    <row r="81" spans="1:5" ht="23.25" customHeight="1">
      <c r="A81" s="72"/>
      <c r="B81" s="72"/>
      <c r="C81" s="72"/>
      <c r="D81" s="68" t="s">
        <v>49</v>
      </c>
      <c r="E81" s="542"/>
    </row>
    <row r="82" spans="1:5" ht="22.5" customHeight="1">
      <c r="A82" s="72"/>
      <c r="B82" s="72"/>
      <c r="C82" s="72"/>
      <c r="D82" s="40" t="s">
        <v>97</v>
      </c>
      <c r="E82" s="542"/>
    </row>
    <row r="83" spans="1:5" ht="25.5" customHeight="1">
      <c r="A83" s="72"/>
      <c r="B83" s="72"/>
      <c r="C83" s="72"/>
      <c r="D83" s="68" t="s">
        <v>34</v>
      </c>
      <c r="E83" s="542"/>
    </row>
    <row r="84" spans="1:5" ht="24.75" customHeight="1">
      <c r="A84" s="72"/>
      <c r="B84" s="72"/>
      <c r="C84" s="72"/>
      <c r="D84" s="40" t="s">
        <v>98</v>
      </c>
      <c r="E84" s="542"/>
    </row>
    <row r="85" spans="1:5" ht="25.5" customHeight="1">
      <c r="A85" s="72"/>
      <c r="B85" s="72"/>
      <c r="C85" s="72"/>
      <c r="D85" s="68" t="s">
        <v>50</v>
      </c>
      <c r="E85" s="542"/>
    </row>
    <row r="86" spans="1:5" ht="24.75" customHeight="1">
      <c r="A86" s="72"/>
      <c r="B86" s="72"/>
      <c r="C86" s="72"/>
      <c r="D86" s="40" t="s">
        <v>90</v>
      </c>
      <c r="E86" s="542"/>
    </row>
    <row r="87" spans="1:5" ht="33" customHeight="1">
      <c r="A87" s="84"/>
      <c r="B87" s="122"/>
      <c r="C87" s="560" t="s">
        <v>101</v>
      </c>
      <c r="D87" s="560"/>
      <c r="E87" s="129"/>
    </row>
    <row r="88" spans="1:5" ht="69.75" customHeight="1">
      <c r="A88" s="111"/>
      <c r="B88" s="555" t="s">
        <v>102</v>
      </c>
      <c r="C88" s="555" t="s">
        <v>57</v>
      </c>
      <c r="D88" s="40" t="s">
        <v>87</v>
      </c>
      <c r="E88" s="554">
        <f>+'N 2.2 '!K33</f>
        <v>-79071.3</v>
      </c>
    </row>
    <row r="89" spans="1:5" ht="24" customHeight="1">
      <c r="A89" s="111"/>
      <c r="B89" s="555"/>
      <c r="C89" s="555"/>
      <c r="D89" s="68" t="s">
        <v>56</v>
      </c>
      <c r="E89" s="554"/>
    </row>
    <row r="90" spans="1:5" ht="48" customHeight="1">
      <c r="A90" s="81"/>
      <c r="B90" s="555"/>
      <c r="C90" s="555"/>
      <c r="D90" s="40" t="s">
        <v>88</v>
      </c>
      <c r="E90" s="554"/>
    </row>
    <row r="92" spans="1:5">
      <c r="E92" s="87"/>
    </row>
    <row r="93" spans="1:5" hidden="1">
      <c r="E93" s="248" t="e">
        <f>+E88+E80+E73+E66+E59+E53+E48+E43+E38+E33+E21</f>
        <v>#REF!</v>
      </c>
    </row>
  </sheetData>
  <mergeCells count="28">
    <mergeCell ref="E88:E90"/>
    <mergeCell ref="C88:C90"/>
    <mergeCell ref="B88:B90"/>
    <mergeCell ref="E21:E25"/>
    <mergeCell ref="C21:C25"/>
    <mergeCell ref="B21:B25"/>
    <mergeCell ref="E33:E37"/>
    <mergeCell ref="E38:E42"/>
    <mergeCell ref="E43:E47"/>
    <mergeCell ref="E48:E52"/>
    <mergeCell ref="E53:E57"/>
    <mergeCell ref="C87:D87"/>
    <mergeCell ref="E73:E79"/>
    <mergeCell ref="E66:E72"/>
    <mergeCell ref="E59:E65"/>
    <mergeCell ref="C58:D58"/>
    <mergeCell ref="E80:E86"/>
    <mergeCell ref="A4:E4"/>
    <mergeCell ref="A5:E5"/>
    <mergeCell ref="A6:E6"/>
    <mergeCell ref="A20:A25"/>
    <mergeCell ref="C20:D20"/>
    <mergeCell ref="E14:E19"/>
    <mergeCell ref="A8:E8"/>
    <mergeCell ref="A9:E9"/>
    <mergeCell ref="A10:E10"/>
    <mergeCell ref="A11:B11"/>
    <mergeCell ref="C32:D32"/>
  </mergeCells>
  <phoneticPr fontId="19" type="noConversion"/>
  <printOptions horizontalCentered="1"/>
  <pageMargins left="0" right="0" top="0" bottom="0" header="0" footer="0"/>
  <pageSetup paperSize="9" scale="70" orientation="portrait" horizontalDpi="4294967294" verticalDpi="4294967294" r:id="rId1"/>
  <rowBreaks count="1" manualBreakCount="1">
    <brk id="45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10</vt:i4>
      </vt:variant>
    </vt:vector>
  </HeadingPairs>
  <TitlesOfParts>
    <vt:vector size="21" baseType="lpstr">
      <vt:lpstr>Sheet5</vt:lpstr>
      <vt:lpstr>Sheet4</vt:lpstr>
      <vt:lpstr>Sheet3</vt:lpstr>
      <vt:lpstr>Sheet2</vt:lpstr>
      <vt:lpstr>Sheet1</vt:lpstr>
      <vt:lpstr>Հավելված 1</vt:lpstr>
      <vt:lpstr>Հավելված 2</vt:lpstr>
      <vt:lpstr>N 2.2 </vt:lpstr>
      <vt:lpstr>Հավելված 3</vt:lpstr>
      <vt:lpstr>Հավելված 4</vt:lpstr>
      <vt:lpstr>N 3.2</vt:lpstr>
      <vt:lpstr>'N 2.2 '!Print_Area</vt:lpstr>
      <vt:lpstr>'N 3.2'!Print_Area</vt:lpstr>
      <vt:lpstr>'Հավելված 1'!Print_Area</vt:lpstr>
      <vt:lpstr>'Հավելված 2'!Print_Area</vt:lpstr>
      <vt:lpstr>'Հավելված 3'!Print_Area</vt:lpstr>
      <vt:lpstr>'Հավելված 4'!Print_Area</vt:lpstr>
      <vt:lpstr>'N 2.2 '!Print_Titles</vt:lpstr>
      <vt:lpstr>'Հավելված 1'!Print_Titles</vt:lpstr>
      <vt:lpstr>'Հավելված 2'!Print_Titles</vt:lpstr>
      <vt:lpstr>'Հավելված 3'!Print_Titles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keywords>https://mul2.gov.am/tasks/979495/oneclick/Havelvacner_15.04.2024.xlsx?token=56a7b13a14f251983b74f27b51ec7e93</cp:keywords>
  <cp:lastModifiedBy>Merri Saribekyan</cp:lastModifiedBy>
  <cp:lastPrinted>2024-01-25T08:20:14Z</cp:lastPrinted>
  <dcterms:created xsi:type="dcterms:W3CDTF">2007-03-02T10:56:04Z</dcterms:created>
  <dcterms:modified xsi:type="dcterms:W3CDTF">2024-05-24T07:41:04Z</dcterms:modified>
</cp:coreProperties>
</file>